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chartsheets/sheet53.xml" ContentType="application/vnd.openxmlformats-officedocument.spreadsheetml.chartsheet+xml"/>
  <Override PartName="/xl/chartsheets/sheet54.xml" ContentType="application/vnd.openxmlformats-officedocument.spreadsheetml.chartsheet+xml"/>
  <Override PartName="/xl/chartsheets/sheet55.xml" ContentType="application/vnd.openxmlformats-officedocument.spreadsheetml.chartsheet+xml"/>
  <Override PartName="/xl/chartsheets/sheet56.xml" ContentType="application/vnd.openxmlformats-officedocument.spreadsheetml.chartsheet+xml"/>
  <Override PartName="/xl/chartsheets/sheet57.xml" ContentType="application/vnd.openxmlformats-officedocument.spreadsheetml.chartsheet+xml"/>
  <Override PartName="/xl/chartsheets/sheet58.xml" ContentType="application/vnd.openxmlformats-officedocument.spreadsheetml.chartsheet+xml"/>
  <Override PartName="/xl/chartsheets/sheet59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drawings/drawing105.xml" ContentType="application/vnd.openxmlformats-officedocument.drawing+xml"/>
  <Override PartName="/xl/charts/chart53.xml" ContentType="application/vnd.openxmlformats-officedocument.drawingml.chart+xml"/>
  <Override PartName="/xl/drawings/drawing106.xml" ContentType="application/vnd.openxmlformats-officedocument.drawingml.chartshapes+xml"/>
  <Override PartName="/xl/drawings/drawing107.xml" ContentType="application/vnd.openxmlformats-officedocument.drawing+xml"/>
  <Override PartName="/xl/charts/chart54.xml" ContentType="application/vnd.openxmlformats-officedocument.drawingml.chart+xml"/>
  <Override PartName="/xl/drawings/drawing108.xml" ContentType="application/vnd.openxmlformats-officedocument.drawingml.chartshapes+xml"/>
  <Override PartName="/xl/drawings/drawing109.xml" ContentType="application/vnd.openxmlformats-officedocument.drawing+xml"/>
  <Override PartName="/xl/charts/chart55.xml" ContentType="application/vnd.openxmlformats-officedocument.drawingml.chart+xml"/>
  <Override PartName="/xl/drawings/drawing110.xml" ContentType="application/vnd.openxmlformats-officedocument.drawingml.chartshapes+xml"/>
  <Override PartName="/xl/drawings/drawing111.xml" ContentType="application/vnd.openxmlformats-officedocument.drawing+xml"/>
  <Override PartName="/xl/charts/chart56.xml" ContentType="application/vnd.openxmlformats-officedocument.drawingml.chart+xml"/>
  <Override PartName="/xl/drawings/drawing112.xml" ContentType="application/vnd.openxmlformats-officedocument.drawingml.chartshapes+xml"/>
  <Override PartName="/xl/drawings/drawing113.xml" ContentType="application/vnd.openxmlformats-officedocument.drawing+xml"/>
  <Override PartName="/xl/charts/chart57.xml" ContentType="application/vnd.openxmlformats-officedocument.drawingml.chart+xml"/>
  <Override PartName="/xl/drawings/drawing114.xml" ContentType="application/vnd.openxmlformats-officedocument.drawingml.chartshapes+xml"/>
  <Override PartName="/xl/drawings/drawing115.xml" ContentType="application/vnd.openxmlformats-officedocument.drawing+xml"/>
  <Override PartName="/xl/charts/chart58.xml" ContentType="application/vnd.openxmlformats-officedocument.drawingml.chart+xml"/>
  <Override PartName="/xl/drawings/drawing116.xml" ContentType="application/vnd.openxmlformats-officedocument.drawingml.chartshapes+xml"/>
  <Override PartName="/xl/drawings/drawing117.xml" ContentType="application/vnd.openxmlformats-officedocument.drawing+xml"/>
  <Override PartName="/xl/charts/chart59.xml" ContentType="application/vnd.openxmlformats-officedocument.drawingml.chart+xml"/>
  <Override PartName="/xl/drawings/drawing1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275DCBDA-88C6-FA49-94BB-84FEF439F3D1}" xr6:coauthVersionLast="45" xr6:coauthVersionMax="45" xr10:uidLastSave="{00000000-0000-0000-0000-000000000000}"/>
  <bookViews>
    <workbookView xWindow="0" yWindow="460" windowWidth="33600" windowHeight="20460" tabRatio="766" activeTab="2" xr2:uid="{00000000-000D-0000-FFFF-FFFF00000000}"/>
  </bookViews>
  <sheets>
    <sheet name="Read Me" sheetId="86" r:id="rId1"/>
    <sheet name="Adding Results" sheetId="82" r:id="rId2"/>
    <sheet name="YourData" sheetId="1" r:id="rId3"/>
    <sheet name="Title Page" sheetId="12" r:id="rId4"/>
    <sheet name="Program List" sheetId="13" r:id="rId5"/>
    <sheet name="Table List" sheetId="85" r:id="rId6"/>
    <sheet name="Figure List" sheetId="83" r:id="rId7"/>
    <sheet name="Tables 1" sheetId="14" r:id="rId8"/>
    <sheet name="Tables 2" sheetId="15" r:id="rId9"/>
    <sheet name="Tables 3" sheetId="16" r:id="rId10"/>
    <sheet name="Tables 4" sheetId="79" r:id="rId11"/>
    <sheet name="Tables 5" sheetId="80" r:id="rId12"/>
    <sheet name="Tables 6" sheetId="81" r:id="rId13"/>
    <sheet name="Fig B8-1 Ann Incident Solar" sheetId="17" r:id="rId14"/>
    <sheet name="Fig B8-2 Ann SolRad Unshaded" sheetId="18" r:id="rId15"/>
    <sheet name="Fig B8-3 Ann SolRad Shaded" sheetId="19" r:id="rId16"/>
    <sheet name="Fig B8-4 Trans Coeff" sheetId="20" r:id="rId17"/>
    <sheet name="Fig B8-5 OH&amp;Fin Shade Coeff" sheetId="21" r:id="rId18"/>
    <sheet name="Fig B8-6 Lomass Ann Heat" sheetId="22" r:id="rId19"/>
    <sheet name="Fig B8-7 Lomass Ann Cool" sheetId="23" r:id="rId20"/>
    <sheet name="Fig B8-8 Lomass Peak Heat" sheetId="24" r:id="rId21"/>
    <sheet name="Fig B8-9 Lomass Peak Cool" sheetId="25" r:id="rId22"/>
    <sheet name="Fig B8-10 Himass Ann Heat" sheetId="26" r:id="rId23"/>
    <sheet name="Fig B8-11 Himass Ann Cool" sheetId="27" r:id="rId24"/>
    <sheet name="Fig B8-12 Himass Peak Heat" sheetId="28" r:id="rId25"/>
    <sheet name="Fig B8-13 Himass Peak Cool" sheetId="29" r:id="rId26"/>
    <sheet name="Fig B8-14 FF Maximum Temp" sheetId="30" r:id="rId27"/>
    <sheet name="Fig B8-15 FF Minimum Temp" sheetId="31" r:id="rId28"/>
    <sheet name="Fig B8-16 FF Average Temp" sheetId="32" r:id="rId29"/>
    <sheet name="Fig B8-17 Delta-S Shade-Load" sheetId="33" r:id="rId30"/>
    <sheet name="Fig B8-18 Delta-S Shade-Peak" sheetId="34" r:id="rId31"/>
    <sheet name="Fig B8-19 Delta-E&amp;W-Load" sheetId="35" r:id="rId32"/>
    <sheet name="Fig B8-20 Delta-E&amp;W-Peak" sheetId="36" r:id="rId33"/>
    <sheet name="Fig B8-21 Delta-E&amp;WShade-Load" sheetId="37" r:id="rId34"/>
    <sheet name="Fig B8-22 Delta-E&amp;WShade-Peak" sheetId="38" r:id="rId35"/>
    <sheet name="Fig B8-23 Delta-TSetback-Heat" sheetId="39" r:id="rId36"/>
    <sheet name="Fig B8-24 Delta-TSetback-Peak" sheetId="40" r:id="rId37"/>
    <sheet name="Fig B8-25 Delta-VentCool-Load" sheetId="41" r:id="rId38"/>
    <sheet name="Fig B8-26 Delta-VentCool-Peak" sheetId="42" r:id="rId39"/>
    <sheet name="Fig B8-27 Delta-Sunspace-Load" sheetId="43" r:id="rId40"/>
    <sheet name="Fig B8-28 Delta-Sunspace-Peak" sheetId="44" r:id="rId41"/>
    <sheet name="Fig B8-29 Delta-Mass Effect-Ann" sheetId="45" r:id="rId42"/>
    <sheet name="Fig B8-30 Delta-Mass Effect-Pk" sheetId="46" r:id="rId43"/>
    <sheet name="Fig B8-31 Delta-S Win-Ann" sheetId="47" r:id="rId44"/>
    <sheet name="Fig B8-32 Delta-S Win-Peak" sheetId="48" r:id="rId45"/>
    <sheet name="Fig B8-33 Indepth 1" sheetId="49" r:id="rId46"/>
    <sheet name="Fig B8-34 Indepth 2" sheetId="50" r:id="rId47"/>
    <sheet name="Fig B8-35 Indepth 3" sheetId="51" r:id="rId48"/>
    <sheet name="Fig B8-36 Indepth 4" sheetId="52" r:id="rId49"/>
    <sheet name="Fig B8-37 Indepth 5" sheetId="53" r:id="rId50"/>
    <sheet name="Fig B8-38 Indepth 6" sheetId="54" r:id="rId51"/>
    <sheet name="Fig B8-39 Indepth 7" sheetId="55" r:id="rId52"/>
    <sheet name="Fig B8-40 Indepth 8" sheetId="56" r:id="rId53"/>
    <sheet name="Fig B8-41 Indepth Delta 1" sheetId="57" r:id="rId54"/>
    <sheet name="Fig B8-42 Indepth Delta 2" sheetId="58" r:id="rId55"/>
    <sheet name="Fig B8-43 Indepth Delta 3" sheetId="59" r:id="rId56"/>
    <sheet name="Fig B8-44 Indepth Delta 4" sheetId="60" r:id="rId57"/>
    <sheet name="Fig B8-45 Indepth Delta 5" sheetId="61" r:id="rId58"/>
    <sheet name="Fig B8-46 Indepth Delta 6" sheetId="62" r:id="rId59"/>
    <sheet name="Fig B8-47 Indepth 9" sheetId="63" r:id="rId60"/>
    <sheet name="Fig B8-48 Indepth 10" sheetId="64" r:id="rId61"/>
    <sheet name="Fig B8-49 Indepth 11" sheetId="65" r:id="rId62"/>
    <sheet name="Fig B8-50 Indepth 12" sheetId="66" r:id="rId63"/>
    <sheet name="Fig B8-51 Indepth Delta 7" sheetId="67" r:id="rId64"/>
    <sheet name="Fig B8-52 Indepth Delta 8" sheetId="68" r:id="rId65"/>
    <sheet name="Fig B8-53 Hrly-Temp Freq" sheetId="69" r:id="rId66"/>
    <sheet name="Fig B8-54 Hrly-IncidentSol-S" sheetId="70" r:id="rId67"/>
    <sheet name="Fig B8-55 Hrly-IncidentSol-W" sheetId="71" r:id="rId68"/>
    <sheet name="Fig B8-56 Hrly-FF Temp-ColdDay" sheetId="72" r:id="rId69"/>
    <sheet name="Fig B8-57 Hrly-FF Temp-HotDay" sheetId="73" r:id="rId70"/>
    <sheet name="Fig B8-58 Hrly-Loads-Case600" sheetId="74" r:id="rId71"/>
    <sheet name="Fig B8-59 Hrly-Loads-Case900" sheetId="75" r:id="rId72"/>
    <sheet name="data for charts" sheetId="10" r:id="rId73"/>
    <sheet name="ESP-DMU" sheetId="2" r:id="rId74"/>
    <sheet name="BLAST-USIT" sheetId="3" r:id="rId75"/>
    <sheet name="DOE21D" sheetId="4" r:id="rId76"/>
    <sheet name="SRES-SUN" sheetId="5" r:id="rId77"/>
    <sheet name="SRES-BRE" sheetId="6" r:id="rId78"/>
    <sheet name="S3PAS" sheetId="7" r:id="rId79"/>
    <sheet name="TRNSYS" sheetId="8" r:id="rId80"/>
    <sheet name="TASE" sheetId="9" r:id="rId81"/>
  </sheets>
  <definedNames>
    <definedName name="_Fill" localSheetId="1" hidden="1">'Adding Results'!$A$39</definedName>
    <definedName name="_Fill" localSheetId="74" hidden="1">'BLAST-USIT'!$A$65</definedName>
    <definedName name="_Fill" localSheetId="75" hidden="1">DOE21D!$A$65</definedName>
    <definedName name="_Fill" localSheetId="78" hidden="1">S3PAS!$A$65</definedName>
    <definedName name="_Fill" localSheetId="77" hidden="1">'SRES-BRE'!$A$65</definedName>
    <definedName name="_Fill" localSheetId="76" hidden="1">'SRES-SUN'!$A$65</definedName>
    <definedName name="_Fill" localSheetId="80" hidden="1">TASE!$A$65</definedName>
    <definedName name="_Fill" localSheetId="3" hidden="1">#REF!</definedName>
    <definedName name="_Fill" localSheetId="79" hidden="1">TRNSYS!$A$65</definedName>
    <definedName name="_Fill" localSheetId="2" hidden="1">YourData!$A$65</definedName>
    <definedName name="_Fill" hidden="1">'ESP-DMU'!$A$65</definedName>
    <definedName name="_Regression_Int" localSheetId="72" hidden="1">1</definedName>
    <definedName name="_Regression_Int" localSheetId="7" hidden="1">1</definedName>
    <definedName name="_Regression_Int" localSheetId="8" hidden="1">1</definedName>
    <definedName name="_Regression_Int" localSheetId="9" hidden="1">1</definedName>
    <definedName name="_Regression_Int" localSheetId="10" hidden="1">1</definedName>
    <definedName name="_Regression_Int" localSheetId="11" hidden="1">1</definedName>
    <definedName name="_Regression_Int" localSheetId="12" hidden="1">1</definedName>
    <definedName name="_xlnm.Print_Area" localSheetId="6">'Figure List'!$A$8:$E$92</definedName>
    <definedName name="_xlnm.Print_Area" localSheetId="4">'Program List'!$A$1:$C$40</definedName>
    <definedName name="_xlnm.Print_Area" localSheetId="0">'Read Me'!$A$1:$A$44</definedName>
    <definedName name="_xlnm.Print_Area" localSheetId="5">'Table List'!$A$8:$F$22</definedName>
    <definedName name="_xlnm.Print_Area" localSheetId="7">'Tables 1'!$B$7:$P$89</definedName>
    <definedName name="_xlnm.Print_Area" localSheetId="8">'Tables 2'!$B$7:$AH$118</definedName>
    <definedName name="_xlnm.Print_Area" localSheetId="9">'Tables 3'!$B$7:$P$81</definedName>
    <definedName name="_xlnm.Print_Area" localSheetId="10">'Tables 4'!$B$7:$P$78</definedName>
    <definedName name="_xlnm.Print_Area" localSheetId="11">'Tables 5'!$B$7:$P$91</definedName>
    <definedName name="_xlnm.Print_Area" localSheetId="12">'Tables 6'!$B$7:$O$50</definedName>
    <definedName name="_xlnm.Print_Area" localSheetId="3">'Title Page'!$A$1:$A$36</definedName>
    <definedName name="_xlnm.Print_Titles" localSheetId="6">'Figure List'!$1:$7</definedName>
    <definedName name="_xlnm.Print_Titles" localSheetId="5">'Table List'!$1:$7</definedName>
    <definedName name="_xlnm.Print_Titles" localSheetId="7">'Tables 1'!$1:$6</definedName>
    <definedName name="_xlnm.Print_Titles" localSheetId="8">'Tables 2'!$1:$6</definedName>
    <definedName name="_xlnm.Print_Titles" localSheetId="9">'Tables 3'!$1:$6</definedName>
    <definedName name="_xlnm.Print_Titles" localSheetId="10">'Tables 4'!$1:$6</definedName>
    <definedName name="_xlnm.Print_Titles" localSheetId="11">'Tables 5'!$1:$6</definedName>
    <definedName name="_xlnm.Print_Titles" localSheetId="12">'Tables 6'!$1:$6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Z572" i="10" s="1"/>
  <c r="P37" i="80"/>
  <c r="J37" i="80"/>
  <c r="I37" i="80"/>
  <c r="H37" i="80"/>
  <c r="F37" i="80"/>
  <c r="E37" i="80"/>
  <c r="D37" i="80"/>
  <c r="C37" i="80"/>
  <c r="P36" i="80"/>
  <c r="J36" i="80"/>
  <c r="I36" i="80"/>
  <c r="H36" i="80"/>
  <c r="G36" i="80"/>
  <c r="F36" i="80"/>
  <c r="E36" i="80"/>
  <c r="D36" i="80"/>
  <c r="C36" i="80"/>
  <c r="P25" i="16"/>
  <c r="P24" i="16"/>
  <c r="J25" i="16"/>
  <c r="I25" i="16"/>
  <c r="H25" i="16"/>
  <c r="F25" i="16"/>
  <c r="E25" i="16"/>
  <c r="D25" i="16"/>
  <c r="C25" i="16"/>
  <c r="J24" i="16"/>
  <c r="I24" i="16"/>
  <c r="H24" i="16"/>
  <c r="G24" i="16"/>
  <c r="F24" i="16"/>
  <c r="E24" i="16"/>
  <c r="D24" i="16"/>
  <c r="C24" i="16"/>
  <c r="AH25" i="15"/>
  <c r="AG25" i="15"/>
  <c r="AF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H15" i="15"/>
  <c r="AG15" i="15"/>
  <c r="AF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C15" i="15"/>
  <c r="F15" i="15"/>
  <c r="AC15" i="15"/>
  <c r="H15" i="15"/>
  <c r="G15" i="15"/>
  <c r="E15" i="15"/>
  <c r="D15" i="15"/>
  <c r="P25" i="14"/>
  <c r="J25" i="14"/>
  <c r="I25" i="14"/>
  <c r="H25" i="14"/>
  <c r="G25" i="14"/>
  <c r="F25" i="14"/>
  <c r="E25" i="14"/>
  <c r="D25" i="14"/>
  <c r="C25" i="14"/>
  <c r="P37" i="14"/>
  <c r="J37" i="14"/>
  <c r="I37" i="14"/>
  <c r="H37" i="14"/>
  <c r="G37" i="14"/>
  <c r="F37" i="14"/>
  <c r="E37" i="14"/>
  <c r="D37" i="14"/>
  <c r="C37" i="14"/>
  <c r="P15" i="14"/>
  <c r="J15" i="14"/>
  <c r="I15" i="14"/>
  <c r="H15" i="14"/>
  <c r="G15" i="14"/>
  <c r="F15" i="14"/>
  <c r="E15" i="14"/>
  <c r="D15" i="14"/>
  <c r="C15" i="14"/>
  <c r="AH37" i="15"/>
  <c r="AG37" i="15"/>
  <c r="AF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O110" i="15"/>
  <c r="A23" i="12"/>
  <c r="A19" i="12"/>
  <c r="A16" i="12"/>
  <c r="A6" i="12"/>
  <c r="B30" i="12"/>
  <c r="A8" i="12"/>
  <c r="A24" i="12"/>
  <c r="Q546" i="10"/>
  <c r="O49" i="81"/>
  <c r="I49" i="81"/>
  <c r="H49" i="81"/>
  <c r="G49" i="81"/>
  <c r="F49" i="81"/>
  <c r="E49" i="81"/>
  <c r="D49" i="81"/>
  <c r="K49" i="81" s="1"/>
  <c r="C49" i="81"/>
  <c r="O48" i="81"/>
  <c r="H48" i="81"/>
  <c r="G48" i="81"/>
  <c r="F48" i="81"/>
  <c r="E48" i="81"/>
  <c r="D48" i="81"/>
  <c r="C48" i="81"/>
  <c r="O41" i="81"/>
  <c r="I41" i="81"/>
  <c r="H41" i="81"/>
  <c r="G41" i="81"/>
  <c r="F41" i="81"/>
  <c r="E41" i="81"/>
  <c r="D41" i="81"/>
  <c r="K41" i="81" s="1"/>
  <c r="C41" i="81"/>
  <c r="O40" i="81"/>
  <c r="I40" i="81"/>
  <c r="H40" i="81"/>
  <c r="G40" i="81"/>
  <c r="F40" i="81"/>
  <c r="E40" i="81"/>
  <c r="D40" i="81"/>
  <c r="C40" i="81"/>
  <c r="O33" i="81"/>
  <c r="O32" i="81"/>
  <c r="O31" i="81"/>
  <c r="O30" i="81"/>
  <c r="I33" i="81"/>
  <c r="H33" i="81"/>
  <c r="G33" i="81"/>
  <c r="F33" i="81"/>
  <c r="E33" i="81"/>
  <c r="D33" i="81"/>
  <c r="C33" i="81"/>
  <c r="I32" i="81"/>
  <c r="H32" i="81"/>
  <c r="G32" i="81"/>
  <c r="F32" i="81"/>
  <c r="E32" i="81"/>
  <c r="D32" i="81"/>
  <c r="C32" i="81"/>
  <c r="I31" i="81"/>
  <c r="H31" i="81"/>
  <c r="G31" i="81"/>
  <c r="F31" i="81"/>
  <c r="E31" i="81"/>
  <c r="D31" i="81"/>
  <c r="C31" i="81"/>
  <c r="I30" i="81"/>
  <c r="H30" i="81"/>
  <c r="G30" i="81"/>
  <c r="F30" i="81"/>
  <c r="E30" i="81"/>
  <c r="D30" i="81"/>
  <c r="C30" i="81"/>
  <c r="C29" i="81"/>
  <c r="O29" i="81"/>
  <c r="I29" i="81"/>
  <c r="H29" i="81"/>
  <c r="G29" i="81"/>
  <c r="F29" i="81"/>
  <c r="E29" i="81"/>
  <c r="D29" i="81"/>
  <c r="O46" i="81"/>
  <c r="I46" i="81"/>
  <c r="H46" i="81"/>
  <c r="G46" i="81"/>
  <c r="F46" i="81"/>
  <c r="E46" i="81"/>
  <c r="D46" i="81"/>
  <c r="C46" i="81"/>
  <c r="O45" i="81"/>
  <c r="I45" i="81"/>
  <c r="H45" i="81"/>
  <c r="G45" i="81"/>
  <c r="F45" i="81"/>
  <c r="E45" i="81"/>
  <c r="D45" i="81"/>
  <c r="C45" i="81"/>
  <c r="O38" i="81"/>
  <c r="I38" i="81"/>
  <c r="H38" i="81"/>
  <c r="G38" i="81"/>
  <c r="F38" i="81"/>
  <c r="E38" i="81"/>
  <c r="D38" i="81"/>
  <c r="C38" i="81"/>
  <c r="O37" i="81"/>
  <c r="I37" i="81"/>
  <c r="H37" i="81"/>
  <c r="G37" i="81"/>
  <c r="F37" i="81"/>
  <c r="E37" i="81"/>
  <c r="D37" i="81"/>
  <c r="C37" i="81"/>
  <c r="O27" i="81"/>
  <c r="I27" i="81"/>
  <c r="H27" i="81"/>
  <c r="G27" i="81"/>
  <c r="F27" i="81"/>
  <c r="E27" i="81"/>
  <c r="D27" i="81"/>
  <c r="C27" i="81"/>
  <c r="O26" i="81"/>
  <c r="I26" i="81"/>
  <c r="H26" i="81"/>
  <c r="G26" i="81"/>
  <c r="F26" i="81"/>
  <c r="E26" i="81"/>
  <c r="D26" i="81"/>
  <c r="C26" i="81"/>
  <c r="R50" i="15"/>
  <c r="A20" i="12"/>
  <c r="A930" i="10"/>
  <c r="Q483" i="10"/>
  <c r="Q480" i="10"/>
  <c r="J74" i="10"/>
  <c r="E54" i="9"/>
  <c r="Y572" i="10"/>
  <c r="E54" i="8"/>
  <c r="H64" i="10" s="1"/>
  <c r="H931" i="10" s="1"/>
  <c r="H943" i="10" s="1"/>
  <c r="E54" i="7"/>
  <c r="E54" i="6"/>
  <c r="F64" i="10"/>
  <c r="F931" i="10" s="1"/>
  <c r="E54" i="5"/>
  <c r="U572" i="10"/>
  <c r="E54" i="4"/>
  <c r="A58" i="4"/>
  <c r="E54" i="3"/>
  <c r="S64" i="10"/>
  <c r="E54" i="2"/>
  <c r="R572" i="10" s="1"/>
  <c r="B63" i="10"/>
  <c r="B930" i="10"/>
  <c r="C63" i="10"/>
  <c r="C930" i="10" s="1"/>
  <c r="D63" i="10"/>
  <c r="D930" i="10"/>
  <c r="E63" i="10"/>
  <c r="E930" i="10" s="1"/>
  <c r="F63" i="10"/>
  <c r="F930" i="10"/>
  <c r="G63" i="10"/>
  <c r="G930" i="10" s="1"/>
  <c r="H63" i="10"/>
  <c r="H930" i="10"/>
  <c r="I63" i="10"/>
  <c r="I930" i="10" s="1"/>
  <c r="J63" i="10"/>
  <c r="J930" i="10"/>
  <c r="R63" i="10"/>
  <c r="S63" i="10"/>
  <c r="T63" i="10"/>
  <c r="U63" i="10"/>
  <c r="V63" i="10"/>
  <c r="W63" i="10"/>
  <c r="X63" i="10"/>
  <c r="Y63" i="10"/>
  <c r="Z63" i="10"/>
  <c r="E64" i="10"/>
  <c r="E931" i="10" s="1"/>
  <c r="I64" i="10"/>
  <c r="I931" i="10"/>
  <c r="R64" i="10"/>
  <c r="U64" i="10"/>
  <c r="X64" i="10"/>
  <c r="Y64" i="10"/>
  <c r="B65" i="10"/>
  <c r="B932" i="10"/>
  <c r="C65" i="10"/>
  <c r="D65" i="10"/>
  <c r="D932" i="10"/>
  <c r="E65" i="10"/>
  <c r="E932" i="10" s="1"/>
  <c r="F65" i="10"/>
  <c r="F932" i="10"/>
  <c r="G65" i="10"/>
  <c r="G932" i="10" s="1"/>
  <c r="H65" i="10"/>
  <c r="H932" i="10"/>
  <c r="I65" i="10"/>
  <c r="I932" i="10" s="1"/>
  <c r="J65" i="10"/>
  <c r="J932" i="10"/>
  <c r="B66" i="10"/>
  <c r="C66" i="10"/>
  <c r="C933" i="10" s="1"/>
  <c r="D66" i="10"/>
  <c r="D933" i="10" s="1"/>
  <c r="E66" i="10"/>
  <c r="E933" i="10"/>
  <c r="F66" i="10"/>
  <c r="F933" i="10"/>
  <c r="G66" i="10"/>
  <c r="G933" i="10" s="1"/>
  <c r="H66" i="10"/>
  <c r="H933" i="10" s="1"/>
  <c r="I66" i="10"/>
  <c r="I933" i="10"/>
  <c r="J66" i="10"/>
  <c r="J933" i="10"/>
  <c r="B67" i="10"/>
  <c r="C67" i="10"/>
  <c r="D67" i="10"/>
  <c r="E67" i="10"/>
  <c r="F67" i="10"/>
  <c r="G67" i="10"/>
  <c r="W102" i="10" s="1"/>
  <c r="H67" i="10"/>
  <c r="X102" i="10" s="1"/>
  <c r="H71" i="10"/>
  <c r="X68" i="10" s="1"/>
  <c r="I67" i="10"/>
  <c r="J67" i="10"/>
  <c r="B68" i="10"/>
  <c r="C68" i="10"/>
  <c r="D68" i="10"/>
  <c r="E68" i="10"/>
  <c r="U65" i="10"/>
  <c r="F68" i="10"/>
  <c r="G68" i="10"/>
  <c r="H68" i="10"/>
  <c r="I68" i="10"/>
  <c r="J68" i="10"/>
  <c r="B69" i="10"/>
  <c r="C69" i="10"/>
  <c r="D69" i="10"/>
  <c r="T66" i="10" s="1"/>
  <c r="E69" i="10"/>
  <c r="U66" i="10"/>
  <c r="F69" i="10"/>
  <c r="G69" i="10"/>
  <c r="H69" i="10"/>
  <c r="I69" i="10"/>
  <c r="J69" i="10"/>
  <c r="B70" i="10"/>
  <c r="C70" i="10"/>
  <c r="D70" i="10"/>
  <c r="T67" i="10" s="1"/>
  <c r="E70" i="10"/>
  <c r="F70" i="10"/>
  <c r="G70" i="10"/>
  <c r="H70" i="10"/>
  <c r="I70" i="10"/>
  <c r="J70" i="10"/>
  <c r="B71" i="10"/>
  <c r="C71" i="10"/>
  <c r="D71" i="10"/>
  <c r="E71" i="10"/>
  <c r="F71" i="10"/>
  <c r="V68" i="10" s="1"/>
  <c r="G71" i="10"/>
  <c r="I71" i="10"/>
  <c r="J71" i="10"/>
  <c r="Z68" i="10" s="1"/>
  <c r="B72" i="10"/>
  <c r="C72" i="10"/>
  <c r="D72" i="10"/>
  <c r="E72" i="10"/>
  <c r="F72" i="10"/>
  <c r="G72" i="10"/>
  <c r="H72" i="10"/>
  <c r="I72" i="10"/>
  <c r="J72" i="10"/>
  <c r="R73" i="10"/>
  <c r="S73" i="10"/>
  <c r="U73" i="10"/>
  <c r="X73" i="10"/>
  <c r="Y73" i="10"/>
  <c r="B74" i="10"/>
  <c r="C74" i="10"/>
  <c r="E74" i="10"/>
  <c r="H74" i="10"/>
  <c r="I74" i="10"/>
  <c r="B75" i="10"/>
  <c r="C75" i="10"/>
  <c r="C934" i="10"/>
  <c r="D75" i="10"/>
  <c r="D934" i="10" s="1"/>
  <c r="E75" i="10"/>
  <c r="E934" i="10"/>
  <c r="F75" i="10"/>
  <c r="F934" i="10" s="1"/>
  <c r="G75" i="10"/>
  <c r="G934" i="10"/>
  <c r="H75" i="10"/>
  <c r="H934" i="10" s="1"/>
  <c r="I75" i="10"/>
  <c r="I934" i="10"/>
  <c r="J75" i="10"/>
  <c r="J934" i="10" s="1"/>
  <c r="B76" i="10"/>
  <c r="C76" i="10"/>
  <c r="D76" i="10"/>
  <c r="E76" i="10"/>
  <c r="U102" i="10" s="1"/>
  <c r="F76" i="10"/>
  <c r="V102" i="10"/>
  <c r="G76" i="10"/>
  <c r="H76" i="10"/>
  <c r="I76" i="10"/>
  <c r="J76" i="10"/>
  <c r="Z102" i="10" s="1"/>
  <c r="Z455" i="10" s="1"/>
  <c r="B77" i="10"/>
  <c r="C77" i="10"/>
  <c r="D77" i="10"/>
  <c r="E77" i="10"/>
  <c r="U104" i="10"/>
  <c r="F77" i="10"/>
  <c r="V290" i="10" s="1"/>
  <c r="G77" i="10"/>
  <c r="W104" i="10" s="1"/>
  <c r="H77" i="10"/>
  <c r="X104" i="10" s="1"/>
  <c r="I77" i="10"/>
  <c r="Y104" i="10"/>
  <c r="J77" i="10"/>
  <c r="B78" i="10"/>
  <c r="C78" i="10"/>
  <c r="S105" i="10" s="1"/>
  <c r="D78" i="10"/>
  <c r="T103" i="10" s="1"/>
  <c r="D79" i="10"/>
  <c r="E78" i="10"/>
  <c r="U103" i="10"/>
  <c r="F78" i="10"/>
  <c r="G78" i="10"/>
  <c r="H78" i="10"/>
  <c r="X103" i="10" s="1"/>
  <c r="H79" i="10"/>
  <c r="X293" i="10" s="1"/>
  <c r="X105" i="10"/>
  <c r="I78" i="10"/>
  <c r="Y103" i="10" s="1"/>
  <c r="J78" i="10"/>
  <c r="B79" i="10"/>
  <c r="C79" i="10"/>
  <c r="E79" i="10"/>
  <c r="F79" i="10"/>
  <c r="G79" i="10"/>
  <c r="W293" i="10" s="1"/>
  <c r="I79" i="10"/>
  <c r="J79" i="10"/>
  <c r="B80" i="10"/>
  <c r="C80" i="10"/>
  <c r="D80" i="10"/>
  <c r="E80" i="10"/>
  <c r="U106" i="10" s="1"/>
  <c r="F80" i="10"/>
  <c r="G80" i="10"/>
  <c r="W106" i="10" s="1"/>
  <c r="H80" i="10"/>
  <c r="I80" i="10"/>
  <c r="J80" i="10"/>
  <c r="Z106" i="10" s="1"/>
  <c r="B81" i="10"/>
  <c r="C81" i="10"/>
  <c r="D81" i="10"/>
  <c r="E81" i="10"/>
  <c r="F81" i="10"/>
  <c r="G81" i="10"/>
  <c r="H81" i="10"/>
  <c r="I81" i="10"/>
  <c r="J81" i="10"/>
  <c r="B82" i="10"/>
  <c r="C82" i="10"/>
  <c r="S109" i="10" s="1"/>
  <c r="D82" i="10"/>
  <c r="T109" i="10" s="1"/>
  <c r="E82" i="10"/>
  <c r="F82" i="10"/>
  <c r="G82" i="10"/>
  <c r="H82" i="10"/>
  <c r="X109" i="10"/>
  <c r="I82" i="10"/>
  <c r="Y109" i="10" s="1"/>
  <c r="J82" i="10"/>
  <c r="R82" i="10"/>
  <c r="S82" i="10"/>
  <c r="U82" i="10"/>
  <c r="V82" i="10"/>
  <c r="X82" i="10"/>
  <c r="Y82" i="10"/>
  <c r="B84" i="10"/>
  <c r="C84" i="10"/>
  <c r="E84" i="10"/>
  <c r="F84" i="10"/>
  <c r="H84" i="10"/>
  <c r="I84" i="10"/>
  <c r="B85" i="10"/>
  <c r="C85" i="10"/>
  <c r="D85" i="10"/>
  <c r="E85" i="10"/>
  <c r="F85" i="10"/>
  <c r="G85" i="10"/>
  <c r="H85" i="10"/>
  <c r="X160" i="10" s="1"/>
  <c r="X483" i="10" s="1"/>
  <c r="I85" i="10"/>
  <c r="J85" i="10"/>
  <c r="B86" i="10"/>
  <c r="C86" i="10"/>
  <c r="D86" i="10"/>
  <c r="E86" i="10"/>
  <c r="F86" i="10"/>
  <c r="G86" i="10"/>
  <c r="W157" i="10" s="1"/>
  <c r="H86" i="10"/>
  <c r="I86" i="10"/>
  <c r="J86" i="10"/>
  <c r="B87" i="10"/>
  <c r="C87" i="10"/>
  <c r="D87" i="10"/>
  <c r="E87" i="10"/>
  <c r="F87" i="10"/>
  <c r="V158" i="10" s="1"/>
  <c r="V479" i="10" s="1"/>
  <c r="G87" i="10"/>
  <c r="H87" i="10"/>
  <c r="I87" i="10"/>
  <c r="J87" i="10"/>
  <c r="B88" i="10"/>
  <c r="C88" i="10"/>
  <c r="D88" i="10"/>
  <c r="E88" i="10"/>
  <c r="F88" i="10"/>
  <c r="V159" i="10" s="1"/>
  <c r="G88" i="10"/>
  <c r="H88" i="10"/>
  <c r="I88" i="10"/>
  <c r="J88" i="10"/>
  <c r="B89" i="10"/>
  <c r="C89" i="10"/>
  <c r="D89" i="10"/>
  <c r="E89" i="10"/>
  <c r="F89" i="10"/>
  <c r="G89" i="10"/>
  <c r="H89" i="10"/>
  <c r="I89" i="10"/>
  <c r="J89" i="10"/>
  <c r="R89" i="10"/>
  <c r="S89" i="10"/>
  <c r="U89" i="10"/>
  <c r="V89" i="10"/>
  <c r="X89" i="10"/>
  <c r="Y89" i="10"/>
  <c r="B90" i="10"/>
  <c r="C90" i="10"/>
  <c r="S165" i="10" s="1"/>
  <c r="S505" i="10" s="1"/>
  <c r="D90" i="10"/>
  <c r="T165" i="10" s="1"/>
  <c r="E90" i="10"/>
  <c r="F90" i="10"/>
  <c r="G90" i="10"/>
  <c r="H90" i="10"/>
  <c r="I90" i="10"/>
  <c r="J90" i="10"/>
  <c r="B91" i="10"/>
  <c r="R166" i="10" s="1"/>
  <c r="R507" i="10" s="1"/>
  <c r="C91" i="10"/>
  <c r="S166" i="10" s="1"/>
  <c r="S507" i="10" s="1"/>
  <c r="D91" i="10"/>
  <c r="E91" i="10"/>
  <c r="F91" i="10"/>
  <c r="G91" i="10"/>
  <c r="H91" i="10"/>
  <c r="I91" i="10"/>
  <c r="J91" i="10"/>
  <c r="Z166" i="10" s="1"/>
  <c r="Z507" i="10" s="1"/>
  <c r="B92" i="10"/>
  <c r="R167" i="10" s="1"/>
  <c r="C92" i="10"/>
  <c r="D92" i="10"/>
  <c r="E92" i="10"/>
  <c r="F92" i="10"/>
  <c r="G92" i="10"/>
  <c r="H92" i="10"/>
  <c r="I92" i="10"/>
  <c r="Y167" i="10" s="1"/>
  <c r="Y509" i="10" s="1"/>
  <c r="J92" i="10"/>
  <c r="Z167" i="10" s="1"/>
  <c r="B93" i="10"/>
  <c r="C93" i="10"/>
  <c r="E93" i="10"/>
  <c r="F93" i="10"/>
  <c r="H93" i="10"/>
  <c r="I93" i="10"/>
  <c r="B94" i="10"/>
  <c r="C94" i="10"/>
  <c r="D94" i="10"/>
  <c r="E94" i="10"/>
  <c r="F94" i="10"/>
  <c r="G94" i="10"/>
  <c r="H94" i="10"/>
  <c r="X168" i="10" s="1"/>
  <c r="I94" i="10"/>
  <c r="J94" i="10"/>
  <c r="B95" i="10"/>
  <c r="C95" i="10"/>
  <c r="D95" i="10"/>
  <c r="E95" i="10"/>
  <c r="F95" i="10"/>
  <c r="G95" i="10"/>
  <c r="W169" i="10" s="1"/>
  <c r="H95" i="10"/>
  <c r="X169" i="10" s="1"/>
  <c r="I95" i="10"/>
  <c r="J95" i="10"/>
  <c r="B96" i="10"/>
  <c r="C96" i="10"/>
  <c r="D96" i="10"/>
  <c r="E96" i="10"/>
  <c r="F96" i="10"/>
  <c r="V171" i="10" s="1"/>
  <c r="G96" i="10"/>
  <c r="W171" i="10" s="1"/>
  <c r="H96" i="10"/>
  <c r="I96" i="10"/>
  <c r="J96" i="10"/>
  <c r="B97" i="10"/>
  <c r="C97" i="10"/>
  <c r="D97" i="10"/>
  <c r="E97" i="10"/>
  <c r="U172" i="10" s="1"/>
  <c r="F97" i="10"/>
  <c r="G97" i="10"/>
  <c r="H97" i="10"/>
  <c r="I97" i="10"/>
  <c r="J97" i="10"/>
  <c r="B98" i="10"/>
  <c r="C98" i="10"/>
  <c r="D98" i="10"/>
  <c r="T175" i="10" s="1"/>
  <c r="T536" i="10" s="1"/>
  <c r="E98" i="10"/>
  <c r="U175" i="10" s="1"/>
  <c r="F98" i="10"/>
  <c r="G98" i="10"/>
  <c r="H98" i="10"/>
  <c r="I98" i="10"/>
  <c r="J98" i="10"/>
  <c r="B99" i="10"/>
  <c r="C99" i="10"/>
  <c r="S174" i="10" s="1"/>
  <c r="D99" i="10"/>
  <c r="T174" i="10" s="1"/>
  <c r="E99" i="10"/>
  <c r="F99" i="10"/>
  <c r="G99" i="10"/>
  <c r="H99" i="10"/>
  <c r="I99" i="10"/>
  <c r="J99" i="10"/>
  <c r="B100" i="10"/>
  <c r="C100" i="10"/>
  <c r="E100" i="10"/>
  <c r="F100" i="10"/>
  <c r="H100" i="10"/>
  <c r="I100" i="10"/>
  <c r="J100" i="10"/>
  <c r="B101" i="10"/>
  <c r="C101" i="10"/>
  <c r="D101" i="10"/>
  <c r="E101" i="10"/>
  <c r="F101" i="10"/>
  <c r="G101" i="10"/>
  <c r="H101" i="10"/>
  <c r="I101" i="10"/>
  <c r="J101" i="10"/>
  <c r="R101" i="10"/>
  <c r="S101" i="10"/>
  <c r="U101" i="10"/>
  <c r="V101" i="10"/>
  <c r="X101" i="10"/>
  <c r="Y101" i="10"/>
  <c r="B102" i="10"/>
  <c r="C102" i="10"/>
  <c r="D102" i="10"/>
  <c r="E102" i="10"/>
  <c r="F102" i="10"/>
  <c r="G102" i="10"/>
  <c r="H102" i="10"/>
  <c r="I102" i="10"/>
  <c r="J102" i="10"/>
  <c r="Y102" i="10"/>
  <c r="B103" i="10"/>
  <c r="R241" i="10" s="1"/>
  <c r="R546" i="10" s="1"/>
  <c r="C103" i="10"/>
  <c r="D103" i="10"/>
  <c r="E103" i="10"/>
  <c r="F103" i="10"/>
  <c r="G103" i="10"/>
  <c r="H103" i="10"/>
  <c r="I103" i="10"/>
  <c r="J103" i="10"/>
  <c r="Z241" i="10" s="1"/>
  <c r="Z546" i="10" s="1"/>
  <c r="W103" i="10"/>
  <c r="B104" i="10"/>
  <c r="C104" i="10"/>
  <c r="D104" i="10"/>
  <c r="E104" i="10"/>
  <c r="F104" i="10"/>
  <c r="G104" i="10"/>
  <c r="H104" i="10"/>
  <c r="I104" i="10"/>
  <c r="J104" i="10"/>
  <c r="R104" i="10"/>
  <c r="S104" i="10"/>
  <c r="T104" i="10"/>
  <c r="B105" i="10"/>
  <c r="C105" i="10"/>
  <c r="D105" i="10"/>
  <c r="E105" i="10"/>
  <c r="F105" i="10"/>
  <c r="V243" i="10" s="1"/>
  <c r="V550" i="10" s="1"/>
  <c r="V573" i="10" s="1"/>
  <c r="G105" i="10"/>
  <c r="W243" i="10" s="1"/>
  <c r="W550" i="10" s="1"/>
  <c r="W573" i="10" s="1"/>
  <c r="H105" i="10"/>
  <c r="I105" i="10"/>
  <c r="J105" i="10"/>
  <c r="R105" i="10"/>
  <c r="U105" i="10"/>
  <c r="V105" i="10"/>
  <c r="W105" i="10"/>
  <c r="Y105" i="10"/>
  <c r="B106" i="10"/>
  <c r="C106" i="10"/>
  <c r="D106" i="10"/>
  <c r="E106" i="10"/>
  <c r="F106" i="10"/>
  <c r="G106" i="10"/>
  <c r="H106" i="10"/>
  <c r="I106" i="10"/>
  <c r="J106" i="10"/>
  <c r="X106" i="10"/>
  <c r="Y106" i="10"/>
  <c r="B107" i="10"/>
  <c r="C107" i="10"/>
  <c r="D107" i="10"/>
  <c r="E107" i="10"/>
  <c r="F107" i="10"/>
  <c r="G107" i="10"/>
  <c r="H107" i="10"/>
  <c r="I107" i="10"/>
  <c r="J107" i="10"/>
  <c r="B108" i="10"/>
  <c r="C108" i="10"/>
  <c r="D108" i="10"/>
  <c r="E108" i="10"/>
  <c r="F108" i="10"/>
  <c r="G108" i="10"/>
  <c r="H108" i="10"/>
  <c r="I108" i="10"/>
  <c r="J108" i="10"/>
  <c r="R109" i="10"/>
  <c r="V109" i="10"/>
  <c r="W109" i="10"/>
  <c r="B111" i="10"/>
  <c r="C111" i="10"/>
  <c r="D111" i="10"/>
  <c r="E111" i="10"/>
  <c r="F111" i="10"/>
  <c r="G111" i="10"/>
  <c r="H111" i="10"/>
  <c r="I111" i="10"/>
  <c r="J111" i="10"/>
  <c r="B112" i="10"/>
  <c r="C112" i="10"/>
  <c r="E112" i="10"/>
  <c r="F112" i="10"/>
  <c r="G112" i="10"/>
  <c r="H112" i="10"/>
  <c r="I112" i="10"/>
  <c r="J112" i="10"/>
  <c r="R112" i="10"/>
  <c r="S112" i="10"/>
  <c r="U112" i="10"/>
  <c r="V112" i="10"/>
  <c r="W112" i="10"/>
  <c r="X112" i="10"/>
  <c r="Y112" i="10"/>
  <c r="B113" i="10"/>
  <c r="C113" i="10"/>
  <c r="D113" i="10"/>
  <c r="D936" i="10"/>
  <c r="E113" i="10"/>
  <c r="E936" i="10"/>
  <c r="F113" i="10"/>
  <c r="F936" i="10" s="1"/>
  <c r="G113" i="10"/>
  <c r="G936" i="10" s="1"/>
  <c r="H113" i="10"/>
  <c r="H936" i="10"/>
  <c r="I113" i="10"/>
  <c r="I936" i="10"/>
  <c r="J113" i="10"/>
  <c r="J936" i="10" s="1"/>
  <c r="B114" i="10"/>
  <c r="B937" i="10" s="1"/>
  <c r="C114" i="10"/>
  <c r="C937" i="10"/>
  <c r="D114" i="10"/>
  <c r="D937" i="10"/>
  <c r="E114" i="10"/>
  <c r="E937" i="10" s="1"/>
  <c r="F114" i="10"/>
  <c r="F937" i="10" s="1"/>
  <c r="G114" i="10"/>
  <c r="G937" i="10"/>
  <c r="H114" i="10"/>
  <c r="H937" i="10" s="1"/>
  <c r="I114" i="10"/>
  <c r="I937" i="10" s="1"/>
  <c r="J114" i="10"/>
  <c r="J937" i="10" s="1"/>
  <c r="B115" i="10"/>
  <c r="C115" i="10"/>
  <c r="D115" i="10"/>
  <c r="E115" i="10"/>
  <c r="U257" i="10" s="1"/>
  <c r="U553" i="10" s="1"/>
  <c r="F115" i="10"/>
  <c r="G115" i="10"/>
  <c r="H115" i="10"/>
  <c r="I115" i="10"/>
  <c r="J115" i="10"/>
  <c r="B116" i="10"/>
  <c r="C116" i="10"/>
  <c r="S74" i="10"/>
  <c r="D116" i="10"/>
  <c r="T74" i="10" s="1"/>
  <c r="E116" i="10"/>
  <c r="F116" i="10"/>
  <c r="G116" i="10"/>
  <c r="W74" i="10"/>
  <c r="H116" i="10"/>
  <c r="X74" i="10"/>
  <c r="I116" i="10"/>
  <c r="J116" i="10"/>
  <c r="AA116" i="10"/>
  <c r="AB116" i="10"/>
  <c r="B117" i="10"/>
  <c r="C117" i="10"/>
  <c r="D117" i="10"/>
  <c r="T75" i="10"/>
  <c r="E117" i="10"/>
  <c r="U75" i="10" s="1"/>
  <c r="F117" i="10"/>
  <c r="V75" i="10" s="1"/>
  <c r="G117" i="10"/>
  <c r="W75" i="10"/>
  <c r="H117" i="10"/>
  <c r="X75" i="10"/>
  <c r="I117" i="10"/>
  <c r="Y75" i="10" s="1"/>
  <c r="J117" i="10"/>
  <c r="Z75" i="10" s="1"/>
  <c r="B118" i="10"/>
  <c r="C118" i="10"/>
  <c r="D118" i="10"/>
  <c r="E118" i="10"/>
  <c r="F118" i="10"/>
  <c r="G118" i="10"/>
  <c r="H118" i="10"/>
  <c r="I118" i="10"/>
  <c r="J118" i="10"/>
  <c r="B119" i="10"/>
  <c r="C119" i="10"/>
  <c r="S77" i="10" s="1"/>
  <c r="D119" i="10"/>
  <c r="E119" i="10"/>
  <c r="F119" i="10"/>
  <c r="G119" i="10"/>
  <c r="W77" i="10"/>
  <c r="H119" i="10"/>
  <c r="X77" i="10" s="1"/>
  <c r="I119" i="10"/>
  <c r="J119" i="10"/>
  <c r="B120" i="10"/>
  <c r="R78" i="10" s="1"/>
  <c r="C120" i="10"/>
  <c r="S78" i="10"/>
  <c r="D120" i="10"/>
  <c r="T78" i="10"/>
  <c r="E120" i="10"/>
  <c r="F120" i="10"/>
  <c r="V78" i="10"/>
  <c r="G120" i="10"/>
  <c r="W78" i="10" s="1"/>
  <c r="H120" i="10"/>
  <c r="X78" i="10"/>
  <c r="I120" i="10"/>
  <c r="Y305" i="10" s="1"/>
  <c r="Y458" i="10" s="1"/>
  <c r="J120" i="10"/>
  <c r="Z78" i="10" s="1"/>
  <c r="B122" i="10"/>
  <c r="C122" i="10"/>
  <c r="E122" i="10"/>
  <c r="F122" i="10"/>
  <c r="G122" i="10"/>
  <c r="H122" i="10"/>
  <c r="I122" i="10"/>
  <c r="J122" i="10"/>
  <c r="B123" i="10"/>
  <c r="C123" i="10"/>
  <c r="C938" i="10"/>
  <c r="D123" i="10"/>
  <c r="D938" i="10"/>
  <c r="E123" i="10"/>
  <c r="E938" i="10" s="1"/>
  <c r="F123" i="10"/>
  <c r="F938" i="10" s="1"/>
  <c r="G123" i="10"/>
  <c r="G938" i="10"/>
  <c r="H123" i="10"/>
  <c r="H938" i="10"/>
  <c r="I123" i="10"/>
  <c r="I938" i="10" s="1"/>
  <c r="J123" i="10"/>
  <c r="J938" i="10" s="1"/>
  <c r="B124" i="10"/>
  <c r="C124" i="10"/>
  <c r="S115" i="10" s="1"/>
  <c r="S113" i="10"/>
  <c r="S456" i="10" s="1"/>
  <c r="D124" i="10"/>
  <c r="E124" i="10"/>
  <c r="F124" i="10"/>
  <c r="V121" i="10" s="1"/>
  <c r="G124" i="10"/>
  <c r="W113" i="10"/>
  <c r="W456" i="10"/>
  <c r="H124" i="10"/>
  <c r="I124" i="10"/>
  <c r="J124" i="10"/>
  <c r="B125" i="10"/>
  <c r="R114" i="10"/>
  <c r="C125" i="10"/>
  <c r="D125" i="10"/>
  <c r="T114" i="10"/>
  <c r="E125" i="10"/>
  <c r="U114" i="10" s="1"/>
  <c r="F125" i="10"/>
  <c r="V114" i="10" s="1"/>
  <c r="G125" i="10"/>
  <c r="W114" i="10" s="1"/>
  <c r="H125" i="10"/>
  <c r="I125" i="10"/>
  <c r="J125" i="10"/>
  <c r="Z114" i="10" s="1"/>
  <c r="R125" i="10"/>
  <c r="S125" i="10"/>
  <c r="U125" i="10"/>
  <c r="V125" i="10"/>
  <c r="W125" i="10"/>
  <c r="X125" i="10"/>
  <c r="Y125" i="10"/>
  <c r="Z125" i="10"/>
  <c r="B126" i="10"/>
  <c r="C126" i="10"/>
  <c r="D126" i="10"/>
  <c r="T115" i="10"/>
  <c r="E126" i="10"/>
  <c r="F126" i="10"/>
  <c r="V115" i="10" s="1"/>
  <c r="G126" i="10"/>
  <c r="W115" i="10" s="1"/>
  <c r="H126" i="10"/>
  <c r="I126" i="10"/>
  <c r="Y302" i="10" s="1"/>
  <c r="Y115" i="10"/>
  <c r="J126" i="10"/>
  <c r="B127" i="10"/>
  <c r="C127" i="10"/>
  <c r="D127" i="10"/>
  <c r="E127" i="10"/>
  <c r="F127" i="10"/>
  <c r="V118" i="10"/>
  <c r="G127" i="10"/>
  <c r="W303" i="10" s="1"/>
  <c r="H127" i="10"/>
  <c r="I127" i="10"/>
  <c r="J127" i="10"/>
  <c r="B128" i="10"/>
  <c r="C128" i="10"/>
  <c r="D128" i="10"/>
  <c r="E128" i="10"/>
  <c r="U304" i="10" s="1"/>
  <c r="F128" i="10"/>
  <c r="V304" i="10" s="1"/>
  <c r="G128" i="10"/>
  <c r="H128" i="10"/>
  <c r="I128" i="10"/>
  <c r="J128" i="10"/>
  <c r="B129" i="10"/>
  <c r="C129" i="10"/>
  <c r="S120" i="10" s="1"/>
  <c r="D129" i="10"/>
  <c r="T120" i="10"/>
  <c r="E129" i="10"/>
  <c r="F129" i="10"/>
  <c r="V120" i="10"/>
  <c r="G129" i="10"/>
  <c r="W120" i="10"/>
  <c r="H129" i="10"/>
  <c r="I129" i="10"/>
  <c r="J129" i="10"/>
  <c r="B130" i="10"/>
  <c r="R121" i="10"/>
  <c r="C130" i="10"/>
  <c r="S121" i="10"/>
  <c r="D130" i="10"/>
  <c r="E130" i="10"/>
  <c r="U117" i="10"/>
  <c r="F130" i="10"/>
  <c r="G130" i="10"/>
  <c r="W117" i="10"/>
  <c r="H130" i="10"/>
  <c r="I130" i="10"/>
  <c r="J130" i="10"/>
  <c r="B132" i="10"/>
  <c r="C132" i="10"/>
  <c r="D132" i="10"/>
  <c r="E132" i="10"/>
  <c r="F132" i="10"/>
  <c r="H132" i="10"/>
  <c r="I132" i="10"/>
  <c r="J132" i="10"/>
  <c r="B133" i="10"/>
  <c r="C133" i="10"/>
  <c r="D133" i="10"/>
  <c r="T180" i="10" s="1"/>
  <c r="T478" i="10" s="1"/>
  <c r="E133" i="10"/>
  <c r="F133" i="10"/>
  <c r="G133" i="10"/>
  <c r="H133" i="10"/>
  <c r="I133" i="10"/>
  <c r="J133" i="10"/>
  <c r="B134" i="10"/>
  <c r="R180" i="10" s="1"/>
  <c r="R478" i="10" s="1"/>
  <c r="C134" i="10"/>
  <c r="S181" i="10" s="1"/>
  <c r="D134" i="10"/>
  <c r="E134" i="10"/>
  <c r="F134" i="10"/>
  <c r="G134" i="10"/>
  <c r="H134" i="10"/>
  <c r="I134" i="10"/>
  <c r="J134" i="10"/>
  <c r="Z180" i="10" s="1"/>
  <c r="Z478" i="10" s="1"/>
  <c r="B135" i="10"/>
  <c r="R184" i="10" s="1"/>
  <c r="C135" i="10"/>
  <c r="D135" i="10"/>
  <c r="E135" i="10"/>
  <c r="F135" i="10"/>
  <c r="G135" i="10"/>
  <c r="H135" i="10"/>
  <c r="I135" i="10"/>
  <c r="J135" i="10"/>
  <c r="Z181" i="10" s="1"/>
  <c r="Z480" i="10" s="1"/>
  <c r="B136" i="10"/>
  <c r="C136" i="10"/>
  <c r="D136" i="10"/>
  <c r="E136" i="10"/>
  <c r="F136" i="10"/>
  <c r="G136" i="10"/>
  <c r="H136" i="10"/>
  <c r="X183" i="10" s="1"/>
  <c r="I136" i="10"/>
  <c r="J136" i="10"/>
  <c r="B137" i="10"/>
  <c r="C137" i="10"/>
  <c r="D137" i="10"/>
  <c r="E137" i="10"/>
  <c r="F137" i="10"/>
  <c r="G137" i="10"/>
  <c r="H137" i="10"/>
  <c r="I137" i="10"/>
  <c r="J137" i="10"/>
  <c r="R137" i="10"/>
  <c r="S137" i="10"/>
  <c r="U137" i="10"/>
  <c r="V137" i="10"/>
  <c r="W137" i="10"/>
  <c r="X137" i="10"/>
  <c r="Y137" i="10"/>
  <c r="Z137" i="10"/>
  <c r="B138" i="10"/>
  <c r="C138" i="10"/>
  <c r="D138" i="10"/>
  <c r="E138" i="10"/>
  <c r="U186" i="10" s="1"/>
  <c r="F138" i="10"/>
  <c r="V186" i="10" s="1"/>
  <c r="V506" i="10" s="1"/>
  <c r="G138" i="10"/>
  <c r="H138" i="10"/>
  <c r="I138" i="10"/>
  <c r="J138" i="10"/>
  <c r="Z186" i="10"/>
  <c r="Z506" i="10"/>
  <c r="B139" i="10"/>
  <c r="R187" i="10" s="1"/>
  <c r="R508" i="10" s="1"/>
  <c r="C139" i="10"/>
  <c r="S187" i="10" s="1"/>
  <c r="S508" i="10" s="1"/>
  <c r="D139" i="10"/>
  <c r="E139" i="10"/>
  <c r="F139" i="10"/>
  <c r="G139" i="10"/>
  <c r="H139" i="10"/>
  <c r="I139" i="10"/>
  <c r="J139" i="10"/>
  <c r="Z187" i="10" s="1"/>
  <c r="Z508" i="10" s="1"/>
  <c r="B140" i="10"/>
  <c r="R188" i="10" s="1"/>
  <c r="R510" i="10" s="1"/>
  <c r="C140" i="10"/>
  <c r="D140" i="10"/>
  <c r="E140" i="10"/>
  <c r="F140" i="10"/>
  <c r="G140" i="10"/>
  <c r="H140" i="10"/>
  <c r="I140" i="10"/>
  <c r="Y188" i="10" s="1"/>
  <c r="Y510" i="10" s="1"/>
  <c r="J140" i="10"/>
  <c r="Z188" i="10" s="1"/>
  <c r="Z510" i="10" s="1"/>
  <c r="B141" i="10"/>
  <c r="C141" i="10"/>
  <c r="E141" i="10"/>
  <c r="F141" i="10"/>
  <c r="G141" i="10"/>
  <c r="H141" i="10"/>
  <c r="I141" i="10"/>
  <c r="J141" i="10"/>
  <c r="B142" i="10"/>
  <c r="C142" i="10"/>
  <c r="D142" i="10"/>
  <c r="E142" i="10"/>
  <c r="F142" i="10"/>
  <c r="G142" i="10"/>
  <c r="H142" i="10"/>
  <c r="I142" i="10"/>
  <c r="J142" i="10"/>
  <c r="B143" i="10"/>
  <c r="C143" i="10"/>
  <c r="D143" i="10"/>
  <c r="T190" i="10" s="1"/>
  <c r="E143" i="10"/>
  <c r="U190" i="10" s="1"/>
  <c r="F143" i="10"/>
  <c r="G143" i="10"/>
  <c r="H143" i="10"/>
  <c r="I143" i="10"/>
  <c r="J143" i="10"/>
  <c r="B144" i="10"/>
  <c r="C144" i="10"/>
  <c r="S192" i="10" s="1"/>
  <c r="D144" i="10"/>
  <c r="T192" i="10" s="1"/>
  <c r="E144" i="10"/>
  <c r="F144" i="10"/>
  <c r="G144" i="10"/>
  <c r="H144" i="10"/>
  <c r="I144" i="10"/>
  <c r="J144" i="10"/>
  <c r="B145" i="10"/>
  <c r="R193" i="10" s="1"/>
  <c r="C145" i="10"/>
  <c r="D145" i="10"/>
  <c r="E145" i="10"/>
  <c r="F145" i="10"/>
  <c r="G145" i="10"/>
  <c r="H145" i="10"/>
  <c r="I145" i="10"/>
  <c r="J145" i="10"/>
  <c r="B146" i="10"/>
  <c r="C146" i="10"/>
  <c r="D146" i="10"/>
  <c r="E146" i="10"/>
  <c r="F146" i="10"/>
  <c r="G146" i="10"/>
  <c r="H146" i="10"/>
  <c r="I146" i="10"/>
  <c r="M146" i="10"/>
  <c r="J146" i="10"/>
  <c r="B147" i="10"/>
  <c r="C147" i="10"/>
  <c r="D147" i="10"/>
  <c r="E147" i="10"/>
  <c r="F147" i="10"/>
  <c r="G147" i="10"/>
  <c r="W191" i="10" s="1"/>
  <c r="H147" i="10"/>
  <c r="X191" i="10" s="1"/>
  <c r="I147" i="10"/>
  <c r="J147" i="10"/>
  <c r="B148" i="10"/>
  <c r="C148" i="10"/>
  <c r="E148" i="10"/>
  <c r="F148" i="10"/>
  <c r="G148" i="10"/>
  <c r="H148" i="10"/>
  <c r="I148" i="10"/>
  <c r="J148" i="10"/>
  <c r="B149" i="10"/>
  <c r="C149" i="10"/>
  <c r="D149" i="10"/>
  <c r="E149" i="10"/>
  <c r="F149" i="10"/>
  <c r="G149" i="10"/>
  <c r="H149" i="10"/>
  <c r="I149" i="10"/>
  <c r="J149" i="10"/>
  <c r="B150" i="10"/>
  <c r="C150" i="10"/>
  <c r="D150" i="10"/>
  <c r="E150" i="10"/>
  <c r="F150" i="10"/>
  <c r="G150" i="10"/>
  <c r="H150" i="10"/>
  <c r="I150" i="10"/>
  <c r="J150" i="10"/>
  <c r="B151" i="10"/>
  <c r="C151" i="10"/>
  <c r="D151" i="10"/>
  <c r="E151" i="10"/>
  <c r="F151" i="10"/>
  <c r="G151" i="10"/>
  <c r="H151" i="10"/>
  <c r="I151" i="10"/>
  <c r="J151" i="10"/>
  <c r="B152" i="10"/>
  <c r="C152" i="10"/>
  <c r="D152" i="10"/>
  <c r="E152" i="10"/>
  <c r="F152" i="10"/>
  <c r="G152" i="10"/>
  <c r="H152" i="10"/>
  <c r="I152" i="10"/>
  <c r="J152" i="10"/>
  <c r="B153" i="10"/>
  <c r="C153" i="10"/>
  <c r="D153" i="10"/>
  <c r="E153" i="10"/>
  <c r="F153" i="10"/>
  <c r="G153" i="10"/>
  <c r="H153" i="10"/>
  <c r="I153" i="10"/>
  <c r="J153" i="10"/>
  <c r="B154" i="10"/>
  <c r="C154" i="10"/>
  <c r="D154" i="10"/>
  <c r="E154" i="10"/>
  <c r="F154" i="10"/>
  <c r="G154" i="10"/>
  <c r="H154" i="10"/>
  <c r="I154" i="10"/>
  <c r="J154" i="10"/>
  <c r="R154" i="10"/>
  <c r="S154" i="10"/>
  <c r="U154" i="10"/>
  <c r="V154" i="10"/>
  <c r="W154" i="10"/>
  <c r="X154" i="10"/>
  <c r="Y154" i="10"/>
  <c r="Z154" i="10"/>
  <c r="B155" i="10"/>
  <c r="C155" i="10"/>
  <c r="D155" i="10"/>
  <c r="E155" i="10"/>
  <c r="F155" i="10"/>
  <c r="G155" i="10"/>
  <c r="H155" i="10"/>
  <c r="I155" i="10"/>
  <c r="J155" i="10"/>
  <c r="R155" i="10"/>
  <c r="S155" i="10"/>
  <c r="T155" i="10"/>
  <c r="U155" i="10"/>
  <c r="V155" i="10"/>
  <c r="W155" i="10"/>
  <c r="X155" i="10"/>
  <c r="Y155" i="10"/>
  <c r="Z155" i="10"/>
  <c r="B156" i="10"/>
  <c r="C156" i="10"/>
  <c r="D156" i="10"/>
  <c r="E156" i="10"/>
  <c r="F156" i="10"/>
  <c r="G156" i="10"/>
  <c r="H156" i="10"/>
  <c r="I156" i="10"/>
  <c r="J156" i="10"/>
  <c r="R157" i="10"/>
  <c r="S157" i="10"/>
  <c r="T157" i="10"/>
  <c r="U157" i="10"/>
  <c r="V157" i="10"/>
  <c r="Z157" i="10"/>
  <c r="R158" i="10"/>
  <c r="S158" i="10"/>
  <c r="T158" i="10"/>
  <c r="U158" i="10"/>
  <c r="Y158" i="10"/>
  <c r="Z158" i="10"/>
  <c r="R159" i="10"/>
  <c r="S159" i="10"/>
  <c r="W159" i="10"/>
  <c r="X159" i="10"/>
  <c r="Y159" i="10"/>
  <c r="Y481" i="10" s="1"/>
  <c r="Z159" i="10"/>
  <c r="B160" i="10"/>
  <c r="C160" i="10"/>
  <c r="D160" i="10"/>
  <c r="E160" i="10"/>
  <c r="F160" i="10"/>
  <c r="G160" i="10"/>
  <c r="H160" i="10"/>
  <c r="I160" i="10"/>
  <c r="J160" i="10"/>
  <c r="R160" i="10"/>
  <c r="S160" i="10"/>
  <c r="T160" i="10"/>
  <c r="U160" i="10"/>
  <c r="V160" i="10"/>
  <c r="W160" i="10"/>
  <c r="Z160" i="10"/>
  <c r="R161" i="10"/>
  <c r="S161" i="10"/>
  <c r="W161" i="10"/>
  <c r="X161" i="10"/>
  <c r="Y161" i="10"/>
  <c r="Z161" i="10"/>
  <c r="B162" i="10"/>
  <c r="C162" i="10"/>
  <c r="E162" i="10"/>
  <c r="F162" i="10"/>
  <c r="H162" i="10"/>
  <c r="I162" i="10"/>
  <c r="J162" i="10"/>
  <c r="B163" i="10"/>
  <c r="B940" i="10"/>
  <c r="C163" i="10"/>
  <c r="C940" i="10" s="1"/>
  <c r="D163" i="10"/>
  <c r="D940" i="10" s="1"/>
  <c r="E163" i="10"/>
  <c r="E940" i="10" s="1"/>
  <c r="F163" i="10"/>
  <c r="F940" i="10"/>
  <c r="G163" i="10"/>
  <c r="G940" i="10" s="1"/>
  <c r="H163" i="10"/>
  <c r="H940" i="10" s="1"/>
  <c r="I163" i="10"/>
  <c r="I940" i="10" s="1"/>
  <c r="J163" i="10"/>
  <c r="J940" i="10"/>
  <c r="B164" i="10"/>
  <c r="B941" i="10"/>
  <c r="C164" i="10"/>
  <c r="C941" i="10" s="1"/>
  <c r="D164" i="10"/>
  <c r="D941" i="10" s="1"/>
  <c r="E164" i="10"/>
  <c r="E941" i="10"/>
  <c r="F164" i="10"/>
  <c r="F941" i="10"/>
  <c r="G164" i="10"/>
  <c r="G941" i="10" s="1"/>
  <c r="H164" i="10"/>
  <c r="H941" i="10" s="1"/>
  <c r="I164" i="10"/>
  <c r="I941" i="10"/>
  <c r="J164" i="10"/>
  <c r="J941" i="10" s="1"/>
  <c r="R164" i="10"/>
  <c r="S164" i="10"/>
  <c r="U164" i="10"/>
  <c r="V164" i="10"/>
  <c r="X164" i="10"/>
  <c r="Y164" i="10"/>
  <c r="Z164" i="10"/>
  <c r="B165" i="10"/>
  <c r="C165" i="10"/>
  <c r="D165" i="10"/>
  <c r="E165" i="10"/>
  <c r="F165" i="10"/>
  <c r="G165" i="10"/>
  <c r="H165" i="10"/>
  <c r="I165" i="10"/>
  <c r="J165" i="10"/>
  <c r="R165" i="10"/>
  <c r="U165" i="10"/>
  <c r="V165" i="10"/>
  <c r="V505" i="10" s="1"/>
  <c r="W165" i="10"/>
  <c r="W505" i="10" s="1"/>
  <c r="X165" i="10"/>
  <c r="Y165" i="10"/>
  <c r="Z165" i="10"/>
  <c r="Z505" i="10"/>
  <c r="B166" i="10"/>
  <c r="C166" i="10"/>
  <c r="D166" i="10"/>
  <c r="E166" i="10"/>
  <c r="F166" i="10"/>
  <c r="G166" i="10"/>
  <c r="H166" i="10"/>
  <c r="I166" i="10"/>
  <c r="J166" i="10"/>
  <c r="V166" i="10"/>
  <c r="W166" i="10"/>
  <c r="W507" i="10"/>
  <c r="X166" i="10"/>
  <c r="Y166" i="10"/>
  <c r="B167" i="10"/>
  <c r="C167" i="10"/>
  <c r="D167" i="10"/>
  <c r="E167" i="10"/>
  <c r="U84" i="10"/>
  <c r="F167" i="10"/>
  <c r="G167" i="10"/>
  <c r="H167" i="10"/>
  <c r="I167" i="10"/>
  <c r="Y84" i="10" s="1"/>
  <c r="J167" i="10"/>
  <c r="S167" i="10"/>
  <c r="V167" i="10"/>
  <c r="W167" i="10"/>
  <c r="X167" i="10"/>
  <c r="B168" i="10"/>
  <c r="C168" i="10"/>
  <c r="S85" i="10" s="1"/>
  <c r="D168" i="10"/>
  <c r="E168" i="10"/>
  <c r="F168" i="10"/>
  <c r="G168" i="10"/>
  <c r="W85" i="10"/>
  <c r="H168" i="10"/>
  <c r="I168" i="10"/>
  <c r="Y85" i="10" s="1"/>
  <c r="J168" i="10"/>
  <c r="R168" i="10"/>
  <c r="S168" i="10"/>
  <c r="V168" i="10"/>
  <c r="V511" i="10" s="1"/>
  <c r="W168" i="10"/>
  <c r="Z168" i="10"/>
  <c r="B169" i="10"/>
  <c r="C169" i="10"/>
  <c r="S86" i="10"/>
  <c r="D169" i="10"/>
  <c r="E169" i="10"/>
  <c r="U86" i="10"/>
  <c r="F169" i="10"/>
  <c r="V86" i="10" s="1"/>
  <c r="G169" i="10"/>
  <c r="W86" i="10"/>
  <c r="H169" i="10"/>
  <c r="I169" i="10"/>
  <c r="Y86" i="10" s="1"/>
  <c r="J169" i="10"/>
  <c r="Z86" i="10" s="1"/>
  <c r="R169" i="10"/>
  <c r="S169" i="10"/>
  <c r="T169" i="10"/>
  <c r="U169" i="10"/>
  <c r="V169" i="10"/>
  <c r="Z169" i="10"/>
  <c r="B170" i="10"/>
  <c r="C170" i="10"/>
  <c r="D170" i="10"/>
  <c r="E170" i="10"/>
  <c r="F170" i="10"/>
  <c r="G170" i="10"/>
  <c r="H170" i="10"/>
  <c r="I170" i="10"/>
  <c r="J170" i="10"/>
  <c r="AA170" i="10"/>
  <c r="AB170" i="10"/>
  <c r="R171" i="10"/>
  <c r="S171" i="10"/>
  <c r="T171" i="10"/>
  <c r="U171" i="10"/>
  <c r="Y171" i="10"/>
  <c r="Z171" i="10"/>
  <c r="R172" i="10"/>
  <c r="S172" i="10"/>
  <c r="T172" i="10"/>
  <c r="W172" i="10"/>
  <c r="Z172" i="10"/>
  <c r="B173" i="10"/>
  <c r="C173" i="10"/>
  <c r="E173" i="10"/>
  <c r="F173" i="10"/>
  <c r="G173" i="10"/>
  <c r="H173" i="10"/>
  <c r="I173" i="10"/>
  <c r="J173" i="10"/>
  <c r="R173" i="10"/>
  <c r="S173" i="10"/>
  <c r="U173" i="10"/>
  <c r="V173" i="10"/>
  <c r="X173" i="10"/>
  <c r="Y173" i="10"/>
  <c r="Z173" i="10"/>
  <c r="B174" i="10"/>
  <c r="B942" i="10"/>
  <c r="C174" i="10"/>
  <c r="C942" i="10"/>
  <c r="D174" i="10"/>
  <c r="D942" i="10" s="1"/>
  <c r="E174" i="10"/>
  <c r="E942" i="10" s="1"/>
  <c r="F174" i="10"/>
  <c r="F942" i="10"/>
  <c r="G174" i="10"/>
  <c r="G942" i="10"/>
  <c r="H174" i="10"/>
  <c r="H942" i="10" s="1"/>
  <c r="I174" i="10"/>
  <c r="I942" i="10" s="1"/>
  <c r="J174" i="10"/>
  <c r="J942" i="10"/>
  <c r="R174" i="10"/>
  <c r="R532" i="10"/>
  <c r="U174" i="10"/>
  <c r="V174" i="10"/>
  <c r="V532" i="10"/>
  <c r="W174" i="10"/>
  <c r="X174" i="10"/>
  <c r="Z174" i="10"/>
  <c r="Z532" i="10" s="1"/>
  <c r="B175" i="10"/>
  <c r="R127" i="10" s="1"/>
  <c r="R467" i="10" s="1"/>
  <c r="C175" i="10"/>
  <c r="S127" i="10"/>
  <c r="D175" i="10"/>
  <c r="E175" i="10"/>
  <c r="U127" i="10" s="1"/>
  <c r="F175" i="10"/>
  <c r="V127" i="10"/>
  <c r="V467" i="10"/>
  <c r="G175" i="10"/>
  <c r="W127" i="10" s="1"/>
  <c r="W467" i="10" s="1"/>
  <c r="H175" i="10"/>
  <c r="I175" i="10"/>
  <c r="Y127" i="10" s="1"/>
  <c r="Y467" i="10" s="1"/>
  <c r="J175" i="10"/>
  <c r="R175" i="10"/>
  <c r="S175" i="10"/>
  <c r="W175" i="10"/>
  <c r="X175" i="10"/>
  <c r="Y175" i="10"/>
  <c r="Z175" i="10"/>
  <c r="B176" i="10"/>
  <c r="C176" i="10"/>
  <c r="S128" i="10" s="1"/>
  <c r="D176" i="10"/>
  <c r="E176" i="10"/>
  <c r="U128" i="10"/>
  <c r="F176" i="10"/>
  <c r="V312" i="10" s="1"/>
  <c r="G176" i="10"/>
  <c r="H176" i="10"/>
  <c r="I176" i="10"/>
  <c r="Y128" i="10" s="1"/>
  <c r="J176" i="10"/>
  <c r="B177" i="10"/>
  <c r="C177" i="10"/>
  <c r="D177" i="10"/>
  <c r="E177" i="10"/>
  <c r="U129" i="10" s="1"/>
  <c r="F177" i="10"/>
  <c r="G177" i="10"/>
  <c r="W130" i="10" s="1"/>
  <c r="W129" i="10"/>
  <c r="H177" i="10"/>
  <c r="X129" i="10" s="1"/>
  <c r="I177" i="10"/>
  <c r="Y129" i="10"/>
  <c r="J177" i="10"/>
  <c r="B178" i="10"/>
  <c r="C178" i="10"/>
  <c r="D178" i="10"/>
  <c r="T130" i="10" s="1"/>
  <c r="E178" i="10"/>
  <c r="U130" i="10" s="1"/>
  <c r="F178" i="10"/>
  <c r="G178" i="10"/>
  <c r="H178" i="10"/>
  <c r="I178" i="10"/>
  <c r="Y130" i="10"/>
  <c r="J178" i="10"/>
  <c r="Z130" i="10" s="1"/>
  <c r="R178" i="10"/>
  <c r="S178" i="10"/>
  <c r="T178" i="10"/>
  <c r="U178" i="10"/>
  <c r="V178" i="10"/>
  <c r="X178" i="10"/>
  <c r="Y178" i="10"/>
  <c r="Z178" i="10"/>
  <c r="B179" i="10"/>
  <c r="R131" i="10"/>
  <c r="C179" i="10"/>
  <c r="S131" i="10" s="1"/>
  <c r="D179" i="10"/>
  <c r="E179" i="10"/>
  <c r="F179" i="10"/>
  <c r="G179" i="10"/>
  <c r="W131" i="10"/>
  <c r="H179" i="10"/>
  <c r="I179" i="10"/>
  <c r="J179" i="10"/>
  <c r="R179" i="10"/>
  <c r="S179" i="10"/>
  <c r="T179" i="10"/>
  <c r="U179" i="10"/>
  <c r="V179" i="10"/>
  <c r="W179" i="10"/>
  <c r="X179" i="10"/>
  <c r="Y179" i="10"/>
  <c r="Z179" i="10"/>
  <c r="B180" i="10"/>
  <c r="C180" i="10"/>
  <c r="D180" i="10"/>
  <c r="E180" i="10"/>
  <c r="F180" i="10"/>
  <c r="G180" i="10"/>
  <c r="H180" i="10"/>
  <c r="I180" i="10"/>
  <c r="J180" i="10"/>
  <c r="U180" i="10"/>
  <c r="V180" i="10"/>
  <c r="W180" i="10"/>
  <c r="X180" i="10"/>
  <c r="X478" i="10"/>
  <c r="Y180" i="10"/>
  <c r="B181" i="10"/>
  <c r="C181" i="10"/>
  <c r="D181" i="10"/>
  <c r="T132" i="10" s="1"/>
  <c r="E181" i="10"/>
  <c r="U132" i="10"/>
  <c r="F181" i="10"/>
  <c r="V132" i="10"/>
  <c r="G181" i="10"/>
  <c r="W132" i="10" s="1"/>
  <c r="H181" i="10"/>
  <c r="X132" i="10" s="1"/>
  <c r="I181" i="10"/>
  <c r="J181" i="10"/>
  <c r="Z132" i="10"/>
  <c r="R181" i="10"/>
  <c r="T181" i="10"/>
  <c r="T480" i="10"/>
  <c r="U181" i="10"/>
  <c r="V181" i="10"/>
  <c r="W181" i="10"/>
  <c r="X181" i="10"/>
  <c r="X480" i="10"/>
  <c r="R182" i="10"/>
  <c r="S182" i="10"/>
  <c r="S482" i="10" s="1"/>
  <c r="T182" i="10"/>
  <c r="U182" i="10"/>
  <c r="V182" i="10"/>
  <c r="Z182" i="10"/>
  <c r="B183" i="10"/>
  <c r="C183" i="10"/>
  <c r="D183" i="10"/>
  <c r="E183" i="10"/>
  <c r="F183" i="10"/>
  <c r="H183" i="10"/>
  <c r="I183" i="10"/>
  <c r="J183" i="10"/>
  <c r="T183" i="10"/>
  <c r="U183" i="10"/>
  <c r="V183" i="10"/>
  <c r="W183" i="10"/>
  <c r="B184" i="10"/>
  <c r="C184" i="10"/>
  <c r="D184" i="10"/>
  <c r="D185" i="10"/>
  <c r="T197" i="10" s="1"/>
  <c r="T491" i="10" s="1"/>
  <c r="E184" i="10"/>
  <c r="F184" i="10"/>
  <c r="G184" i="10"/>
  <c r="H184" i="10"/>
  <c r="H185" i="10"/>
  <c r="X197" i="10"/>
  <c r="X491" i="10" s="1"/>
  <c r="I184" i="10"/>
  <c r="J184" i="10"/>
  <c r="S184" i="10"/>
  <c r="T184" i="10"/>
  <c r="U184" i="10"/>
  <c r="V184" i="10"/>
  <c r="B185" i="10"/>
  <c r="C185" i="10"/>
  <c r="S197" i="10" s="1"/>
  <c r="S491" i="10" s="1"/>
  <c r="E185" i="10"/>
  <c r="F185" i="10"/>
  <c r="F186" i="10"/>
  <c r="V202" i="10"/>
  <c r="V495" i="10"/>
  <c r="G185" i="10"/>
  <c r="W197" i="10" s="1"/>
  <c r="W491" i="10" s="1"/>
  <c r="I185" i="10"/>
  <c r="J185" i="10"/>
  <c r="B186" i="10"/>
  <c r="C186" i="10"/>
  <c r="D186" i="10"/>
  <c r="E186" i="10"/>
  <c r="U202" i="10" s="1"/>
  <c r="U495" i="10" s="1"/>
  <c r="G186" i="10"/>
  <c r="H186" i="10"/>
  <c r="I186" i="10"/>
  <c r="Y202" i="10"/>
  <c r="Y495" i="10" s="1"/>
  <c r="J186" i="10"/>
  <c r="R186" i="10"/>
  <c r="S186" i="10"/>
  <c r="T186" i="10"/>
  <c r="T506" i="10" s="1"/>
  <c r="W186" i="10"/>
  <c r="W506" i="10" s="1"/>
  <c r="Y186" i="10"/>
  <c r="B187" i="10"/>
  <c r="C187" i="10"/>
  <c r="D187" i="10"/>
  <c r="T268" i="10"/>
  <c r="E187" i="10"/>
  <c r="U268" i="10" s="1"/>
  <c r="F187" i="10"/>
  <c r="G187" i="10"/>
  <c r="H187" i="10"/>
  <c r="X268" i="10" s="1"/>
  <c r="I187" i="10"/>
  <c r="J187" i="10"/>
  <c r="T187" i="10"/>
  <c r="U187" i="10"/>
  <c r="V187" i="10"/>
  <c r="Y187" i="10"/>
  <c r="B188" i="10"/>
  <c r="R200" i="10" s="1"/>
  <c r="C188" i="10"/>
  <c r="D188" i="10"/>
  <c r="E188" i="10"/>
  <c r="F188" i="10"/>
  <c r="V201" i="10"/>
  <c r="V497" i="10" s="1"/>
  <c r="G188" i="10"/>
  <c r="W201" i="10"/>
  <c r="W497" i="10" s="1"/>
  <c r="H188" i="10"/>
  <c r="I188" i="10"/>
  <c r="Y204" i="10" s="1"/>
  <c r="Y519" i="10" s="1"/>
  <c r="J188" i="10"/>
  <c r="S188" i="10"/>
  <c r="T188" i="10"/>
  <c r="U188" i="10"/>
  <c r="V188" i="10"/>
  <c r="B189" i="10"/>
  <c r="C189" i="10"/>
  <c r="D189" i="10"/>
  <c r="E189" i="10"/>
  <c r="U204" i="10" s="1"/>
  <c r="U519" i="10" s="1"/>
  <c r="F189" i="10"/>
  <c r="G189" i="10"/>
  <c r="W204" i="10" s="1"/>
  <c r="H189" i="10"/>
  <c r="X204" i="10" s="1"/>
  <c r="X519" i="10" s="1"/>
  <c r="I189" i="10"/>
  <c r="J189" i="10"/>
  <c r="R189" i="10"/>
  <c r="S189" i="10"/>
  <c r="T189" i="10"/>
  <c r="T512" i="10" s="1"/>
  <c r="Y189" i="10"/>
  <c r="Z189" i="10"/>
  <c r="B190" i="10"/>
  <c r="C190" i="10"/>
  <c r="S205" i="10" s="1"/>
  <c r="S521" i="10" s="1"/>
  <c r="D190" i="10"/>
  <c r="T205" i="10" s="1"/>
  <c r="E190" i="10"/>
  <c r="F190" i="10"/>
  <c r="G190" i="10"/>
  <c r="H190" i="10"/>
  <c r="I190" i="10"/>
  <c r="J190" i="10"/>
  <c r="R190" i="10"/>
  <c r="R531" i="10" s="1"/>
  <c r="S190" i="10"/>
  <c r="W190" i="10"/>
  <c r="X190" i="10"/>
  <c r="Y190" i="10"/>
  <c r="Z190" i="10"/>
  <c r="B191" i="10"/>
  <c r="C191" i="10"/>
  <c r="D191" i="10"/>
  <c r="T206" i="10"/>
  <c r="E191" i="10"/>
  <c r="U206" i="10"/>
  <c r="F191" i="10"/>
  <c r="G191" i="10"/>
  <c r="H191" i="10"/>
  <c r="X206" i="10" s="1"/>
  <c r="I191" i="10"/>
  <c r="Y206" i="10"/>
  <c r="J191" i="10"/>
  <c r="R191" i="10"/>
  <c r="S191" i="10"/>
  <c r="T191" i="10"/>
  <c r="Y191" i="10"/>
  <c r="Y533" i="10" s="1"/>
  <c r="Z191" i="10"/>
  <c r="B192" i="10"/>
  <c r="C192" i="10"/>
  <c r="E192" i="10"/>
  <c r="F192" i="10"/>
  <c r="H192" i="10"/>
  <c r="I192" i="10"/>
  <c r="J192" i="10"/>
  <c r="R192" i="10"/>
  <c r="R534" i="10"/>
  <c r="V192" i="10"/>
  <c r="V534" i="10" s="1"/>
  <c r="W192" i="10"/>
  <c r="X192" i="10"/>
  <c r="Y192" i="10"/>
  <c r="Z192" i="10"/>
  <c r="Z534" i="10" s="1"/>
  <c r="B193" i="10"/>
  <c r="R210" i="10" s="1"/>
  <c r="C193" i="10"/>
  <c r="S210" i="10" s="1"/>
  <c r="D193" i="10"/>
  <c r="E193" i="10"/>
  <c r="U207" i="10"/>
  <c r="F193" i="10"/>
  <c r="G193" i="10"/>
  <c r="H193" i="10"/>
  <c r="X207" i="10"/>
  <c r="I193" i="10"/>
  <c r="J193" i="10"/>
  <c r="T193" i="10"/>
  <c r="T535" i="10"/>
  <c r="U193" i="10"/>
  <c r="V193" i="10"/>
  <c r="V535" i="10" s="1"/>
  <c r="W193" i="10"/>
  <c r="X193" i="10"/>
  <c r="Y193" i="10"/>
  <c r="B194" i="10"/>
  <c r="C194" i="10"/>
  <c r="S208" i="10"/>
  <c r="D194" i="10"/>
  <c r="E194" i="10"/>
  <c r="F194" i="10"/>
  <c r="G194" i="10"/>
  <c r="W208" i="10" s="1"/>
  <c r="H194" i="10"/>
  <c r="I194" i="10"/>
  <c r="J194" i="10"/>
  <c r="R194" i="10"/>
  <c r="T194" i="10"/>
  <c r="U194" i="10"/>
  <c r="V194" i="10"/>
  <c r="W194" i="10"/>
  <c r="X194" i="10"/>
  <c r="Y194" i="10"/>
  <c r="B195" i="10"/>
  <c r="C195" i="10"/>
  <c r="D195" i="10"/>
  <c r="E195" i="10"/>
  <c r="U210" i="10"/>
  <c r="F195" i="10"/>
  <c r="G195" i="10"/>
  <c r="H195" i="10"/>
  <c r="X210" i="10" s="1"/>
  <c r="I195" i="10"/>
  <c r="J195" i="10"/>
  <c r="B196" i="10"/>
  <c r="C196" i="10"/>
  <c r="D196" i="10"/>
  <c r="E196" i="10"/>
  <c r="F196" i="10"/>
  <c r="G196" i="10"/>
  <c r="H196" i="10"/>
  <c r="X214" i="10"/>
  <c r="I196" i="10"/>
  <c r="J196" i="10"/>
  <c r="R196" i="10"/>
  <c r="S196" i="10"/>
  <c r="U196" i="10"/>
  <c r="V196" i="10"/>
  <c r="W196" i="10"/>
  <c r="X196" i="10"/>
  <c r="Y196" i="10"/>
  <c r="Z196" i="10"/>
  <c r="B197" i="10"/>
  <c r="R215" i="10" s="1"/>
  <c r="C197" i="10"/>
  <c r="S215" i="10" s="1"/>
  <c r="D197" i="10"/>
  <c r="E197" i="10"/>
  <c r="F197" i="10"/>
  <c r="V215" i="10" s="1"/>
  <c r="G197" i="10"/>
  <c r="H197" i="10"/>
  <c r="I197" i="10"/>
  <c r="J197" i="10"/>
  <c r="U197" i="10"/>
  <c r="Y197" i="10"/>
  <c r="B198" i="10"/>
  <c r="R209" i="10" s="1"/>
  <c r="C198" i="10"/>
  <c r="S209" i="10" s="1"/>
  <c r="D198" i="10"/>
  <c r="E198" i="10"/>
  <c r="F198" i="10"/>
  <c r="V209" i="10"/>
  <c r="G198" i="10"/>
  <c r="W209" i="10" s="1"/>
  <c r="H198" i="10"/>
  <c r="X209" i="10" s="1"/>
  <c r="I198" i="10"/>
  <c r="J198" i="10"/>
  <c r="R198" i="10"/>
  <c r="S198" i="10"/>
  <c r="T198" i="10"/>
  <c r="U198" i="10"/>
  <c r="V198" i="10"/>
  <c r="W198" i="10"/>
  <c r="X198" i="10"/>
  <c r="Y198" i="10"/>
  <c r="Z198" i="10"/>
  <c r="B199" i="10"/>
  <c r="C199" i="10"/>
  <c r="D199" i="10"/>
  <c r="E199" i="10"/>
  <c r="F199" i="10"/>
  <c r="F200" i="10"/>
  <c r="V264" i="10"/>
  <c r="V561" i="10"/>
  <c r="G199" i="10"/>
  <c r="W264" i="10" s="1"/>
  <c r="W561" i="10" s="1"/>
  <c r="H199" i="10"/>
  <c r="I199" i="10"/>
  <c r="J199" i="10"/>
  <c r="X199" i="10"/>
  <c r="Y199" i="10"/>
  <c r="B200" i="10"/>
  <c r="C200" i="10"/>
  <c r="D200" i="10"/>
  <c r="E200" i="10"/>
  <c r="G200" i="10"/>
  <c r="H200" i="10"/>
  <c r="I200" i="10"/>
  <c r="J200" i="10"/>
  <c r="S200" i="10"/>
  <c r="W200" i="10"/>
  <c r="B201" i="10"/>
  <c r="C201" i="10"/>
  <c r="D201" i="10"/>
  <c r="E201" i="10"/>
  <c r="F201" i="10"/>
  <c r="V265" i="10"/>
  <c r="V563" i="10" s="1"/>
  <c r="G201" i="10"/>
  <c r="H201" i="10"/>
  <c r="I201" i="10"/>
  <c r="J201" i="10"/>
  <c r="U201" i="10"/>
  <c r="U497" i="10"/>
  <c r="X201" i="10"/>
  <c r="Y201" i="10"/>
  <c r="Y497" i="10" s="1"/>
  <c r="B202" i="10"/>
  <c r="C202" i="10"/>
  <c r="D202" i="10"/>
  <c r="E202" i="10"/>
  <c r="F202" i="10"/>
  <c r="G202" i="10"/>
  <c r="H202" i="10"/>
  <c r="I202" i="10"/>
  <c r="J202" i="10"/>
  <c r="W202" i="10"/>
  <c r="X202" i="10"/>
  <c r="X495" i="10" s="1"/>
  <c r="B203" i="10"/>
  <c r="C203" i="10"/>
  <c r="D203" i="10"/>
  <c r="E203" i="10"/>
  <c r="F203" i="10"/>
  <c r="V271" i="10"/>
  <c r="G203" i="10"/>
  <c r="H203" i="10"/>
  <c r="I203" i="10"/>
  <c r="J203" i="10"/>
  <c r="Z271" i="10" s="1"/>
  <c r="R203" i="10"/>
  <c r="S203" i="10"/>
  <c r="U203" i="10"/>
  <c r="V203" i="10"/>
  <c r="X203" i="10"/>
  <c r="Y203" i="10"/>
  <c r="Z203" i="10"/>
  <c r="B204" i="10"/>
  <c r="C204" i="10"/>
  <c r="D204" i="10"/>
  <c r="E204" i="10"/>
  <c r="U272" i="10" s="1"/>
  <c r="F204" i="10"/>
  <c r="G204" i="10"/>
  <c r="H204" i="10"/>
  <c r="I204" i="10"/>
  <c r="J204" i="10"/>
  <c r="S204" i="10"/>
  <c r="T204" i="10"/>
  <c r="T519" i="10" s="1"/>
  <c r="B205" i="10"/>
  <c r="C205" i="10"/>
  <c r="D205" i="10"/>
  <c r="T309" i="10" s="1"/>
  <c r="T465" i="10" s="1"/>
  <c r="E205" i="10"/>
  <c r="F205" i="10"/>
  <c r="G205" i="10"/>
  <c r="H205" i="10"/>
  <c r="X309" i="10" s="1"/>
  <c r="X465" i="10" s="1"/>
  <c r="I205" i="10"/>
  <c r="J205" i="10"/>
  <c r="W205" i="10"/>
  <c r="W521" i="10" s="1"/>
  <c r="B206" i="10"/>
  <c r="C206" i="10"/>
  <c r="D206" i="10"/>
  <c r="E206" i="10"/>
  <c r="F206" i="10"/>
  <c r="G206" i="10"/>
  <c r="H206" i="10"/>
  <c r="X311" i="10" s="1"/>
  <c r="I206" i="10"/>
  <c r="J206" i="10"/>
  <c r="R206" i="10"/>
  <c r="S206" i="10"/>
  <c r="V206" i="10"/>
  <c r="W206" i="10"/>
  <c r="S207" i="10"/>
  <c r="V207" i="10"/>
  <c r="W207" i="10"/>
  <c r="X208" i="10"/>
  <c r="B209" i="10"/>
  <c r="C209" i="10"/>
  <c r="D209" i="10"/>
  <c r="E209" i="10"/>
  <c r="F209" i="10"/>
  <c r="G209" i="10"/>
  <c r="H209" i="10"/>
  <c r="I209" i="10"/>
  <c r="J209" i="10"/>
  <c r="T209" i="10"/>
  <c r="W210" i="10"/>
  <c r="B211" i="10"/>
  <c r="C211" i="10"/>
  <c r="D211" i="10"/>
  <c r="E211" i="10"/>
  <c r="F211" i="10"/>
  <c r="H211" i="10"/>
  <c r="I211" i="10"/>
  <c r="J211" i="10"/>
  <c r="B212" i="10"/>
  <c r="C212" i="10"/>
  <c r="C944" i="10" s="1"/>
  <c r="D212" i="10"/>
  <c r="D944" i="10" s="1"/>
  <c r="E212" i="10"/>
  <c r="E944" i="10"/>
  <c r="F212" i="10"/>
  <c r="F944" i="10" s="1"/>
  <c r="G212" i="10"/>
  <c r="G944" i="10" s="1"/>
  <c r="H212" i="10"/>
  <c r="H944" i="10" s="1"/>
  <c r="I212" i="10"/>
  <c r="I944" i="10"/>
  <c r="J212" i="10"/>
  <c r="J944" i="10"/>
  <c r="B213" i="10"/>
  <c r="C213" i="10"/>
  <c r="C945" i="10"/>
  <c r="D213" i="10"/>
  <c r="D945" i="10"/>
  <c r="E213" i="10"/>
  <c r="E945" i="10" s="1"/>
  <c r="F213" i="10"/>
  <c r="F945" i="10"/>
  <c r="G213" i="10"/>
  <c r="G945" i="10"/>
  <c r="H213" i="10"/>
  <c r="H945" i="10" s="1"/>
  <c r="I213" i="10"/>
  <c r="I945" i="10"/>
  <c r="J213" i="10"/>
  <c r="J945" i="10"/>
  <c r="R213" i="10"/>
  <c r="S213" i="10"/>
  <c r="V213" i="10"/>
  <c r="W213" i="10"/>
  <c r="X213" i="10"/>
  <c r="B214" i="10"/>
  <c r="C214" i="10"/>
  <c r="D214" i="10"/>
  <c r="E214" i="10"/>
  <c r="U94" i="10"/>
  <c r="F214" i="10"/>
  <c r="V94" i="10"/>
  <c r="G214" i="10"/>
  <c r="W280" i="10" s="1"/>
  <c r="W568" i="10" s="1"/>
  <c r="W94" i="10"/>
  <c r="H214" i="10"/>
  <c r="X94" i="10"/>
  <c r="I214" i="10"/>
  <c r="J214" i="10"/>
  <c r="Z94" i="10"/>
  <c r="R214" i="10"/>
  <c r="S214" i="10"/>
  <c r="W214" i="10"/>
  <c r="B215" i="10"/>
  <c r="C215" i="10"/>
  <c r="D215" i="10"/>
  <c r="E215" i="10"/>
  <c r="U91" i="10"/>
  <c r="F215" i="10"/>
  <c r="G215" i="10"/>
  <c r="W322" i="10" s="1"/>
  <c r="H215" i="10"/>
  <c r="X322" i="10" s="1"/>
  <c r="I215" i="10"/>
  <c r="Y91" i="10"/>
  <c r="J215" i="10"/>
  <c r="W215" i="10"/>
  <c r="B216" i="10"/>
  <c r="C216" i="10"/>
  <c r="D216" i="10"/>
  <c r="T323" i="10" s="1"/>
  <c r="E216" i="10"/>
  <c r="F216" i="10"/>
  <c r="G216" i="10"/>
  <c r="H216" i="10"/>
  <c r="I216" i="10"/>
  <c r="J216" i="10"/>
  <c r="B217" i="10"/>
  <c r="C217" i="10"/>
  <c r="D217" i="10"/>
  <c r="E217" i="10"/>
  <c r="F217" i="10"/>
  <c r="G217" i="10"/>
  <c r="H217" i="10"/>
  <c r="I217" i="10"/>
  <c r="J217" i="10"/>
  <c r="R217" i="10"/>
  <c r="S217" i="10"/>
  <c r="U217" i="10"/>
  <c r="V217" i="10"/>
  <c r="W217" i="10"/>
  <c r="X217" i="10"/>
  <c r="Y217" i="10"/>
  <c r="Z217" i="10"/>
  <c r="B218" i="10"/>
  <c r="C218" i="10"/>
  <c r="D218" i="10"/>
  <c r="E218" i="10"/>
  <c r="F218" i="10"/>
  <c r="G218" i="10"/>
  <c r="H218" i="10"/>
  <c r="I218" i="10"/>
  <c r="J218" i="10"/>
  <c r="B219" i="10"/>
  <c r="C219" i="10"/>
  <c r="D219" i="10"/>
  <c r="E219" i="10"/>
  <c r="F219" i="10"/>
  <c r="G219" i="10"/>
  <c r="H219" i="10"/>
  <c r="I219" i="10"/>
  <c r="J219" i="10"/>
  <c r="B222" i="10"/>
  <c r="C222" i="10"/>
  <c r="E222" i="10"/>
  <c r="F222" i="10"/>
  <c r="H222" i="10"/>
  <c r="I222" i="10"/>
  <c r="J222" i="10"/>
  <c r="AA222" i="10"/>
  <c r="AB222" i="10"/>
  <c r="B223" i="10"/>
  <c r="C223" i="10"/>
  <c r="C946" i="10" s="1"/>
  <c r="D223" i="10"/>
  <c r="D946" i="10" s="1"/>
  <c r="E223" i="10"/>
  <c r="E946" i="10"/>
  <c r="F223" i="10"/>
  <c r="F946" i="10" s="1"/>
  <c r="G223" i="10"/>
  <c r="G946" i="10" s="1"/>
  <c r="H223" i="10"/>
  <c r="H946" i="10" s="1"/>
  <c r="I223" i="10"/>
  <c r="I946" i="10"/>
  <c r="J223" i="10"/>
  <c r="J946" i="10"/>
  <c r="B224" i="10"/>
  <c r="R138" i="10" s="1"/>
  <c r="R468" i="10" s="1"/>
  <c r="C224" i="10"/>
  <c r="D224" i="10"/>
  <c r="T138" i="10"/>
  <c r="T468" i="10"/>
  <c r="E224" i="10"/>
  <c r="F224" i="10"/>
  <c r="V138" i="10" s="1"/>
  <c r="V468" i="10" s="1"/>
  <c r="G224" i="10"/>
  <c r="H224" i="10"/>
  <c r="I224" i="10"/>
  <c r="J224" i="10"/>
  <c r="B225" i="10"/>
  <c r="C225" i="10"/>
  <c r="D225" i="10"/>
  <c r="E225" i="10"/>
  <c r="F225" i="10"/>
  <c r="G225" i="10"/>
  <c r="H225" i="10"/>
  <c r="I225" i="10"/>
  <c r="J225" i="10"/>
  <c r="B226" i="10"/>
  <c r="C226" i="10"/>
  <c r="D226" i="10"/>
  <c r="T140" i="10" s="1"/>
  <c r="E226" i="10"/>
  <c r="F226" i="10"/>
  <c r="G226" i="10"/>
  <c r="H226" i="10"/>
  <c r="I226" i="10"/>
  <c r="Y140" i="10"/>
  <c r="J226" i="10"/>
  <c r="B227" i="10"/>
  <c r="C227" i="10"/>
  <c r="D227" i="10"/>
  <c r="T141" i="10"/>
  <c r="E227" i="10"/>
  <c r="U324" i="10" s="1"/>
  <c r="F227" i="10"/>
  <c r="G227" i="10"/>
  <c r="H227" i="10"/>
  <c r="I227" i="10"/>
  <c r="J227" i="10"/>
  <c r="B228" i="10"/>
  <c r="C228" i="10"/>
  <c r="S325" i="10" s="1"/>
  <c r="D228" i="10"/>
  <c r="T325" i="10" s="1"/>
  <c r="E228" i="10"/>
  <c r="F228" i="10"/>
  <c r="G228" i="10"/>
  <c r="H228" i="10"/>
  <c r="X143" i="10"/>
  <c r="I228" i="10"/>
  <c r="J228" i="10"/>
  <c r="Z325" i="10" s="1"/>
  <c r="B229" i="10"/>
  <c r="C229" i="10"/>
  <c r="D229" i="10"/>
  <c r="T144" i="10" s="1"/>
  <c r="E229" i="10"/>
  <c r="F229" i="10"/>
  <c r="S144" i="10"/>
  <c r="U144" i="10"/>
  <c r="G229" i="10"/>
  <c r="W144" i="10" s="1"/>
  <c r="H229" i="10"/>
  <c r="X144" i="10"/>
  <c r="I229" i="10"/>
  <c r="Y144" i="10"/>
  <c r="J229" i="10"/>
  <c r="R229" i="10"/>
  <c r="S229" i="10"/>
  <c r="U229" i="10"/>
  <c r="V229" i="10"/>
  <c r="W229" i="10"/>
  <c r="X229" i="10"/>
  <c r="Y229" i="10"/>
  <c r="Z229" i="10"/>
  <c r="B230" i="10"/>
  <c r="C230" i="10"/>
  <c r="D230" i="10"/>
  <c r="T145" i="10"/>
  <c r="E230" i="10"/>
  <c r="F230" i="10"/>
  <c r="G230" i="10"/>
  <c r="H230" i="10"/>
  <c r="I230" i="10"/>
  <c r="J230" i="10"/>
  <c r="B232" i="10"/>
  <c r="C232" i="10"/>
  <c r="E232" i="10"/>
  <c r="F232" i="10"/>
  <c r="H232" i="10"/>
  <c r="I232" i="10"/>
  <c r="J232" i="10"/>
  <c r="B233" i="10"/>
  <c r="C233" i="10"/>
  <c r="D233" i="10"/>
  <c r="E233" i="10"/>
  <c r="F233" i="10"/>
  <c r="G233" i="10"/>
  <c r="H233" i="10"/>
  <c r="I233" i="10"/>
  <c r="J233" i="10"/>
  <c r="B234" i="10"/>
  <c r="C234" i="10"/>
  <c r="S220" i="10" s="1"/>
  <c r="S493" i="10" s="1"/>
  <c r="D234" i="10"/>
  <c r="E234" i="10"/>
  <c r="U219" i="10"/>
  <c r="U492" i="10" s="1"/>
  <c r="F234" i="10"/>
  <c r="G234" i="10"/>
  <c r="H234" i="10"/>
  <c r="X219" i="10"/>
  <c r="X492" i="10" s="1"/>
  <c r="I234" i="10"/>
  <c r="Y219" i="10"/>
  <c r="Y492" i="10"/>
  <c r="J234" i="10"/>
  <c r="B235" i="10"/>
  <c r="C235" i="10"/>
  <c r="D235" i="10"/>
  <c r="T220" i="10"/>
  <c r="E235" i="10"/>
  <c r="F235" i="10"/>
  <c r="V220" i="10"/>
  <c r="G235" i="10"/>
  <c r="W220" i="10" s="1"/>
  <c r="W493" i="10" s="1"/>
  <c r="H235" i="10"/>
  <c r="X220" i="10"/>
  <c r="X493" i="10" s="1"/>
  <c r="I235" i="10"/>
  <c r="Y220" i="10" s="1"/>
  <c r="Y493" i="10" s="1"/>
  <c r="J235" i="10"/>
  <c r="B236" i="10"/>
  <c r="C236" i="10"/>
  <c r="D236" i="10"/>
  <c r="E236" i="10"/>
  <c r="F236" i="10"/>
  <c r="V223" i="10" s="1"/>
  <c r="V496" i="10" s="1"/>
  <c r="G236" i="10"/>
  <c r="H236" i="10"/>
  <c r="I236" i="10"/>
  <c r="J236" i="10"/>
  <c r="B237" i="10"/>
  <c r="R227" i="10" s="1"/>
  <c r="R523" i="10" s="1"/>
  <c r="C237" i="10"/>
  <c r="D237" i="10"/>
  <c r="E237" i="10"/>
  <c r="F237" i="10"/>
  <c r="G237" i="10"/>
  <c r="H237" i="10"/>
  <c r="I237" i="10"/>
  <c r="J237" i="10"/>
  <c r="B238" i="10"/>
  <c r="C238" i="10"/>
  <c r="D238" i="10"/>
  <c r="E238" i="10"/>
  <c r="F238" i="10"/>
  <c r="G238" i="10"/>
  <c r="H238" i="10"/>
  <c r="I238" i="10"/>
  <c r="J238" i="10"/>
  <c r="B239" i="10"/>
  <c r="C239" i="10"/>
  <c r="D239" i="10"/>
  <c r="E239" i="10"/>
  <c r="U226" i="10"/>
  <c r="U522" i="10" s="1"/>
  <c r="F239" i="10"/>
  <c r="G239" i="10"/>
  <c r="W226" i="10" s="1"/>
  <c r="W522" i="10" s="1"/>
  <c r="H239" i="10"/>
  <c r="X226" i="10" s="1"/>
  <c r="X522" i="10" s="1"/>
  <c r="I239" i="10"/>
  <c r="Y226" i="10"/>
  <c r="Y522" i="10" s="1"/>
  <c r="J239" i="10"/>
  <c r="R239" i="10"/>
  <c r="S239" i="10"/>
  <c r="U239" i="10"/>
  <c r="V239" i="10"/>
  <c r="W239" i="10"/>
  <c r="X239" i="10"/>
  <c r="Y239" i="10"/>
  <c r="Z239" i="10"/>
  <c r="B240" i="10"/>
  <c r="C240" i="10"/>
  <c r="S227" i="10" s="1"/>
  <c r="S523" i="10" s="1"/>
  <c r="D240" i="10"/>
  <c r="T227" i="10" s="1"/>
  <c r="T523" i="10" s="1"/>
  <c r="E240" i="10"/>
  <c r="U227" i="10" s="1"/>
  <c r="U523" i="10" s="1"/>
  <c r="F240" i="10"/>
  <c r="V227" i="10"/>
  <c r="G240" i="10"/>
  <c r="W227" i="10" s="1"/>
  <c r="W523" i="10" s="1"/>
  <c r="H240" i="10"/>
  <c r="X227" i="10" s="1"/>
  <c r="X523" i="10" s="1"/>
  <c r="I240" i="10"/>
  <c r="J240" i="10"/>
  <c r="R240" i="10"/>
  <c r="S240" i="10"/>
  <c r="T240" i="10"/>
  <c r="U240" i="10"/>
  <c r="V240" i="10"/>
  <c r="V545" i="10"/>
  <c r="W240" i="10"/>
  <c r="X240" i="10"/>
  <c r="X545" i="10" s="1"/>
  <c r="Y240" i="10"/>
  <c r="Z240" i="10"/>
  <c r="Z545" i="10" s="1"/>
  <c r="B241" i="10"/>
  <c r="C241" i="10"/>
  <c r="E241" i="10"/>
  <c r="F241" i="10"/>
  <c r="G241" i="10"/>
  <c r="H241" i="10"/>
  <c r="I241" i="10"/>
  <c r="J241" i="10"/>
  <c r="S241" i="10"/>
  <c r="S546" i="10"/>
  <c r="T241" i="10"/>
  <c r="T546" i="10" s="1"/>
  <c r="U241" i="10"/>
  <c r="U546" i="10"/>
  <c r="V241" i="10"/>
  <c r="V546" i="10"/>
  <c r="W241" i="10"/>
  <c r="W546" i="10"/>
  <c r="X241" i="10"/>
  <c r="X546" i="10" s="1"/>
  <c r="Y241" i="10"/>
  <c r="Y546" i="10"/>
  <c r="B242" i="10"/>
  <c r="C242" i="10"/>
  <c r="S228" i="10"/>
  <c r="S524" i="10" s="1"/>
  <c r="D242" i="10"/>
  <c r="E242" i="10"/>
  <c r="U228" i="10" s="1"/>
  <c r="U524" i="10" s="1"/>
  <c r="F242" i="10"/>
  <c r="G242" i="10"/>
  <c r="W233" i="10" s="1"/>
  <c r="H242" i="10"/>
  <c r="X230" i="10" s="1"/>
  <c r="I242" i="10"/>
  <c r="J242" i="10"/>
  <c r="R242" i="10"/>
  <c r="S242" i="10"/>
  <c r="T242" i="10"/>
  <c r="T547" i="10" s="1"/>
  <c r="U242" i="10"/>
  <c r="U547" i="10" s="1"/>
  <c r="V242" i="10"/>
  <c r="V547" i="10" s="1"/>
  <c r="W242" i="10"/>
  <c r="X242" i="10"/>
  <c r="X547" i="10"/>
  <c r="Y242" i="10"/>
  <c r="Z242" i="10"/>
  <c r="B243" i="10"/>
  <c r="C243" i="10"/>
  <c r="D243" i="10"/>
  <c r="E243" i="10"/>
  <c r="F243" i="10"/>
  <c r="G243" i="10"/>
  <c r="H243" i="10"/>
  <c r="I243" i="10"/>
  <c r="J243" i="10"/>
  <c r="R243" i="10"/>
  <c r="R550" i="10" s="1"/>
  <c r="R573" i="10" s="1"/>
  <c r="S243" i="10"/>
  <c r="T243" i="10"/>
  <c r="U243" i="10"/>
  <c r="U550" i="10" s="1"/>
  <c r="U573" i="10" s="1"/>
  <c r="X243" i="10"/>
  <c r="Y243" i="10"/>
  <c r="Y550" i="10" s="1"/>
  <c r="Y573" i="10" s="1"/>
  <c r="Z243" i="10"/>
  <c r="B244" i="10"/>
  <c r="C244" i="10"/>
  <c r="S232" i="10"/>
  <c r="D244" i="10"/>
  <c r="T232" i="10" s="1"/>
  <c r="E244" i="10"/>
  <c r="F244" i="10"/>
  <c r="G244" i="10"/>
  <c r="H244" i="10"/>
  <c r="X232" i="10" s="1"/>
  <c r="I244" i="10"/>
  <c r="Y232" i="10"/>
  <c r="J244" i="10"/>
  <c r="R244" i="10"/>
  <c r="S244" i="10"/>
  <c r="T244" i="10"/>
  <c r="U244" i="10"/>
  <c r="X244" i="10"/>
  <c r="Y244" i="10"/>
  <c r="Z244" i="10"/>
  <c r="B245" i="10"/>
  <c r="R233" i="10" s="1"/>
  <c r="C245" i="10"/>
  <c r="D245" i="10"/>
  <c r="E245" i="10"/>
  <c r="U233" i="10"/>
  <c r="F245" i="10"/>
  <c r="G245" i="10"/>
  <c r="H245" i="10"/>
  <c r="I245" i="10"/>
  <c r="Y233" i="10"/>
  <c r="J245" i="10"/>
  <c r="R245" i="10"/>
  <c r="S245" i="10"/>
  <c r="T245" i="10"/>
  <c r="U245" i="10"/>
  <c r="V245" i="10"/>
  <c r="W245" i="10"/>
  <c r="W552" i="10"/>
  <c r="X245" i="10"/>
  <c r="Y245" i="10"/>
  <c r="Z245" i="10"/>
  <c r="B246" i="10"/>
  <c r="C246" i="10"/>
  <c r="S234" i="10"/>
  <c r="D246" i="10"/>
  <c r="T234" i="10"/>
  <c r="E246" i="10"/>
  <c r="F246" i="10"/>
  <c r="G246" i="10"/>
  <c r="W234" i="10"/>
  <c r="H246" i="10"/>
  <c r="X234" i="10"/>
  <c r="I246" i="10"/>
  <c r="J246" i="10"/>
  <c r="B247" i="10"/>
  <c r="R231" i="10" s="1"/>
  <c r="C247" i="10"/>
  <c r="D247" i="10"/>
  <c r="E247" i="10"/>
  <c r="F247" i="10"/>
  <c r="V231" i="10" s="1"/>
  <c r="G247" i="10"/>
  <c r="H247" i="10"/>
  <c r="X231" i="10" s="1"/>
  <c r="I247" i="10"/>
  <c r="Y231" i="10"/>
  <c r="J247" i="10"/>
  <c r="Z231" i="10"/>
  <c r="R247" i="10"/>
  <c r="S247" i="10"/>
  <c r="T247" i="10"/>
  <c r="U247" i="10"/>
  <c r="V247" i="10"/>
  <c r="W247" i="10"/>
  <c r="X247" i="10"/>
  <c r="Y247" i="10"/>
  <c r="Z247" i="10"/>
  <c r="B248" i="10"/>
  <c r="C248" i="10"/>
  <c r="S276" i="10" s="1"/>
  <c r="S562" i="10" s="1"/>
  <c r="C249" i="10"/>
  <c r="D248" i="10"/>
  <c r="E248" i="10"/>
  <c r="F248" i="10"/>
  <c r="G248" i="10"/>
  <c r="G249" i="10"/>
  <c r="W276" i="10" s="1"/>
  <c r="W562" i="10" s="1"/>
  <c r="H248" i="10"/>
  <c r="I248" i="10"/>
  <c r="J248" i="10"/>
  <c r="R248" i="10"/>
  <c r="S248" i="10"/>
  <c r="T248" i="10"/>
  <c r="U248" i="10"/>
  <c r="V248" i="10"/>
  <c r="W248" i="10"/>
  <c r="X248" i="10"/>
  <c r="Y248" i="10"/>
  <c r="Z248" i="10"/>
  <c r="B249" i="10"/>
  <c r="D249" i="10"/>
  <c r="E249" i="10"/>
  <c r="E250" i="10"/>
  <c r="U277" i="10"/>
  <c r="U564" i="10" s="1"/>
  <c r="F249" i="10"/>
  <c r="V276" i="10" s="1"/>
  <c r="V562" i="10" s="1"/>
  <c r="H249" i="10"/>
  <c r="I249" i="10"/>
  <c r="Y276" i="10"/>
  <c r="Y562" i="10" s="1"/>
  <c r="J249" i="10"/>
  <c r="R249" i="10"/>
  <c r="S249" i="10"/>
  <c r="T249" i="10"/>
  <c r="U249" i="10"/>
  <c r="V249" i="10"/>
  <c r="W249" i="10"/>
  <c r="X249" i="10"/>
  <c r="Y249" i="10"/>
  <c r="Z249" i="10"/>
  <c r="B250" i="10"/>
  <c r="C250" i="10"/>
  <c r="S278" i="10" s="1"/>
  <c r="S566" i="10" s="1"/>
  <c r="D250" i="10"/>
  <c r="T277" i="10" s="1"/>
  <c r="T564" i="10" s="1"/>
  <c r="F250" i="10"/>
  <c r="G250" i="10"/>
  <c r="H250" i="10"/>
  <c r="I250" i="10"/>
  <c r="J250" i="10"/>
  <c r="R250" i="10"/>
  <c r="S250" i="10"/>
  <c r="T250" i="10"/>
  <c r="U250" i="10"/>
  <c r="V250" i="10"/>
  <c r="W250" i="10"/>
  <c r="X250" i="10"/>
  <c r="Y250" i="10"/>
  <c r="Z250" i="10"/>
  <c r="B251" i="10"/>
  <c r="C251" i="10"/>
  <c r="D251" i="10"/>
  <c r="E251" i="10"/>
  <c r="U278" i="10"/>
  <c r="F251" i="10"/>
  <c r="V279" i="10" s="1"/>
  <c r="V567" i="10" s="1"/>
  <c r="G251" i="10"/>
  <c r="W279" i="10" s="1"/>
  <c r="W567" i="10" s="1"/>
  <c r="H251" i="10"/>
  <c r="X278" i="10" s="1"/>
  <c r="X566" i="10" s="1"/>
  <c r="I251" i="10"/>
  <c r="J251" i="10"/>
  <c r="B252" i="10"/>
  <c r="C252" i="10"/>
  <c r="D252" i="10"/>
  <c r="T279" i="10" s="1"/>
  <c r="T567" i="10" s="1"/>
  <c r="E252" i="10"/>
  <c r="U319" i="10" s="1"/>
  <c r="U466" i="10" s="1"/>
  <c r="F252" i="10"/>
  <c r="G252" i="10"/>
  <c r="H252" i="10"/>
  <c r="X279" i="10" s="1"/>
  <c r="X567" i="10" s="1"/>
  <c r="I252" i="10"/>
  <c r="Y280" i="10" s="1"/>
  <c r="Y568" i="10" s="1"/>
  <c r="J252" i="10"/>
  <c r="B253" i="10"/>
  <c r="R281" i="10" s="1"/>
  <c r="R569" i="10" s="1"/>
  <c r="C253" i="10"/>
  <c r="S281" i="10"/>
  <c r="S569" i="10"/>
  <c r="D253" i="10"/>
  <c r="E253" i="10"/>
  <c r="F253" i="10"/>
  <c r="G253" i="10"/>
  <c r="W281" i="10"/>
  <c r="H253" i="10"/>
  <c r="I253" i="10"/>
  <c r="J253" i="10"/>
  <c r="Z281" i="10" s="1"/>
  <c r="Z569" i="10" s="1"/>
  <c r="T253" i="10"/>
  <c r="U253" i="10"/>
  <c r="V253" i="10"/>
  <c r="W253" i="10"/>
  <c r="B254" i="10"/>
  <c r="C254" i="10"/>
  <c r="S320" i="10" s="1"/>
  <c r="D254" i="10"/>
  <c r="T319" i="10" s="1"/>
  <c r="T466" i="10" s="1"/>
  <c r="E254" i="10"/>
  <c r="F254" i="10"/>
  <c r="V319" i="10" s="1"/>
  <c r="V466" i="10" s="1"/>
  <c r="G254" i="10"/>
  <c r="W320" i="10" s="1"/>
  <c r="H254" i="10"/>
  <c r="X319" i="10"/>
  <c r="X466" i="10" s="1"/>
  <c r="I254" i="10"/>
  <c r="J254" i="10"/>
  <c r="R254" i="10"/>
  <c r="S254" i="10"/>
  <c r="T254" i="10"/>
  <c r="U254" i="10"/>
  <c r="V254" i="10"/>
  <c r="W254" i="10"/>
  <c r="X254" i="10"/>
  <c r="Y254" i="10"/>
  <c r="Z254" i="10"/>
  <c r="B255" i="10"/>
  <c r="C255" i="10"/>
  <c r="D255" i="10"/>
  <c r="E255" i="10"/>
  <c r="U321" i="10" s="1"/>
  <c r="F255" i="10"/>
  <c r="G255" i="10"/>
  <c r="H255" i="10"/>
  <c r="I255" i="10"/>
  <c r="Y321" i="10" s="1"/>
  <c r="J255" i="10"/>
  <c r="Z321" i="10"/>
  <c r="R255" i="10"/>
  <c r="R549" i="10" s="1"/>
  <c r="S255" i="10"/>
  <c r="T255" i="10"/>
  <c r="U255" i="10"/>
  <c r="V255" i="10"/>
  <c r="W255" i="10"/>
  <c r="X255" i="10"/>
  <c r="Y255" i="10"/>
  <c r="Y549" i="10" s="1"/>
  <c r="Z255" i="10"/>
  <c r="Z549" i="10" s="1"/>
  <c r="R256" i="10"/>
  <c r="S256" i="10"/>
  <c r="T256" i="10"/>
  <c r="T551" i="10" s="1"/>
  <c r="T574" i="10" s="1"/>
  <c r="V256" i="10"/>
  <c r="V551" i="10" s="1"/>
  <c r="V574" i="10" s="1"/>
  <c r="W256" i="10"/>
  <c r="W551" i="10" s="1"/>
  <c r="W574" i="10" s="1"/>
  <c r="X256" i="10"/>
  <c r="X551" i="10" s="1"/>
  <c r="X574" i="10" s="1"/>
  <c r="Y256" i="10"/>
  <c r="Z256" i="10"/>
  <c r="R257" i="10"/>
  <c r="S257" i="10"/>
  <c r="T257" i="10"/>
  <c r="T553" i="10" s="1"/>
  <c r="V257" i="10"/>
  <c r="W257" i="10"/>
  <c r="W553" i="10" s="1"/>
  <c r="X257" i="10"/>
  <c r="Y257" i="10"/>
  <c r="Z257" i="10"/>
  <c r="Z553" i="10"/>
  <c r="B258" i="10"/>
  <c r="C258" i="10"/>
  <c r="E258" i="10"/>
  <c r="F258" i="10"/>
  <c r="G258" i="10"/>
  <c r="H258" i="10"/>
  <c r="I258" i="10"/>
  <c r="J258" i="10"/>
  <c r="B259" i="10"/>
  <c r="C259" i="10"/>
  <c r="D259" i="10"/>
  <c r="E259" i="10"/>
  <c r="F259" i="10"/>
  <c r="G259" i="10"/>
  <c r="H259" i="10"/>
  <c r="I259" i="10"/>
  <c r="J259" i="10"/>
  <c r="R262" i="10"/>
  <c r="S262" i="10"/>
  <c r="U262" i="10"/>
  <c r="V262" i="10"/>
  <c r="W262" i="10"/>
  <c r="X262" i="10"/>
  <c r="Y262" i="10"/>
  <c r="Z262" i="10"/>
  <c r="B263" i="10"/>
  <c r="C263" i="10"/>
  <c r="E263" i="10"/>
  <c r="F263" i="10"/>
  <c r="G263" i="10"/>
  <c r="H263" i="10"/>
  <c r="I263" i="10"/>
  <c r="J263" i="10"/>
  <c r="R263" i="10"/>
  <c r="S263" i="10"/>
  <c r="U263" i="10"/>
  <c r="V263" i="10"/>
  <c r="W263" i="10"/>
  <c r="X263" i="10"/>
  <c r="Y263" i="10"/>
  <c r="Z263" i="10"/>
  <c r="B264" i="10"/>
  <c r="C264" i="10"/>
  <c r="D264" i="10"/>
  <c r="E264" i="10"/>
  <c r="F264" i="10"/>
  <c r="G264" i="10"/>
  <c r="H264" i="10"/>
  <c r="I264" i="10"/>
  <c r="J264" i="10"/>
  <c r="S264" i="10"/>
  <c r="S561" i="10" s="1"/>
  <c r="T264" i="10"/>
  <c r="T561" i="10" s="1"/>
  <c r="X264" i="10"/>
  <c r="X561" i="10" s="1"/>
  <c r="B265" i="10"/>
  <c r="C265" i="10"/>
  <c r="D265" i="10"/>
  <c r="E265" i="10"/>
  <c r="F265" i="10"/>
  <c r="G265" i="10"/>
  <c r="H265" i="10"/>
  <c r="I265" i="10"/>
  <c r="J265" i="10"/>
  <c r="R265" i="10"/>
  <c r="T265" i="10"/>
  <c r="T563" i="10"/>
  <c r="W265" i="10"/>
  <c r="X265" i="10"/>
  <c r="Y265" i="10"/>
  <c r="Y563" i="10" s="1"/>
  <c r="B266" i="10"/>
  <c r="C266" i="10"/>
  <c r="D266" i="10"/>
  <c r="E266" i="10"/>
  <c r="F266" i="10"/>
  <c r="G266" i="10"/>
  <c r="H266" i="10"/>
  <c r="I266" i="10"/>
  <c r="J266" i="10"/>
  <c r="B267" i="10"/>
  <c r="C267" i="10"/>
  <c r="D267" i="10"/>
  <c r="E267" i="10"/>
  <c r="F267" i="10"/>
  <c r="G267" i="10"/>
  <c r="H267" i="10"/>
  <c r="I267" i="10"/>
  <c r="J267" i="10"/>
  <c r="B268" i="10"/>
  <c r="C268" i="10"/>
  <c r="D268" i="10"/>
  <c r="E268" i="10"/>
  <c r="F268" i="10"/>
  <c r="G268" i="10"/>
  <c r="H268" i="10"/>
  <c r="I268" i="10"/>
  <c r="J268" i="10"/>
  <c r="R268" i="10"/>
  <c r="S268" i="10"/>
  <c r="V268" i="10"/>
  <c r="W268" i="10"/>
  <c r="Y268" i="10"/>
  <c r="Z268" i="10"/>
  <c r="T269" i="10"/>
  <c r="T565" i="10" s="1"/>
  <c r="V269" i="10"/>
  <c r="V565" i="10" s="1"/>
  <c r="X269" i="10"/>
  <c r="R270" i="10"/>
  <c r="S270" i="10"/>
  <c r="V270" i="10"/>
  <c r="X270" i="10"/>
  <c r="Z270" i="10"/>
  <c r="R271" i="10"/>
  <c r="S271" i="10"/>
  <c r="U271" i="10"/>
  <c r="X271" i="10"/>
  <c r="Y271" i="10"/>
  <c r="R272" i="10"/>
  <c r="S272" i="10"/>
  <c r="T272" i="10"/>
  <c r="V272" i="10"/>
  <c r="W272" i="10"/>
  <c r="X272" i="10"/>
  <c r="Y272" i="10"/>
  <c r="Z272" i="10"/>
  <c r="B273" i="10"/>
  <c r="C273" i="10"/>
  <c r="D273" i="10"/>
  <c r="E273" i="10"/>
  <c r="F273" i="10"/>
  <c r="G273" i="10"/>
  <c r="H273" i="10"/>
  <c r="I273" i="10"/>
  <c r="J273" i="10"/>
  <c r="B274" i="10"/>
  <c r="C274" i="10"/>
  <c r="D274" i="10"/>
  <c r="E274" i="10"/>
  <c r="F274" i="10"/>
  <c r="G274" i="10"/>
  <c r="H274" i="10"/>
  <c r="I274" i="10"/>
  <c r="J274" i="10"/>
  <c r="R274" i="10"/>
  <c r="S274" i="10"/>
  <c r="U274" i="10"/>
  <c r="V274" i="10"/>
  <c r="W274" i="10"/>
  <c r="X274" i="10"/>
  <c r="Y274" i="10"/>
  <c r="Z274" i="10"/>
  <c r="R275" i="10"/>
  <c r="S275" i="10"/>
  <c r="T275" i="10"/>
  <c r="U275" i="10"/>
  <c r="V275" i="10"/>
  <c r="W275" i="10"/>
  <c r="X275" i="10"/>
  <c r="Y275" i="10"/>
  <c r="Z275" i="10"/>
  <c r="X277" i="10"/>
  <c r="X564" i="10"/>
  <c r="B278" i="10"/>
  <c r="C278" i="10"/>
  <c r="E278" i="10"/>
  <c r="F278" i="10"/>
  <c r="G278" i="10"/>
  <c r="H278" i="10"/>
  <c r="I278" i="10"/>
  <c r="J278" i="10"/>
  <c r="R278" i="10"/>
  <c r="B279" i="10"/>
  <c r="C279" i="10"/>
  <c r="D279" i="10"/>
  <c r="E279" i="10"/>
  <c r="F279" i="10"/>
  <c r="G279" i="10"/>
  <c r="H279" i="10"/>
  <c r="I279" i="10"/>
  <c r="J279" i="10"/>
  <c r="R279" i="10"/>
  <c r="S279" i="10"/>
  <c r="S567" i="10"/>
  <c r="B280" i="10"/>
  <c r="C280" i="10"/>
  <c r="D280" i="10"/>
  <c r="E280" i="10"/>
  <c r="F280" i="10"/>
  <c r="G280" i="10"/>
  <c r="H280" i="10"/>
  <c r="I280" i="10"/>
  <c r="J280" i="10"/>
  <c r="S280" i="10"/>
  <c r="S568" i="10" s="1"/>
  <c r="V280" i="10"/>
  <c r="V568" i="10" s="1"/>
  <c r="B281" i="10"/>
  <c r="C281" i="10"/>
  <c r="D281" i="10"/>
  <c r="E281" i="10"/>
  <c r="F281" i="10"/>
  <c r="G281" i="10"/>
  <c r="H281" i="10"/>
  <c r="I281" i="10"/>
  <c r="J281" i="10"/>
  <c r="U281" i="10"/>
  <c r="U569" i="10" s="1"/>
  <c r="V281" i="10"/>
  <c r="V569" i="10" s="1"/>
  <c r="Y281" i="10"/>
  <c r="B282" i="10"/>
  <c r="C282" i="10"/>
  <c r="D282" i="10"/>
  <c r="E282" i="10"/>
  <c r="F282" i="10"/>
  <c r="G282" i="10"/>
  <c r="H282" i="10"/>
  <c r="I282" i="10"/>
  <c r="J282" i="10"/>
  <c r="B283" i="10"/>
  <c r="C283" i="10"/>
  <c r="D283" i="10"/>
  <c r="E283" i="10"/>
  <c r="F283" i="10"/>
  <c r="G283" i="10"/>
  <c r="H283" i="10"/>
  <c r="I283" i="10"/>
  <c r="J283" i="10"/>
  <c r="B285" i="10"/>
  <c r="C285" i="10"/>
  <c r="E285" i="10"/>
  <c r="F285" i="10"/>
  <c r="G285" i="10"/>
  <c r="H285" i="10"/>
  <c r="I285" i="10"/>
  <c r="J285" i="10"/>
  <c r="R285" i="10"/>
  <c r="S285" i="10"/>
  <c r="T285" i="10"/>
  <c r="U285" i="10"/>
  <c r="V285" i="10"/>
  <c r="W285" i="10"/>
  <c r="X285" i="10"/>
  <c r="Y285" i="10"/>
  <c r="Z285" i="10"/>
  <c r="B286" i="10"/>
  <c r="C286" i="10"/>
  <c r="D286" i="10"/>
  <c r="E286" i="10"/>
  <c r="F286" i="10"/>
  <c r="G286" i="10"/>
  <c r="H286" i="10"/>
  <c r="I286" i="10"/>
  <c r="J286" i="10"/>
  <c r="R286" i="10"/>
  <c r="S286" i="10"/>
  <c r="T286" i="10"/>
  <c r="U286" i="10"/>
  <c r="V286" i="10"/>
  <c r="W286" i="10"/>
  <c r="X286" i="10"/>
  <c r="Y286" i="10"/>
  <c r="Z286" i="10"/>
  <c r="R287" i="10"/>
  <c r="S287" i="10"/>
  <c r="T287" i="10"/>
  <c r="T453" i="10" s="1"/>
  <c r="U287" i="10"/>
  <c r="X287" i="10"/>
  <c r="X453" i="10" s="1"/>
  <c r="Y287" i="10"/>
  <c r="Z287" i="10"/>
  <c r="B288" i="10"/>
  <c r="C288" i="10"/>
  <c r="D288" i="10"/>
  <c r="E288" i="10"/>
  <c r="F288" i="10"/>
  <c r="G288" i="10"/>
  <c r="H288" i="10"/>
  <c r="I288" i="10"/>
  <c r="J288" i="10"/>
  <c r="R288" i="10"/>
  <c r="R575" i="10" s="1"/>
  <c r="S288" i="10"/>
  <c r="S575" i="10"/>
  <c r="T288" i="10"/>
  <c r="T575" i="10" s="1"/>
  <c r="U288" i="10"/>
  <c r="U575" i="10" s="1"/>
  <c r="V288" i="10"/>
  <c r="V575" i="10" s="1"/>
  <c r="W288" i="10"/>
  <c r="W575" i="10"/>
  <c r="X288" i="10"/>
  <c r="X575" i="10" s="1"/>
  <c r="Y288" i="10"/>
  <c r="Y575" i="10" s="1"/>
  <c r="Z288" i="10"/>
  <c r="Z575" i="10" s="1"/>
  <c r="B289" i="10"/>
  <c r="C289" i="10"/>
  <c r="D289" i="10"/>
  <c r="E289" i="10"/>
  <c r="F289" i="10"/>
  <c r="G289" i="10"/>
  <c r="H289" i="10"/>
  <c r="I289" i="10"/>
  <c r="J289" i="10"/>
  <c r="R289" i="10"/>
  <c r="S289" i="10"/>
  <c r="T289" i="10"/>
  <c r="U289" i="10"/>
  <c r="V289" i="10"/>
  <c r="W289" i="10"/>
  <c r="X289" i="10"/>
  <c r="Y289" i="10"/>
  <c r="Z289" i="10"/>
  <c r="B290" i="10"/>
  <c r="C290" i="10"/>
  <c r="D290" i="10"/>
  <c r="E290" i="10"/>
  <c r="F290" i="10"/>
  <c r="G290" i="10"/>
  <c r="H290" i="10"/>
  <c r="I290" i="10"/>
  <c r="J290" i="10"/>
  <c r="R290" i="10"/>
  <c r="S290" i="10"/>
  <c r="T290" i="10"/>
  <c r="U290" i="10"/>
  <c r="W290" i="10"/>
  <c r="X290" i="10"/>
  <c r="Y290" i="10"/>
  <c r="Z290" i="10"/>
  <c r="B291" i="10"/>
  <c r="C291" i="10"/>
  <c r="D291" i="10"/>
  <c r="E291" i="10"/>
  <c r="F291" i="10"/>
  <c r="G291" i="10"/>
  <c r="H291" i="10"/>
  <c r="I291" i="10"/>
  <c r="J291" i="10"/>
  <c r="B292" i="10"/>
  <c r="C292" i="10"/>
  <c r="D292" i="10"/>
  <c r="E292" i="10"/>
  <c r="F292" i="10"/>
  <c r="G292" i="10"/>
  <c r="H292" i="10"/>
  <c r="I292" i="10"/>
  <c r="J292" i="10"/>
  <c r="R292" i="10"/>
  <c r="S292" i="10"/>
  <c r="U292" i="10"/>
  <c r="V292" i="10"/>
  <c r="W292" i="10"/>
  <c r="X292" i="10"/>
  <c r="Y292" i="10"/>
  <c r="Z292" i="10"/>
  <c r="R293" i="10"/>
  <c r="S293" i="10"/>
  <c r="T293" i="10"/>
  <c r="U293" i="10"/>
  <c r="V293" i="10"/>
  <c r="Y293" i="10"/>
  <c r="Z293" i="10"/>
  <c r="R294" i="10"/>
  <c r="R457" i="10" s="1"/>
  <c r="S294" i="10"/>
  <c r="S457" i="10" s="1"/>
  <c r="T294" i="10"/>
  <c r="T457" i="10" s="1"/>
  <c r="U294" i="10"/>
  <c r="V294" i="10"/>
  <c r="X294" i="10"/>
  <c r="X457" i="10"/>
  <c r="Y294" i="10"/>
  <c r="Y457" i="10" s="1"/>
  <c r="Z294" i="10"/>
  <c r="R296" i="10"/>
  <c r="S296" i="10"/>
  <c r="U296" i="10"/>
  <c r="V296" i="10"/>
  <c r="W296" i="10"/>
  <c r="X296" i="10"/>
  <c r="Y296" i="10"/>
  <c r="Z296" i="10"/>
  <c r="R297" i="10"/>
  <c r="S297" i="10"/>
  <c r="T297" i="10"/>
  <c r="U297" i="10"/>
  <c r="V297" i="10"/>
  <c r="W297" i="10"/>
  <c r="X297" i="10"/>
  <c r="Y297" i="10"/>
  <c r="Z297" i="10"/>
  <c r="B298" i="10"/>
  <c r="C298" i="10"/>
  <c r="E298" i="10"/>
  <c r="F298" i="10"/>
  <c r="G298" i="10"/>
  <c r="H298" i="10"/>
  <c r="I298" i="10"/>
  <c r="J298" i="10"/>
  <c r="R298" i="10"/>
  <c r="S298" i="10"/>
  <c r="T298" i="10"/>
  <c r="U298" i="10"/>
  <c r="U454" i="10" s="1"/>
  <c r="V298" i="10"/>
  <c r="W298" i="10"/>
  <c r="X298" i="10"/>
  <c r="X454" i="10" s="1"/>
  <c r="Y298" i="10"/>
  <c r="Z298" i="10"/>
  <c r="B299" i="10"/>
  <c r="C299" i="10"/>
  <c r="D299" i="10"/>
  <c r="E299" i="10"/>
  <c r="F299" i="10"/>
  <c r="G299" i="10"/>
  <c r="H299" i="10"/>
  <c r="I299" i="10"/>
  <c r="J299" i="10"/>
  <c r="R299" i="10"/>
  <c r="R576" i="10" s="1"/>
  <c r="S299" i="10"/>
  <c r="S576" i="10"/>
  <c r="T299" i="10"/>
  <c r="T576" i="10"/>
  <c r="U299" i="10"/>
  <c r="U576" i="10"/>
  <c r="V299" i="10"/>
  <c r="V576" i="10" s="1"/>
  <c r="W299" i="10"/>
  <c r="W576" i="10"/>
  <c r="Y299" i="10"/>
  <c r="Y576" i="10"/>
  <c r="Z299" i="10"/>
  <c r="Z576" i="10" s="1"/>
  <c r="R300" i="10"/>
  <c r="S300" i="10"/>
  <c r="T300" i="10"/>
  <c r="U300" i="10"/>
  <c r="V300" i="10"/>
  <c r="W300" i="10"/>
  <c r="X300" i="10"/>
  <c r="Y300" i="10"/>
  <c r="Z300" i="10"/>
  <c r="B301" i="10"/>
  <c r="C301" i="10"/>
  <c r="E301" i="10"/>
  <c r="F301" i="10"/>
  <c r="G301" i="10"/>
  <c r="H301" i="10"/>
  <c r="I301" i="10"/>
  <c r="J301" i="10"/>
  <c r="R301" i="10"/>
  <c r="S301" i="10"/>
  <c r="T301" i="10"/>
  <c r="V301" i="10"/>
  <c r="W301" i="10"/>
  <c r="X301" i="10"/>
  <c r="Y301" i="10"/>
  <c r="Z301" i="10"/>
  <c r="B302" i="10"/>
  <c r="C302" i="10"/>
  <c r="D302" i="10"/>
  <c r="E302" i="10"/>
  <c r="F302" i="10"/>
  <c r="G302" i="10"/>
  <c r="H302" i="10"/>
  <c r="I302" i="10"/>
  <c r="J302" i="10"/>
  <c r="R302" i="10"/>
  <c r="S302" i="10"/>
  <c r="T302" i="10"/>
  <c r="U302" i="10"/>
  <c r="V302" i="10"/>
  <c r="W302" i="10"/>
  <c r="X302" i="10"/>
  <c r="Z302" i="10"/>
  <c r="B303" i="10"/>
  <c r="C303" i="10"/>
  <c r="D303" i="10"/>
  <c r="E303" i="10"/>
  <c r="F303" i="10"/>
  <c r="G303" i="10"/>
  <c r="H303" i="10"/>
  <c r="I303" i="10"/>
  <c r="J303" i="10"/>
  <c r="R303" i="10"/>
  <c r="S303" i="10"/>
  <c r="T303" i="10"/>
  <c r="U303" i="10"/>
  <c r="V303" i="10"/>
  <c r="X303" i="10"/>
  <c r="Y303" i="10"/>
  <c r="Z303" i="10"/>
  <c r="B304" i="10"/>
  <c r="C304" i="10"/>
  <c r="D304" i="10"/>
  <c r="E304" i="10"/>
  <c r="F304" i="10"/>
  <c r="F337" i="10" s="1"/>
  <c r="G304" i="10"/>
  <c r="H304" i="10"/>
  <c r="I304" i="10"/>
  <c r="J304" i="10"/>
  <c r="R304" i="10"/>
  <c r="S304" i="10"/>
  <c r="T304" i="10"/>
  <c r="W304" i="10"/>
  <c r="X304" i="10"/>
  <c r="Y304" i="10"/>
  <c r="Z304" i="10"/>
  <c r="B305" i="10"/>
  <c r="C305" i="10"/>
  <c r="D305" i="10"/>
  <c r="E305" i="10"/>
  <c r="F305" i="10"/>
  <c r="G305" i="10"/>
  <c r="H305" i="10"/>
  <c r="I305" i="10"/>
  <c r="J305" i="10"/>
  <c r="R305" i="10"/>
  <c r="S305" i="10"/>
  <c r="S458" i="10" s="1"/>
  <c r="T305" i="10"/>
  <c r="U305" i="10"/>
  <c r="U458" i="10" s="1"/>
  <c r="V305" i="10"/>
  <c r="W305" i="10"/>
  <c r="X305" i="10"/>
  <c r="Z305" i="10"/>
  <c r="B306" i="10"/>
  <c r="D306" i="10"/>
  <c r="E306" i="10"/>
  <c r="F306" i="10"/>
  <c r="G306" i="10"/>
  <c r="H306" i="10"/>
  <c r="I306" i="10"/>
  <c r="J306" i="10"/>
  <c r="AA306" i="10"/>
  <c r="AB306" i="10"/>
  <c r="R307" i="10"/>
  <c r="S307" i="10"/>
  <c r="U307" i="10"/>
  <c r="V307" i="10"/>
  <c r="W307" i="10"/>
  <c r="X307" i="10"/>
  <c r="Y307" i="10"/>
  <c r="Z307" i="10"/>
  <c r="R308" i="10"/>
  <c r="S308" i="10"/>
  <c r="T308" i="10"/>
  <c r="U308" i="10"/>
  <c r="V308" i="10"/>
  <c r="W308" i="10"/>
  <c r="X308" i="10"/>
  <c r="Y308" i="10"/>
  <c r="Z308" i="10"/>
  <c r="R309" i="10"/>
  <c r="R465" i="10"/>
  <c r="S309" i="10"/>
  <c r="U309" i="10"/>
  <c r="V309" i="10"/>
  <c r="V465" i="10"/>
  <c r="Y309" i="10"/>
  <c r="Y465" i="10" s="1"/>
  <c r="Z309" i="10"/>
  <c r="Z465" i="10" s="1"/>
  <c r="R310" i="10"/>
  <c r="S310" i="10"/>
  <c r="U310" i="10"/>
  <c r="V310" i="10"/>
  <c r="W310" i="10"/>
  <c r="X310" i="10"/>
  <c r="Y310" i="10"/>
  <c r="Z310" i="10"/>
  <c r="R311" i="10"/>
  <c r="S311" i="10"/>
  <c r="T311" i="10"/>
  <c r="U311" i="10"/>
  <c r="V311" i="10"/>
  <c r="W311" i="10"/>
  <c r="Y311" i="10"/>
  <c r="Z311" i="10"/>
  <c r="B312" i="10"/>
  <c r="C312" i="10"/>
  <c r="D312" i="10"/>
  <c r="E312" i="10"/>
  <c r="F312" i="10"/>
  <c r="G312" i="10"/>
  <c r="H312" i="10"/>
  <c r="I312" i="10"/>
  <c r="J312" i="10"/>
  <c r="R312" i="10"/>
  <c r="T312" i="10"/>
  <c r="U312" i="10"/>
  <c r="W312" i="10"/>
  <c r="Y312" i="10"/>
  <c r="Z312" i="10"/>
  <c r="B313" i="10"/>
  <c r="C313" i="10"/>
  <c r="D313" i="10"/>
  <c r="E313" i="10"/>
  <c r="F313" i="10"/>
  <c r="G313" i="10"/>
  <c r="H313" i="10"/>
  <c r="I313" i="10"/>
  <c r="J313" i="10"/>
  <c r="T313" i="10"/>
  <c r="U313" i="10"/>
  <c r="W313" i="10"/>
  <c r="X313" i="10"/>
  <c r="Y313" i="10"/>
  <c r="R314" i="10"/>
  <c r="S314" i="10"/>
  <c r="T314" i="10"/>
  <c r="U314" i="10"/>
  <c r="V314" i="10"/>
  <c r="X314" i="10"/>
  <c r="Y314" i="10"/>
  <c r="Z314" i="10"/>
  <c r="B315" i="10"/>
  <c r="C315" i="10"/>
  <c r="E315" i="10"/>
  <c r="F315" i="10"/>
  <c r="G315" i="10"/>
  <c r="H315" i="10"/>
  <c r="I315" i="10"/>
  <c r="J315" i="10"/>
  <c r="R315" i="10"/>
  <c r="T315" i="10"/>
  <c r="T469" i="10"/>
  <c r="U315" i="10"/>
  <c r="U469" i="10" s="1"/>
  <c r="V315" i="10"/>
  <c r="W315" i="10"/>
  <c r="X315" i="10"/>
  <c r="X469" i="10" s="1"/>
  <c r="Y315" i="10"/>
  <c r="Z315" i="10"/>
  <c r="Z469" i="10"/>
  <c r="B316" i="10"/>
  <c r="C316" i="10"/>
  <c r="D316" i="10"/>
  <c r="E316" i="10"/>
  <c r="F316" i="10"/>
  <c r="G316" i="10"/>
  <c r="G337" i="10" s="1"/>
  <c r="H316" i="10"/>
  <c r="H337" i="10" s="1"/>
  <c r="I316" i="10"/>
  <c r="I337" i="10" s="1"/>
  <c r="J316" i="10"/>
  <c r="B317" i="10"/>
  <c r="C317" i="10"/>
  <c r="D317" i="10"/>
  <c r="D338" i="10" s="1"/>
  <c r="E317" i="10"/>
  <c r="E338" i="10" s="1"/>
  <c r="F317" i="10"/>
  <c r="F338" i="10" s="1"/>
  <c r="G317" i="10"/>
  <c r="G338" i="10" s="1"/>
  <c r="H317" i="10"/>
  <c r="H338" i="10" s="1"/>
  <c r="I317" i="10"/>
  <c r="J317" i="10"/>
  <c r="R317" i="10"/>
  <c r="S317" i="10"/>
  <c r="T317" i="10"/>
  <c r="U317" i="10"/>
  <c r="V317" i="10"/>
  <c r="W317" i="10"/>
  <c r="X317" i="10"/>
  <c r="Y317" i="10"/>
  <c r="Z317" i="10"/>
  <c r="R318" i="10"/>
  <c r="S318" i="10"/>
  <c r="T318" i="10"/>
  <c r="U318" i="10"/>
  <c r="V318" i="10"/>
  <c r="W318" i="10"/>
  <c r="X318" i="10"/>
  <c r="Y318" i="10"/>
  <c r="Z318" i="10"/>
  <c r="R319" i="10"/>
  <c r="S319" i="10"/>
  <c r="S466" i="10" s="1"/>
  <c r="Y319" i="10"/>
  <c r="U320" i="10"/>
  <c r="Y320" i="10"/>
  <c r="Z320" i="10"/>
  <c r="S321" i="10"/>
  <c r="W321" i="10"/>
  <c r="X321" i="10"/>
  <c r="S322" i="10"/>
  <c r="T322" i="10"/>
  <c r="Z322" i="10"/>
  <c r="R323" i="10"/>
  <c r="S323" i="10"/>
  <c r="W323" i="10"/>
  <c r="Y323" i="10"/>
  <c r="R324" i="10"/>
  <c r="V324" i="10"/>
  <c r="X324" i="10"/>
  <c r="Y324" i="10"/>
  <c r="Z324" i="10"/>
  <c r="U325" i="10"/>
  <c r="V325" i="10"/>
  <c r="W325" i="10"/>
  <c r="X325" i="10"/>
  <c r="Y325" i="10"/>
  <c r="B326" i="10"/>
  <c r="C326" i="10"/>
  <c r="E326" i="10"/>
  <c r="F326" i="10"/>
  <c r="G326" i="10"/>
  <c r="H326" i="10"/>
  <c r="I326" i="10"/>
  <c r="J326" i="10"/>
  <c r="R326" i="10"/>
  <c r="S326" i="10"/>
  <c r="S470" i="10"/>
  <c r="T326" i="10"/>
  <c r="U326" i="10"/>
  <c r="U470" i="10" s="1"/>
  <c r="V326" i="10"/>
  <c r="V470" i="10" s="1"/>
  <c r="W326" i="10"/>
  <c r="W470" i="10" s="1"/>
  <c r="X326" i="10"/>
  <c r="Z326" i="10"/>
  <c r="Z470" i="10"/>
  <c r="B327" i="10"/>
  <c r="C327" i="10"/>
  <c r="D327" i="10"/>
  <c r="D347" i="10" s="1"/>
  <c r="E327" i="10"/>
  <c r="E347" i="10"/>
  <c r="F327" i="10"/>
  <c r="G327" i="10"/>
  <c r="H327" i="10"/>
  <c r="H347" i="10" s="1"/>
  <c r="I327" i="10"/>
  <c r="J327" i="10"/>
  <c r="B328" i="10"/>
  <c r="B348" i="10" s="1"/>
  <c r="C328" i="10"/>
  <c r="D328" i="10"/>
  <c r="D348" i="10"/>
  <c r="E328" i="10"/>
  <c r="F328" i="10"/>
  <c r="F348" i="10"/>
  <c r="G328" i="10"/>
  <c r="G348" i="10" s="1"/>
  <c r="H328" i="10"/>
  <c r="H348" i="10" s="1"/>
  <c r="I328" i="10"/>
  <c r="J328" i="10"/>
  <c r="B336" i="10"/>
  <c r="C336" i="10"/>
  <c r="D336" i="10"/>
  <c r="E336" i="10"/>
  <c r="F336" i="10"/>
  <c r="G336" i="10"/>
  <c r="H336" i="10"/>
  <c r="I336" i="10"/>
  <c r="J336" i="10"/>
  <c r="D337" i="10"/>
  <c r="E337" i="10"/>
  <c r="B338" i="10"/>
  <c r="B346" i="10"/>
  <c r="C346" i="10"/>
  <c r="E346" i="10"/>
  <c r="F346" i="10"/>
  <c r="G346" i="10"/>
  <c r="H346" i="10"/>
  <c r="I346" i="10"/>
  <c r="J346" i="10"/>
  <c r="B355" i="10"/>
  <c r="C355" i="10"/>
  <c r="E355" i="10"/>
  <c r="F355" i="10"/>
  <c r="G355" i="10"/>
  <c r="H355" i="10"/>
  <c r="I355" i="10"/>
  <c r="J355" i="10"/>
  <c r="B356" i="10"/>
  <c r="C356" i="10"/>
  <c r="D356" i="10"/>
  <c r="E356" i="10"/>
  <c r="F356" i="10"/>
  <c r="G356" i="10"/>
  <c r="H356" i="10"/>
  <c r="I356" i="10"/>
  <c r="J356" i="10"/>
  <c r="B359" i="10"/>
  <c r="C359" i="10"/>
  <c r="D359" i="10"/>
  <c r="E359" i="10"/>
  <c r="F359" i="10"/>
  <c r="G359" i="10"/>
  <c r="H359" i="10"/>
  <c r="I359" i="10"/>
  <c r="J359" i="10"/>
  <c r="B360" i="10"/>
  <c r="C360" i="10"/>
  <c r="D360" i="10"/>
  <c r="E360" i="10"/>
  <c r="F360" i="10"/>
  <c r="G360" i="10"/>
  <c r="H360" i="10"/>
  <c r="I360" i="10"/>
  <c r="J360" i="10"/>
  <c r="B361" i="10"/>
  <c r="C361" i="10"/>
  <c r="D361" i="10"/>
  <c r="E361" i="10"/>
  <c r="F361" i="10"/>
  <c r="G361" i="10"/>
  <c r="H361" i="10"/>
  <c r="I361" i="10"/>
  <c r="J361" i="10"/>
  <c r="B362" i="10"/>
  <c r="C362" i="10"/>
  <c r="D362" i="10"/>
  <c r="E362" i="10"/>
  <c r="F362" i="10"/>
  <c r="G362" i="10"/>
  <c r="H362" i="10"/>
  <c r="I362" i="10"/>
  <c r="J362" i="10"/>
  <c r="B363" i="10"/>
  <c r="C363" i="10"/>
  <c r="D363" i="10"/>
  <c r="E363" i="10"/>
  <c r="F363" i="10"/>
  <c r="G363" i="10"/>
  <c r="H363" i="10"/>
  <c r="I363" i="10"/>
  <c r="J363" i="10"/>
  <c r="B364" i="10"/>
  <c r="C364" i="10"/>
  <c r="D364" i="10"/>
  <c r="E364" i="10"/>
  <c r="F364" i="10"/>
  <c r="G364" i="10"/>
  <c r="H364" i="10"/>
  <c r="I364" i="10"/>
  <c r="J364" i="10"/>
  <c r="B365" i="10"/>
  <c r="C365" i="10"/>
  <c r="D365" i="10"/>
  <c r="E365" i="10"/>
  <c r="F365" i="10"/>
  <c r="G365" i="10"/>
  <c r="H365" i="10"/>
  <c r="I365" i="10"/>
  <c r="J365" i="10"/>
  <c r="B366" i="10"/>
  <c r="C366" i="10"/>
  <c r="D366" i="10"/>
  <c r="E366" i="10"/>
  <c r="F366" i="10"/>
  <c r="G366" i="10"/>
  <c r="H366" i="10"/>
  <c r="I366" i="10"/>
  <c r="J366" i="10"/>
  <c r="B367" i="10"/>
  <c r="C367" i="10"/>
  <c r="D367" i="10"/>
  <c r="E367" i="10"/>
  <c r="F367" i="10"/>
  <c r="G367" i="10"/>
  <c r="H367" i="10"/>
  <c r="I367" i="10"/>
  <c r="J367" i="10"/>
  <c r="B368" i="10"/>
  <c r="C368" i="10"/>
  <c r="D368" i="10"/>
  <c r="E368" i="10"/>
  <c r="F368" i="10"/>
  <c r="G368" i="10"/>
  <c r="H368" i="10"/>
  <c r="I368" i="10"/>
  <c r="J368" i="10"/>
  <c r="B369" i="10"/>
  <c r="C369" i="10"/>
  <c r="D369" i="10"/>
  <c r="E369" i="10"/>
  <c r="F369" i="10"/>
  <c r="G369" i="10"/>
  <c r="H369" i="10"/>
  <c r="I369" i="10"/>
  <c r="J369" i="10"/>
  <c r="B370" i="10"/>
  <c r="C370" i="10"/>
  <c r="D370" i="10"/>
  <c r="E370" i="10"/>
  <c r="F370" i="10"/>
  <c r="G370" i="10"/>
  <c r="H370" i="10"/>
  <c r="I370" i="10"/>
  <c r="J370" i="10"/>
  <c r="B371" i="10"/>
  <c r="C371" i="10"/>
  <c r="D371" i="10"/>
  <c r="E371" i="10"/>
  <c r="F371" i="10"/>
  <c r="G371" i="10"/>
  <c r="H371" i="10"/>
  <c r="I371" i="10"/>
  <c r="J371" i="10"/>
  <c r="B372" i="10"/>
  <c r="C372" i="10"/>
  <c r="D372" i="10"/>
  <c r="E372" i="10"/>
  <c r="F372" i="10"/>
  <c r="G372" i="10"/>
  <c r="H372" i="10"/>
  <c r="I372" i="10"/>
  <c r="J372" i="10"/>
  <c r="B373" i="10"/>
  <c r="C373" i="10"/>
  <c r="D373" i="10"/>
  <c r="E373" i="10"/>
  <c r="F373" i="10"/>
  <c r="G373" i="10"/>
  <c r="H373" i="10"/>
  <c r="I373" i="10"/>
  <c r="J373" i="10"/>
  <c r="B374" i="10"/>
  <c r="C374" i="10"/>
  <c r="D374" i="10"/>
  <c r="E374" i="10"/>
  <c r="F374" i="10"/>
  <c r="G374" i="10"/>
  <c r="H374" i="10"/>
  <c r="I374" i="10"/>
  <c r="J374" i="10"/>
  <c r="B375" i="10"/>
  <c r="C375" i="10"/>
  <c r="D375" i="10"/>
  <c r="E375" i="10"/>
  <c r="F375" i="10"/>
  <c r="G375" i="10"/>
  <c r="H375" i="10"/>
  <c r="I375" i="10"/>
  <c r="J375" i="10"/>
  <c r="B376" i="10"/>
  <c r="C376" i="10"/>
  <c r="D376" i="10"/>
  <c r="E376" i="10"/>
  <c r="F376" i="10"/>
  <c r="G376" i="10"/>
  <c r="H376" i="10"/>
  <c r="I376" i="10"/>
  <c r="J376" i="10"/>
  <c r="B377" i="10"/>
  <c r="C377" i="10"/>
  <c r="D377" i="10"/>
  <c r="E377" i="10"/>
  <c r="F377" i="10"/>
  <c r="G377" i="10"/>
  <c r="H377" i="10"/>
  <c r="I377" i="10"/>
  <c r="J377" i="10"/>
  <c r="B378" i="10"/>
  <c r="C378" i="10"/>
  <c r="D378" i="10"/>
  <c r="E378" i="10"/>
  <c r="F378" i="10"/>
  <c r="G378" i="10"/>
  <c r="H378" i="10"/>
  <c r="I378" i="10"/>
  <c r="J378" i="10"/>
  <c r="B379" i="10"/>
  <c r="C379" i="10"/>
  <c r="D379" i="10"/>
  <c r="E379" i="10"/>
  <c r="F379" i="10"/>
  <c r="G379" i="10"/>
  <c r="H379" i="10"/>
  <c r="I379" i="10"/>
  <c r="J379" i="10"/>
  <c r="B380" i="10"/>
  <c r="C380" i="10"/>
  <c r="D380" i="10"/>
  <c r="E380" i="10"/>
  <c r="F380" i="10"/>
  <c r="G380" i="10"/>
  <c r="H380" i="10"/>
  <c r="I380" i="10"/>
  <c r="J380" i="10"/>
  <c r="B381" i="10"/>
  <c r="C381" i="10"/>
  <c r="D381" i="10"/>
  <c r="E381" i="10"/>
  <c r="F381" i="10"/>
  <c r="G381" i="10"/>
  <c r="H381" i="10"/>
  <c r="I381" i="10"/>
  <c r="J381" i="10"/>
  <c r="B382" i="10"/>
  <c r="C382" i="10"/>
  <c r="D382" i="10"/>
  <c r="E382" i="10"/>
  <c r="F382" i="10"/>
  <c r="G382" i="10"/>
  <c r="H382" i="10"/>
  <c r="I382" i="10"/>
  <c r="J382" i="10"/>
  <c r="B383" i="10"/>
  <c r="C383" i="10"/>
  <c r="D383" i="10"/>
  <c r="E383" i="10"/>
  <c r="F383" i="10"/>
  <c r="G383" i="10"/>
  <c r="H383" i="10"/>
  <c r="I383" i="10"/>
  <c r="J383" i="10"/>
  <c r="B396" i="10"/>
  <c r="C396" i="10"/>
  <c r="D396" i="10"/>
  <c r="E396" i="10"/>
  <c r="F396" i="10"/>
  <c r="G396" i="10"/>
  <c r="H396" i="10"/>
  <c r="I396" i="10"/>
  <c r="J396" i="10"/>
  <c r="B397" i="10"/>
  <c r="C397" i="10"/>
  <c r="D397" i="10"/>
  <c r="E397" i="10"/>
  <c r="F397" i="10"/>
  <c r="G397" i="10"/>
  <c r="H397" i="10"/>
  <c r="I397" i="10"/>
  <c r="J397" i="10"/>
  <c r="B400" i="10"/>
  <c r="C400" i="10"/>
  <c r="E400" i="10"/>
  <c r="F400" i="10"/>
  <c r="G400" i="10"/>
  <c r="H400" i="10"/>
  <c r="I400" i="10"/>
  <c r="J400" i="10"/>
  <c r="B401" i="10"/>
  <c r="C401" i="10"/>
  <c r="D401" i="10"/>
  <c r="E401" i="10"/>
  <c r="F401" i="10"/>
  <c r="G401" i="10"/>
  <c r="H401" i="10"/>
  <c r="I401" i="10"/>
  <c r="J401" i="10"/>
  <c r="B402" i="10"/>
  <c r="C402" i="10"/>
  <c r="D402" i="10"/>
  <c r="E402" i="10"/>
  <c r="F402" i="10"/>
  <c r="G402" i="10"/>
  <c r="H402" i="10"/>
  <c r="I402" i="10"/>
  <c r="J402" i="10"/>
  <c r="B403" i="10"/>
  <c r="C403" i="10"/>
  <c r="D403" i="10"/>
  <c r="E403" i="10"/>
  <c r="F403" i="10"/>
  <c r="G403" i="10"/>
  <c r="H403" i="10"/>
  <c r="I403" i="10"/>
  <c r="J403" i="10"/>
  <c r="B404" i="10"/>
  <c r="C404" i="10"/>
  <c r="D404" i="10"/>
  <c r="E404" i="10"/>
  <c r="F404" i="10"/>
  <c r="G404" i="10"/>
  <c r="H404" i="10"/>
  <c r="I404" i="10"/>
  <c r="J404" i="10"/>
  <c r="B405" i="10"/>
  <c r="C405" i="10"/>
  <c r="D405" i="10"/>
  <c r="E405" i="10"/>
  <c r="F405" i="10"/>
  <c r="G405" i="10"/>
  <c r="H405" i="10"/>
  <c r="I405" i="10"/>
  <c r="J405" i="10"/>
  <c r="B406" i="10"/>
  <c r="C406" i="10"/>
  <c r="D406" i="10"/>
  <c r="E406" i="10"/>
  <c r="F406" i="10"/>
  <c r="G406" i="10"/>
  <c r="H406" i="10"/>
  <c r="I406" i="10"/>
  <c r="J406" i="10"/>
  <c r="B407" i="10"/>
  <c r="C407" i="10"/>
  <c r="D407" i="10"/>
  <c r="E407" i="10"/>
  <c r="F407" i="10"/>
  <c r="G407" i="10"/>
  <c r="H407" i="10"/>
  <c r="I407" i="10"/>
  <c r="J407" i="10"/>
  <c r="B408" i="10"/>
  <c r="C408" i="10"/>
  <c r="D408" i="10"/>
  <c r="E408" i="10"/>
  <c r="F408" i="10"/>
  <c r="G408" i="10"/>
  <c r="H408" i="10"/>
  <c r="I408" i="10"/>
  <c r="J408" i="10"/>
  <c r="B409" i="10"/>
  <c r="C409" i="10"/>
  <c r="D409" i="10"/>
  <c r="E409" i="10"/>
  <c r="F409" i="10"/>
  <c r="G409" i="10"/>
  <c r="H409" i="10"/>
  <c r="I409" i="10"/>
  <c r="J409" i="10"/>
  <c r="B410" i="10"/>
  <c r="C410" i="10"/>
  <c r="D410" i="10"/>
  <c r="E410" i="10"/>
  <c r="F410" i="10"/>
  <c r="G410" i="10"/>
  <c r="H410" i="10"/>
  <c r="I410" i="10"/>
  <c r="J410" i="10"/>
  <c r="B411" i="10"/>
  <c r="C411" i="10"/>
  <c r="D411" i="10"/>
  <c r="E411" i="10"/>
  <c r="F411" i="10"/>
  <c r="G411" i="10"/>
  <c r="H411" i="10"/>
  <c r="I411" i="10"/>
  <c r="J411" i="10"/>
  <c r="B412" i="10"/>
  <c r="C412" i="10"/>
  <c r="D412" i="10"/>
  <c r="E412" i="10"/>
  <c r="F412" i="10"/>
  <c r="G412" i="10"/>
  <c r="H412" i="10"/>
  <c r="I412" i="10"/>
  <c r="J412" i="10"/>
  <c r="B413" i="10"/>
  <c r="C413" i="10"/>
  <c r="D413" i="10"/>
  <c r="E413" i="10"/>
  <c r="F413" i="10"/>
  <c r="G413" i="10"/>
  <c r="H413" i="10"/>
  <c r="I413" i="10"/>
  <c r="J413" i="10"/>
  <c r="B414" i="10"/>
  <c r="C414" i="10"/>
  <c r="D414" i="10"/>
  <c r="E414" i="10"/>
  <c r="F414" i="10"/>
  <c r="G414" i="10"/>
  <c r="H414" i="10"/>
  <c r="I414" i="10"/>
  <c r="J414" i="10"/>
  <c r="B415" i="10"/>
  <c r="C415" i="10"/>
  <c r="D415" i="10"/>
  <c r="E415" i="10"/>
  <c r="F415" i="10"/>
  <c r="G415" i="10"/>
  <c r="H415" i="10"/>
  <c r="I415" i="10"/>
  <c r="J415" i="10"/>
  <c r="B416" i="10"/>
  <c r="C416" i="10"/>
  <c r="D416" i="10"/>
  <c r="E416" i="10"/>
  <c r="F416" i="10"/>
  <c r="G416" i="10"/>
  <c r="H416" i="10"/>
  <c r="I416" i="10"/>
  <c r="J416" i="10"/>
  <c r="B417" i="10"/>
  <c r="C417" i="10"/>
  <c r="D417" i="10"/>
  <c r="E417" i="10"/>
  <c r="F417" i="10"/>
  <c r="G417" i="10"/>
  <c r="H417" i="10"/>
  <c r="I417" i="10"/>
  <c r="J417" i="10"/>
  <c r="B418" i="10"/>
  <c r="C418" i="10"/>
  <c r="D418" i="10"/>
  <c r="E418" i="10"/>
  <c r="F418" i="10"/>
  <c r="G418" i="10"/>
  <c r="H418" i="10"/>
  <c r="I418" i="10"/>
  <c r="J418" i="10"/>
  <c r="B419" i="10"/>
  <c r="C419" i="10"/>
  <c r="D419" i="10"/>
  <c r="E419" i="10"/>
  <c r="F419" i="10"/>
  <c r="G419" i="10"/>
  <c r="H419" i="10"/>
  <c r="I419" i="10"/>
  <c r="J419" i="10"/>
  <c r="B420" i="10"/>
  <c r="C420" i="10"/>
  <c r="D420" i="10"/>
  <c r="E420" i="10"/>
  <c r="F420" i="10"/>
  <c r="G420" i="10"/>
  <c r="H420" i="10"/>
  <c r="I420" i="10"/>
  <c r="J420" i="10"/>
  <c r="B421" i="10"/>
  <c r="C421" i="10"/>
  <c r="D421" i="10"/>
  <c r="E421" i="10"/>
  <c r="F421" i="10"/>
  <c r="G421" i="10"/>
  <c r="H421" i="10"/>
  <c r="I421" i="10"/>
  <c r="J421" i="10"/>
  <c r="B422" i="10"/>
  <c r="C422" i="10"/>
  <c r="D422" i="10"/>
  <c r="E422" i="10"/>
  <c r="F422" i="10"/>
  <c r="G422" i="10"/>
  <c r="H422" i="10"/>
  <c r="I422" i="10"/>
  <c r="J422" i="10"/>
  <c r="B423" i="10"/>
  <c r="C423" i="10"/>
  <c r="D423" i="10"/>
  <c r="E423" i="10"/>
  <c r="F423" i="10"/>
  <c r="G423" i="10"/>
  <c r="H423" i="10"/>
  <c r="I423" i="10"/>
  <c r="J423" i="10"/>
  <c r="B424" i="10"/>
  <c r="C424" i="10"/>
  <c r="D424" i="10"/>
  <c r="E424" i="10"/>
  <c r="F424" i="10"/>
  <c r="G424" i="10"/>
  <c r="H424" i="10"/>
  <c r="I424" i="10"/>
  <c r="J424" i="10"/>
  <c r="B437" i="10"/>
  <c r="C437" i="10"/>
  <c r="E437" i="10"/>
  <c r="F437" i="10"/>
  <c r="G437" i="10"/>
  <c r="H437" i="10"/>
  <c r="I437" i="10"/>
  <c r="J437" i="10"/>
  <c r="B438" i="10"/>
  <c r="C438" i="10"/>
  <c r="D438" i="10"/>
  <c r="E438" i="10"/>
  <c r="F438" i="10"/>
  <c r="G438" i="10"/>
  <c r="H438" i="10"/>
  <c r="I438" i="10"/>
  <c r="J438" i="10"/>
  <c r="B441" i="10"/>
  <c r="C441" i="10"/>
  <c r="E441" i="10"/>
  <c r="F441" i="10"/>
  <c r="G441" i="10"/>
  <c r="H441" i="10"/>
  <c r="I441" i="10"/>
  <c r="J441" i="10"/>
  <c r="B442" i="10"/>
  <c r="C442" i="10"/>
  <c r="D442" i="10"/>
  <c r="E442" i="10"/>
  <c r="F442" i="10"/>
  <c r="G442" i="10"/>
  <c r="H442" i="10"/>
  <c r="I442" i="10"/>
  <c r="J442" i="10"/>
  <c r="B443" i="10"/>
  <c r="C443" i="10"/>
  <c r="D443" i="10"/>
  <c r="E443" i="10"/>
  <c r="F443" i="10"/>
  <c r="G443" i="10"/>
  <c r="H443" i="10"/>
  <c r="I443" i="10"/>
  <c r="J443" i="10"/>
  <c r="B444" i="10"/>
  <c r="C444" i="10"/>
  <c r="D444" i="10"/>
  <c r="E444" i="10"/>
  <c r="F444" i="10"/>
  <c r="G444" i="10"/>
  <c r="H444" i="10"/>
  <c r="I444" i="10"/>
  <c r="J444" i="10"/>
  <c r="B445" i="10"/>
  <c r="C445" i="10"/>
  <c r="D445" i="10"/>
  <c r="E445" i="10"/>
  <c r="F445" i="10"/>
  <c r="G445" i="10"/>
  <c r="H445" i="10"/>
  <c r="I445" i="10"/>
  <c r="J445" i="10"/>
  <c r="B446" i="10"/>
  <c r="C446" i="10"/>
  <c r="D446" i="10"/>
  <c r="E446" i="10"/>
  <c r="F446" i="10"/>
  <c r="G446" i="10"/>
  <c r="H446" i="10"/>
  <c r="I446" i="10"/>
  <c r="J446" i="10"/>
  <c r="B447" i="10"/>
  <c r="C447" i="10"/>
  <c r="D447" i="10"/>
  <c r="E447" i="10"/>
  <c r="F447" i="10"/>
  <c r="G447" i="10"/>
  <c r="H447" i="10"/>
  <c r="I447" i="10"/>
  <c r="J447" i="10"/>
  <c r="B448" i="10"/>
  <c r="C448" i="10"/>
  <c r="D448" i="10"/>
  <c r="E448" i="10"/>
  <c r="F448" i="10"/>
  <c r="G448" i="10"/>
  <c r="H448" i="10"/>
  <c r="I448" i="10"/>
  <c r="J448" i="10"/>
  <c r="B449" i="10"/>
  <c r="C449" i="10"/>
  <c r="D449" i="10"/>
  <c r="E449" i="10"/>
  <c r="F449" i="10"/>
  <c r="G449" i="10"/>
  <c r="H449" i="10"/>
  <c r="I449" i="10"/>
  <c r="J449" i="10"/>
  <c r="B450" i="10"/>
  <c r="C450" i="10"/>
  <c r="D450" i="10"/>
  <c r="E450" i="10"/>
  <c r="F450" i="10"/>
  <c r="G450" i="10"/>
  <c r="H450" i="10"/>
  <c r="I450" i="10"/>
  <c r="J450" i="10"/>
  <c r="B451" i="10"/>
  <c r="C451" i="10"/>
  <c r="D451" i="10"/>
  <c r="E451" i="10"/>
  <c r="F451" i="10"/>
  <c r="G451" i="10"/>
  <c r="H451" i="10"/>
  <c r="I451" i="10"/>
  <c r="J451" i="10"/>
  <c r="R451" i="10"/>
  <c r="S451" i="10"/>
  <c r="T451" i="10"/>
  <c r="U451" i="10"/>
  <c r="V451" i="10"/>
  <c r="W451" i="10"/>
  <c r="X451" i="10"/>
  <c r="Y451" i="10"/>
  <c r="Z451" i="10"/>
  <c r="B452" i="10"/>
  <c r="C452" i="10"/>
  <c r="D452" i="10"/>
  <c r="E452" i="10"/>
  <c r="F452" i="10"/>
  <c r="G452" i="10"/>
  <c r="H452" i="10"/>
  <c r="I452" i="10"/>
  <c r="J452" i="10"/>
  <c r="B453" i="10"/>
  <c r="C453" i="10"/>
  <c r="D453" i="10"/>
  <c r="E453" i="10"/>
  <c r="F453" i="10"/>
  <c r="G453" i="10"/>
  <c r="H453" i="10"/>
  <c r="I453" i="10"/>
  <c r="J453" i="10"/>
  <c r="Q453" i="10"/>
  <c r="R453" i="10"/>
  <c r="S453" i="10"/>
  <c r="U453" i="10"/>
  <c r="Y453" i="10"/>
  <c r="Z453" i="10"/>
  <c r="B454" i="10"/>
  <c r="C454" i="10"/>
  <c r="D454" i="10"/>
  <c r="E454" i="10"/>
  <c r="F454" i="10"/>
  <c r="G454" i="10"/>
  <c r="H454" i="10"/>
  <c r="I454" i="10"/>
  <c r="J454" i="10"/>
  <c r="Q454" i="10"/>
  <c r="R454" i="10"/>
  <c r="S454" i="10"/>
  <c r="V454" i="10"/>
  <c r="W454" i="10"/>
  <c r="Y454" i="10"/>
  <c r="Z454" i="10"/>
  <c r="B455" i="10"/>
  <c r="C455" i="10"/>
  <c r="D455" i="10"/>
  <c r="E455" i="10"/>
  <c r="F455" i="10"/>
  <c r="G455" i="10"/>
  <c r="H455" i="10"/>
  <c r="I455" i="10"/>
  <c r="J455" i="10"/>
  <c r="Q455" i="10"/>
  <c r="U455" i="10"/>
  <c r="W455" i="10"/>
  <c r="X455" i="10"/>
  <c r="Y455" i="10"/>
  <c r="B456" i="10"/>
  <c r="C456" i="10"/>
  <c r="D456" i="10"/>
  <c r="E456" i="10"/>
  <c r="F456" i="10"/>
  <c r="G456" i="10"/>
  <c r="H456" i="10"/>
  <c r="I456" i="10"/>
  <c r="J456" i="10"/>
  <c r="Q456" i="10"/>
  <c r="B457" i="10"/>
  <c r="C457" i="10"/>
  <c r="D457" i="10"/>
  <c r="E457" i="10"/>
  <c r="F457" i="10"/>
  <c r="G457" i="10"/>
  <c r="H457" i="10"/>
  <c r="I457" i="10"/>
  <c r="J457" i="10"/>
  <c r="Q457" i="10"/>
  <c r="U457" i="10"/>
  <c r="V457" i="10"/>
  <c r="Z457" i="10"/>
  <c r="B458" i="10"/>
  <c r="C458" i="10"/>
  <c r="D458" i="10"/>
  <c r="E458" i="10"/>
  <c r="F458" i="10"/>
  <c r="G458" i="10"/>
  <c r="H458" i="10"/>
  <c r="I458" i="10"/>
  <c r="J458" i="10"/>
  <c r="Q458" i="10"/>
  <c r="R458" i="10"/>
  <c r="T458" i="10"/>
  <c r="V458" i="10"/>
  <c r="W458" i="10"/>
  <c r="X458" i="10"/>
  <c r="Z458" i="10"/>
  <c r="B459" i="10"/>
  <c r="C459" i="10"/>
  <c r="D459" i="10"/>
  <c r="E459" i="10"/>
  <c r="F459" i="10"/>
  <c r="G459" i="10"/>
  <c r="H459" i="10"/>
  <c r="I459" i="10"/>
  <c r="J459" i="10"/>
  <c r="B460" i="10"/>
  <c r="C460" i="10"/>
  <c r="D460" i="10"/>
  <c r="E460" i="10"/>
  <c r="F460" i="10"/>
  <c r="G460" i="10"/>
  <c r="H460" i="10"/>
  <c r="I460" i="10"/>
  <c r="J460" i="10"/>
  <c r="B461" i="10"/>
  <c r="C461" i="10"/>
  <c r="D461" i="10"/>
  <c r="E461" i="10"/>
  <c r="F461" i="10"/>
  <c r="G461" i="10"/>
  <c r="H461" i="10"/>
  <c r="I461" i="10"/>
  <c r="J461" i="10"/>
  <c r="B462" i="10"/>
  <c r="C462" i="10"/>
  <c r="D462" i="10"/>
  <c r="E462" i="10"/>
  <c r="F462" i="10"/>
  <c r="G462" i="10"/>
  <c r="H462" i="10"/>
  <c r="I462" i="10"/>
  <c r="J462" i="10"/>
  <c r="B463" i="10"/>
  <c r="C463" i="10"/>
  <c r="D463" i="10"/>
  <c r="E463" i="10"/>
  <c r="F463" i="10"/>
  <c r="G463" i="10"/>
  <c r="H463" i="10"/>
  <c r="I463" i="10"/>
  <c r="J463" i="10"/>
  <c r="R463" i="10"/>
  <c r="S463" i="10"/>
  <c r="U463" i="10"/>
  <c r="V463" i="10"/>
  <c r="W463" i="10"/>
  <c r="X463" i="10"/>
  <c r="Y463" i="10"/>
  <c r="Z463" i="10"/>
  <c r="B464" i="10"/>
  <c r="C464" i="10"/>
  <c r="D464" i="10"/>
  <c r="E464" i="10"/>
  <c r="F464" i="10"/>
  <c r="G464" i="10"/>
  <c r="H464" i="10"/>
  <c r="I464" i="10"/>
  <c r="J464" i="10"/>
  <c r="B465" i="10"/>
  <c r="C465" i="10"/>
  <c r="D465" i="10"/>
  <c r="E465" i="10"/>
  <c r="F465" i="10"/>
  <c r="G465" i="10"/>
  <c r="H465" i="10"/>
  <c r="I465" i="10"/>
  <c r="J465" i="10"/>
  <c r="Q465" i="10"/>
  <c r="S465" i="10"/>
  <c r="U465" i="10"/>
  <c r="Q466" i="10"/>
  <c r="Y466" i="10"/>
  <c r="Q467" i="10"/>
  <c r="S467" i="10"/>
  <c r="Q468" i="10"/>
  <c r="Q469" i="10"/>
  <c r="R469" i="10"/>
  <c r="V469" i="10"/>
  <c r="W469" i="10"/>
  <c r="Y469" i="10"/>
  <c r="Q470" i="10"/>
  <c r="R470" i="10"/>
  <c r="T470" i="10"/>
  <c r="X470" i="10"/>
  <c r="R475" i="10"/>
  <c r="S475" i="10"/>
  <c r="U475" i="10"/>
  <c r="V475" i="10"/>
  <c r="W475" i="10"/>
  <c r="X475" i="10"/>
  <c r="Y475" i="10"/>
  <c r="Z475" i="10"/>
  <c r="Q477" i="10"/>
  <c r="R477" i="10"/>
  <c r="S477" i="10"/>
  <c r="T477" i="10"/>
  <c r="U477" i="10"/>
  <c r="V477" i="10"/>
  <c r="W477" i="10"/>
  <c r="Z477" i="10"/>
  <c r="B478" i="10"/>
  <c r="C478" i="10"/>
  <c r="E478" i="10"/>
  <c r="F478" i="10"/>
  <c r="G478" i="10"/>
  <c r="H478" i="10"/>
  <c r="I478" i="10"/>
  <c r="J478" i="10"/>
  <c r="Q478" i="10"/>
  <c r="U478" i="10"/>
  <c r="V478" i="10"/>
  <c r="W478" i="10"/>
  <c r="Y478" i="10"/>
  <c r="B479" i="10"/>
  <c r="C479" i="10"/>
  <c r="D479" i="10"/>
  <c r="E479" i="10"/>
  <c r="F479" i="10"/>
  <c r="G479" i="10"/>
  <c r="H479" i="10"/>
  <c r="I479" i="10"/>
  <c r="J479" i="10"/>
  <c r="Q479" i="10"/>
  <c r="R479" i="10"/>
  <c r="S479" i="10"/>
  <c r="T479" i="10"/>
  <c r="U479" i="10"/>
  <c r="Y479" i="10"/>
  <c r="Z479" i="10"/>
  <c r="R480" i="10"/>
  <c r="S480" i="10"/>
  <c r="U480" i="10"/>
  <c r="V480" i="10"/>
  <c r="W480" i="10"/>
  <c r="Q481" i="10"/>
  <c r="R481" i="10"/>
  <c r="S481" i="10"/>
  <c r="V481" i="10"/>
  <c r="W481" i="10"/>
  <c r="X481" i="10"/>
  <c r="Z481" i="10"/>
  <c r="B482" i="10"/>
  <c r="C482" i="10"/>
  <c r="E482" i="10"/>
  <c r="F482" i="10"/>
  <c r="G482" i="10"/>
  <c r="H482" i="10"/>
  <c r="I482" i="10"/>
  <c r="J482" i="10"/>
  <c r="Q482" i="10"/>
  <c r="R482" i="10"/>
  <c r="T482" i="10"/>
  <c r="U482" i="10"/>
  <c r="V482" i="10"/>
  <c r="Z482" i="10"/>
  <c r="B483" i="10"/>
  <c r="C483" i="10"/>
  <c r="D483" i="10"/>
  <c r="E483" i="10"/>
  <c r="F483" i="10"/>
  <c r="G483" i="10"/>
  <c r="H483" i="10"/>
  <c r="I483" i="10"/>
  <c r="J483" i="10"/>
  <c r="R483" i="10"/>
  <c r="S483" i="10"/>
  <c r="T483" i="10"/>
  <c r="U483" i="10"/>
  <c r="V483" i="10"/>
  <c r="W483" i="10"/>
  <c r="Z483" i="10"/>
  <c r="B484" i="10"/>
  <c r="C484" i="10"/>
  <c r="D484" i="10"/>
  <c r="E484" i="10"/>
  <c r="F484" i="10"/>
  <c r="G484" i="10"/>
  <c r="H484" i="10"/>
  <c r="I484" i="10"/>
  <c r="J484" i="10"/>
  <c r="Q484" i="10"/>
  <c r="R484" i="10"/>
  <c r="S484" i="10"/>
  <c r="W484" i="10"/>
  <c r="X484" i="10"/>
  <c r="Y484" i="10"/>
  <c r="Z484" i="10"/>
  <c r="B485" i="10"/>
  <c r="C485" i="10"/>
  <c r="D485" i="10"/>
  <c r="E485" i="10"/>
  <c r="F485" i="10"/>
  <c r="G485" i="10"/>
  <c r="H485" i="10"/>
  <c r="I485" i="10"/>
  <c r="J485" i="10"/>
  <c r="B486" i="10"/>
  <c r="C486" i="10"/>
  <c r="D486" i="10"/>
  <c r="E486" i="10"/>
  <c r="F486" i="10"/>
  <c r="G486" i="10"/>
  <c r="H486" i="10"/>
  <c r="I486" i="10"/>
  <c r="J486" i="10"/>
  <c r="B487" i="10"/>
  <c r="C487" i="10"/>
  <c r="D487" i="10"/>
  <c r="E487" i="10"/>
  <c r="F487" i="10"/>
  <c r="G487" i="10"/>
  <c r="H487" i="10"/>
  <c r="I487" i="10"/>
  <c r="J487" i="10"/>
  <c r="B488" i="10"/>
  <c r="C488" i="10"/>
  <c r="D488" i="10"/>
  <c r="E488" i="10"/>
  <c r="F488" i="10"/>
  <c r="G488" i="10"/>
  <c r="H488" i="10"/>
  <c r="I488" i="10"/>
  <c r="J488" i="10"/>
  <c r="B489" i="10"/>
  <c r="C489" i="10"/>
  <c r="D489" i="10"/>
  <c r="E489" i="10"/>
  <c r="F489" i="10"/>
  <c r="G489" i="10"/>
  <c r="H489" i="10"/>
  <c r="I489" i="10"/>
  <c r="J489" i="10"/>
  <c r="R489" i="10"/>
  <c r="S489" i="10"/>
  <c r="U489" i="10"/>
  <c r="V489" i="10"/>
  <c r="W489" i="10"/>
  <c r="X489" i="10"/>
  <c r="Y489" i="10"/>
  <c r="Z489" i="10"/>
  <c r="B490" i="10"/>
  <c r="C490" i="10"/>
  <c r="D490" i="10"/>
  <c r="E490" i="10"/>
  <c r="F490" i="10"/>
  <c r="G490" i="10"/>
  <c r="H490" i="10"/>
  <c r="I490" i="10"/>
  <c r="J490" i="10"/>
  <c r="B491" i="10"/>
  <c r="C491" i="10"/>
  <c r="D491" i="10"/>
  <c r="E491" i="10"/>
  <c r="F491" i="10"/>
  <c r="G491" i="10"/>
  <c r="H491" i="10"/>
  <c r="I491" i="10"/>
  <c r="J491" i="10"/>
  <c r="Q491" i="10"/>
  <c r="U491" i="10"/>
  <c r="Y491" i="10"/>
  <c r="B492" i="10"/>
  <c r="C492" i="10"/>
  <c r="D492" i="10"/>
  <c r="E492" i="10"/>
  <c r="F492" i="10"/>
  <c r="G492" i="10"/>
  <c r="H492" i="10"/>
  <c r="I492" i="10"/>
  <c r="J492" i="10"/>
  <c r="Q492" i="10"/>
  <c r="B493" i="10"/>
  <c r="C493" i="10"/>
  <c r="D493" i="10"/>
  <c r="E493" i="10"/>
  <c r="F493" i="10"/>
  <c r="G493" i="10"/>
  <c r="H493" i="10"/>
  <c r="I493" i="10"/>
  <c r="J493" i="10"/>
  <c r="Q493" i="10"/>
  <c r="V493" i="10"/>
  <c r="B494" i="10"/>
  <c r="C494" i="10"/>
  <c r="D494" i="10"/>
  <c r="E494" i="10"/>
  <c r="F494" i="10"/>
  <c r="G494" i="10"/>
  <c r="H494" i="10"/>
  <c r="I494" i="10"/>
  <c r="J494" i="10"/>
  <c r="Q494" i="10"/>
  <c r="B495" i="10"/>
  <c r="C495" i="10"/>
  <c r="D495" i="10"/>
  <c r="E495" i="10"/>
  <c r="F495" i="10"/>
  <c r="G495" i="10"/>
  <c r="H495" i="10"/>
  <c r="I495" i="10"/>
  <c r="J495" i="10"/>
  <c r="Q495" i="10"/>
  <c r="W495" i="10"/>
  <c r="B496" i="10"/>
  <c r="C496" i="10"/>
  <c r="D496" i="10"/>
  <c r="E496" i="10"/>
  <c r="F496" i="10"/>
  <c r="G496" i="10"/>
  <c r="H496" i="10"/>
  <c r="I496" i="10"/>
  <c r="J496" i="10"/>
  <c r="Q496" i="10"/>
  <c r="B497" i="10"/>
  <c r="C497" i="10"/>
  <c r="D497" i="10"/>
  <c r="E497" i="10"/>
  <c r="F497" i="10"/>
  <c r="G497" i="10"/>
  <c r="H497" i="10"/>
  <c r="I497" i="10"/>
  <c r="J497" i="10"/>
  <c r="Q497" i="10"/>
  <c r="X497" i="10"/>
  <c r="B498" i="10"/>
  <c r="C498" i="10"/>
  <c r="D498" i="10"/>
  <c r="E498" i="10"/>
  <c r="F498" i="10"/>
  <c r="G498" i="10"/>
  <c r="H498" i="10"/>
  <c r="I498" i="10"/>
  <c r="J498" i="10"/>
  <c r="Q498" i="10"/>
  <c r="B499" i="10"/>
  <c r="C499" i="10"/>
  <c r="D499" i="10"/>
  <c r="E499" i="10"/>
  <c r="F499" i="10"/>
  <c r="G499" i="10"/>
  <c r="H499" i="10"/>
  <c r="I499" i="10"/>
  <c r="J499" i="10"/>
  <c r="B500" i="10"/>
  <c r="C500" i="10"/>
  <c r="D500" i="10"/>
  <c r="E500" i="10"/>
  <c r="F500" i="10"/>
  <c r="G500" i="10"/>
  <c r="H500" i="10"/>
  <c r="I500" i="10"/>
  <c r="J500" i="10"/>
  <c r="B501" i="10"/>
  <c r="C501" i="10"/>
  <c r="D501" i="10"/>
  <c r="E501" i="10"/>
  <c r="F501" i="10"/>
  <c r="G501" i="10"/>
  <c r="H501" i="10"/>
  <c r="I501" i="10"/>
  <c r="J501" i="10"/>
  <c r="B502" i="10"/>
  <c r="C502" i="10"/>
  <c r="D502" i="10"/>
  <c r="E502" i="10"/>
  <c r="F502" i="10"/>
  <c r="G502" i="10"/>
  <c r="H502" i="10"/>
  <c r="I502" i="10"/>
  <c r="J502" i="10"/>
  <c r="B503" i="10"/>
  <c r="C503" i="10"/>
  <c r="D503" i="10"/>
  <c r="E503" i="10"/>
  <c r="F503" i="10"/>
  <c r="G503" i="10"/>
  <c r="H503" i="10"/>
  <c r="I503" i="10"/>
  <c r="J503" i="10"/>
  <c r="R503" i="10"/>
  <c r="S503" i="10"/>
  <c r="U503" i="10"/>
  <c r="V503" i="10"/>
  <c r="W503" i="10"/>
  <c r="X503" i="10"/>
  <c r="Y503" i="10"/>
  <c r="Z503" i="10"/>
  <c r="B504" i="10"/>
  <c r="C504" i="10"/>
  <c r="D504" i="10"/>
  <c r="E504" i="10"/>
  <c r="F504" i="10"/>
  <c r="G504" i="10"/>
  <c r="H504" i="10"/>
  <c r="I504" i="10"/>
  <c r="J504" i="10"/>
  <c r="B505" i="10"/>
  <c r="C505" i="10"/>
  <c r="D505" i="10"/>
  <c r="E505" i="10"/>
  <c r="F505" i="10"/>
  <c r="G505" i="10"/>
  <c r="H505" i="10"/>
  <c r="I505" i="10"/>
  <c r="J505" i="10"/>
  <c r="Q505" i="10"/>
  <c r="R505" i="10"/>
  <c r="T505" i="10"/>
  <c r="U505" i="10"/>
  <c r="X505" i="10"/>
  <c r="Y505" i="10"/>
  <c r="B506" i="10"/>
  <c r="C506" i="10"/>
  <c r="D506" i="10"/>
  <c r="E506" i="10"/>
  <c r="F506" i="10"/>
  <c r="G506" i="10"/>
  <c r="H506" i="10"/>
  <c r="I506" i="10"/>
  <c r="J506" i="10"/>
  <c r="Q506" i="10"/>
  <c r="R506" i="10"/>
  <c r="S506" i="10"/>
  <c r="U506" i="10"/>
  <c r="Y506" i="10"/>
  <c r="Q507" i="10"/>
  <c r="V507" i="10"/>
  <c r="X507" i="10"/>
  <c r="Y507" i="10"/>
  <c r="Q508" i="10"/>
  <c r="T508" i="10"/>
  <c r="U508" i="10"/>
  <c r="V508" i="10"/>
  <c r="Y508" i="10"/>
  <c r="Q509" i="10"/>
  <c r="R509" i="10"/>
  <c r="S509" i="10"/>
  <c r="V509" i="10"/>
  <c r="W509" i="10"/>
  <c r="X509" i="10"/>
  <c r="Z509" i="10"/>
  <c r="Q510" i="10"/>
  <c r="S510" i="10"/>
  <c r="T510" i="10"/>
  <c r="V510" i="10"/>
  <c r="Q511" i="10"/>
  <c r="R511" i="10"/>
  <c r="S511" i="10"/>
  <c r="W511" i="10"/>
  <c r="X511" i="10"/>
  <c r="Z511" i="10"/>
  <c r="Q512" i="10"/>
  <c r="R512" i="10"/>
  <c r="S512" i="10"/>
  <c r="Y512" i="10"/>
  <c r="Z512" i="10"/>
  <c r="R517" i="10"/>
  <c r="S517" i="10"/>
  <c r="U517" i="10"/>
  <c r="V517" i="10"/>
  <c r="W517" i="10"/>
  <c r="X517" i="10"/>
  <c r="Y517" i="10"/>
  <c r="Z517" i="10"/>
  <c r="B518" i="10"/>
  <c r="C518" i="10"/>
  <c r="E518" i="10"/>
  <c r="F518" i="10"/>
  <c r="G518" i="10"/>
  <c r="H518" i="10"/>
  <c r="I518" i="10"/>
  <c r="J518" i="10"/>
  <c r="B519" i="10"/>
  <c r="C519" i="10"/>
  <c r="D519" i="10"/>
  <c r="E519" i="10"/>
  <c r="F519" i="10"/>
  <c r="G519" i="10"/>
  <c r="H519" i="10"/>
  <c r="I519" i="10"/>
  <c r="J519" i="10"/>
  <c r="Q519" i="10"/>
  <c r="S519" i="10"/>
  <c r="W519" i="10"/>
  <c r="Q520" i="10"/>
  <c r="Q521" i="10"/>
  <c r="T521" i="10"/>
  <c r="B522" i="10"/>
  <c r="C522" i="10"/>
  <c r="E522" i="10"/>
  <c r="F522" i="10"/>
  <c r="G522" i="10"/>
  <c r="H522" i="10"/>
  <c r="I522" i="10"/>
  <c r="J522" i="10"/>
  <c r="Q522" i="10"/>
  <c r="B523" i="10"/>
  <c r="C523" i="10"/>
  <c r="D523" i="10"/>
  <c r="E523" i="10"/>
  <c r="F523" i="10"/>
  <c r="G523" i="10"/>
  <c r="H523" i="10"/>
  <c r="I523" i="10"/>
  <c r="J523" i="10"/>
  <c r="Q523" i="10"/>
  <c r="B524" i="10"/>
  <c r="C524" i="10"/>
  <c r="D524" i="10"/>
  <c r="E524" i="10"/>
  <c r="F524" i="10"/>
  <c r="G524" i="10"/>
  <c r="H524" i="10"/>
  <c r="I524" i="10"/>
  <c r="J524" i="10"/>
  <c r="Q524" i="10"/>
  <c r="B525" i="10"/>
  <c r="C525" i="10"/>
  <c r="D525" i="10"/>
  <c r="E525" i="10"/>
  <c r="F525" i="10"/>
  <c r="G525" i="10"/>
  <c r="H525" i="10"/>
  <c r="I525" i="10"/>
  <c r="J525" i="10"/>
  <c r="B526" i="10"/>
  <c r="C526" i="10"/>
  <c r="D526" i="10"/>
  <c r="E526" i="10"/>
  <c r="F526" i="10"/>
  <c r="G526" i="10"/>
  <c r="H526" i="10"/>
  <c r="I526" i="10"/>
  <c r="J526" i="10"/>
  <c r="B527" i="10"/>
  <c r="C527" i="10"/>
  <c r="D527" i="10"/>
  <c r="E527" i="10"/>
  <c r="F527" i="10"/>
  <c r="G527" i="10"/>
  <c r="H527" i="10"/>
  <c r="I527" i="10"/>
  <c r="J527" i="10"/>
  <c r="B528" i="10"/>
  <c r="C528" i="10"/>
  <c r="D528" i="10"/>
  <c r="E528" i="10"/>
  <c r="F528" i="10"/>
  <c r="G528" i="10"/>
  <c r="H528" i="10"/>
  <c r="I528" i="10"/>
  <c r="J528" i="10"/>
  <c r="B529" i="10"/>
  <c r="C529" i="10"/>
  <c r="D529" i="10"/>
  <c r="E529" i="10"/>
  <c r="F529" i="10"/>
  <c r="G529" i="10"/>
  <c r="H529" i="10"/>
  <c r="I529" i="10"/>
  <c r="J529" i="10"/>
  <c r="R529" i="10"/>
  <c r="S529" i="10"/>
  <c r="T529" i="10"/>
  <c r="U529" i="10"/>
  <c r="V529" i="10"/>
  <c r="W529" i="10"/>
  <c r="X529" i="10"/>
  <c r="Y529" i="10"/>
  <c r="Z529" i="10"/>
  <c r="B530" i="10"/>
  <c r="C530" i="10"/>
  <c r="D530" i="10"/>
  <c r="E530" i="10"/>
  <c r="F530" i="10"/>
  <c r="G530" i="10"/>
  <c r="H530" i="10"/>
  <c r="I530" i="10"/>
  <c r="J530" i="10"/>
  <c r="B531" i="10"/>
  <c r="C531" i="10"/>
  <c r="D531" i="10"/>
  <c r="E531" i="10"/>
  <c r="F531" i="10"/>
  <c r="G531" i="10"/>
  <c r="H531" i="10"/>
  <c r="I531" i="10"/>
  <c r="J531" i="10"/>
  <c r="Q531" i="10"/>
  <c r="S531" i="10"/>
  <c r="T531" i="10"/>
  <c r="U531" i="10"/>
  <c r="W531" i="10"/>
  <c r="X531" i="10"/>
  <c r="Y531" i="10"/>
  <c r="Z531" i="10"/>
  <c r="B532" i="10"/>
  <c r="C532" i="10"/>
  <c r="D532" i="10"/>
  <c r="E532" i="10"/>
  <c r="F532" i="10"/>
  <c r="G532" i="10"/>
  <c r="H532" i="10"/>
  <c r="I532" i="10"/>
  <c r="J532" i="10"/>
  <c r="Q532" i="10"/>
  <c r="S532" i="10"/>
  <c r="T532" i="10"/>
  <c r="U532" i="10"/>
  <c r="W532" i="10"/>
  <c r="X532" i="10"/>
  <c r="B533" i="10"/>
  <c r="C533" i="10"/>
  <c r="D533" i="10"/>
  <c r="E533" i="10"/>
  <c r="F533" i="10"/>
  <c r="G533" i="10"/>
  <c r="H533" i="10"/>
  <c r="I533" i="10"/>
  <c r="J533" i="10"/>
  <c r="Q533" i="10"/>
  <c r="R533" i="10"/>
  <c r="S533" i="10"/>
  <c r="T533" i="10"/>
  <c r="W533" i="10"/>
  <c r="X533" i="10"/>
  <c r="Z533" i="10"/>
  <c r="B534" i="10"/>
  <c r="C534" i="10"/>
  <c r="D534" i="10"/>
  <c r="E534" i="10"/>
  <c r="F534" i="10"/>
  <c r="G534" i="10"/>
  <c r="H534" i="10"/>
  <c r="I534" i="10"/>
  <c r="J534" i="10"/>
  <c r="Q534" i="10"/>
  <c r="S534" i="10"/>
  <c r="T534" i="10"/>
  <c r="W534" i="10"/>
  <c r="X534" i="10"/>
  <c r="Y534" i="10"/>
  <c r="B535" i="10"/>
  <c r="C535" i="10"/>
  <c r="D535" i="10"/>
  <c r="E535" i="10"/>
  <c r="F535" i="10"/>
  <c r="G535" i="10"/>
  <c r="H535" i="10"/>
  <c r="I535" i="10"/>
  <c r="J535" i="10"/>
  <c r="Q535" i="10"/>
  <c r="R535" i="10"/>
  <c r="U535" i="10"/>
  <c r="W535" i="10"/>
  <c r="X535" i="10"/>
  <c r="Y535" i="10"/>
  <c r="B536" i="10"/>
  <c r="C536" i="10"/>
  <c r="D536" i="10"/>
  <c r="E536" i="10"/>
  <c r="F536" i="10"/>
  <c r="G536" i="10"/>
  <c r="H536" i="10"/>
  <c r="I536" i="10"/>
  <c r="J536" i="10"/>
  <c r="Q536" i="10"/>
  <c r="R536" i="10"/>
  <c r="S536" i="10"/>
  <c r="U536" i="10"/>
  <c r="W536" i="10"/>
  <c r="X536" i="10"/>
  <c r="Y536" i="10"/>
  <c r="Z536" i="10"/>
  <c r="B537" i="10"/>
  <c r="C537" i="10"/>
  <c r="D537" i="10"/>
  <c r="E537" i="10"/>
  <c r="F537" i="10"/>
  <c r="G537" i="10"/>
  <c r="H537" i="10"/>
  <c r="I537" i="10"/>
  <c r="J537" i="10"/>
  <c r="Q537" i="10"/>
  <c r="T537" i="10"/>
  <c r="U537" i="10"/>
  <c r="W537" i="10"/>
  <c r="X537" i="10"/>
  <c r="Y537" i="10"/>
  <c r="B538" i="10"/>
  <c r="C538" i="10"/>
  <c r="D538" i="10"/>
  <c r="E538" i="10"/>
  <c r="F538" i="10"/>
  <c r="G538" i="10"/>
  <c r="H538" i="10"/>
  <c r="I538" i="10"/>
  <c r="J538" i="10"/>
  <c r="B539" i="10"/>
  <c r="C539" i="10"/>
  <c r="D539" i="10"/>
  <c r="E539" i="10"/>
  <c r="F539" i="10"/>
  <c r="G539" i="10"/>
  <c r="H539" i="10"/>
  <c r="I539" i="10"/>
  <c r="J539" i="10"/>
  <c r="B540" i="10"/>
  <c r="C540" i="10"/>
  <c r="D540" i="10"/>
  <c r="E540" i="10"/>
  <c r="F540" i="10"/>
  <c r="G540" i="10"/>
  <c r="H540" i="10"/>
  <c r="I540" i="10"/>
  <c r="J540" i="10"/>
  <c r="B541" i="10"/>
  <c r="C541" i="10"/>
  <c r="D541" i="10"/>
  <c r="E541" i="10"/>
  <c r="F541" i="10"/>
  <c r="G541" i="10"/>
  <c r="H541" i="10"/>
  <c r="I541" i="10"/>
  <c r="J541" i="10"/>
  <c r="B542" i="10"/>
  <c r="C542" i="10"/>
  <c r="D542" i="10"/>
  <c r="E542" i="10"/>
  <c r="F542" i="10"/>
  <c r="G542" i="10"/>
  <c r="H542" i="10"/>
  <c r="I542" i="10"/>
  <c r="J542" i="10"/>
  <c r="B543" i="10"/>
  <c r="C543" i="10"/>
  <c r="D543" i="10"/>
  <c r="E543" i="10"/>
  <c r="F543" i="10"/>
  <c r="G543" i="10"/>
  <c r="H543" i="10"/>
  <c r="I543" i="10"/>
  <c r="J543" i="10"/>
  <c r="R543" i="10"/>
  <c r="S543" i="10"/>
  <c r="T543" i="10"/>
  <c r="U543" i="10"/>
  <c r="V543" i="10"/>
  <c r="W543" i="10"/>
  <c r="X543" i="10"/>
  <c r="Y543" i="10"/>
  <c r="Z543" i="10"/>
  <c r="B544" i="10"/>
  <c r="C544" i="10"/>
  <c r="D544" i="10"/>
  <c r="E544" i="10"/>
  <c r="F544" i="10"/>
  <c r="G544" i="10"/>
  <c r="H544" i="10"/>
  <c r="I544" i="10"/>
  <c r="J544" i="10"/>
  <c r="B545" i="10"/>
  <c r="C545" i="10"/>
  <c r="D545" i="10"/>
  <c r="E545" i="10"/>
  <c r="F545" i="10"/>
  <c r="G545" i="10"/>
  <c r="H545" i="10"/>
  <c r="I545" i="10"/>
  <c r="J545" i="10"/>
  <c r="Q545" i="10"/>
  <c r="S545" i="10"/>
  <c r="T545" i="10"/>
  <c r="U545" i="10"/>
  <c r="W545" i="10"/>
  <c r="Y545" i="10"/>
  <c r="B546" i="10"/>
  <c r="C546" i="10"/>
  <c r="D546" i="10"/>
  <c r="E546" i="10"/>
  <c r="F546" i="10"/>
  <c r="G546" i="10"/>
  <c r="H546" i="10"/>
  <c r="I546" i="10"/>
  <c r="J546" i="10"/>
  <c r="Q547" i="10"/>
  <c r="R547" i="10"/>
  <c r="S547" i="10"/>
  <c r="W547" i="10"/>
  <c r="Y547" i="10"/>
  <c r="Z547" i="10"/>
  <c r="Q548" i="10"/>
  <c r="R548" i="10"/>
  <c r="S548" i="10"/>
  <c r="T548" i="10"/>
  <c r="U548" i="10"/>
  <c r="X548" i="10"/>
  <c r="Y548" i="10"/>
  <c r="Z548" i="10"/>
  <c r="Q549" i="10"/>
  <c r="S549" i="10"/>
  <c r="T549" i="10"/>
  <c r="U549" i="10"/>
  <c r="V549" i="10"/>
  <c r="W549" i="10"/>
  <c r="X549" i="10"/>
  <c r="Q550" i="10"/>
  <c r="S550" i="10"/>
  <c r="S573" i="10" s="1"/>
  <c r="T550" i="10"/>
  <c r="T573" i="10"/>
  <c r="X550" i="10"/>
  <c r="X573" i="10" s="1"/>
  <c r="Z550" i="10"/>
  <c r="Z573" i="10"/>
  <c r="Q551" i="10"/>
  <c r="R551" i="10"/>
  <c r="R574" i="10" s="1"/>
  <c r="S551" i="10"/>
  <c r="S574" i="10"/>
  <c r="Y551" i="10"/>
  <c r="Y574" i="10"/>
  <c r="Z551" i="10"/>
  <c r="Z574" i="10" s="1"/>
  <c r="Q552" i="10"/>
  <c r="R552" i="10"/>
  <c r="T552" i="10"/>
  <c r="U552" i="10"/>
  <c r="V552" i="10"/>
  <c r="X552" i="10"/>
  <c r="Y552" i="10"/>
  <c r="Z552" i="10"/>
  <c r="Q553" i="10"/>
  <c r="R553" i="10"/>
  <c r="V553" i="10"/>
  <c r="X553" i="10"/>
  <c r="Y553" i="10"/>
  <c r="B559" i="10"/>
  <c r="C559" i="10"/>
  <c r="E559" i="10"/>
  <c r="F559" i="10"/>
  <c r="G559" i="10"/>
  <c r="H559" i="10"/>
  <c r="I559" i="10"/>
  <c r="J559" i="10"/>
  <c r="R559" i="10"/>
  <c r="S559" i="10"/>
  <c r="U559" i="10"/>
  <c r="V559" i="10"/>
  <c r="W559" i="10"/>
  <c r="X559" i="10"/>
  <c r="Y559" i="10"/>
  <c r="Z559" i="10"/>
  <c r="B560" i="10"/>
  <c r="C560" i="10"/>
  <c r="D560" i="10"/>
  <c r="E560" i="10"/>
  <c r="F560" i="10"/>
  <c r="G560" i="10"/>
  <c r="H560" i="10"/>
  <c r="I560" i="10"/>
  <c r="J560" i="10"/>
  <c r="Q561" i="10"/>
  <c r="Q562" i="10"/>
  <c r="B563" i="10"/>
  <c r="C563" i="10"/>
  <c r="E563" i="10"/>
  <c r="F563" i="10"/>
  <c r="G563" i="10"/>
  <c r="H563" i="10"/>
  <c r="I563" i="10"/>
  <c r="J563" i="10"/>
  <c r="Q563" i="10"/>
  <c r="R563" i="10"/>
  <c r="W563" i="10"/>
  <c r="X563" i="10"/>
  <c r="B564" i="10"/>
  <c r="C564" i="10"/>
  <c r="D564" i="10"/>
  <c r="E564" i="10"/>
  <c r="F564" i="10"/>
  <c r="G564" i="10"/>
  <c r="H564" i="10"/>
  <c r="I564" i="10"/>
  <c r="J564" i="10"/>
  <c r="Q564" i="10"/>
  <c r="B565" i="10"/>
  <c r="C565" i="10"/>
  <c r="D565" i="10"/>
  <c r="E565" i="10"/>
  <c r="F565" i="10"/>
  <c r="G565" i="10"/>
  <c r="H565" i="10"/>
  <c r="I565" i="10"/>
  <c r="J565" i="10"/>
  <c r="Q565" i="10"/>
  <c r="X565" i="10"/>
  <c r="B566" i="10"/>
  <c r="C566" i="10"/>
  <c r="D566" i="10"/>
  <c r="E566" i="10"/>
  <c r="F566" i="10"/>
  <c r="G566" i="10"/>
  <c r="H566" i="10"/>
  <c r="I566" i="10"/>
  <c r="J566" i="10"/>
  <c r="Q566" i="10"/>
  <c r="R566" i="10"/>
  <c r="B567" i="10"/>
  <c r="C567" i="10"/>
  <c r="D567" i="10"/>
  <c r="E567" i="10"/>
  <c r="F567" i="10"/>
  <c r="G567" i="10"/>
  <c r="H567" i="10"/>
  <c r="I567" i="10"/>
  <c r="J567" i="10"/>
  <c r="Q567" i="10"/>
  <c r="R567" i="10"/>
  <c r="B568" i="10"/>
  <c r="C568" i="10"/>
  <c r="D568" i="10"/>
  <c r="E568" i="10"/>
  <c r="F568" i="10"/>
  <c r="G568" i="10"/>
  <c r="H568" i="10"/>
  <c r="I568" i="10"/>
  <c r="J568" i="10"/>
  <c r="Q568" i="10"/>
  <c r="B569" i="10"/>
  <c r="C569" i="10"/>
  <c r="D569" i="10"/>
  <c r="E569" i="10"/>
  <c r="F569" i="10"/>
  <c r="G569" i="10"/>
  <c r="H569" i="10"/>
  <c r="I569" i="10"/>
  <c r="J569" i="10"/>
  <c r="Q569" i="10"/>
  <c r="Y569" i="10"/>
  <c r="B570" i="10"/>
  <c r="C570" i="10"/>
  <c r="D570" i="10"/>
  <c r="E570" i="10"/>
  <c r="F570" i="10"/>
  <c r="G570" i="10"/>
  <c r="H570" i="10"/>
  <c r="I570" i="10"/>
  <c r="J570" i="10"/>
  <c r="B571" i="10"/>
  <c r="C571" i="10"/>
  <c r="D571" i="10"/>
  <c r="E571" i="10"/>
  <c r="F571" i="10"/>
  <c r="G571" i="10"/>
  <c r="H571" i="10"/>
  <c r="I571" i="10"/>
  <c r="J571" i="10"/>
  <c r="B572" i="10"/>
  <c r="C572" i="10"/>
  <c r="D572" i="10"/>
  <c r="E572" i="10"/>
  <c r="F572" i="10"/>
  <c r="G572" i="10"/>
  <c r="H572" i="10"/>
  <c r="I572" i="10"/>
  <c r="J572" i="10"/>
  <c r="B573" i="10"/>
  <c r="C573" i="10"/>
  <c r="D573" i="10"/>
  <c r="E573" i="10"/>
  <c r="F573" i="10"/>
  <c r="G573" i="10"/>
  <c r="H573" i="10"/>
  <c r="I573" i="10"/>
  <c r="J573" i="10"/>
  <c r="B574" i="10"/>
  <c r="C574" i="10"/>
  <c r="D574" i="10"/>
  <c r="E574" i="10"/>
  <c r="F574" i="10"/>
  <c r="G574" i="10"/>
  <c r="H574" i="10"/>
  <c r="I574" i="10"/>
  <c r="J574" i="10"/>
  <c r="B575" i="10"/>
  <c r="C575" i="10"/>
  <c r="D575" i="10"/>
  <c r="E575" i="10"/>
  <c r="F575" i="10"/>
  <c r="G575" i="10"/>
  <c r="H575" i="10"/>
  <c r="I575" i="10"/>
  <c r="J575" i="10"/>
  <c r="B576" i="10"/>
  <c r="C576" i="10"/>
  <c r="D576" i="10"/>
  <c r="E576" i="10"/>
  <c r="F576" i="10"/>
  <c r="G576" i="10"/>
  <c r="H576" i="10"/>
  <c r="I576" i="10"/>
  <c r="J576" i="10"/>
  <c r="B577" i="10"/>
  <c r="C577" i="10"/>
  <c r="D577" i="10"/>
  <c r="E577" i="10"/>
  <c r="F577" i="10"/>
  <c r="G577" i="10"/>
  <c r="H577" i="10"/>
  <c r="I577" i="10"/>
  <c r="J577" i="10"/>
  <c r="B578" i="10"/>
  <c r="C578" i="10"/>
  <c r="D578" i="10"/>
  <c r="E578" i="10"/>
  <c r="F578" i="10"/>
  <c r="G578" i="10"/>
  <c r="H578" i="10"/>
  <c r="I578" i="10"/>
  <c r="J578" i="10"/>
  <c r="B579" i="10"/>
  <c r="C579" i="10"/>
  <c r="D579" i="10"/>
  <c r="E579" i="10"/>
  <c r="F579" i="10"/>
  <c r="G579" i="10"/>
  <c r="H579" i="10"/>
  <c r="I579" i="10"/>
  <c r="J579" i="10"/>
  <c r="B580" i="10"/>
  <c r="C580" i="10"/>
  <c r="D580" i="10"/>
  <c r="E580" i="10"/>
  <c r="F580" i="10"/>
  <c r="G580" i="10"/>
  <c r="H580" i="10"/>
  <c r="I580" i="10"/>
  <c r="J580" i="10"/>
  <c r="B581" i="10"/>
  <c r="C581" i="10"/>
  <c r="D581" i="10"/>
  <c r="E581" i="10"/>
  <c r="F581" i="10"/>
  <c r="G581" i="10"/>
  <c r="H581" i="10"/>
  <c r="I581" i="10"/>
  <c r="J581" i="10"/>
  <c r="B582" i="10"/>
  <c r="C582" i="10"/>
  <c r="D582" i="10"/>
  <c r="E582" i="10"/>
  <c r="F582" i="10"/>
  <c r="G582" i="10"/>
  <c r="H582" i="10"/>
  <c r="I582" i="10"/>
  <c r="J582" i="10"/>
  <c r="B583" i="10"/>
  <c r="C583" i="10"/>
  <c r="D583" i="10"/>
  <c r="E583" i="10"/>
  <c r="F583" i="10"/>
  <c r="G583" i="10"/>
  <c r="H583" i="10"/>
  <c r="I583" i="10"/>
  <c r="J583" i="10"/>
  <c r="B584" i="10"/>
  <c r="C584" i="10"/>
  <c r="D584" i="10"/>
  <c r="E584" i="10"/>
  <c r="F584" i="10"/>
  <c r="G584" i="10"/>
  <c r="H584" i="10"/>
  <c r="I584" i="10"/>
  <c r="J584" i="10"/>
  <c r="B585" i="10"/>
  <c r="C585" i="10"/>
  <c r="D585" i="10"/>
  <c r="E585" i="10"/>
  <c r="F585" i="10"/>
  <c r="G585" i="10"/>
  <c r="H585" i="10"/>
  <c r="I585" i="10"/>
  <c r="J585" i="10"/>
  <c r="B586" i="10"/>
  <c r="C586" i="10"/>
  <c r="D586" i="10"/>
  <c r="E586" i="10"/>
  <c r="F586" i="10"/>
  <c r="G586" i="10"/>
  <c r="H586" i="10"/>
  <c r="I586" i="10"/>
  <c r="J586" i="10"/>
  <c r="B587" i="10"/>
  <c r="C587" i="10"/>
  <c r="D587" i="10"/>
  <c r="E587" i="10"/>
  <c r="F587" i="10"/>
  <c r="G587" i="10"/>
  <c r="H587" i="10"/>
  <c r="I587" i="10"/>
  <c r="J587" i="10"/>
  <c r="B600" i="10"/>
  <c r="C600" i="10"/>
  <c r="E600" i="10"/>
  <c r="F600" i="10"/>
  <c r="G600" i="10"/>
  <c r="H600" i="10"/>
  <c r="I600" i="10"/>
  <c r="J600" i="10"/>
  <c r="B601" i="10"/>
  <c r="C601" i="10"/>
  <c r="D601" i="10"/>
  <c r="E601" i="10"/>
  <c r="F601" i="10"/>
  <c r="G601" i="10"/>
  <c r="H601" i="10"/>
  <c r="I601" i="10"/>
  <c r="J601" i="10"/>
  <c r="B604" i="10"/>
  <c r="C604" i="10"/>
  <c r="E604" i="10"/>
  <c r="F604" i="10"/>
  <c r="G604" i="10"/>
  <c r="H604" i="10"/>
  <c r="I604" i="10"/>
  <c r="J604" i="10"/>
  <c r="B605" i="10"/>
  <c r="C605" i="10"/>
  <c r="D605" i="10"/>
  <c r="E605" i="10"/>
  <c r="F605" i="10"/>
  <c r="G605" i="10"/>
  <c r="H605" i="10"/>
  <c r="I605" i="10"/>
  <c r="J605" i="10"/>
  <c r="B606" i="10"/>
  <c r="C606" i="10"/>
  <c r="D606" i="10"/>
  <c r="E606" i="10"/>
  <c r="F606" i="10"/>
  <c r="G606" i="10"/>
  <c r="H606" i="10"/>
  <c r="I606" i="10"/>
  <c r="J606" i="10"/>
  <c r="B607" i="10"/>
  <c r="C607" i="10"/>
  <c r="D607" i="10"/>
  <c r="E607" i="10"/>
  <c r="F607" i="10"/>
  <c r="G607" i="10"/>
  <c r="H607" i="10"/>
  <c r="I607" i="10"/>
  <c r="J607" i="10"/>
  <c r="B608" i="10"/>
  <c r="C608" i="10"/>
  <c r="D608" i="10"/>
  <c r="E608" i="10"/>
  <c r="F608" i="10"/>
  <c r="G608" i="10"/>
  <c r="H608" i="10"/>
  <c r="I608" i="10"/>
  <c r="J608" i="10"/>
  <c r="B609" i="10"/>
  <c r="C609" i="10"/>
  <c r="D609" i="10"/>
  <c r="E609" i="10"/>
  <c r="F609" i="10"/>
  <c r="G609" i="10"/>
  <c r="H609" i="10"/>
  <c r="I609" i="10"/>
  <c r="J609" i="10"/>
  <c r="B610" i="10"/>
  <c r="C610" i="10"/>
  <c r="D610" i="10"/>
  <c r="E610" i="10"/>
  <c r="F610" i="10"/>
  <c r="G610" i="10"/>
  <c r="H610" i="10"/>
  <c r="I610" i="10"/>
  <c r="J610" i="10"/>
  <c r="B611" i="10"/>
  <c r="C611" i="10"/>
  <c r="D611" i="10"/>
  <c r="E611" i="10"/>
  <c r="F611" i="10"/>
  <c r="G611" i="10"/>
  <c r="H611" i="10"/>
  <c r="I611" i="10"/>
  <c r="J611" i="10"/>
  <c r="B612" i="10"/>
  <c r="C612" i="10"/>
  <c r="D612" i="10"/>
  <c r="E612" i="10"/>
  <c r="F612" i="10"/>
  <c r="G612" i="10"/>
  <c r="H612" i="10"/>
  <c r="I612" i="10"/>
  <c r="J612" i="10"/>
  <c r="B613" i="10"/>
  <c r="C613" i="10"/>
  <c r="D613" i="10"/>
  <c r="E613" i="10"/>
  <c r="F613" i="10"/>
  <c r="G613" i="10"/>
  <c r="H613" i="10"/>
  <c r="I613" i="10"/>
  <c r="J613" i="10"/>
  <c r="B614" i="10"/>
  <c r="C614" i="10"/>
  <c r="D614" i="10"/>
  <c r="E614" i="10"/>
  <c r="F614" i="10"/>
  <c r="G614" i="10"/>
  <c r="H614" i="10"/>
  <c r="I614" i="10"/>
  <c r="J614" i="10"/>
  <c r="B615" i="10"/>
  <c r="C615" i="10"/>
  <c r="D615" i="10"/>
  <c r="E615" i="10"/>
  <c r="F615" i="10"/>
  <c r="G615" i="10"/>
  <c r="H615" i="10"/>
  <c r="I615" i="10"/>
  <c r="J615" i="10"/>
  <c r="B616" i="10"/>
  <c r="C616" i="10"/>
  <c r="D616" i="10"/>
  <c r="E616" i="10"/>
  <c r="F616" i="10"/>
  <c r="G616" i="10"/>
  <c r="H616" i="10"/>
  <c r="I616" i="10"/>
  <c r="J616" i="10"/>
  <c r="B617" i="10"/>
  <c r="C617" i="10"/>
  <c r="D617" i="10"/>
  <c r="E617" i="10"/>
  <c r="F617" i="10"/>
  <c r="G617" i="10"/>
  <c r="H617" i="10"/>
  <c r="I617" i="10"/>
  <c r="J617" i="10"/>
  <c r="B618" i="10"/>
  <c r="C618" i="10"/>
  <c r="D618" i="10"/>
  <c r="E618" i="10"/>
  <c r="F618" i="10"/>
  <c r="G618" i="10"/>
  <c r="H618" i="10"/>
  <c r="I618" i="10"/>
  <c r="J618" i="10"/>
  <c r="B619" i="10"/>
  <c r="C619" i="10"/>
  <c r="D619" i="10"/>
  <c r="E619" i="10"/>
  <c r="F619" i="10"/>
  <c r="G619" i="10"/>
  <c r="H619" i="10"/>
  <c r="I619" i="10"/>
  <c r="J619" i="10"/>
  <c r="B620" i="10"/>
  <c r="C620" i="10"/>
  <c r="D620" i="10"/>
  <c r="E620" i="10"/>
  <c r="F620" i="10"/>
  <c r="G620" i="10"/>
  <c r="H620" i="10"/>
  <c r="I620" i="10"/>
  <c r="J620" i="10"/>
  <c r="B621" i="10"/>
  <c r="C621" i="10"/>
  <c r="D621" i="10"/>
  <c r="E621" i="10"/>
  <c r="F621" i="10"/>
  <c r="G621" i="10"/>
  <c r="H621" i="10"/>
  <c r="I621" i="10"/>
  <c r="J621" i="10"/>
  <c r="B622" i="10"/>
  <c r="C622" i="10"/>
  <c r="D622" i="10"/>
  <c r="E622" i="10"/>
  <c r="F622" i="10"/>
  <c r="G622" i="10"/>
  <c r="H622" i="10"/>
  <c r="I622" i="10"/>
  <c r="J622" i="10"/>
  <c r="B623" i="10"/>
  <c r="C623" i="10"/>
  <c r="D623" i="10"/>
  <c r="E623" i="10"/>
  <c r="F623" i="10"/>
  <c r="G623" i="10"/>
  <c r="H623" i="10"/>
  <c r="I623" i="10"/>
  <c r="J623" i="10"/>
  <c r="B624" i="10"/>
  <c r="C624" i="10"/>
  <c r="D624" i="10"/>
  <c r="E624" i="10"/>
  <c r="F624" i="10"/>
  <c r="G624" i="10"/>
  <c r="H624" i="10"/>
  <c r="I624" i="10"/>
  <c r="J624" i="10"/>
  <c r="B625" i="10"/>
  <c r="C625" i="10"/>
  <c r="D625" i="10"/>
  <c r="E625" i="10"/>
  <c r="F625" i="10"/>
  <c r="G625" i="10"/>
  <c r="H625" i="10"/>
  <c r="I625" i="10"/>
  <c r="J625" i="10"/>
  <c r="B626" i="10"/>
  <c r="C626" i="10"/>
  <c r="D626" i="10"/>
  <c r="E626" i="10"/>
  <c r="F626" i="10"/>
  <c r="G626" i="10"/>
  <c r="H626" i="10"/>
  <c r="I626" i="10"/>
  <c r="J626" i="10"/>
  <c r="B627" i="10"/>
  <c r="C627" i="10"/>
  <c r="D627" i="10"/>
  <c r="E627" i="10"/>
  <c r="F627" i="10"/>
  <c r="G627" i="10"/>
  <c r="H627" i="10"/>
  <c r="I627" i="10"/>
  <c r="J627" i="10"/>
  <c r="B628" i="10"/>
  <c r="C628" i="10"/>
  <c r="D628" i="10"/>
  <c r="E628" i="10"/>
  <c r="F628" i="10"/>
  <c r="G628" i="10"/>
  <c r="H628" i="10"/>
  <c r="I628" i="10"/>
  <c r="J628" i="10"/>
  <c r="B641" i="10"/>
  <c r="C641" i="10"/>
  <c r="D641" i="10"/>
  <c r="E641" i="10"/>
  <c r="F641" i="10"/>
  <c r="G641" i="10"/>
  <c r="H641" i="10"/>
  <c r="I641" i="10"/>
  <c r="J641" i="10"/>
  <c r="B642" i="10"/>
  <c r="C642" i="10"/>
  <c r="D642" i="10"/>
  <c r="E642" i="10"/>
  <c r="F642" i="10"/>
  <c r="G642" i="10"/>
  <c r="H642" i="10"/>
  <c r="I642" i="10"/>
  <c r="J642" i="10"/>
  <c r="B645" i="10"/>
  <c r="C645" i="10"/>
  <c r="E645" i="10"/>
  <c r="F645" i="10"/>
  <c r="G645" i="10"/>
  <c r="H645" i="10"/>
  <c r="I645" i="10"/>
  <c r="J645" i="10"/>
  <c r="B646" i="10"/>
  <c r="C646" i="10"/>
  <c r="D646" i="10"/>
  <c r="E646" i="10"/>
  <c r="F646" i="10"/>
  <c r="G646" i="10"/>
  <c r="H646" i="10"/>
  <c r="I646" i="10"/>
  <c r="J646" i="10"/>
  <c r="B647" i="10"/>
  <c r="C647" i="10"/>
  <c r="D647" i="10"/>
  <c r="E647" i="10"/>
  <c r="F647" i="10"/>
  <c r="G647" i="10"/>
  <c r="H647" i="10"/>
  <c r="I647" i="10"/>
  <c r="J647" i="10"/>
  <c r="B648" i="10"/>
  <c r="C648" i="10"/>
  <c r="D648" i="10"/>
  <c r="E648" i="10"/>
  <c r="F648" i="10"/>
  <c r="G648" i="10"/>
  <c r="H648" i="10"/>
  <c r="I648" i="10"/>
  <c r="J648" i="10"/>
  <c r="B649" i="10"/>
  <c r="C649" i="10"/>
  <c r="D649" i="10"/>
  <c r="E649" i="10"/>
  <c r="F649" i="10"/>
  <c r="G649" i="10"/>
  <c r="H649" i="10"/>
  <c r="I649" i="10"/>
  <c r="J649" i="10"/>
  <c r="B650" i="10"/>
  <c r="C650" i="10"/>
  <c r="D650" i="10"/>
  <c r="E650" i="10"/>
  <c r="F650" i="10"/>
  <c r="G650" i="10"/>
  <c r="H650" i="10"/>
  <c r="I650" i="10"/>
  <c r="J650" i="10"/>
  <c r="B651" i="10"/>
  <c r="C651" i="10"/>
  <c r="D651" i="10"/>
  <c r="E651" i="10"/>
  <c r="F651" i="10"/>
  <c r="G651" i="10"/>
  <c r="H651" i="10"/>
  <c r="I651" i="10"/>
  <c r="J651" i="10"/>
  <c r="B652" i="10"/>
  <c r="C652" i="10"/>
  <c r="D652" i="10"/>
  <c r="E652" i="10"/>
  <c r="F652" i="10"/>
  <c r="G652" i="10"/>
  <c r="H652" i="10"/>
  <c r="I652" i="10"/>
  <c r="J652" i="10"/>
  <c r="B653" i="10"/>
  <c r="C653" i="10"/>
  <c r="D653" i="10"/>
  <c r="E653" i="10"/>
  <c r="F653" i="10"/>
  <c r="G653" i="10"/>
  <c r="H653" i="10"/>
  <c r="I653" i="10"/>
  <c r="J653" i="10"/>
  <c r="B654" i="10"/>
  <c r="C654" i="10"/>
  <c r="D654" i="10"/>
  <c r="E654" i="10"/>
  <c r="F654" i="10"/>
  <c r="G654" i="10"/>
  <c r="H654" i="10"/>
  <c r="I654" i="10"/>
  <c r="J654" i="10"/>
  <c r="B655" i="10"/>
  <c r="C655" i="10"/>
  <c r="D655" i="10"/>
  <c r="E655" i="10"/>
  <c r="F655" i="10"/>
  <c r="G655" i="10"/>
  <c r="H655" i="10"/>
  <c r="I655" i="10"/>
  <c r="J655" i="10"/>
  <c r="B656" i="10"/>
  <c r="C656" i="10"/>
  <c r="D656" i="10"/>
  <c r="E656" i="10"/>
  <c r="F656" i="10"/>
  <c r="G656" i="10"/>
  <c r="H656" i="10"/>
  <c r="I656" i="10"/>
  <c r="J656" i="10"/>
  <c r="B657" i="10"/>
  <c r="C657" i="10"/>
  <c r="D657" i="10"/>
  <c r="E657" i="10"/>
  <c r="F657" i="10"/>
  <c r="G657" i="10"/>
  <c r="H657" i="10"/>
  <c r="I657" i="10"/>
  <c r="J657" i="10"/>
  <c r="B658" i="10"/>
  <c r="C658" i="10"/>
  <c r="D658" i="10"/>
  <c r="E658" i="10"/>
  <c r="F658" i="10"/>
  <c r="G658" i="10"/>
  <c r="H658" i="10"/>
  <c r="I658" i="10"/>
  <c r="J658" i="10"/>
  <c r="B659" i="10"/>
  <c r="C659" i="10"/>
  <c r="D659" i="10"/>
  <c r="E659" i="10"/>
  <c r="F659" i="10"/>
  <c r="G659" i="10"/>
  <c r="H659" i="10"/>
  <c r="I659" i="10"/>
  <c r="J659" i="10"/>
  <c r="B660" i="10"/>
  <c r="C660" i="10"/>
  <c r="D660" i="10"/>
  <c r="E660" i="10"/>
  <c r="F660" i="10"/>
  <c r="G660" i="10"/>
  <c r="H660" i="10"/>
  <c r="I660" i="10"/>
  <c r="J660" i="10"/>
  <c r="B661" i="10"/>
  <c r="C661" i="10"/>
  <c r="D661" i="10"/>
  <c r="E661" i="10"/>
  <c r="F661" i="10"/>
  <c r="G661" i="10"/>
  <c r="H661" i="10"/>
  <c r="I661" i="10"/>
  <c r="J661" i="10"/>
  <c r="B662" i="10"/>
  <c r="C662" i="10"/>
  <c r="D662" i="10"/>
  <c r="E662" i="10"/>
  <c r="F662" i="10"/>
  <c r="G662" i="10"/>
  <c r="H662" i="10"/>
  <c r="I662" i="10"/>
  <c r="J662" i="10"/>
  <c r="B663" i="10"/>
  <c r="C663" i="10"/>
  <c r="D663" i="10"/>
  <c r="E663" i="10"/>
  <c r="F663" i="10"/>
  <c r="G663" i="10"/>
  <c r="H663" i="10"/>
  <c r="I663" i="10"/>
  <c r="J663" i="10"/>
  <c r="B664" i="10"/>
  <c r="C664" i="10"/>
  <c r="D664" i="10"/>
  <c r="E664" i="10"/>
  <c r="F664" i="10"/>
  <c r="G664" i="10"/>
  <c r="H664" i="10"/>
  <c r="I664" i="10"/>
  <c r="J664" i="10"/>
  <c r="B665" i="10"/>
  <c r="C665" i="10"/>
  <c r="D665" i="10"/>
  <c r="E665" i="10"/>
  <c r="F665" i="10"/>
  <c r="G665" i="10"/>
  <c r="H665" i="10"/>
  <c r="I665" i="10"/>
  <c r="J665" i="10"/>
  <c r="B666" i="10"/>
  <c r="C666" i="10"/>
  <c r="D666" i="10"/>
  <c r="E666" i="10"/>
  <c r="F666" i="10"/>
  <c r="G666" i="10"/>
  <c r="H666" i="10"/>
  <c r="I666" i="10"/>
  <c r="J666" i="10"/>
  <c r="B667" i="10"/>
  <c r="C667" i="10"/>
  <c r="D667" i="10"/>
  <c r="E667" i="10"/>
  <c r="F667" i="10"/>
  <c r="G667" i="10"/>
  <c r="H667" i="10"/>
  <c r="I667" i="10"/>
  <c r="J667" i="10"/>
  <c r="B668" i="10"/>
  <c r="C668" i="10"/>
  <c r="D668" i="10"/>
  <c r="E668" i="10"/>
  <c r="F668" i="10"/>
  <c r="G668" i="10"/>
  <c r="H668" i="10"/>
  <c r="I668" i="10"/>
  <c r="J668" i="10"/>
  <c r="B669" i="10"/>
  <c r="C669" i="10"/>
  <c r="D669" i="10"/>
  <c r="E669" i="10"/>
  <c r="F669" i="10"/>
  <c r="G669" i="10"/>
  <c r="H669" i="10"/>
  <c r="I669" i="10"/>
  <c r="J669" i="10"/>
  <c r="B682" i="10"/>
  <c r="C682" i="10"/>
  <c r="E682" i="10"/>
  <c r="F682" i="10"/>
  <c r="G682" i="10"/>
  <c r="H682" i="10"/>
  <c r="I682" i="10"/>
  <c r="J682" i="10"/>
  <c r="B683" i="10"/>
  <c r="C683" i="10"/>
  <c r="D683" i="10"/>
  <c r="E683" i="10"/>
  <c r="F683" i="10"/>
  <c r="G683" i="10"/>
  <c r="H683" i="10"/>
  <c r="I683" i="10"/>
  <c r="J683" i="10"/>
  <c r="B686" i="10"/>
  <c r="C686" i="10"/>
  <c r="E686" i="10"/>
  <c r="F686" i="10"/>
  <c r="G686" i="10"/>
  <c r="H686" i="10"/>
  <c r="I686" i="10"/>
  <c r="J686" i="10"/>
  <c r="B687" i="10"/>
  <c r="C687" i="10"/>
  <c r="D687" i="10"/>
  <c r="E687" i="10"/>
  <c r="F687" i="10"/>
  <c r="G687" i="10"/>
  <c r="H687" i="10"/>
  <c r="I687" i="10"/>
  <c r="J687" i="10"/>
  <c r="B688" i="10"/>
  <c r="C688" i="10"/>
  <c r="D688" i="10"/>
  <c r="E688" i="10"/>
  <c r="F688" i="10"/>
  <c r="G688" i="10"/>
  <c r="H688" i="10"/>
  <c r="I688" i="10"/>
  <c r="J688" i="10"/>
  <c r="B689" i="10"/>
  <c r="C689" i="10"/>
  <c r="D689" i="10"/>
  <c r="E689" i="10"/>
  <c r="F689" i="10"/>
  <c r="G689" i="10"/>
  <c r="H689" i="10"/>
  <c r="I689" i="10"/>
  <c r="J689" i="10"/>
  <c r="B690" i="10"/>
  <c r="C690" i="10"/>
  <c r="D690" i="10"/>
  <c r="E690" i="10"/>
  <c r="F690" i="10"/>
  <c r="G690" i="10"/>
  <c r="H690" i="10"/>
  <c r="I690" i="10"/>
  <c r="J690" i="10"/>
  <c r="B691" i="10"/>
  <c r="C691" i="10"/>
  <c r="D691" i="10"/>
  <c r="E691" i="10"/>
  <c r="F691" i="10"/>
  <c r="G691" i="10"/>
  <c r="H691" i="10"/>
  <c r="I691" i="10"/>
  <c r="J691" i="10"/>
  <c r="B692" i="10"/>
  <c r="C692" i="10"/>
  <c r="D692" i="10"/>
  <c r="E692" i="10"/>
  <c r="F692" i="10"/>
  <c r="G692" i="10"/>
  <c r="H692" i="10"/>
  <c r="I692" i="10"/>
  <c r="J692" i="10"/>
  <c r="B693" i="10"/>
  <c r="C693" i="10"/>
  <c r="D693" i="10"/>
  <c r="E693" i="10"/>
  <c r="F693" i="10"/>
  <c r="G693" i="10"/>
  <c r="H693" i="10"/>
  <c r="I693" i="10"/>
  <c r="J693" i="10"/>
  <c r="B694" i="10"/>
  <c r="C694" i="10"/>
  <c r="D694" i="10"/>
  <c r="E694" i="10"/>
  <c r="F694" i="10"/>
  <c r="G694" i="10"/>
  <c r="H694" i="10"/>
  <c r="I694" i="10"/>
  <c r="J694" i="10"/>
  <c r="B695" i="10"/>
  <c r="C695" i="10"/>
  <c r="D695" i="10"/>
  <c r="E695" i="10"/>
  <c r="F695" i="10"/>
  <c r="G695" i="10"/>
  <c r="H695" i="10"/>
  <c r="I695" i="10"/>
  <c r="J695" i="10"/>
  <c r="B696" i="10"/>
  <c r="C696" i="10"/>
  <c r="D696" i="10"/>
  <c r="E696" i="10"/>
  <c r="F696" i="10"/>
  <c r="G696" i="10"/>
  <c r="H696" i="10"/>
  <c r="I696" i="10"/>
  <c r="J696" i="10"/>
  <c r="B697" i="10"/>
  <c r="C697" i="10"/>
  <c r="D697" i="10"/>
  <c r="E697" i="10"/>
  <c r="F697" i="10"/>
  <c r="G697" i="10"/>
  <c r="H697" i="10"/>
  <c r="I697" i="10"/>
  <c r="J697" i="10"/>
  <c r="B698" i="10"/>
  <c r="C698" i="10"/>
  <c r="D698" i="10"/>
  <c r="E698" i="10"/>
  <c r="F698" i="10"/>
  <c r="G698" i="10"/>
  <c r="H698" i="10"/>
  <c r="I698" i="10"/>
  <c r="J698" i="10"/>
  <c r="B699" i="10"/>
  <c r="C699" i="10"/>
  <c r="D699" i="10"/>
  <c r="E699" i="10"/>
  <c r="F699" i="10"/>
  <c r="G699" i="10"/>
  <c r="H699" i="10"/>
  <c r="I699" i="10"/>
  <c r="J699" i="10"/>
  <c r="B700" i="10"/>
  <c r="C700" i="10"/>
  <c r="D700" i="10"/>
  <c r="E700" i="10"/>
  <c r="F700" i="10"/>
  <c r="G700" i="10"/>
  <c r="H700" i="10"/>
  <c r="I700" i="10"/>
  <c r="J700" i="10"/>
  <c r="B701" i="10"/>
  <c r="C701" i="10"/>
  <c r="D701" i="10"/>
  <c r="E701" i="10"/>
  <c r="F701" i="10"/>
  <c r="G701" i="10"/>
  <c r="H701" i="10"/>
  <c r="I701" i="10"/>
  <c r="J701" i="10"/>
  <c r="B702" i="10"/>
  <c r="C702" i="10"/>
  <c r="D702" i="10"/>
  <c r="E702" i="10"/>
  <c r="F702" i="10"/>
  <c r="G702" i="10"/>
  <c r="H702" i="10"/>
  <c r="I702" i="10"/>
  <c r="J702" i="10"/>
  <c r="B703" i="10"/>
  <c r="C703" i="10"/>
  <c r="D703" i="10"/>
  <c r="E703" i="10"/>
  <c r="F703" i="10"/>
  <c r="G703" i="10"/>
  <c r="H703" i="10"/>
  <c r="I703" i="10"/>
  <c r="J703" i="10"/>
  <c r="B704" i="10"/>
  <c r="C704" i="10"/>
  <c r="D704" i="10"/>
  <c r="E704" i="10"/>
  <c r="F704" i="10"/>
  <c r="G704" i="10"/>
  <c r="H704" i="10"/>
  <c r="I704" i="10"/>
  <c r="J704" i="10"/>
  <c r="B705" i="10"/>
  <c r="C705" i="10"/>
  <c r="D705" i="10"/>
  <c r="E705" i="10"/>
  <c r="F705" i="10"/>
  <c r="G705" i="10"/>
  <c r="H705" i="10"/>
  <c r="I705" i="10"/>
  <c r="J705" i="10"/>
  <c r="B706" i="10"/>
  <c r="C706" i="10"/>
  <c r="D706" i="10"/>
  <c r="E706" i="10"/>
  <c r="F706" i="10"/>
  <c r="G706" i="10"/>
  <c r="H706" i="10"/>
  <c r="I706" i="10"/>
  <c r="J706" i="10"/>
  <c r="B707" i="10"/>
  <c r="C707" i="10"/>
  <c r="D707" i="10"/>
  <c r="E707" i="10"/>
  <c r="F707" i="10"/>
  <c r="G707" i="10"/>
  <c r="H707" i="10"/>
  <c r="I707" i="10"/>
  <c r="J707" i="10"/>
  <c r="B708" i="10"/>
  <c r="C708" i="10"/>
  <c r="D708" i="10"/>
  <c r="E708" i="10"/>
  <c r="F708" i="10"/>
  <c r="G708" i="10"/>
  <c r="H708" i="10"/>
  <c r="I708" i="10"/>
  <c r="J708" i="10"/>
  <c r="B709" i="10"/>
  <c r="C709" i="10"/>
  <c r="D709" i="10"/>
  <c r="E709" i="10"/>
  <c r="F709" i="10"/>
  <c r="G709" i="10"/>
  <c r="H709" i="10"/>
  <c r="I709" i="10"/>
  <c r="J709" i="10"/>
  <c r="B710" i="10"/>
  <c r="C710" i="10"/>
  <c r="D710" i="10"/>
  <c r="E710" i="10"/>
  <c r="F710" i="10"/>
  <c r="G710" i="10"/>
  <c r="H710" i="10"/>
  <c r="I710" i="10"/>
  <c r="J710" i="10"/>
  <c r="B723" i="10"/>
  <c r="C723" i="10"/>
  <c r="E723" i="10"/>
  <c r="F723" i="10"/>
  <c r="G723" i="10"/>
  <c r="H723" i="10"/>
  <c r="I723" i="10"/>
  <c r="J723" i="10"/>
  <c r="B724" i="10"/>
  <c r="C724" i="10"/>
  <c r="D724" i="10"/>
  <c r="E724" i="10"/>
  <c r="F724" i="10"/>
  <c r="G724" i="10"/>
  <c r="H724" i="10"/>
  <c r="I724" i="10"/>
  <c r="J724" i="10"/>
  <c r="B727" i="10"/>
  <c r="C727" i="10"/>
  <c r="D727" i="10"/>
  <c r="E727" i="10"/>
  <c r="F727" i="10"/>
  <c r="G727" i="10"/>
  <c r="H727" i="10"/>
  <c r="I727" i="10"/>
  <c r="J727" i="10"/>
  <c r="B728" i="10"/>
  <c r="C728" i="10"/>
  <c r="D728" i="10"/>
  <c r="E728" i="10"/>
  <c r="F728" i="10"/>
  <c r="G728" i="10"/>
  <c r="H728" i="10"/>
  <c r="I728" i="10"/>
  <c r="J728" i="10"/>
  <c r="B729" i="10"/>
  <c r="C729" i="10"/>
  <c r="D729" i="10"/>
  <c r="E729" i="10"/>
  <c r="F729" i="10"/>
  <c r="G729" i="10"/>
  <c r="H729" i="10"/>
  <c r="I729" i="10"/>
  <c r="J729" i="10"/>
  <c r="B730" i="10"/>
  <c r="C730" i="10"/>
  <c r="D730" i="10"/>
  <c r="E730" i="10"/>
  <c r="F730" i="10"/>
  <c r="G730" i="10"/>
  <c r="H730" i="10"/>
  <c r="I730" i="10"/>
  <c r="J730" i="10"/>
  <c r="B731" i="10"/>
  <c r="C731" i="10"/>
  <c r="D731" i="10"/>
  <c r="E731" i="10"/>
  <c r="F731" i="10"/>
  <c r="G731" i="10"/>
  <c r="H731" i="10"/>
  <c r="I731" i="10"/>
  <c r="J731" i="10"/>
  <c r="B732" i="10"/>
  <c r="C732" i="10"/>
  <c r="D732" i="10"/>
  <c r="E732" i="10"/>
  <c r="F732" i="10"/>
  <c r="G732" i="10"/>
  <c r="H732" i="10"/>
  <c r="I732" i="10"/>
  <c r="J732" i="10"/>
  <c r="B733" i="10"/>
  <c r="C733" i="10"/>
  <c r="D733" i="10"/>
  <c r="E733" i="10"/>
  <c r="F733" i="10"/>
  <c r="G733" i="10"/>
  <c r="H733" i="10"/>
  <c r="I733" i="10"/>
  <c r="J733" i="10"/>
  <c r="B734" i="10"/>
  <c r="C734" i="10"/>
  <c r="D734" i="10"/>
  <c r="E734" i="10"/>
  <c r="F734" i="10"/>
  <c r="G734" i="10"/>
  <c r="H734" i="10"/>
  <c r="I734" i="10"/>
  <c r="J734" i="10"/>
  <c r="B735" i="10"/>
  <c r="C735" i="10"/>
  <c r="D735" i="10"/>
  <c r="E735" i="10"/>
  <c r="F735" i="10"/>
  <c r="G735" i="10"/>
  <c r="H735" i="10"/>
  <c r="I735" i="10"/>
  <c r="J735" i="10"/>
  <c r="B736" i="10"/>
  <c r="C736" i="10"/>
  <c r="D736" i="10"/>
  <c r="E736" i="10"/>
  <c r="F736" i="10"/>
  <c r="G736" i="10"/>
  <c r="H736" i="10"/>
  <c r="I736" i="10"/>
  <c r="J736" i="10"/>
  <c r="B737" i="10"/>
  <c r="C737" i="10"/>
  <c r="D737" i="10"/>
  <c r="E737" i="10"/>
  <c r="F737" i="10"/>
  <c r="G737" i="10"/>
  <c r="H737" i="10"/>
  <c r="I737" i="10"/>
  <c r="J737" i="10"/>
  <c r="B738" i="10"/>
  <c r="C738" i="10"/>
  <c r="D738" i="10"/>
  <c r="E738" i="10"/>
  <c r="F738" i="10"/>
  <c r="G738" i="10"/>
  <c r="H738" i="10"/>
  <c r="I738" i="10"/>
  <c r="J738" i="10"/>
  <c r="B739" i="10"/>
  <c r="C739" i="10"/>
  <c r="D739" i="10"/>
  <c r="E739" i="10"/>
  <c r="F739" i="10"/>
  <c r="G739" i="10"/>
  <c r="H739" i="10"/>
  <c r="I739" i="10"/>
  <c r="J739" i="10"/>
  <c r="B740" i="10"/>
  <c r="C740" i="10"/>
  <c r="D740" i="10"/>
  <c r="E740" i="10"/>
  <c r="F740" i="10"/>
  <c r="G740" i="10"/>
  <c r="H740" i="10"/>
  <c r="I740" i="10"/>
  <c r="J740" i="10"/>
  <c r="B741" i="10"/>
  <c r="C741" i="10"/>
  <c r="D741" i="10"/>
  <c r="E741" i="10"/>
  <c r="F741" i="10"/>
  <c r="G741" i="10"/>
  <c r="H741" i="10"/>
  <c r="I741" i="10"/>
  <c r="J741" i="10"/>
  <c r="B742" i="10"/>
  <c r="C742" i="10"/>
  <c r="D742" i="10"/>
  <c r="E742" i="10"/>
  <c r="F742" i="10"/>
  <c r="G742" i="10"/>
  <c r="H742" i="10"/>
  <c r="I742" i="10"/>
  <c r="J742" i="10"/>
  <c r="B743" i="10"/>
  <c r="C743" i="10"/>
  <c r="D743" i="10"/>
  <c r="E743" i="10"/>
  <c r="F743" i="10"/>
  <c r="G743" i="10"/>
  <c r="H743" i="10"/>
  <c r="I743" i="10"/>
  <c r="J743" i="10"/>
  <c r="B744" i="10"/>
  <c r="C744" i="10"/>
  <c r="D744" i="10"/>
  <c r="E744" i="10"/>
  <c r="F744" i="10"/>
  <c r="G744" i="10"/>
  <c r="H744" i="10"/>
  <c r="I744" i="10"/>
  <c r="J744" i="10"/>
  <c r="B745" i="10"/>
  <c r="C745" i="10"/>
  <c r="D745" i="10"/>
  <c r="E745" i="10"/>
  <c r="F745" i="10"/>
  <c r="G745" i="10"/>
  <c r="H745" i="10"/>
  <c r="I745" i="10"/>
  <c r="J745" i="10"/>
  <c r="B746" i="10"/>
  <c r="C746" i="10"/>
  <c r="D746" i="10"/>
  <c r="E746" i="10"/>
  <c r="F746" i="10"/>
  <c r="G746" i="10"/>
  <c r="H746" i="10"/>
  <c r="I746" i="10"/>
  <c r="J746" i="10"/>
  <c r="B747" i="10"/>
  <c r="C747" i="10"/>
  <c r="D747" i="10"/>
  <c r="E747" i="10"/>
  <c r="F747" i="10"/>
  <c r="G747" i="10"/>
  <c r="H747" i="10"/>
  <c r="I747" i="10"/>
  <c r="J747" i="10"/>
  <c r="B748" i="10"/>
  <c r="C748" i="10"/>
  <c r="D748" i="10"/>
  <c r="E748" i="10"/>
  <c r="F748" i="10"/>
  <c r="G748" i="10"/>
  <c r="H748" i="10"/>
  <c r="I748" i="10"/>
  <c r="J748" i="10"/>
  <c r="B749" i="10"/>
  <c r="C749" i="10"/>
  <c r="D749" i="10"/>
  <c r="E749" i="10"/>
  <c r="F749" i="10"/>
  <c r="G749" i="10"/>
  <c r="H749" i="10"/>
  <c r="I749" i="10"/>
  <c r="J749" i="10"/>
  <c r="B750" i="10"/>
  <c r="C750" i="10"/>
  <c r="D750" i="10"/>
  <c r="E750" i="10"/>
  <c r="F750" i="10"/>
  <c r="G750" i="10"/>
  <c r="H750" i="10"/>
  <c r="I750" i="10"/>
  <c r="J750" i="10"/>
  <c r="B751" i="10"/>
  <c r="C751" i="10"/>
  <c r="D751" i="10"/>
  <c r="E751" i="10"/>
  <c r="F751" i="10"/>
  <c r="G751" i="10"/>
  <c r="H751" i="10"/>
  <c r="I751" i="10"/>
  <c r="J751" i="10"/>
  <c r="B765" i="10"/>
  <c r="C765" i="10"/>
  <c r="D765" i="10"/>
  <c r="E765" i="10"/>
  <c r="F765" i="10"/>
  <c r="G765" i="10"/>
  <c r="H765" i="10"/>
  <c r="I765" i="10"/>
  <c r="J765" i="10"/>
  <c r="B766" i="10"/>
  <c r="C766" i="10"/>
  <c r="D766" i="10"/>
  <c r="E766" i="10"/>
  <c r="F766" i="10"/>
  <c r="G766" i="10"/>
  <c r="H766" i="10"/>
  <c r="I766" i="10"/>
  <c r="J766" i="10"/>
  <c r="B769" i="10"/>
  <c r="C769" i="10"/>
  <c r="D769" i="10"/>
  <c r="E769" i="10"/>
  <c r="F769" i="10"/>
  <c r="G769" i="10"/>
  <c r="H769" i="10"/>
  <c r="I769" i="10"/>
  <c r="J769" i="10"/>
  <c r="B770" i="10"/>
  <c r="C770" i="10"/>
  <c r="D770" i="10"/>
  <c r="E770" i="10"/>
  <c r="F770" i="10"/>
  <c r="G770" i="10"/>
  <c r="H770" i="10"/>
  <c r="I770" i="10"/>
  <c r="J770" i="10"/>
  <c r="B771" i="10"/>
  <c r="C771" i="10"/>
  <c r="D771" i="10"/>
  <c r="E771" i="10"/>
  <c r="F771" i="10"/>
  <c r="G771" i="10"/>
  <c r="H771" i="10"/>
  <c r="I771" i="10"/>
  <c r="J771" i="10"/>
  <c r="B772" i="10"/>
  <c r="C772" i="10"/>
  <c r="D772" i="10"/>
  <c r="E772" i="10"/>
  <c r="F772" i="10"/>
  <c r="G772" i="10"/>
  <c r="H772" i="10"/>
  <c r="I772" i="10"/>
  <c r="J772" i="10"/>
  <c r="B773" i="10"/>
  <c r="C773" i="10"/>
  <c r="D773" i="10"/>
  <c r="E773" i="10"/>
  <c r="F773" i="10"/>
  <c r="G773" i="10"/>
  <c r="H773" i="10"/>
  <c r="I773" i="10"/>
  <c r="J773" i="10"/>
  <c r="B774" i="10"/>
  <c r="C774" i="10"/>
  <c r="D774" i="10"/>
  <c r="E774" i="10"/>
  <c r="F774" i="10"/>
  <c r="G774" i="10"/>
  <c r="H774" i="10"/>
  <c r="I774" i="10"/>
  <c r="J774" i="10"/>
  <c r="B775" i="10"/>
  <c r="C775" i="10"/>
  <c r="D775" i="10"/>
  <c r="E775" i="10"/>
  <c r="F775" i="10"/>
  <c r="G775" i="10"/>
  <c r="H775" i="10"/>
  <c r="I775" i="10"/>
  <c r="J775" i="10"/>
  <c r="B776" i="10"/>
  <c r="C776" i="10"/>
  <c r="D776" i="10"/>
  <c r="E776" i="10"/>
  <c r="F776" i="10"/>
  <c r="G776" i="10"/>
  <c r="H776" i="10"/>
  <c r="I776" i="10"/>
  <c r="J776" i="10"/>
  <c r="B777" i="10"/>
  <c r="C777" i="10"/>
  <c r="D777" i="10"/>
  <c r="E777" i="10"/>
  <c r="F777" i="10"/>
  <c r="G777" i="10"/>
  <c r="H777" i="10"/>
  <c r="I777" i="10"/>
  <c r="J777" i="10"/>
  <c r="B778" i="10"/>
  <c r="C778" i="10"/>
  <c r="D778" i="10"/>
  <c r="E778" i="10"/>
  <c r="F778" i="10"/>
  <c r="G778" i="10"/>
  <c r="H778" i="10"/>
  <c r="I778" i="10"/>
  <c r="J778" i="10"/>
  <c r="B779" i="10"/>
  <c r="C779" i="10"/>
  <c r="D779" i="10"/>
  <c r="E779" i="10"/>
  <c r="F779" i="10"/>
  <c r="G779" i="10"/>
  <c r="H779" i="10"/>
  <c r="I779" i="10"/>
  <c r="J779" i="10"/>
  <c r="B780" i="10"/>
  <c r="C780" i="10"/>
  <c r="D780" i="10"/>
  <c r="E780" i="10"/>
  <c r="F780" i="10"/>
  <c r="G780" i="10"/>
  <c r="H780" i="10"/>
  <c r="I780" i="10"/>
  <c r="J780" i="10"/>
  <c r="B781" i="10"/>
  <c r="C781" i="10"/>
  <c r="D781" i="10"/>
  <c r="E781" i="10"/>
  <c r="F781" i="10"/>
  <c r="G781" i="10"/>
  <c r="H781" i="10"/>
  <c r="I781" i="10"/>
  <c r="J781" i="10"/>
  <c r="B782" i="10"/>
  <c r="C782" i="10"/>
  <c r="D782" i="10"/>
  <c r="E782" i="10"/>
  <c r="F782" i="10"/>
  <c r="G782" i="10"/>
  <c r="H782" i="10"/>
  <c r="I782" i="10"/>
  <c r="J782" i="10"/>
  <c r="B783" i="10"/>
  <c r="C783" i="10"/>
  <c r="D783" i="10"/>
  <c r="E783" i="10"/>
  <c r="F783" i="10"/>
  <c r="G783" i="10"/>
  <c r="H783" i="10"/>
  <c r="I783" i="10"/>
  <c r="J783" i="10"/>
  <c r="B784" i="10"/>
  <c r="C784" i="10"/>
  <c r="D784" i="10"/>
  <c r="E784" i="10"/>
  <c r="F784" i="10"/>
  <c r="G784" i="10"/>
  <c r="H784" i="10"/>
  <c r="I784" i="10"/>
  <c r="J784" i="10"/>
  <c r="B785" i="10"/>
  <c r="C785" i="10"/>
  <c r="D785" i="10"/>
  <c r="E785" i="10"/>
  <c r="F785" i="10"/>
  <c r="G785" i="10"/>
  <c r="H785" i="10"/>
  <c r="I785" i="10"/>
  <c r="J785" i="10"/>
  <c r="B786" i="10"/>
  <c r="C786" i="10"/>
  <c r="D786" i="10"/>
  <c r="E786" i="10"/>
  <c r="F786" i="10"/>
  <c r="G786" i="10"/>
  <c r="H786" i="10"/>
  <c r="I786" i="10"/>
  <c r="J786" i="10"/>
  <c r="B787" i="10"/>
  <c r="C787" i="10"/>
  <c r="D787" i="10"/>
  <c r="E787" i="10"/>
  <c r="F787" i="10"/>
  <c r="G787" i="10"/>
  <c r="H787" i="10"/>
  <c r="I787" i="10"/>
  <c r="J787" i="10"/>
  <c r="B788" i="10"/>
  <c r="C788" i="10"/>
  <c r="D788" i="10"/>
  <c r="E788" i="10"/>
  <c r="F788" i="10"/>
  <c r="G788" i="10"/>
  <c r="H788" i="10"/>
  <c r="I788" i="10"/>
  <c r="J788" i="10"/>
  <c r="B789" i="10"/>
  <c r="C789" i="10"/>
  <c r="D789" i="10"/>
  <c r="E789" i="10"/>
  <c r="F789" i="10"/>
  <c r="G789" i="10"/>
  <c r="H789" i="10"/>
  <c r="I789" i="10"/>
  <c r="J789" i="10"/>
  <c r="B790" i="10"/>
  <c r="C790" i="10"/>
  <c r="D790" i="10"/>
  <c r="E790" i="10"/>
  <c r="F790" i="10"/>
  <c r="G790" i="10"/>
  <c r="H790" i="10"/>
  <c r="I790" i="10"/>
  <c r="J790" i="10"/>
  <c r="B791" i="10"/>
  <c r="C791" i="10"/>
  <c r="D791" i="10"/>
  <c r="E791" i="10"/>
  <c r="F791" i="10"/>
  <c r="G791" i="10"/>
  <c r="H791" i="10"/>
  <c r="I791" i="10"/>
  <c r="J791" i="10"/>
  <c r="B792" i="10"/>
  <c r="C792" i="10"/>
  <c r="D792" i="10"/>
  <c r="E792" i="10"/>
  <c r="F792" i="10"/>
  <c r="G792" i="10"/>
  <c r="H792" i="10"/>
  <c r="I792" i="10"/>
  <c r="J792" i="10"/>
  <c r="B793" i="10"/>
  <c r="C793" i="10"/>
  <c r="D793" i="10"/>
  <c r="E793" i="10"/>
  <c r="F793" i="10"/>
  <c r="G793" i="10"/>
  <c r="H793" i="10"/>
  <c r="I793" i="10"/>
  <c r="J793" i="10"/>
  <c r="B794" i="10"/>
  <c r="C794" i="10"/>
  <c r="D794" i="10"/>
  <c r="E794" i="10"/>
  <c r="F794" i="10"/>
  <c r="G794" i="10"/>
  <c r="H794" i="10"/>
  <c r="I794" i="10"/>
  <c r="J794" i="10"/>
  <c r="B795" i="10"/>
  <c r="C795" i="10"/>
  <c r="D795" i="10"/>
  <c r="E795" i="10"/>
  <c r="F795" i="10"/>
  <c r="G795" i="10"/>
  <c r="H795" i="10"/>
  <c r="I795" i="10"/>
  <c r="J795" i="10"/>
  <c r="B796" i="10"/>
  <c r="C796" i="10"/>
  <c r="D796" i="10"/>
  <c r="E796" i="10"/>
  <c r="F796" i="10"/>
  <c r="G796" i="10"/>
  <c r="H796" i="10"/>
  <c r="I796" i="10"/>
  <c r="J796" i="10"/>
  <c r="B797" i="10"/>
  <c r="C797" i="10"/>
  <c r="D797" i="10"/>
  <c r="E797" i="10"/>
  <c r="F797" i="10"/>
  <c r="G797" i="10"/>
  <c r="H797" i="10"/>
  <c r="I797" i="10"/>
  <c r="J797" i="10"/>
  <c r="B798" i="10"/>
  <c r="C798" i="10"/>
  <c r="D798" i="10"/>
  <c r="E798" i="10"/>
  <c r="F798" i="10"/>
  <c r="G798" i="10"/>
  <c r="H798" i="10"/>
  <c r="I798" i="10"/>
  <c r="J798" i="10"/>
  <c r="B799" i="10"/>
  <c r="C799" i="10"/>
  <c r="D799" i="10"/>
  <c r="E799" i="10"/>
  <c r="F799" i="10"/>
  <c r="G799" i="10"/>
  <c r="H799" i="10"/>
  <c r="I799" i="10"/>
  <c r="J799" i="10"/>
  <c r="B800" i="10"/>
  <c r="C800" i="10"/>
  <c r="D800" i="10"/>
  <c r="E800" i="10"/>
  <c r="F800" i="10"/>
  <c r="G800" i="10"/>
  <c r="H800" i="10"/>
  <c r="I800" i="10"/>
  <c r="J800" i="10"/>
  <c r="B801" i="10"/>
  <c r="C801" i="10"/>
  <c r="D801" i="10"/>
  <c r="E801" i="10"/>
  <c r="F801" i="10"/>
  <c r="G801" i="10"/>
  <c r="H801" i="10"/>
  <c r="I801" i="10"/>
  <c r="J801" i="10"/>
  <c r="B802" i="10"/>
  <c r="C802" i="10"/>
  <c r="D802" i="10"/>
  <c r="E802" i="10"/>
  <c r="F802" i="10"/>
  <c r="G802" i="10"/>
  <c r="H802" i="10"/>
  <c r="I802" i="10"/>
  <c r="J802" i="10"/>
  <c r="B803" i="10"/>
  <c r="C803" i="10"/>
  <c r="D803" i="10"/>
  <c r="E803" i="10"/>
  <c r="F803" i="10"/>
  <c r="G803" i="10"/>
  <c r="H803" i="10"/>
  <c r="I803" i="10"/>
  <c r="J803" i="10"/>
  <c r="B804" i="10"/>
  <c r="C804" i="10"/>
  <c r="D804" i="10"/>
  <c r="E804" i="10"/>
  <c r="F804" i="10"/>
  <c r="G804" i="10"/>
  <c r="H804" i="10"/>
  <c r="I804" i="10"/>
  <c r="J804" i="10"/>
  <c r="B805" i="10"/>
  <c r="C805" i="10"/>
  <c r="D805" i="10"/>
  <c r="E805" i="10"/>
  <c r="F805" i="10"/>
  <c r="G805" i="10"/>
  <c r="H805" i="10"/>
  <c r="I805" i="10"/>
  <c r="J805" i="10"/>
  <c r="B806" i="10"/>
  <c r="C806" i="10"/>
  <c r="D806" i="10"/>
  <c r="E806" i="10"/>
  <c r="F806" i="10"/>
  <c r="G806" i="10"/>
  <c r="H806" i="10"/>
  <c r="I806" i="10"/>
  <c r="J806" i="10"/>
  <c r="B807" i="10"/>
  <c r="C807" i="10"/>
  <c r="D807" i="10"/>
  <c r="E807" i="10"/>
  <c r="F807" i="10"/>
  <c r="G807" i="10"/>
  <c r="H807" i="10"/>
  <c r="I807" i="10"/>
  <c r="J807" i="10"/>
  <c r="B808" i="10"/>
  <c r="C808" i="10"/>
  <c r="D808" i="10"/>
  <c r="E808" i="10"/>
  <c r="F808" i="10"/>
  <c r="G808" i="10"/>
  <c r="H808" i="10"/>
  <c r="I808" i="10"/>
  <c r="J808" i="10"/>
  <c r="B809" i="10"/>
  <c r="C809" i="10"/>
  <c r="D809" i="10"/>
  <c r="E809" i="10"/>
  <c r="F809" i="10"/>
  <c r="G809" i="10"/>
  <c r="H809" i="10"/>
  <c r="I809" i="10"/>
  <c r="J809" i="10"/>
  <c r="B810" i="10"/>
  <c r="C810" i="10"/>
  <c r="D810" i="10"/>
  <c r="E810" i="10"/>
  <c r="F810" i="10"/>
  <c r="G810" i="10"/>
  <c r="H810" i="10"/>
  <c r="I810" i="10"/>
  <c r="J810" i="10"/>
  <c r="B811" i="10"/>
  <c r="C811" i="10"/>
  <c r="D811" i="10"/>
  <c r="E811" i="10"/>
  <c r="F811" i="10"/>
  <c r="G811" i="10"/>
  <c r="H811" i="10"/>
  <c r="I811" i="10"/>
  <c r="J811" i="10"/>
  <c r="B812" i="10"/>
  <c r="C812" i="10"/>
  <c r="D812" i="10"/>
  <c r="E812" i="10"/>
  <c r="F812" i="10"/>
  <c r="G812" i="10"/>
  <c r="H812" i="10"/>
  <c r="I812" i="10"/>
  <c r="J812" i="10"/>
  <c r="B813" i="10"/>
  <c r="C813" i="10"/>
  <c r="D813" i="10"/>
  <c r="E813" i="10"/>
  <c r="F813" i="10"/>
  <c r="G813" i="10"/>
  <c r="H813" i="10"/>
  <c r="I813" i="10"/>
  <c r="J813" i="10"/>
  <c r="B814" i="10"/>
  <c r="C814" i="10"/>
  <c r="D814" i="10"/>
  <c r="E814" i="10"/>
  <c r="F814" i="10"/>
  <c r="G814" i="10"/>
  <c r="H814" i="10"/>
  <c r="I814" i="10"/>
  <c r="J814" i="10"/>
  <c r="B815" i="10"/>
  <c r="C815" i="10"/>
  <c r="D815" i="10"/>
  <c r="E815" i="10"/>
  <c r="F815" i="10"/>
  <c r="G815" i="10"/>
  <c r="H815" i="10"/>
  <c r="I815" i="10"/>
  <c r="J815" i="10"/>
  <c r="B816" i="10"/>
  <c r="C816" i="10"/>
  <c r="D816" i="10"/>
  <c r="E816" i="10"/>
  <c r="F816" i="10"/>
  <c r="G816" i="10"/>
  <c r="H816" i="10"/>
  <c r="I816" i="10"/>
  <c r="J816" i="10"/>
  <c r="B817" i="10"/>
  <c r="C817" i="10"/>
  <c r="D817" i="10"/>
  <c r="E817" i="10"/>
  <c r="F817" i="10"/>
  <c r="G817" i="10"/>
  <c r="H817" i="10"/>
  <c r="I817" i="10"/>
  <c r="J817" i="10"/>
  <c r="B818" i="10"/>
  <c r="C818" i="10"/>
  <c r="D818" i="10"/>
  <c r="E818" i="10"/>
  <c r="F818" i="10"/>
  <c r="G818" i="10"/>
  <c r="H818" i="10"/>
  <c r="I818" i="10"/>
  <c r="J818" i="10"/>
  <c r="B819" i="10"/>
  <c r="C819" i="10"/>
  <c r="D819" i="10"/>
  <c r="E819" i="10"/>
  <c r="F819" i="10"/>
  <c r="G819" i="10"/>
  <c r="H819" i="10"/>
  <c r="I819" i="10"/>
  <c r="J819" i="10"/>
  <c r="B820" i="10"/>
  <c r="C820" i="10"/>
  <c r="D820" i="10"/>
  <c r="E820" i="10"/>
  <c r="F820" i="10"/>
  <c r="G820" i="10"/>
  <c r="H820" i="10"/>
  <c r="I820" i="10"/>
  <c r="J820" i="10"/>
  <c r="B821" i="10"/>
  <c r="C821" i="10"/>
  <c r="D821" i="10"/>
  <c r="E821" i="10"/>
  <c r="F821" i="10"/>
  <c r="G821" i="10"/>
  <c r="H821" i="10"/>
  <c r="I821" i="10"/>
  <c r="J821" i="10"/>
  <c r="B822" i="10"/>
  <c r="C822" i="10"/>
  <c r="D822" i="10"/>
  <c r="E822" i="10"/>
  <c r="F822" i="10"/>
  <c r="G822" i="10"/>
  <c r="H822" i="10"/>
  <c r="I822" i="10"/>
  <c r="J822" i="10"/>
  <c r="B823" i="10"/>
  <c r="C823" i="10"/>
  <c r="D823" i="10"/>
  <c r="E823" i="10"/>
  <c r="F823" i="10"/>
  <c r="G823" i="10"/>
  <c r="H823" i="10"/>
  <c r="I823" i="10"/>
  <c r="J823" i="10"/>
  <c r="B824" i="10"/>
  <c r="C824" i="10"/>
  <c r="D824" i="10"/>
  <c r="E824" i="10"/>
  <c r="F824" i="10"/>
  <c r="G824" i="10"/>
  <c r="H824" i="10"/>
  <c r="I824" i="10"/>
  <c r="J824" i="10"/>
  <c r="B825" i="10"/>
  <c r="C825" i="10"/>
  <c r="D825" i="10"/>
  <c r="E825" i="10"/>
  <c r="F825" i="10"/>
  <c r="G825" i="10"/>
  <c r="H825" i="10"/>
  <c r="I825" i="10"/>
  <c r="J825" i="10"/>
  <c r="B826" i="10"/>
  <c r="C826" i="10"/>
  <c r="D826" i="10"/>
  <c r="E826" i="10"/>
  <c r="F826" i="10"/>
  <c r="G826" i="10"/>
  <c r="H826" i="10"/>
  <c r="I826" i="10"/>
  <c r="J826" i="10"/>
  <c r="B827" i="10"/>
  <c r="C827" i="10"/>
  <c r="D827" i="10"/>
  <c r="E827" i="10"/>
  <c r="F827" i="10"/>
  <c r="G827" i="10"/>
  <c r="H827" i="10"/>
  <c r="I827" i="10"/>
  <c r="J827" i="10"/>
  <c r="B828" i="10"/>
  <c r="C828" i="10"/>
  <c r="D828" i="10"/>
  <c r="E828" i="10"/>
  <c r="F828" i="10"/>
  <c r="G828" i="10"/>
  <c r="H828" i="10"/>
  <c r="I828" i="10"/>
  <c r="J828" i="10"/>
  <c r="B829" i="10"/>
  <c r="C829" i="10"/>
  <c r="D829" i="10"/>
  <c r="E829" i="10"/>
  <c r="F829" i="10"/>
  <c r="G829" i="10"/>
  <c r="H829" i="10"/>
  <c r="I829" i="10"/>
  <c r="J829" i="10"/>
  <c r="B830" i="10"/>
  <c r="C830" i="10"/>
  <c r="D830" i="10"/>
  <c r="E830" i="10"/>
  <c r="F830" i="10"/>
  <c r="G830" i="10"/>
  <c r="H830" i="10"/>
  <c r="I830" i="10"/>
  <c r="J830" i="10"/>
  <c r="B831" i="10"/>
  <c r="C831" i="10"/>
  <c r="D831" i="10"/>
  <c r="E831" i="10"/>
  <c r="F831" i="10"/>
  <c r="G831" i="10"/>
  <c r="H831" i="10"/>
  <c r="I831" i="10"/>
  <c r="J831" i="10"/>
  <c r="B832" i="10"/>
  <c r="C832" i="10"/>
  <c r="D832" i="10"/>
  <c r="E832" i="10"/>
  <c r="F832" i="10"/>
  <c r="G832" i="10"/>
  <c r="H832" i="10"/>
  <c r="I832" i="10"/>
  <c r="J832" i="10"/>
  <c r="B833" i="10"/>
  <c r="C833" i="10"/>
  <c r="D833" i="10"/>
  <c r="E833" i="10"/>
  <c r="F833" i="10"/>
  <c r="G833" i="10"/>
  <c r="H833" i="10"/>
  <c r="I833" i="10"/>
  <c r="J833" i="10"/>
  <c r="B834" i="10"/>
  <c r="C834" i="10"/>
  <c r="D834" i="10"/>
  <c r="E834" i="10"/>
  <c r="F834" i="10"/>
  <c r="G834" i="10"/>
  <c r="H834" i="10"/>
  <c r="I834" i="10"/>
  <c r="J834" i="10"/>
  <c r="B835" i="10"/>
  <c r="C835" i="10"/>
  <c r="D835" i="10"/>
  <c r="E835" i="10"/>
  <c r="F835" i="10"/>
  <c r="G835" i="10"/>
  <c r="H835" i="10"/>
  <c r="I835" i="10"/>
  <c r="J835" i="10"/>
  <c r="B836" i="10"/>
  <c r="C836" i="10"/>
  <c r="D836" i="10"/>
  <c r="E836" i="10"/>
  <c r="F836" i="10"/>
  <c r="G836" i="10"/>
  <c r="H836" i="10"/>
  <c r="I836" i="10"/>
  <c r="J836" i="10"/>
  <c r="B837" i="10"/>
  <c r="C837" i="10"/>
  <c r="D837" i="10"/>
  <c r="E837" i="10"/>
  <c r="F837" i="10"/>
  <c r="G837" i="10"/>
  <c r="H837" i="10"/>
  <c r="I837" i="10"/>
  <c r="J837" i="10"/>
  <c r="B838" i="10"/>
  <c r="C838" i="10"/>
  <c r="D838" i="10"/>
  <c r="E838" i="10"/>
  <c r="F838" i="10"/>
  <c r="G838" i="10"/>
  <c r="H838" i="10"/>
  <c r="I838" i="10"/>
  <c r="J838" i="10"/>
  <c r="B839" i="10"/>
  <c r="C839" i="10"/>
  <c r="D839" i="10"/>
  <c r="E839" i="10"/>
  <c r="F839" i="10"/>
  <c r="G839" i="10"/>
  <c r="H839" i="10"/>
  <c r="I839" i="10"/>
  <c r="J839" i="10"/>
  <c r="B840" i="10"/>
  <c r="C840" i="10"/>
  <c r="D840" i="10"/>
  <c r="E840" i="10"/>
  <c r="F840" i="10"/>
  <c r="G840" i="10"/>
  <c r="H840" i="10"/>
  <c r="I840" i="10"/>
  <c r="J840" i="10"/>
  <c r="B841" i="10"/>
  <c r="C841" i="10"/>
  <c r="D841" i="10"/>
  <c r="E841" i="10"/>
  <c r="F841" i="10"/>
  <c r="G841" i="10"/>
  <c r="H841" i="10"/>
  <c r="I841" i="10"/>
  <c r="J841" i="10"/>
  <c r="B842" i="10"/>
  <c r="C842" i="10"/>
  <c r="D842" i="10"/>
  <c r="E842" i="10"/>
  <c r="F842" i="10"/>
  <c r="G842" i="10"/>
  <c r="H842" i="10"/>
  <c r="I842" i="10"/>
  <c r="J842" i="10"/>
  <c r="B843" i="10"/>
  <c r="C843" i="10"/>
  <c r="D843" i="10"/>
  <c r="E843" i="10"/>
  <c r="F843" i="10"/>
  <c r="G843" i="10"/>
  <c r="H843" i="10"/>
  <c r="I843" i="10"/>
  <c r="J843" i="10"/>
  <c r="B844" i="10"/>
  <c r="C844" i="10"/>
  <c r="D844" i="10"/>
  <c r="E844" i="10"/>
  <c r="F844" i="10"/>
  <c r="G844" i="10"/>
  <c r="H844" i="10"/>
  <c r="I844" i="10"/>
  <c r="J844" i="10"/>
  <c r="B845" i="10"/>
  <c r="C845" i="10"/>
  <c r="D845" i="10"/>
  <c r="E845" i="10"/>
  <c r="F845" i="10"/>
  <c r="G845" i="10"/>
  <c r="H845" i="10"/>
  <c r="I845" i="10"/>
  <c r="J845" i="10"/>
  <c r="B846" i="10"/>
  <c r="C846" i="10"/>
  <c r="D846" i="10"/>
  <c r="E846" i="10"/>
  <c r="F846" i="10"/>
  <c r="G846" i="10"/>
  <c r="H846" i="10"/>
  <c r="I846" i="10"/>
  <c r="J846" i="10"/>
  <c r="B847" i="10"/>
  <c r="C847" i="10"/>
  <c r="D847" i="10"/>
  <c r="E847" i="10"/>
  <c r="F847" i="10"/>
  <c r="G847" i="10"/>
  <c r="H847" i="10"/>
  <c r="I847" i="10"/>
  <c r="J847" i="10"/>
  <c r="B848" i="10"/>
  <c r="C848" i="10"/>
  <c r="D848" i="10"/>
  <c r="E848" i="10"/>
  <c r="F848" i="10"/>
  <c r="G848" i="10"/>
  <c r="H848" i="10"/>
  <c r="I848" i="10"/>
  <c r="J848" i="10"/>
  <c r="B849" i="10"/>
  <c r="C849" i="10"/>
  <c r="D849" i="10"/>
  <c r="E849" i="10"/>
  <c r="F849" i="10"/>
  <c r="G849" i="10"/>
  <c r="H849" i="10"/>
  <c r="I849" i="10"/>
  <c r="J849" i="10"/>
  <c r="B850" i="10"/>
  <c r="C850" i="10"/>
  <c r="D850" i="10"/>
  <c r="E850" i="10"/>
  <c r="F850" i="10"/>
  <c r="G850" i="10"/>
  <c r="H850" i="10"/>
  <c r="I850" i="10"/>
  <c r="J850" i="10"/>
  <c r="B851" i="10"/>
  <c r="C851" i="10"/>
  <c r="D851" i="10"/>
  <c r="E851" i="10"/>
  <c r="F851" i="10"/>
  <c r="G851" i="10"/>
  <c r="H851" i="10"/>
  <c r="I851" i="10"/>
  <c r="J851" i="10"/>
  <c r="B852" i="10"/>
  <c r="C852" i="10"/>
  <c r="D852" i="10"/>
  <c r="E852" i="10"/>
  <c r="F852" i="10"/>
  <c r="G852" i="10"/>
  <c r="H852" i="10"/>
  <c r="I852" i="10"/>
  <c r="J852" i="10"/>
  <c r="B853" i="10"/>
  <c r="C853" i="10"/>
  <c r="D853" i="10"/>
  <c r="E853" i="10"/>
  <c r="F853" i="10"/>
  <c r="G853" i="10"/>
  <c r="H853" i="10"/>
  <c r="I853" i="10"/>
  <c r="J853" i="10"/>
  <c r="B854" i="10"/>
  <c r="C854" i="10"/>
  <c r="D854" i="10"/>
  <c r="E854" i="10"/>
  <c r="F854" i="10"/>
  <c r="G854" i="10"/>
  <c r="H854" i="10"/>
  <c r="I854" i="10"/>
  <c r="J854" i="10"/>
  <c r="B855" i="10"/>
  <c r="C855" i="10"/>
  <c r="D855" i="10"/>
  <c r="E855" i="10"/>
  <c r="F855" i="10"/>
  <c r="G855" i="10"/>
  <c r="H855" i="10"/>
  <c r="I855" i="10"/>
  <c r="J855" i="10"/>
  <c r="B856" i="10"/>
  <c r="C856" i="10"/>
  <c r="D856" i="10"/>
  <c r="E856" i="10"/>
  <c r="F856" i="10"/>
  <c r="G856" i="10"/>
  <c r="H856" i="10"/>
  <c r="I856" i="10"/>
  <c r="J856" i="10"/>
  <c r="B857" i="10"/>
  <c r="C857" i="10"/>
  <c r="D857" i="10"/>
  <c r="E857" i="10"/>
  <c r="F857" i="10"/>
  <c r="G857" i="10"/>
  <c r="H857" i="10"/>
  <c r="I857" i="10"/>
  <c r="J857" i="10"/>
  <c r="B858" i="10"/>
  <c r="C858" i="10"/>
  <c r="D858" i="10"/>
  <c r="E858" i="10"/>
  <c r="F858" i="10"/>
  <c r="G858" i="10"/>
  <c r="H858" i="10"/>
  <c r="I858" i="10"/>
  <c r="J858" i="10"/>
  <c r="B859" i="10"/>
  <c r="C859" i="10"/>
  <c r="D859" i="10"/>
  <c r="E859" i="10"/>
  <c r="F859" i="10"/>
  <c r="G859" i="10"/>
  <c r="H859" i="10"/>
  <c r="I859" i="10"/>
  <c r="J859" i="10"/>
  <c r="B860" i="10"/>
  <c r="C860" i="10"/>
  <c r="D860" i="10"/>
  <c r="E860" i="10"/>
  <c r="F860" i="10"/>
  <c r="G860" i="10"/>
  <c r="H860" i="10"/>
  <c r="I860" i="10"/>
  <c r="J860" i="10"/>
  <c r="B861" i="10"/>
  <c r="C861" i="10"/>
  <c r="D861" i="10"/>
  <c r="E861" i="10"/>
  <c r="F861" i="10"/>
  <c r="G861" i="10"/>
  <c r="H861" i="10"/>
  <c r="I861" i="10"/>
  <c r="J861" i="10"/>
  <c r="B862" i="10"/>
  <c r="C862" i="10"/>
  <c r="D862" i="10"/>
  <c r="E862" i="10"/>
  <c r="F862" i="10"/>
  <c r="G862" i="10"/>
  <c r="H862" i="10"/>
  <c r="I862" i="10"/>
  <c r="J862" i="10"/>
  <c r="B863" i="10"/>
  <c r="C863" i="10"/>
  <c r="D863" i="10"/>
  <c r="E863" i="10"/>
  <c r="F863" i="10"/>
  <c r="G863" i="10"/>
  <c r="H863" i="10"/>
  <c r="I863" i="10"/>
  <c r="J863" i="10"/>
  <c r="B864" i="10"/>
  <c r="C864" i="10"/>
  <c r="D864" i="10"/>
  <c r="E864" i="10"/>
  <c r="F864" i="10"/>
  <c r="G864" i="10"/>
  <c r="H864" i="10"/>
  <c r="I864" i="10"/>
  <c r="J864" i="10"/>
  <c r="B865" i="10"/>
  <c r="C865" i="10"/>
  <c r="D865" i="10"/>
  <c r="E865" i="10"/>
  <c r="F865" i="10"/>
  <c r="G865" i="10"/>
  <c r="H865" i="10"/>
  <c r="I865" i="10"/>
  <c r="J865" i="10"/>
  <c r="B866" i="10"/>
  <c r="C866" i="10"/>
  <c r="D866" i="10"/>
  <c r="E866" i="10"/>
  <c r="F866" i="10"/>
  <c r="G866" i="10"/>
  <c r="H866" i="10"/>
  <c r="I866" i="10"/>
  <c r="J866" i="10"/>
  <c r="B867" i="10"/>
  <c r="C867" i="10"/>
  <c r="D867" i="10"/>
  <c r="E867" i="10"/>
  <c r="F867" i="10"/>
  <c r="G867" i="10"/>
  <c r="H867" i="10"/>
  <c r="I867" i="10"/>
  <c r="J867" i="10"/>
  <c r="B868" i="10"/>
  <c r="C868" i="10"/>
  <c r="D868" i="10"/>
  <c r="E868" i="10"/>
  <c r="F868" i="10"/>
  <c r="G868" i="10"/>
  <c r="H868" i="10"/>
  <c r="I868" i="10"/>
  <c r="J868" i="10"/>
  <c r="B869" i="10"/>
  <c r="C869" i="10"/>
  <c r="D869" i="10"/>
  <c r="E869" i="10"/>
  <c r="F869" i="10"/>
  <c r="G869" i="10"/>
  <c r="H869" i="10"/>
  <c r="I869" i="10"/>
  <c r="J869" i="10"/>
  <c r="B870" i="10"/>
  <c r="C870" i="10"/>
  <c r="D870" i="10"/>
  <c r="E870" i="10"/>
  <c r="F870" i="10"/>
  <c r="G870" i="10"/>
  <c r="H870" i="10"/>
  <c r="I870" i="10"/>
  <c r="J870" i="10"/>
  <c r="B871" i="10"/>
  <c r="C871" i="10"/>
  <c r="D871" i="10"/>
  <c r="E871" i="10"/>
  <c r="F871" i="10"/>
  <c r="G871" i="10"/>
  <c r="H871" i="10"/>
  <c r="I871" i="10"/>
  <c r="J871" i="10"/>
  <c r="B872" i="10"/>
  <c r="C872" i="10"/>
  <c r="D872" i="10"/>
  <c r="E872" i="10"/>
  <c r="F872" i="10"/>
  <c r="G872" i="10"/>
  <c r="H872" i="10"/>
  <c r="I872" i="10"/>
  <c r="J872" i="10"/>
  <c r="B873" i="10"/>
  <c r="C873" i="10"/>
  <c r="D873" i="10"/>
  <c r="E873" i="10"/>
  <c r="F873" i="10"/>
  <c r="G873" i="10"/>
  <c r="H873" i="10"/>
  <c r="I873" i="10"/>
  <c r="J873" i="10"/>
  <c r="B874" i="10"/>
  <c r="C874" i="10"/>
  <c r="D874" i="10"/>
  <c r="E874" i="10"/>
  <c r="F874" i="10"/>
  <c r="G874" i="10"/>
  <c r="H874" i="10"/>
  <c r="I874" i="10"/>
  <c r="J874" i="10"/>
  <c r="B875" i="10"/>
  <c r="C875" i="10"/>
  <c r="D875" i="10"/>
  <c r="E875" i="10"/>
  <c r="F875" i="10"/>
  <c r="G875" i="10"/>
  <c r="H875" i="10"/>
  <c r="I875" i="10"/>
  <c r="J875" i="10"/>
  <c r="B876" i="10"/>
  <c r="C876" i="10"/>
  <c r="D876" i="10"/>
  <c r="E876" i="10"/>
  <c r="F876" i="10"/>
  <c r="G876" i="10"/>
  <c r="H876" i="10"/>
  <c r="I876" i="10"/>
  <c r="J876" i="10"/>
  <c r="B877" i="10"/>
  <c r="C877" i="10"/>
  <c r="D877" i="10"/>
  <c r="E877" i="10"/>
  <c r="F877" i="10"/>
  <c r="G877" i="10"/>
  <c r="H877" i="10"/>
  <c r="I877" i="10"/>
  <c r="J877" i="10"/>
  <c r="B878" i="10"/>
  <c r="C878" i="10"/>
  <c r="D878" i="10"/>
  <c r="E878" i="10"/>
  <c r="F878" i="10"/>
  <c r="G878" i="10"/>
  <c r="H878" i="10"/>
  <c r="I878" i="10"/>
  <c r="J878" i="10"/>
  <c r="B879" i="10"/>
  <c r="C879" i="10"/>
  <c r="D879" i="10"/>
  <c r="E879" i="10"/>
  <c r="F879" i="10"/>
  <c r="G879" i="10"/>
  <c r="H879" i="10"/>
  <c r="I879" i="10"/>
  <c r="J879" i="10"/>
  <c r="B880" i="10"/>
  <c r="C880" i="10"/>
  <c r="D880" i="10"/>
  <c r="E880" i="10"/>
  <c r="F880" i="10"/>
  <c r="G880" i="10"/>
  <c r="H880" i="10"/>
  <c r="I880" i="10"/>
  <c r="J880" i="10"/>
  <c r="B881" i="10"/>
  <c r="C881" i="10"/>
  <c r="D881" i="10"/>
  <c r="E881" i="10"/>
  <c r="F881" i="10"/>
  <c r="G881" i="10"/>
  <c r="H881" i="10"/>
  <c r="I881" i="10"/>
  <c r="J881" i="10"/>
  <c r="B882" i="10"/>
  <c r="C882" i="10"/>
  <c r="D882" i="10"/>
  <c r="E882" i="10"/>
  <c r="F882" i="10"/>
  <c r="G882" i="10"/>
  <c r="H882" i="10"/>
  <c r="I882" i="10"/>
  <c r="J882" i="10"/>
  <c r="B883" i="10"/>
  <c r="C883" i="10"/>
  <c r="D883" i="10"/>
  <c r="E883" i="10"/>
  <c r="F883" i="10"/>
  <c r="G883" i="10"/>
  <c r="H883" i="10"/>
  <c r="I883" i="10"/>
  <c r="J883" i="10"/>
  <c r="B884" i="10"/>
  <c r="C884" i="10"/>
  <c r="D884" i="10"/>
  <c r="E884" i="10"/>
  <c r="F884" i="10"/>
  <c r="G884" i="10"/>
  <c r="H884" i="10"/>
  <c r="I884" i="10"/>
  <c r="J884" i="10"/>
  <c r="B885" i="10"/>
  <c r="C885" i="10"/>
  <c r="D885" i="10"/>
  <c r="E885" i="10"/>
  <c r="F885" i="10"/>
  <c r="G885" i="10"/>
  <c r="H885" i="10"/>
  <c r="I885" i="10"/>
  <c r="J885" i="10"/>
  <c r="B886" i="10"/>
  <c r="C886" i="10"/>
  <c r="D886" i="10"/>
  <c r="E886" i="10"/>
  <c r="F886" i="10"/>
  <c r="G886" i="10"/>
  <c r="H886" i="10"/>
  <c r="I886" i="10"/>
  <c r="J886" i="10"/>
  <c r="B887" i="10"/>
  <c r="C887" i="10"/>
  <c r="D887" i="10"/>
  <c r="E887" i="10"/>
  <c r="F887" i="10"/>
  <c r="G887" i="10"/>
  <c r="H887" i="10"/>
  <c r="I887" i="10"/>
  <c r="J887" i="10"/>
  <c r="B888" i="10"/>
  <c r="C888" i="10"/>
  <c r="D888" i="10"/>
  <c r="E888" i="10"/>
  <c r="F888" i="10"/>
  <c r="G888" i="10"/>
  <c r="H888" i="10"/>
  <c r="I888" i="10"/>
  <c r="J888" i="10"/>
  <c r="B889" i="10"/>
  <c r="C889" i="10"/>
  <c r="D889" i="10"/>
  <c r="E889" i="10"/>
  <c r="F889" i="10"/>
  <c r="G889" i="10"/>
  <c r="H889" i="10"/>
  <c r="I889" i="10"/>
  <c r="J889" i="10"/>
  <c r="B890" i="10"/>
  <c r="C890" i="10"/>
  <c r="D890" i="10"/>
  <c r="E890" i="10"/>
  <c r="F890" i="10"/>
  <c r="G890" i="10"/>
  <c r="H890" i="10"/>
  <c r="I890" i="10"/>
  <c r="J890" i="10"/>
  <c r="B891" i="10"/>
  <c r="C891" i="10"/>
  <c r="D891" i="10"/>
  <c r="E891" i="10"/>
  <c r="F891" i="10"/>
  <c r="G891" i="10"/>
  <c r="H891" i="10"/>
  <c r="I891" i="10"/>
  <c r="J891" i="10"/>
  <c r="B892" i="10"/>
  <c r="C892" i="10"/>
  <c r="D892" i="10"/>
  <c r="E892" i="10"/>
  <c r="F892" i="10"/>
  <c r="G892" i="10"/>
  <c r="H892" i="10"/>
  <c r="I892" i="10"/>
  <c r="J892" i="10"/>
  <c r="B893" i="10"/>
  <c r="C893" i="10"/>
  <c r="D893" i="10"/>
  <c r="E893" i="10"/>
  <c r="F893" i="10"/>
  <c r="G893" i="10"/>
  <c r="H893" i="10"/>
  <c r="I893" i="10"/>
  <c r="J893" i="10"/>
  <c r="B894" i="10"/>
  <c r="C894" i="10"/>
  <c r="D894" i="10"/>
  <c r="E894" i="10"/>
  <c r="F894" i="10"/>
  <c r="G894" i="10"/>
  <c r="H894" i="10"/>
  <c r="I894" i="10"/>
  <c r="J894" i="10"/>
  <c r="B895" i="10"/>
  <c r="C895" i="10"/>
  <c r="D895" i="10"/>
  <c r="E895" i="10"/>
  <c r="F895" i="10"/>
  <c r="G895" i="10"/>
  <c r="H895" i="10"/>
  <c r="I895" i="10"/>
  <c r="J895" i="10"/>
  <c r="B896" i="10"/>
  <c r="C896" i="10"/>
  <c r="D896" i="10"/>
  <c r="E896" i="10"/>
  <c r="F896" i="10"/>
  <c r="G896" i="10"/>
  <c r="H896" i="10"/>
  <c r="I896" i="10"/>
  <c r="J896" i="10"/>
  <c r="B897" i="10"/>
  <c r="C897" i="10"/>
  <c r="D897" i="10"/>
  <c r="E897" i="10"/>
  <c r="F897" i="10"/>
  <c r="G897" i="10"/>
  <c r="H897" i="10"/>
  <c r="I897" i="10"/>
  <c r="J897" i="10"/>
  <c r="B898" i="10"/>
  <c r="C898" i="10"/>
  <c r="D898" i="10"/>
  <c r="E898" i="10"/>
  <c r="F898" i="10"/>
  <c r="G898" i="10"/>
  <c r="H898" i="10"/>
  <c r="I898" i="10"/>
  <c r="J898" i="10"/>
  <c r="B899" i="10"/>
  <c r="C899" i="10"/>
  <c r="D899" i="10"/>
  <c r="E899" i="10"/>
  <c r="F899" i="10"/>
  <c r="G899" i="10"/>
  <c r="H899" i="10"/>
  <c r="I899" i="10"/>
  <c r="J899" i="10"/>
  <c r="B900" i="10"/>
  <c r="C900" i="10"/>
  <c r="D900" i="10"/>
  <c r="E900" i="10"/>
  <c r="F900" i="10"/>
  <c r="G900" i="10"/>
  <c r="H900" i="10"/>
  <c r="I900" i="10"/>
  <c r="J900" i="10"/>
  <c r="B901" i="10"/>
  <c r="C901" i="10"/>
  <c r="D901" i="10"/>
  <c r="E901" i="10"/>
  <c r="F901" i="10"/>
  <c r="G901" i="10"/>
  <c r="H901" i="10"/>
  <c r="I901" i="10"/>
  <c r="J901" i="10"/>
  <c r="B902" i="10"/>
  <c r="C902" i="10"/>
  <c r="D902" i="10"/>
  <c r="E902" i="10"/>
  <c r="F902" i="10"/>
  <c r="G902" i="10"/>
  <c r="H902" i="10"/>
  <c r="I902" i="10"/>
  <c r="J902" i="10"/>
  <c r="B903" i="10"/>
  <c r="C903" i="10"/>
  <c r="D903" i="10"/>
  <c r="E903" i="10"/>
  <c r="F903" i="10"/>
  <c r="G903" i="10"/>
  <c r="H903" i="10"/>
  <c r="I903" i="10"/>
  <c r="J903" i="10"/>
  <c r="B904" i="10"/>
  <c r="C904" i="10"/>
  <c r="D904" i="10"/>
  <c r="E904" i="10"/>
  <c r="F904" i="10"/>
  <c r="G904" i="10"/>
  <c r="H904" i="10"/>
  <c r="I904" i="10"/>
  <c r="J904" i="10"/>
  <c r="B905" i="10"/>
  <c r="C905" i="10"/>
  <c r="D905" i="10"/>
  <c r="E905" i="10"/>
  <c r="F905" i="10"/>
  <c r="G905" i="10"/>
  <c r="H905" i="10"/>
  <c r="I905" i="10"/>
  <c r="J905" i="10"/>
  <c r="B906" i="10"/>
  <c r="C906" i="10"/>
  <c r="D906" i="10"/>
  <c r="E906" i="10"/>
  <c r="F906" i="10"/>
  <c r="G906" i="10"/>
  <c r="H906" i="10"/>
  <c r="I906" i="10"/>
  <c r="J906" i="10"/>
  <c r="B907" i="10"/>
  <c r="C907" i="10"/>
  <c r="D907" i="10"/>
  <c r="E907" i="10"/>
  <c r="F907" i="10"/>
  <c r="G907" i="10"/>
  <c r="H907" i="10"/>
  <c r="I907" i="10"/>
  <c r="J907" i="10"/>
  <c r="B908" i="10"/>
  <c r="C908" i="10"/>
  <c r="D908" i="10"/>
  <c r="E908" i="10"/>
  <c r="F908" i="10"/>
  <c r="G908" i="10"/>
  <c r="H908" i="10"/>
  <c r="I908" i="10"/>
  <c r="J908" i="10"/>
  <c r="B909" i="10"/>
  <c r="C909" i="10"/>
  <c r="D909" i="10"/>
  <c r="E909" i="10"/>
  <c r="F909" i="10"/>
  <c r="G909" i="10"/>
  <c r="H909" i="10"/>
  <c r="I909" i="10"/>
  <c r="J909" i="10"/>
  <c r="B910" i="10"/>
  <c r="C910" i="10"/>
  <c r="D910" i="10"/>
  <c r="E910" i="10"/>
  <c r="F910" i="10"/>
  <c r="G910" i="10"/>
  <c r="H910" i="10"/>
  <c r="I910" i="10"/>
  <c r="J910" i="10"/>
  <c r="B911" i="10"/>
  <c r="C911" i="10"/>
  <c r="D911" i="10"/>
  <c r="E911" i="10"/>
  <c r="F911" i="10"/>
  <c r="G911" i="10"/>
  <c r="H911" i="10"/>
  <c r="I911" i="10"/>
  <c r="J911" i="10"/>
  <c r="B912" i="10"/>
  <c r="C912" i="10"/>
  <c r="D912" i="10"/>
  <c r="E912" i="10"/>
  <c r="F912" i="10"/>
  <c r="G912" i="10"/>
  <c r="H912" i="10"/>
  <c r="I912" i="10"/>
  <c r="J912" i="10"/>
  <c r="B913" i="10"/>
  <c r="C913" i="10"/>
  <c r="D913" i="10"/>
  <c r="E913" i="10"/>
  <c r="F913" i="10"/>
  <c r="G913" i="10"/>
  <c r="H913" i="10"/>
  <c r="I913" i="10"/>
  <c r="J913" i="10"/>
  <c r="B914" i="10"/>
  <c r="C914" i="10"/>
  <c r="D914" i="10"/>
  <c r="E914" i="10"/>
  <c r="F914" i="10"/>
  <c r="G914" i="10"/>
  <c r="H914" i="10"/>
  <c r="I914" i="10"/>
  <c r="J914" i="10"/>
  <c r="B915" i="10"/>
  <c r="C915" i="10"/>
  <c r="D915" i="10"/>
  <c r="E915" i="10"/>
  <c r="F915" i="10"/>
  <c r="G915" i="10"/>
  <c r="H915" i="10"/>
  <c r="I915" i="10"/>
  <c r="J915" i="10"/>
  <c r="B916" i="10"/>
  <c r="C916" i="10"/>
  <c r="D916" i="10"/>
  <c r="E916" i="10"/>
  <c r="F916" i="10"/>
  <c r="G916" i="10"/>
  <c r="H916" i="10"/>
  <c r="I916" i="10"/>
  <c r="J916" i="10"/>
  <c r="B917" i="10"/>
  <c r="C917" i="10"/>
  <c r="D917" i="10"/>
  <c r="E917" i="10"/>
  <c r="F917" i="10"/>
  <c r="G917" i="10"/>
  <c r="H917" i="10"/>
  <c r="I917" i="10"/>
  <c r="J917" i="10"/>
  <c r="C9" i="81"/>
  <c r="D9" i="81"/>
  <c r="E9" i="81"/>
  <c r="F9" i="81"/>
  <c r="G9" i="81"/>
  <c r="H9" i="81"/>
  <c r="I9" i="81"/>
  <c r="O9" i="81"/>
  <c r="C10" i="81"/>
  <c r="D10" i="81"/>
  <c r="E10" i="81"/>
  <c r="F10" i="81"/>
  <c r="G10" i="81"/>
  <c r="H10" i="81"/>
  <c r="I10" i="81"/>
  <c r="O10" i="81"/>
  <c r="C12" i="81"/>
  <c r="D12" i="81"/>
  <c r="E12" i="81"/>
  <c r="F12" i="81"/>
  <c r="G12" i="81"/>
  <c r="H12" i="81"/>
  <c r="I12" i="81"/>
  <c r="O12" i="81"/>
  <c r="C13" i="81"/>
  <c r="D13" i="81"/>
  <c r="E13" i="81"/>
  <c r="F13" i="81"/>
  <c r="G13" i="81"/>
  <c r="H13" i="81"/>
  <c r="I13" i="81"/>
  <c r="O13" i="81"/>
  <c r="C18" i="81"/>
  <c r="D18" i="81"/>
  <c r="E18" i="81"/>
  <c r="F18" i="81"/>
  <c r="G18" i="81"/>
  <c r="H18" i="81"/>
  <c r="I18" i="81"/>
  <c r="O18" i="81"/>
  <c r="C19" i="81"/>
  <c r="D19" i="81"/>
  <c r="E19" i="81"/>
  <c r="F19" i="81"/>
  <c r="G19" i="81"/>
  <c r="H19" i="81"/>
  <c r="I19" i="81"/>
  <c r="O19" i="81"/>
  <c r="C21" i="81"/>
  <c r="D21" i="81"/>
  <c r="E21" i="81"/>
  <c r="F21" i="81"/>
  <c r="G21" i="81"/>
  <c r="H21" i="81"/>
  <c r="I21" i="81"/>
  <c r="O21" i="81"/>
  <c r="C22" i="81"/>
  <c r="D22" i="81"/>
  <c r="E22" i="81"/>
  <c r="F22" i="81"/>
  <c r="G22" i="81"/>
  <c r="H22" i="81"/>
  <c r="I22" i="81"/>
  <c r="O22" i="81"/>
  <c r="C9" i="80"/>
  <c r="D9" i="80"/>
  <c r="E9" i="80"/>
  <c r="F9" i="80"/>
  <c r="G9" i="80"/>
  <c r="H9" i="80"/>
  <c r="I9" i="80"/>
  <c r="J9" i="80"/>
  <c r="P9" i="80"/>
  <c r="C10" i="80"/>
  <c r="D10" i="80"/>
  <c r="E10" i="80"/>
  <c r="F10" i="80"/>
  <c r="G10" i="80"/>
  <c r="H10" i="80"/>
  <c r="I10" i="80"/>
  <c r="J10" i="80"/>
  <c r="P10" i="80"/>
  <c r="C18" i="80"/>
  <c r="D18" i="80"/>
  <c r="E18" i="80"/>
  <c r="F18" i="80"/>
  <c r="G18" i="80"/>
  <c r="H18" i="80"/>
  <c r="I18" i="80"/>
  <c r="J18" i="80"/>
  <c r="P18" i="80"/>
  <c r="C19" i="80"/>
  <c r="D19" i="80"/>
  <c r="E19" i="80"/>
  <c r="F19" i="80"/>
  <c r="G19" i="80"/>
  <c r="H19" i="80"/>
  <c r="I19" i="80"/>
  <c r="J19" i="80"/>
  <c r="P19" i="80"/>
  <c r="C27" i="80"/>
  <c r="D27" i="80"/>
  <c r="E27" i="80"/>
  <c r="F27" i="80"/>
  <c r="G27" i="80"/>
  <c r="H27" i="80"/>
  <c r="I27" i="80"/>
  <c r="J27" i="80"/>
  <c r="P27" i="80"/>
  <c r="C28" i="80"/>
  <c r="D28" i="80"/>
  <c r="E28" i="80"/>
  <c r="F28" i="80"/>
  <c r="H28" i="80"/>
  <c r="I28" i="80"/>
  <c r="J28" i="80"/>
  <c r="P28" i="80"/>
  <c r="C49" i="80"/>
  <c r="D49" i="80"/>
  <c r="E49" i="80"/>
  <c r="F49" i="80"/>
  <c r="G49" i="80"/>
  <c r="H49" i="80"/>
  <c r="I49" i="80"/>
  <c r="J49" i="80"/>
  <c r="P49" i="80"/>
  <c r="C50" i="80"/>
  <c r="D50" i="80"/>
  <c r="E50" i="80"/>
  <c r="F50" i="80"/>
  <c r="G50" i="80"/>
  <c r="H50" i="80"/>
  <c r="I50" i="80"/>
  <c r="J50" i="80"/>
  <c r="P50" i="80"/>
  <c r="C59" i="80"/>
  <c r="D59" i="80"/>
  <c r="E59" i="80"/>
  <c r="F59" i="80"/>
  <c r="G59" i="80"/>
  <c r="H59" i="80"/>
  <c r="I59" i="80"/>
  <c r="J59" i="80"/>
  <c r="P59" i="80"/>
  <c r="C60" i="80"/>
  <c r="D60" i="80"/>
  <c r="E60" i="80"/>
  <c r="F60" i="80"/>
  <c r="G60" i="80"/>
  <c r="H60" i="80"/>
  <c r="I60" i="80"/>
  <c r="J60" i="80"/>
  <c r="P60" i="80"/>
  <c r="C70" i="80"/>
  <c r="D70" i="80"/>
  <c r="E70" i="80"/>
  <c r="F70" i="80"/>
  <c r="G70" i="80"/>
  <c r="H70" i="80"/>
  <c r="I70" i="80"/>
  <c r="J70" i="80"/>
  <c r="P70" i="80"/>
  <c r="C71" i="80"/>
  <c r="D71" i="80"/>
  <c r="E71" i="80"/>
  <c r="F71" i="80"/>
  <c r="H71" i="80"/>
  <c r="I71" i="80"/>
  <c r="J71" i="80"/>
  <c r="P71" i="80"/>
  <c r="C80" i="80"/>
  <c r="D80" i="80"/>
  <c r="E80" i="80"/>
  <c r="F80" i="80"/>
  <c r="G80" i="80"/>
  <c r="H80" i="80"/>
  <c r="I80" i="80"/>
  <c r="J80" i="80"/>
  <c r="P80" i="80"/>
  <c r="C81" i="80"/>
  <c r="D81" i="80"/>
  <c r="E81" i="80"/>
  <c r="F81" i="80"/>
  <c r="H81" i="80"/>
  <c r="I81" i="80"/>
  <c r="J81" i="80"/>
  <c r="P81" i="80"/>
  <c r="C9" i="79"/>
  <c r="D9" i="79"/>
  <c r="E9" i="79"/>
  <c r="F9" i="79"/>
  <c r="G9" i="79"/>
  <c r="H9" i="79"/>
  <c r="I9" i="79"/>
  <c r="J9" i="79"/>
  <c r="P9" i="79"/>
  <c r="C10" i="79"/>
  <c r="D10" i="79"/>
  <c r="E10" i="79"/>
  <c r="F10" i="79"/>
  <c r="G10" i="79"/>
  <c r="H10" i="79"/>
  <c r="I10" i="79"/>
  <c r="J10" i="79"/>
  <c r="P10" i="79"/>
  <c r="C26" i="79"/>
  <c r="D26" i="79"/>
  <c r="E26" i="79"/>
  <c r="F26" i="79"/>
  <c r="G26" i="79"/>
  <c r="H26" i="79"/>
  <c r="I26" i="79"/>
  <c r="J26" i="79"/>
  <c r="P26" i="79"/>
  <c r="C27" i="79"/>
  <c r="D27" i="79"/>
  <c r="E27" i="79"/>
  <c r="F27" i="79"/>
  <c r="G27" i="79"/>
  <c r="H27" i="79"/>
  <c r="I27" i="79"/>
  <c r="J27" i="79"/>
  <c r="P27" i="79"/>
  <c r="C43" i="79"/>
  <c r="D43" i="79"/>
  <c r="E43" i="79"/>
  <c r="F43" i="79"/>
  <c r="G43" i="79"/>
  <c r="H43" i="79"/>
  <c r="I43" i="79"/>
  <c r="J43" i="79"/>
  <c r="P43" i="79"/>
  <c r="C44" i="79"/>
  <c r="D44" i="79"/>
  <c r="E44" i="79"/>
  <c r="F44" i="79"/>
  <c r="G44" i="79"/>
  <c r="H44" i="79"/>
  <c r="I44" i="79"/>
  <c r="J44" i="79"/>
  <c r="P44" i="79"/>
  <c r="C60" i="79"/>
  <c r="D60" i="79"/>
  <c r="E60" i="79"/>
  <c r="F60" i="79"/>
  <c r="G60" i="79"/>
  <c r="H60" i="79"/>
  <c r="I60" i="79"/>
  <c r="J60" i="79"/>
  <c r="P60" i="79"/>
  <c r="C61" i="79"/>
  <c r="D61" i="79"/>
  <c r="E61" i="79"/>
  <c r="F61" i="79"/>
  <c r="G61" i="79"/>
  <c r="H61" i="79"/>
  <c r="I61" i="79"/>
  <c r="J61" i="79"/>
  <c r="P61" i="79"/>
  <c r="C9" i="16"/>
  <c r="D9" i="16"/>
  <c r="E9" i="16"/>
  <c r="F9" i="16"/>
  <c r="G9" i="16"/>
  <c r="H9" i="16"/>
  <c r="I9" i="16"/>
  <c r="J9" i="16"/>
  <c r="P9" i="16"/>
  <c r="C10" i="16"/>
  <c r="D10" i="16"/>
  <c r="E10" i="16"/>
  <c r="F10" i="16"/>
  <c r="G10" i="16"/>
  <c r="H10" i="16"/>
  <c r="I10" i="16"/>
  <c r="J10" i="16"/>
  <c r="P10" i="16"/>
  <c r="C16" i="16"/>
  <c r="D16" i="16"/>
  <c r="E16" i="16"/>
  <c r="F16" i="16"/>
  <c r="G16" i="16"/>
  <c r="H16" i="16"/>
  <c r="I16" i="16"/>
  <c r="J16" i="16"/>
  <c r="P16" i="16"/>
  <c r="C17" i="16"/>
  <c r="D17" i="16"/>
  <c r="E17" i="16"/>
  <c r="F17" i="16"/>
  <c r="G17" i="16"/>
  <c r="H17" i="16"/>
  <c r="I17" i="16"/>
  <c r="J17" i="16"/>
  <c r="P17" i="16"/>
  <c r="C31" i="16"/>
  <c r="D31" i="16"/>
  <c r="E31" i="16"/>
  <c r="F31" i="16"/>
  <c r="G31" i="16"/>
  <c r="H31" i="16"/>
  <c r="I31" i="16"/>
  <c r="J31" i="16"/>
  <c r="P31" i="16"/>
  <c r="C32" i="16"/>
  <c r="D32" i="16"/>
  <c r="E32" i="16"/>
  <c r="F32" i="16"/>
  <c r="H32" i="16"/>
  <c r="I32" i="16"/>
  <c r="J32" i="16"/>
  <c r="P32" i="16"/>
  <c r="C43" i="16"/>
  <c r="D43" i="16"/>
  <c r="E43" i="16"/>
  <c r="F43" i="16"/>
  <c r="G43" i="16"/>
  <c r="H43" i="16"/>
  <c r="I43" i="16"/>
  <c r="J43" i="16"/>
  <c r="P43" i="16"/>
  <c r="C44" i="16"/>
  <c r="D44" i="16"/>
  <c r="E44" i="16"/>
  <c r="F44" i="16"/>
  <c r="G44" i="16"/>
  <c r="H44" i="16"/>
  <c r="I44" i="16"/>
  <c r="J44" i="16"/>
  <c r="P44" i="16"/>
  <c r="C52" i="16"/>
  <c r="D52" i="16"/>
  <c r="E52" i="16"/>
  <c r="F52" i="16"/>
  <c r="G52" i="16"/>
  <c r="H52" i="16"/>
  <c r="I52" i="16"/>
  <c r="J52" i="16"/>
  <c r="P52" i="16"/>
  <c r="C53" i="16"/>
  <c r="D53" i="16"/>
  <c r="E53" i="16"/>
  <c r="F53" i="16"/>
  <c r="G53" i="16"/>
  <c r="H53" i="16"/>
  <c r="I53" i="16"/>
  <c r="J53" i="16"/>
  <c r="P53" i="16"/>
  <c r="C62" i="16"/>
  <c r="D62" i="16"/>
  <c r="E62" i="16"/>
  <c r="F62" i="16"/>
  <c r="G62" i="16"/>
  <c r="H62" i="16"/>
  <c r="I62" i="16"/>
  <c r="J62" i="16"/>
  <c r="P62" i="16"/>
  <c r="C63" i="16"/>
  <c r="D63" i="16"/>
  <c r="E63" i="16"/>
  <c r="F63" i="16"/>
  <c r="H63" i="16"/>
  <c r="I63" i="16"/>
  <c r="J63" i="16"/>
  <c r="P63" i="16"/>
  <c r="C71" i="16"/>
  <c r="D71" i="16"/>
  <c r="E71" i="16"/>
  <c r="F71" i="16"/>
  <c r="G71" i="16"/>
  <c r="H71" i="16"/>
  <c r="I71" i="16"/>
  <c r="J71" i="16"/>
  <c r="P71" i="16"/>
  <c r="C72" i="16"/>
  <c r="D72" i="16"/>
  <c r="E72" i="16"/>
  <c r="F72" i="16"/>
  <c r="H72" i="16"/>
  <c r="I72" i="16"/>
  <c r="J72" i="16"/>
  <c r="P72" i="16"/>
  <c r="C8" i="15"/>
  <c r="F8" i="15"/>
  <c r="I8" i="15"/>
  <c r="L8" i="15"/>
  <c r="O8" i="15"/>
  <c r="R8" i="15"/>
  <c r="U8" i="15"/>
  <c r="X8" i="15"/>
  <c r="AF8" i="15"/>
  <c r="C9" i="15"/>
  <c r="F9" i="15"/>
  <c r="I9" i="15"/>
  <c r="L9" i="15"/>
  <c r="R9" i="15"/>
  <c r="U9" i="15"/>
  <c r="X9" i="15"/>
  <c r="AF9" i="15"/>
  <c r="C11" i="15"/>
  <c r="D11" i="15"/>
  <c r="E11" i="15"/>
  <c r="F11" i="15"/>
  <c r="D26" i="16" s="1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F11" i="15"/>
  <c r="AG11" i="15"/>
  <c r="AH11" i="15"/>
  <c r="C12" i="15"/>
  <c r="D12" i="15"/>
  <c r="E12" i="15"/>
  <c r="F12" i="15"/>
  <c r="G12" i="15"/>
  <c r="H12" i="15"/>
  <c r="I12" i="15"/>
  <c r="J12" i="15"/>
  <c r="K12" i="15"/>
  <c r="L12" i="15"/>
  <c r="F26" i="16"/>
  <c r="M12" i="15"/>
  <c r="N12" i="15"/>
  <c r="O12" i="15"/>
  <c r="P12" i="15"/>
  <c r="Q12" i="15"/>
  <c r="R12" i="15"/>
  <c r="H26" i="16" s="1"/>
  <c r="S12" i="15"/>
  <c r="T12" i="15"/>
  <c r="U12" i="15"/>
  <c r="I26" i="16"/>
  <c r="V12" i="15"/>
  <c r="W12" i="15"/>
  <c r="X12" i="15"/>
  <c r="J26" i="16" s="1"/>
  <c r="Y12" i="15"/>
  <c r="Z12" i="15"/>
  <c r="AF12" i="15"/>
  <c r="AG12" i="15"/>
  <c r="AH12" i="15"/>
  <c r="C13" i="15"/>
  <c r="D13" i="15"/>
  <c r="E13" i="15"/>
  <c r="F13" i="15"/>
  <c r="D27" i="16" s="1"/>
  <c r="G13" i="15"/>
  <c r="H13" i="15"/>
  <c r="I13" i="15"/>
  <c r="E27" i="16"/>
  <c r="J13" i="15"/>
  <c r="K13" i="15"/>
  <c r="L13" i="15"/>
  <c r="M13" i="15"/>
  <c r="N13" i="15"/>
  <c r="O13" i="15"/>
  <c r="P13" i="15"/>
  <c r="Q13" i="15"/>
  <c r="R13" i="15"/>
  <c r="H27" i="16" s="1"/>
  <c r="S13" i="15"/>
  <c r="T13" i="15"/>
  <c r="U13" i="15"/>
  <c r="I27" i="16"/>
  <c r="V13" i="15"/>
  <c r="W13" i="15"/>
  <c r="X13" i="15"/>
  <c r="J28" i="16" s="1"/>
  <c r="Y13" i="15"/>
  <c r="Z13" i="15"/>
  <c r="AF13" i="15"/>
  <c r="AG13" i="15"/>
  <c r="AH13" i="15"/>
  <c r="C14" i="15"/>
  <c r="D14" i="15"/>
  <c r="E14" i="15"/>
  <c r="F14" i="15"/>
  <c r="G14" i="15"/>
  <c r="H14" i="15"/>
  <c r="I14" i="15"/>
  <c r="J14" i="15"/>
  <c r="K14" i="15"/>
  <c r="L14" i="15"/>
  <c r="F28" i="16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F14" i="15"/>
  <c r="P28" i="16" s="1"/>
  <c r="AG14" i="15"/>
  <c r="AH14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F16" i="15"/>
  <c r="AG16" i="15"/>
  <c r="AH16" i="15"/>
  <c r="C17" i="15"/>
  <c r="D17" i="15"/>
  <c r="E17" i="15"/>
  <c r="F17" i="15"/>
  <c r="G17" i="15"/>
  <c r="H17" i="15"/>
  <c r="I17" i="15"/>
  <c r="E64" i="16" s="1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F17" i="15"/>
  <c r="AG17" i="15"/>
  <c r="AH17" i="15"/>
  <c r="C18" i="15"/>
  <c r="D18" i="15"/>
  <c r="E18" i="15"/>
  <c r="F18" i="15"/>
  <c r="D75" i="80"/>
  <c r="G18" i="15"/>
  <c r="H18" i="15"/>
  <c r="I18" i="15"/>
  <c r="J18" i="15"/>
  <c r="K18" i="15"/>
  <c r="L18" i="15"/>
  <c r="M18" i="15"/>
  <c r="N18" i="15"/>
  <c r="O18" i="15"/>
  <c r="G75" i="80" s="1"/>
  <c r="P18" i="15"/>
  <c r="Q18" i="15"/>
  <c r="R18" i="15"/>
  <c r="S18" i="15"/>
  <c r="T18" i="15"/>
  <c r="U18" i="15"/>
  <c r="V18" i="15"/>
  <c r="W18" i="15"/>
  <c r="X18" i="15"/>
  <c r="Y18" i="15"/>
  <c r="Z18" i="15"/>
  <c r="AF18" i="15"/>
  <c r="AG18" i="15"/>
  <c r="AH18" i="15"/>
  <c r="C19" i="15"/>
  <c r="D19" i="15"/>
  <c r="E19" i="15"/>
  <c r="F19" i="15"/>
  <c r="G19" i="15"/>
  <c r="H19" i="15"/>
  <c r="I19" i="15"/>
  <c r="J19" i="15"/>
  <c r="K19" i="15"/>
  <c r="L19" i="15"/>
  <c r="F76" i="80" s="1"/>
  <c r="M19" i="15"/>
  <c r="N19" i="15"/>
  <c r="O19" i="15"/>
  <c r="P19" i="15"/>
  <c r="Q19" i="15"/>
  <c r="R19" i="15"/>
  <c r="S19" i="15"/>
  <c r="T19" i="15"/>
  <c r="U19" i="15"/>
  <c r="V19" i="15"/>
  <c r="W19" i="15"/>
  <c r="X19" i="15"/>
  <c r="J76" i="80"/>
  <c r="Y19" i="15"/>
  <c r="Z19" i="15"/>
  <c r="AF19" i="15"/>
  <c r="AG19" i="15"/>
  <c r="AH19" i="15"/>
  <c r="C20" i="15"/>
  <c r="D20" i="15"/>
  <c r="E20" i="15"/>
  <c r="F20" i="15"/>
  <c r="D77" i="80"/>
  <c r="G20" i="15"/>
  <c r="H20" i="15"/>
  <c r="I20" i="15"/>
  <c r="J20" i="15"/>
  <c r="K20" i="15"/>
  <c r="L20" i="15"/>
  <c r="F77" i="80" s="1"/>
  <c r="M20" i="15"/>
  <c r="N20" i="15"/>
  <c r="O20" i="15"/>
  <c r="P20" i="15"/>
  <c r="Q20" i="15"/>
  <c r="R20" i="15"/>
  <c r="H77" i="80"/>
  <c r="S20" i="15"/>
  <c r="T20" i="15"/>
  <c r="U20" i="15"/>
  <c r="V20" i="15"/>
  <c r="W20" i="15"/>
  <c r="X20" i="15"/>
  <c r="J77" i="80"/>
  <c r="Y20" i="15"/>
  <c r="Z20" i="15"/>
  <c r="AF20" i="15"/>
  <c r="AG20" i="15"/>
  <c r="AH20" i="15"/>
  <c r="C21" i="15"/>
  <c r="C78" i="80" s="1"/>
  <c r="D21" i="15"/>
  <c r="E21" i="15"/>
  <c r="F21" i="15"/>
  <c r="D78" i="80"/>
  <c r="G21" i="15"/>
  <c r="H21" i="15"/>
  <c r="I21" i="15"/>
  <c r="E78" i="80" s="1"/>
  <c r="J21" i="15"/>
  <c r="K21" i="15"/>
  <c r="L21" i="15"/>
  <c r="F78" i="80"/>
  <c r="M21" i="15"/>
  <c r="N21" i="15"/>
  <c r="O21" i="15"/>
  <c r="G78" i="80" s="1"/>
  <c r="P21" i="15"/>
  <c r="Q21" i="15"/>
  <c r="R21" i="15"/>
  <c r="H78" i="80"/>
  <c r="S21" i="15"/>
  <c r="T21" i="15"/>
  <c r="U21" i="15"/>
  <c r="I78" i="80" s="1"/>
  <c r="V21" i="15"/>
  <c r="W21" i="15"/>
  <c r="X21" i="15"/>
  <c r="J78" i="80"/>
  <c r="Y21" i="15"/>
  <c r="Z21" i="15"/>
  <c r="AF21" i="15"/>
  <c r="P78" i="80" s="1"/>
  <c r="AG21" i="15"/>
  <c r="AH21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F22" i="15"/>
  <c r="AG22" i="15"/>
  <c r="AH22" i="15"/>
  <c r="C23" i="15"/>
  <c r="D23" i="15"/>
  <c r="E23" i="15"/>
  <c r="F23" i="15"/>
  <c r="G23" i="15"/>
  <c r="H23" i="15"/>
  <c r="I23" i="15"/>
  <c r="E69" i="16"/>
  <c r="J23" i="15"/>
  <c r="K23" i="15"/>
  <c r="L23" i="15"/>
  <c r="F69" i="16"/>
  <c r="M23" i="15"/>
  <c r="N23" i="15"/>
  <c r="O23" i="15"/>
  <c r="G69" i="16"/>
  <c r="P23" i="15"/>
  <c r="Q23" i="15"/>
  <c r="R23" i="15"/>
  <c r="H69" i="16"/>
  <c r="S23" i="15"/>
  <c r="T23" i="15"/>
  <c r="U23" i="15"/>
  <c r="V23" i="15"/>
  <c r="W23" i="15"/>
  <c r="X23" i="15"/>
  <c r="J69" i="16" s="1"/>
  <c r="Y23" i="15"/>
  <c r="Z23" i="15"/>
  <c r="AF23" i="15"/>
  <c r="AG23" i="15"/>
  <c r="AH23" i="15"/>
  <c r="C24" i="15"/>
  <c r="D24" i="15"/>
  <c r="E24" i="15"/>
  <c r="F24" i="15"/>
  <c r="G24" i="15"/>
  <c r="H24" i="15"/>
  <c r="I24" i="15"/>
  <c r="J24" i="15"/>
  <c r="K24" i="15"/>
  <c r="L24" i="15"/>
  <c r="F45" i="79" s="1"/>
  <c r="M24" i="15"/>
  <c r="N24" i="15"/>
  <c r="O24" i="15"/>
  <c r="P24" i="15"/>
  <c r="Q24" i="15"/>
  <c r="R24" i="15"/>
  <c r="S24" i="15"/>
  <c r="T24" i="15"/>
  <c r="U24" i="15"/>
  <c r="V24" i="15"/>
  <c r="W24" i="15"/>
  <c r="X24" i="15"/>
  <c r="J45" i="79"/>
  <c r="Y24" i="15"/>
  <c r="Z24" i="15"/>
  <c r="AF24" i="15"/>
  <c r="AG24" i="15"/>
  <c r="AH24" i="15"/>
  <c r="C26" i="15"/>
  <c r="C46" i="79"/>
  <c r="D26" i="15"/>
  <c r="E26" i="15"/>
  <c r="F26" i="15"/>
  <c r="D46" i="79" s="1"/>
  <c r="G26" i="15"/>
  <c r="H26" i="15"/>
  <c r="I26" i="15"/>
  <c r="E46" i="79"/>
  <c r="J26" i="15"/>
  <c r="K26" i="15"/>
  <c r="L26" i="15"/>
  <c r="F46" i="79" s="1"/>
  <c r="M26" i="15"/>
  <c r="N26" i="15"/>
  <c r="O26" i="15"/>
  <c r="G46" i="79"/>
  <c r="P26" i="15"/>
  <c r="Q26" i="15"/>
  <c r="R26" i="15"/>
  <c r="H46" i="79" s="1"/>
  <c r="S26" i="15"/>
  <c r="T26" i="15"/>
  <c r="U26" i="15"/>
  <c r="I46" i="79"/>
  <c r="V26" i="15"/>
  <c r="W26" i="15"/>
  <c r="X26" i="15"/>
  <c r="J46" i="79" s="1"/>
  <c r="Y26" i="15"/>
  <c r="Z26" i="15"/>
  <c r="AF26" i="15"/>
  <c r="P46" i="79"/>
  <c r="AG26" i="15"/>
  <c r="AH26" i="15"/>
  <c r="C27" i="15"/>
  <c r="C48" i="79" s="1"/>
  <c r="D27" i="15"/>
  <c r="E27" i="15"/>
  <c r="F27" i="15"/>
  <c r="D48" i="79"/>
  <c r="G27" i="15"/>
  <c r="H27" i="15"/>
  <c r="I27" i="15"/>
  <c r="E48" i="79" s="1"/>
  <c r="J27" i="15"/>
  <c r="K27" i="15"/>
  <c r="L27" i="15"/>
  <c r="F48" i="79"/>
  <c r="M27" i="15"/>
  <c r="N27" i="15"/>
  <c r="O27" i="15"/>
  <c r="P27" i="15"/>
  <c r="Q27" i="15"/>
  <c r="R27" i="15"/>
  <c r="S27" i="15"/>
  <c r="T27" i="15"/>
  <c r="U27" i="15"/>
  <c r="I48" i="79" s="1"/>
  <c r="V27" i="15"/>
  <c r="W27" i="15"/>
  <c r="X27" i="15"/>
  <c r="Y27" i="15"/>
  <c r="Z27" i="15"/>
  <c r="AF27" i="15"/>
  <c r="P48" i="79" s="1"/>
  <c r="AG27" i="15"/>
  <c r="AH27" i="15"/>
  <c r="C28" i="15"/>
  <c r="C52" i="79" s="1"/>
  <c r="D28" i="15"/>
  <c r="E28" i="15"/>
  <c r="F28" i="15"/>
  <c r="D47" i="79" s="1"/>
  <c r="G28" i="15"/>
  <c r="H28" i="15"/>
  <c r="I28" i="15"/>
  <c r="E47" i="79"/>
  <c r="J28" i="15"/>
  <c r="K28" i="15"/>
  <c r="L28" i="15"/>
  <c r="F47" i="79" s="1"/>
  <c r="M28" i="15"/>
  <c r="N28" i="15"/>
  <c r="O28" i="15"/>
  <c r="G50" i="79" s="1"/>
  <c r="P28" i="15"/>
  <c r="Q28" i="15"/>
  <c r="R28" i="15"/>
  <c r="S28" i="15"/>
  <c r="T28" i="15"/>
  <c r="U28" i="15"/>
  <c r="I47" i="79"/>
  <c r="V28" i="15"/>
  <c r="W28" i="15"/>
  <c r="X28" i="15"/>
  <c r="Y28" i="15"/>
  <c r="Z28" i="15"/>
  <c r="AF28" i="15"/>
  <c r="AG28" i="15"/>
  <c r="AH28" i="15"/>
  <c r="C29" i="15"/>
  <c r="D29" i="15"/>
  <c r="E29" i="15"/>
  <c r="F29" i="15"/>
  <c r="D50" i="79" s="1"/>
  <c r="G29" i="15"/>
  <c r="H29" i="15"/>
  <c r="I29" i="15"/>
  <c r="J29" i="15"/>
  <c r="K29" i="15"/>
  <c r="L29" i="15"/>
  <c r="M29" i="15"/>
  <c r="N29" i="15"/>
  <c r="O29" i="15"/>
  <c r="P29" i="15"/>
  <c r="Q29" i="15"/>
  <c r="R29" i="15"/>
  <c r="H50" i="79"/>
  <c r="S29" i="15"/>
  <c r="T29" i="15"/>
  <c r="U29" i="15"/>
  <c r="V29" i="15"/>
  <c r="W29" i="15"/>
  <c r="X29" i="15"/>
  <c r="Y29" i="15"/>
  <c r="Z29" i="15"/>
  <c r="AF29" i="15"/>
  <c r="P50" i="79" s="1"/>
  <c r="AG29" i="15"/>
  <c r="AH29" i="15"/>
  <c r="C30" i="15"/>
  <c r="D30" i="15"/>
  <c r="E30" i="15"/>
  <c r="F30" i="15"/>
  <c r="D51" i="79" s="1"/>
  <c r="G30" i="15"/>
  <c r="H30" i="15"/>
  <c r="I30" i="15"/>
  <c r="J30" i="15"/>
  <c r="K30" i="15"/>
  <c r="L30" i="15"/>
  <c r="F51" i="79" s="1"/>
  <c r="M30" i="15"/>
  <c r="N30" i="15"/>
  <c r="O30" i="15"/>
  <c r="P30" i="15"/>
  <c r="Q30" i="15"/>
  <c r="R30" i="15"/>
  <c r="H51" i="79"/>
  <c r="S30" i="15"/>
  <c r="T30" i="15"/>
  <c r="U30" i="15"/>
  <c r="I51" i="79"/>
  <c r="V30" i="15"/>
  <c r="W30" i="15"/>
  <c r="X30" i="15"/>
  <c r="J51" i="79"/>
  <c r="Y30" i="15"/>
  <c r="Z30" i="15"/>
  <c r="AF30" i="15"/>
  <c r="AG30" i="15"/>
  <c r="AH30" i="15"/>
  <c r="C31" i="15"/>
  <c r="D31" i="15"/>
  <c r="E31" i="15"/>
  <c r="F31" i="15"/>
  <c r="D52" i="79" s="1"/>
  <c r="G31" i="15"/>
  <c r="H31" i="15"/>
  <c r="I31" i="15"/>
  <c r="J31" i="15"/>
  <c r="K31" i="15"/>
  <c r="L31" i="15"/>
  <c r="F52" i="79" s="1"/>
  <c r="M31" i="15"/>
  <c r="N31" i="15"/>
  <c r="O31" i="15"/>
  <c r="P31" i="15"/>
  <c r="Q31" i="15"/>
  <c r="R31" i="15"/>
  <c r="H52" i="79" s="1"/>
  <c r="S31" i="15"/>
  <c r="T31" i="15"/>
  <c r="U31" i="15"/>
  <c r="V31" i="15"/>
  <c r="W31" i="15"/>
  <c r="X31" i="15"/>
  <c r="Y31" i="15"/>
  <c r="Z31" i="15"/>
  <c r="AF31" i="15"/>
  <c r="AG31" i="15"/>
  <c r="AH31" i="15"/>
  <c r="C32" i="15"/>
  <c r="C53" i="79" s="1"/>
  <c r="D32" i="15"/>
  <c r="E32" i="15"/>
  <c r="F32" i="15"/>
  <c r="D53" i="79" s="1"/>
  <c r="G32" i="15"/>
  <c r="H32" i="15"/>
  <c r="I32" i="15"/>
  <c r="J32" i="15"/>
  <c r="K32" i="15"/>
  <c r="L32" i="15"/>
  <c r="F53" i="79" s="1"/>
  <c r="M32" i="15"/>
  <c r="N32" i="15"/>
  <c r="O32" i="15"/>
  <c r="G53" i="79" s="1"/>
  <c r="P32" i="15"/>
  <c r="Q32" i="15"/>
  <c r="R32" i="15"/>
  <c r="H53" i="79" s="1"/>
  <c r="S32" i="15"/>
  <c r="T32" i="15"/>
  <c r="U32" i="15"/>
  <c r="I53" i="79"/>
  <c r="V32" i="15"/>
  <c r="W32" i="15"/>
  <c r="X32" i="15"/>
  <c r="J53" i="79" s="1"/>
  <c r="Y32" i="15"/>
  <c r="Z32" i="15"/>
  <c r="AF32" i="15"/>
  <c r="AG32" i="15"/>
  <c r="AH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F33" i="15"/>
  <c r="AG33" i="15"/>
  <c r="AH33" i="15"/>
  <c r="C34" i="15"/>
  <c r="C56" i="79" s="1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F34" i="15"/>
  <c r="AG34" i="15"/>
  <c r="AH34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F35" i="15"/>
  <c r="AG35" i="15"/>
  <c r="AH35" i="15"/>
  <c r="C36" i="15"/>
  <c r="D36" i="15"/>
  <c r="E36" i="15"/>
  <c r="F36" i="15"/>
  <c r="D58" i="79" s="1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F36" i="15"/>
  <c r="AG36" i="15"/>
  <c r="AH36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F38" i="15"/>
  <c r="AG38" i="15"/>
  <c r="AH38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G29" i="80" s="1"/>
  <c r="P39" i="15"/>
  <c r="Q39" i="15"/>
  <c r="R39" i="15"/>
  <c r="S39" i="15"/>
  <c r="T39" i="15"/>
  <c r="U39" i="15"/>
  <c r="V39" i="15"/>
  <c r="W39" i="15"/>
  <c r="X39" i="15"/>
  <c r="Y39" i="15"/>
  <c r="Z39" i="15"/>
  <c r="AF39" i="15"/>
  <c r="AG39" i="15"/>
  <c r="AH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F40" i="15"/>
  <c r="AG40" i="15"/>
  <c r="AH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F41" i="15"/>
  <c r="AG41" i="15"/>
  <c r="AH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F42" i="15"/>
  <c r="AG42" i="15"/>
  <c r="AH42" i="15"/>
  <c r="C43" i="15"/>
  <c r="D43" i="15"/>
  <c r="E43" i="15"/>
  <c r="F43" i="15"/>
  <c r="D34" i="80" s="1"/>
  <c r="G43" i="15"/>
  <c r="H43" i="15"/>
  <c r="I43" i="15"/>
  <c r="E34" i="80" s="1"/>
  <c r="J43" i="15"/>
  <c r="K43" i="15"/>
  <c r="L43" i="15"/>
  <c r="M43" i="15"/>
  <c r="N43" i="15"/>
  <c r="O43" i="15"/>
  <c r="G34" i="80"/>
  <c r="P43" i="15"/>
  <c r="Q43" i="15"/>
  <c r="R43" i="15"/>
  <c r="H34" i="80"/>
  <c r="S43" i="15"/>
  <c r="T43" i="15"/>
  <c r="U43" i="15"/>
  <c r="I34" i="80"/>
  <c r="V43" i="15"/>
  <c r="W43" i="15"/>
  <c r="X43" i="15"/>
  <c r="Y43" i="15"/>
  <c r="Z43" i="15"/>
  <c r="AF43" i="15"/>
  <c r="P34" i="80" s="1"/>
  <c r="AG43" i="15"/>
  <c r="AH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G72" i="80" s="1"/>
  <c r="P44" i="15"/>
  <c r="Q44" i="15"/>
  <c r="R44" i="15"/>
  <c r="S44" i="15"/>
  <c r="T44" i="15"/>
  <c r="U44" i="15"/>
  <c r="V44" i="15"/>
  <c r="W44" i="15"/>
  <c r="X44" i="15"/>
  <c r="Y44" i="15"/>
  <c r="Z44" i="15"/>
  <c r="AF44" i="15"/>
  <c r="AG44" i="15"/>
  <c r="AH44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F45" i="15"/>
  <c r="AG45" i="15"/>
  <c r="AH45" i="15"/>
  <c r="C49" i="15"/>
  <c r="F49" i="15"/>
  <c r="I49" i="15"/>
  <c r="L49" i="15"/>
  <c r="O49" i="15"/>
  <c r="R49" i="15"/>
  <c r="U49" i="15"/>
  <c r="X49" i="15"/>
  <c r="AF49" i="15"/>
  <c r="C50" i="15"/>
  <c r="F50" i="15"/>
  <c r="I50" i="15"/>
  <c r="L50" i="15"/>
  <c r="U50" i="15"/>
  <c r="X50" i="15"/>
  <c r="AF50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I34" i="16" s="1"/>
  <c r="V52" i="15"/>
  <c r="W52" i="15"/>
  <c r="X52" i="15"/>
  <c r="Y52" i="15"/>
  <c r="Z52" i="15"/>
  <c r="AF52" i="15"/>
  <c r="AG52" i="15"/>
  <c r="AH52" i="15"/>
  <c r="C53" i="15"/>
  <c r="D53" i="15"/>
  <c r="E53" i="15"/>
  <c r="F53" i="15"/>
  <c r="D33" i="16" s="1"/>
  <c r="C33" i="16"/>
  <c r="I53" i="15"/>
  <c r="E33" i="16"/>
  <c r="L53" i="15"/>
  <c r="F33" i="16" s="1"/>
  <c r="O53" i="15"/>
  <c r="G33" i="16" s="1"/>
  <c r="R53" i="15"/>
  <c r="H33" i="16"/>
  <c r="U53" i="15"/>
  <c r="I33" i="16"/>
  <c r="X53" i="15"/>
  <c r="J33" i="16" s="1"/>
  <c r="G53" i="15"/>
  <c r="H53" i="15"/>
  <c r="J53" i="15"/>
  <c r="K53" i="15"/>
  <c r="M53" i="15"/>
  <c r="N53" i="15"/>
  <c r="P53" i="15"/>
  <c r="Q53" i="15"/>
  <c r="S53" i="15"/>
  <c r="T53" i="15"/>
  <c r="V53" i="15"/>
  <c r="W53" i="15"/>
  <c r="Y53" i="15"/>
  <c r="Z53" i="15"/>
  <c r="AF53" i="15"/>
  <c r="AG53" i="15"/>
  <c r="AH53" i="15"/>
  <c r="C54" i="15"/>
  <c r="D54" i="15"/>
  <c r="E54" i="15"/>
  <c r="F54" i="15"/>
  <c r="D34" i="16" s="1"/>
  <c r="G54" i="15"/>
  <c r="H54" i="15"/>
  <c r="I54" i="15"/>
  <c r="J54" i="15"/>
  <c r="K54" i="15"/>
  <c r="L54" i="15"/>
  <c r="M54" i="15"/>
  <c r="N54" i="15"/>
  <c r="O54" i="15"/>
  <c r="P54" i="15"/>
  <c r="Q54" i="15"/>
  <c r="R54" i="15"/>
  <c r="H34" i="16" s="1"/>
  <c r="C34" i="16"/>
  <c r="E34" i="16"/>
  <c r="F34" i="16"/>
  <c r="G34" i="16"/>
  <c r="U54" i="15"/>
  <c r="X54" i="15"/>
  <c r="J34" i="16" s="1"/>
  <c r="S54" i="15"/>
  <c r="T54" i="15"/>
  <c r="V54" i="15"/>
  <c r="W54" i="15"/>
  <c r="Y54" i="15"/>
  <c r="Z54" i="15"/>
  <c r="AF54" i="15"/>
  <c r="AG54" i="15"/>
  <c r="AH54" i="15"/>
  <c r="C55" i="15"/>
  <c r="D55" i="15"/>
  <c r="E55" i="15"/>
  <c r="F55" i="15"/>
  <c r="G55" i="15"/>
  <c r="H55" i="15"/>
  <c r="I55" i="15"/>
  <c r="E35" i="16"/>
  <c r="J55" i="15"/>
  <c r="K55" i="15"/>
  <c r="L55" i="15"/>
  <c r="F35" i="16" s="1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F55" i="15"/>
  <c r="AG55" i="15"/>
  <c r="AH55" i="15"/>
  <c r="C56" i="15"/>
  <c r="C36" i="16" s="1"/>
  <c r="D56" i="15"/>
  <c r="E56" i="15"/>
  <c r="F56" i="15"/>
  <c r="D36" i="16" s="1"/>
  <c r="G56" i="15"/>
  <c r="H56" i="15"/>
  <c r="I56" i="15"/>
  <c r="E36" i="16" s="1"/>
  <c r="J56" i="15"/>
  <c r="K56" i="15"/>
  <c r="L56" i="15"/>
  <c r="F36" i="16" s="1"/>
  <c r="M56" i="15"/>
  <c r="N56" i="15"/>
  <c r="O56" i="15"/>
  <c r="G36" i="16" s="1"/>
  <c r="P56" i="15"/>
  <c r="Q56" i="15"/>
  <c r="R56" i="15"/>
  <c r="H36" i="16" s="1"/>
  <c r="S56" i="15"/>
  <c r="T56" i="15"/>
  <c r="U56" i="15"/>
  <c r="I36" i="16" s="1"/>
  <c r="V56" i="15"/>
  <c r="W56" i="15"/>
  <c r="X56" i="15"/>
  <c r="J36" i="16" s="1"/>
  <c r="Y56" i="15"/>
  <c r="Z56" i="15"/>
  <c r="AF56" i="15"/>
  <c r="P36" i="16" s="1"/>
  <c r="AG56" i="15"/>
  <c r="AH56" i="15"/>
  <c r="C57" i="15"/>
  <c r="C37" i="16" s="1"/>
  <c r="D57" i="15"/>
  <c r="E57" i="15"/>
  <c r="F57" i="15"/>
  <c r="D37" i="16" s="1"/>
  <c r="G57" i="15"/>
  <c r="H57" i="15"/>
  <c r="I57" i="15"/>
  <c r="E37" i="16" s="1"/>
  <c r="J57" i="15"/>
  <c r="K57" i="15"/>
  <c r="L57" i="15"/>
  <c r="F37" i="16" s="1"/>
  <c r="M57" i="15"/>
  <c r="N57" i="15"/>
  <c r="O57" i="15"/>
  <c r="G37" i="16" s="1"/>
  <c r="P57" i="15"/>
  <c r="Q57" i="15"/>
  <c r="R57" i="15"/>
  <c r="H37" i="16" s="1"/>
  <c r="S57" i="15"/>
  <c r="T57" i="15"/>
  <c r="U57" i="15"/>
  <c r="I37" i="16" s="1"/>
  <c r="V57" i="15"/>
  <c r="W57" i="15"/>
  <c r="X57" i="15"/>
  <c r="J37" i="16" s="1"/>
  <c r="Y57" i="15"/>
  <c r="Z57" i="15"/>
  <c r="AF57" i="15"/>
  <c r="P37" i="16" s="1"/>
  <c r="AG57" i="15"/>
  <c r="AH57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F58" i="15"/>
  <c r="AG58" i="15"/>
  <c r="AH58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J85" i="80" s="1"/>
  <c r="Y59" i="15"/>
  <c r="Z59" i="15"/>
  <c r="AF59" i="15"/>
  <c r="P85" i="80" s="1"/>
  <c r="AG59" i="15"/>
  <c r="AH59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F60" i="15"/>
  <c r="AG60" i="15"/>
  <c r="AH60" i="15"/>
  <c r="C61" i="15"/>
  <c r="D61" i="15"/>
  <c r="E61" i="15"/>
  <c r="F61" i="15"/>
  <c r="G61" i="15"/>
  <c r="H61" i="15"/>
  <c r="I61" i="15"/>
  <c r="E87" i="80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J87" i="80"/>
  <c r="Y61" i="15"/>
  <c r="Z61" i="15"/>
  <c r="AF61" i="15"/>
  <c r="AG61" i="15"/>
  <c r="AH61" i="15"/>
  <c r="C62" i="15"/>
  <c r="C88" i="80" s="1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H88" i="80" s="1"/>
  <c r="S62" i="15"/>
  <c r="T62" i="15"/>
  <c r="U62" i="15"/>
  <c r="V62" i="15"/>
  <c r="W62" i="15"/>
  <c r="X62" i="15"/>
  <c r="Y62" i="15"/>
  <c r="Z62" i="15"/>
  <c r="AF62" i="15"/>
  <c r="AG62" i="15"/>
  <c r="AH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J78" i="16" s="1"/>
  <c r="Y63" i="15"/>
  <c r="Z63" i="15"/>
  <c r="AF63" i="15"/>
  <c r="AG63" i="15"/>
  <c r="AH63" i="15"/>
  <c r="C64" i="15"/>
  <c r="C79" i="16"/>
  <c r="D64" i="15"/>
  <c r="E64" i="15"/>
  <c r="F64" i="15"/>
  <c r="D79" i="16"/>
  <c r="G64" i="15"/>
  <c r="H64" i="15"/>
  <c r="I64" i="15"/>
  <c r="J64" i="15"/>
  <c r="K64" i="15"/>
  <c r="L64" i="15"/>
  <c r="M64" i="15"/>
  <c r="N64" i="15"/>
  <c r="O64" i="15"/>
  <c r="G79" i="16" s="1"/>
  <c r="P64" i="15"/>
  <c r="Q64" i="15"/>
  <c r="R64" i="15"/>
  <c r="H79" i="16"/>
  <c r="S64" i="15"/>
  <c r="T64" i="15"/>
  <c r="U64" i="15"/>
  <c r="V64" i="15"/>
  <c r="W64" i="15"/>
  <c r="X64" i="15"/>
  <c r="Y64" i="15"/>
  <c r="Z64" i="15"/>
  <c r="AF64" i="15"/>
  <c r="P79" i="16"/>
  <c r="AG64" i="15"/>
  <c r="AH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F65" i="15"/>
  <c r="AG65" i="15"/>
  <c r="AH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F66" i="15"/>
  <c r="AG66" i="15"/>
  <c r="AH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J63" i="79" s="1"/>
  <c r="Y67" i="15"/>
  <c r="Z67" i="15"/>
  <c r="AF67" i="15"/>
  <c r="AG67" i="15"/>
  <c r="AH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F68" i="15"/>
  <c r="AG68" i="15"/>
  <c r="AH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F69" i="15"/>
  <c r="AG69" i="15"/>
  <c r="AH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F70" i="15"/>
  <c r="AG70" i="15"/>
  <c r="AH70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F71" i="15"/>
  <c r="AG71" i="15"/>
  <c r="AH71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F72" i="15"/>
  <c r="AG72" i="15"/>
  <c r="AH72" i="15"/>
  <c r="C73" i="15"/>
  <c r="D73" i="15"/>
  <c r="E73" i="15"/>
  <c r="F73" i="15"/>
  <c r="G73" i="15"/>
  <c r="H73" i="15"/>
  <c r="I73" i="15"/>
  <c r="E70" i="79" s="1"/>
  <c r="J73" i="15"/>
  <c r="K73" i="15"/>
  <c r="L73" i="15"/>
  <c r="F70" i="79" s="1"/>
  <c r="M73" i="15"/>
  <c r="N73" i="15"/>
  <c r="O73" i="15"/>
  <c r="P73" i="15"/>
  <c r="Q73" i="15"/>
  <c r="R73" i="15"/>
  <c r="H70" i="79" s="1"/>
  <c r="S73" i="15"/>
  <c r="T73" i="15"/>
  <c r="U73" i="15"/>
  <c r="I70" i="79" s="1"/>
  <c r="V73" i="15"/>
  <c r="W73" i="15"/>
  <c r="X73" i="15"/>
  <c r="J70" i="79" s="1"/>
  <c r="Y73" i="15"/>
  <c r="Z73" i="15"/>
  <c r="AF73" i="15"/>
  <c r="AG73" i="15"/>
  <c r="AH73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F74" i="15"/>
  <c r="AG74" i="15"/>
  <c r="AH74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F75" i="15"/>
  <c r="AG75" i="15"/>
  <c r="AH75" i="15"/>
  <c r="C76" i="15"/>
  <c r="D76" i="15"/>
  <c r="E76" i="15"/>
  <c r="F76" i="15"/>
  <c r="D74" i="79" s="1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F76" i="15"/>
  <c r="AG76" i="15"/>
  <c r="AH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F77" i="15"/>
  <c r="AG77" i="15"/>
  <c r="AH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H72" i="79" s="1"/>
  <c r="S78" i="15"/>
  <c r="T78" i="15"/>
  <c r="U78" i="15"/>
  <c r="V78" i="15"/>
  <c r="W78" i="15"/>
  <c r="X78" i="15"/>
  <c r="Y78" i="15"/>
  <c r="Z78" i="15"/>
  <c r="AF78" i="15"/>
  <c r="AG78" i="15"/>
  <c r="AH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F79" i="15"/>
  <c r="AG79" i="15"/>
  <c r="AH79" i="15"/>
  <c r="C80" i="15"/>
  <c r="D80" i="15"/>
  <c r="E80" i="15"/>
  <c r="F80" i="15"/>
  <c r="G80" i="15"/>
  <c r="H80" i="15"/>
  <c r="I80" i="15"/>
  <c r="J80" i="15"/>
  <c r="K80" i="15"/>
  <c r="L80" i="15"/>
  <c r="AA80" i="15" s="1"/>
  <c r="M80" i="15"/>
  <c r="N80" i="15"/>
  <c r="O80" i="15"/>
  <c r="P80" i="15"/>
  <c r="Q80" i="15"/>
  <c r="R80" i="15"/>
  <c r="S80" i="15"/>
  <c r="T80" i="15"/>
  <c r="U80" i="15"/>
  <c r="I38" i="80" s="1"/>
  <c r="V80" i="15"/>
  <c r="W80" i="15"/>
  <c r="X80" i="15"/>
  <c r="Y80" i="15"/>
  <c r="Z80" i="15"/>
  <c r="AF80" i="15"/>
  <c r="AG80" i="15"/>
  <c r="AH80" i="15"/>
  <c r="C81" i="15"/>
  <c r="D81" i="15"/>
  <c r="E81" i="15"/>
  <c r="F81" i="15"/>
  <c r="D39" i="80" s="1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F81" i="15"/>
  <c r="AG81" i="15"/>
  <c r="AH81" i="15"/>
  <c r="C82" i="15"/>
  <c r="C40" i="80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H40" i="80"/>
  <c r="S82" i="15"/>
  <c r="T82" i="15"/>
  <c r="U82" i="15"/>
  <c r="V82" i="15"/>
  <c r="W82" i="15"/>
  <c r="X82" i="15"/>
  <c r="Y82" i="15"/>
  <c r="Z82" i="15"/>
  <c r="AF82" i="15"/>
  <c r="AG82" i="15"/>
  <c r="AH82" i="15"/>
  <c r="C83" i="15"/>
  <c r="C41" i="80" s="1"/>
  <c r="D83" i="15"/>
  <c r="E83" i="15"/>
  <c r="F83" i="15"/>
  <c r="G83" i="15"/>
  <c r="H83" i="15"/>
  <c r="I83" i="15"/>
  <c r="J83" i="15"/>
  <c r="K83" i="15"/>
  <c r="L83" i="15"/>
  <c r="F41" i="80" s="1"/>
  <c r="M83" i="15"/>
  <c r="N83" i="15"/>
  <c r="O83" i="15"/>
  <c r="P83" i="15"/>
  <c r="Q83" i="15"/>
  <c r="R83" i="15"/>
  <c r="H42" i="80" s="1"/>
  <c r="S83" i="15"/>
  <c r="T83" i="15"/>
  <c r="U83" i="15"/>
  <c r="V83" i="15"/>
  <c r="W83" i="15"/>
  <c r="X83" i="15"/>
  <c r="Y83" i="15"/>
  <c r="Z83" i="15"/>
  <c r="AF83" i="15"/>
  <c r="AG83" i="15"/>
  <c r="AH83" i="15"/>
  <c r="C84" i="15"/>
  <c r="D84" i="15"/>
  <c r="E84" i="15"/>
  <c r="F84" i="15"/>
  <c r="D43" i="80" s="1"/>
  <c r="G84" i="15"/>
  <c r="H84" i="15"/>
  <c r="I84" i="15"/>
  <c r="E43" i="80" s="1"/>
  <c r="J84" i="15"/>
  <c r="K84" i="15"/>
  <c r="L84" i="15"/>
  <c r="F43" i="80" s="1"/>
  <c r="M84" i="15"/>
  <c r="N84" i="15"/>
  <c r="O84" i="15"/>
  <c r="G43" i="80" s="1"/>
  <c r="P84" i="15"/>
  <c r="Q84" i="15"/>
  <c r="R84" i="15"/>
  <c r="H43" i="80" s="1"/>
  <c r="S84" i="15"/>
  <c r="T84" i="15"/>
  <c r="U84" i="15"/>
  <c r="I43" i="80" s="1"/>
  <c r="V84" i="15"/>
  <c r="W84" i="15"/>
  <c r="X84" i="15"/>
  <c r="J43" i="80" s="1"/>
  <c r="Y84" i="15"/>
  <c r="Z84" i="15"/>
  <c r="AF84" i="15"/>
  <c r="P43" i="80" s="1"/>
  <c r="AG84" i="15"/>
  <c r="AH84" i="15"/>
  <c r="C85" i="15"/>
  <c r="D85" i="15"/>
  <c r="E85" i="15"/>
  <c r="F85" i="15"/>
  <c r="D83" i="80" s="1"/>
  <c r="G85" i="15"/>
  <c r="H85" i="15"/>
  <c r="I85" i="15"/>
  <c r="E82" i="80"/>
  <c r="J85" i="15"/>
  <c r="K85" i="15"/>
  <c r="L85" i="15"/>
  <c r="M85" i="15"/>
  <c r="N85" i="15"/>
  <c r="O85" i="15"/>
  <c r="P85" i="15"/>
  <c r="Q85" i="15"/>
  <c r="R85" i="15"/>
  <c r="S85" i="15"/>
  <c r="T85" i="15"/>
  <c r="U85" i="15"/>
  <c r="I83" i="80" s="1"/>
  <c r="V85" i="15"/>
  <c r="W85" i="15"/>
  <c r="X85" i="15"/>
  <c r="J83" i="80" s="1"/>
  <c r="Y85" i="15"/>
  <c r="Z85" i="15"/>
  <c r="AF85" i="15"/>
  <c r="AG85" i="15"/>
  <c r="AH85" i="15"/>
  <c r="C86" i="15"/>
  <c r="D86" i="15"/>
  <c r="E86" i="15"/>
  <c r="F86" i="15"/>
  <c r="D84" i="80" s="1"/>
  <c r="G86" i="15"/>
  <c r="H86" i="15"/>
  <c r="I86" i="15"/>
  <c r="J86" i="15"/>
  <c r="K86" i="15"/>
  <c r="L86" i="15"/>
  <c r="M86" i="15"/>
  <c r="N86" i="15"/>
  <c r="O86" i="15"/>
  <c r="G84" i="80" s="1"/>
  <c r="P86" i="15"/>
  <c r="Q86" i="15"/>
  <c r="R86" i="15"/>
  <c r="H84" i="80" s="1"/>
  <c r="S86" i="15"/>
  <c r="T86" i="15"/>
  <c r="U86" i="15"/>
  <c r="V86" i="15"/>
  <c r="W86" i="15"/>
  <c r="X86" i="15"/>
  <c r="Y86" i="15"/>
  <c r="Z86" i="15"/>
  <c r="AF86" i="15"/>
  <c r="AG86" i="15"/>
  <c r="AH86" i="15"/>
  <c r="C91" i="15"/>
  <c r="F91" i="15"/>
  <c r="I91" i="15"/>
  <c r="L91" i="15"/>
  <c r="O91" i="15"/>
  <c r="R91" i="15"/>
  <c r="U91" i="15"/>
  <c r="X91" i="15"/>
  <c r="AF91" i="15"/>
  <c r="C92" i="15"/>
  <c r="F92" i="15"/>
  <c r="I92" i="15"/>
  <c r="L92" i="15"/>
  <c r="R92" i="15"/>
  <c r="U92" i="15"/>
  <c r="X92" i="15"/>
  <c r="AF92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X94" i="15"/>
  <c r="Y94" i="15"/>
  <c r="Z94" i="15"/>
  <c r="AF94" i="15"/>
  <c r="AG94" i="15"/>
  <c r="AH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AC95" i="15" s="1"/>
  <c r="P95" i="15"/>
  <c r="Q95" i="15"/>
  <c r="R95" i="15"/>
  <c r="S95" i="15"/>
  <c r="T95" i="15"/>
  <c r="U95" i="15"/>
  <c r="V95" i="15"/>
  <c r="W95" i="15"/>
  <c r="X95" i="15"/>
  <c r="Y95" i="15"/>
  <c r="Z95" i="15"/>
  <c r="AF95" i="15"/>
  <c r="AG95" i="15"/>
  <c r="AH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X96" i="15"/>
  <c r="Y96" i="15"/>
  <c r="Z96" i="15"/>
  <c r="AF96" i="15"/>
  <c r="AG96" i="15"/>
  <c r="AH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X97" i="15"/>
  <c r="Y97" i="15"/>
  <c r="Z97" i="15"/>
  <c r="AF97" i="15"/>
  <c r="AG97" i="15"/>
  <c r="AH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X98" i="15"/>
  <c r="Y98" i="15"/>
  <c r="Z98" i="15"/>
  <c r="AF98" i="15"/>
  <c r="AG98" i="15"/>
  <c r="AH98" i="15"/>
  <c r="C100" i="15"/>
  <c r="F100" i="15"/>
  <c r="I100" i="15"/>
  <c r="L100" i="15"/>
  <c r="O100" i="15"/>
  <c r="R100" i="15"/>
  <c r="U100" i="15"/>
  <c r="X100" i="15"/>
  <c r="AF100" i="15"/>
  <c r="C101" i="15"/>
  <c r="F101" i="15"/>
  <c r="I101" i="15"/>
  <c r="L101" i="15"/>
  <c r="R101" i="15"/>
  <c r="U101" i="15"/>
  <c r="X101" i="15"/>
  <c r="AF101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F103" i="15"/>
  <c r="AG103" i="15"/>
  <c r="AH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F104" i="15"/>
  <c r="AG104" i="15"/>
  <c r="AH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F105" i="15"/>
  <c r="AG105" i="15"/>
  <c r="AH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F106" i="15"/>
  <c r="AG106" i="15"/>
  <c r="AH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X107" i="15"/>
  <c r="Y107" i="15"/>
  <c r="Z107" i="15"/>
  <c r="AF107" i="15"/>
  <c r="AG107" i="15"/>
  <c r="AH107" i="15"/>
  <c r="C109" i="15"/>
  <c r="F109" i="15"/>
  <c r="I109" i="15"/>
  <c r="L109" i="15"/>
  <c r="O109" i="15"/>
  <c r="R109" i="15"/>
  <c r="U109" i="15"/>
  <c r="X109" i="15"/>
  <c r="AF109" i="15"/>
  <c r="C110" i="15"/>
  <c r="F110" i="15"/>
  <c r="I110" i="15"/>
  <c r="L110" i="15"/>
  <c r="R110" i="15"/>
  <c r="U110" i="15"/>
  <c r="X110" i="15"/>
  <c r="AF110" i="15"/>
  <c r="C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X112" i="15"/>
  <c r="Y112" i="15"/>
  <c r="Z112" i="15"/>
  <c r="AF112" i="15"/>
  <c r="AG112" i="15"/>
  <c r="AH112" i="15"/>
  <c r="C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X113" i="15"/>
  <c r="Y113" i="15"/>
  <c r="Z113" i="15"/>
  <c r="AF113" i="15"/>
  <c r="AG113" i="15"/>
  <c r="AH113" i="15"/>
  <c r="C114" i="15"/>
  <c r="D114" i="15"/>
  <c r="E114" i="15"/>
  <c r="F114" i="15"/>
  <c r="G114" i="15"/>
  <c r="H114" i="15"/>
  <c r="I114" i="15"/>
  <c r="J114" i="15"/>
  <c r="K114" i="15"/>
  <c r="L114" i="15"/>
  <c r="AB114" i="15" s="1"/>
  <c r="M114" i="15"/>
  <c r="N114" i="15"/>
  <c r="O114" i="15"/>
  <c r="P114" i="15"/>
  <c r="Q114" i="15"/>
  <c r="R114" i="15"/>
  <c r="S114" i="15"/>
  <c r="T114" i="15"/>
  <c r="U114" i="15"/>
  <c r="V114" i="15"/>
  <c r="W114" i="15"/>
  <c r="X114" i="15"/>
  <c r="Y114" i="15"/>
  <c r="Z114" i="15"/>
  <c r="AF114" i="15"/>
  <c r="AG114" i="15"/>
  <c r="AH114" i="15"/>
  <c r="C115" i="15"/>
  <c r="D115" i="15"/>
  <c r="E115" i="15"/>
  <c r="F115" i="15"/>
  <c r="G115" i="15"/>
  <c r="H115" i="15"/>
  <c r="I115" i="15"/>
  <c r="J115" i="15"/>
  <c r="K115" i="15"/>
  <c r="L115" i="15"/>
  <c r="M115" i="15"/>
  <c r="N115" i="15"/>
  <c r="O115" i="15"/>
  <c r="P115" i="15"/>
  <c r="Q115" i="15"/>
  <c r="R115" i="15"/>
  <c r="S115" i="15"/>
  <c r="T115" i="15"/>
  <c r="U115" i="15"/>
  <c r="V115" i="15"/>
  <c r="W115" i="15"/>
  <c r="X115" i="15"/>
  <c r="Y115" i="15"/>
  <c r="Z115" i="15"/>
  <c r="AF115" i="15"/>
  <c r="AG115" i="15"/>
  <c r="AH115" i="15"/>
  <c r="C116" i="15"/>
  <c r="D116" i="15"/>
  <c r="E116" i="15"/>
  <c r="F116" i="15"/>
  <c r="AB116" i="15" s="1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X116" i="15"/>
  <c r="Y116" i="15"/>
  <c r="Z116" i="15"/>
  <c r="AF116" i="15"/>
  <c r="AG116" i="15"/>
  <c r="AH116" i="15"/>
  <c r="C8" i="14"/>
  <c r="D8" i="14"/>
  <c r="E8" i="14"/>
  <c r="F8" i="14"/>
  <c r="G8" i="14"/>
  <c r="H8" i="14"/>
  <c r="I8" i="14"/>
  <c r="J8" i="14"/>
  <c r="P8" i="14"/>
  <c r="C9" i="14"/>
  <c r="D9" i="14"/>
  <c r="E9" i="14"/>
  <c r="F9" i="14"/>
  <c r="G9" i="14"/>
  <c r="H9" i="14"/>
  <c r="I9" i="14"/>
  <c r="J9" i="14"/>
  <c r="P9" i="14"/>
  <c r="C11" i="14"/>
  <c r="D11" i="14"/>
  <c r="D14" i="16" s="1"/>
  <c r="E11" i="14"/>
  <c r="F11" i="14"/>
  <c r="G11" i="14"/>
  <c r="G12" i="16" s="1"/>
  <c r="H11" i="14"/>
  <c r="H12" i="16" s="1"/>
  <c r="I11" i="14"/>
  <c r="I15" i="80" s="1"/>
  <c r="J11" i="14"/>
  <c r="P11" i="14"/>
  <c r="C12" i="14"/>
  <c r="C11" i="16" s="1"/>
  <c r="D12" i="14"/>
  <c r="E12" i="14"/>
  <c r="F12" i="14"/>
  <c r="G12" i="14"/>
  <c r="H12" i="14"/>
  <c r="I12" i="14"/>
  <c r="J12" i="14"/>
  <c r="P12" i="14"/>
  <c r="C13" i="14"/>
  <c r="D13" i="14"/>
  <c r="D13" i="16" s="1"/>
  <c r="D14" i="14"/>
  <c r="D56" i="80" s="1"/>
  <c r="E13" i="14"/>
  <c r="F13" i="14"/>
  <c r="G13" i="14"/>
  <c r="H13" i="14"/>
  <c r="I13" i="14"/>
  <c r="J13" i="14"/>
  <c r="P13" i="14"/>
  <c r="P12" i="16" s="1"/>
  <c r="P14" i="14"/>
  <c r="P13" i="16" s="1"/>
  <c r="C14" i="14"/>
  <c r="E14" i="14"/>
  <c r="F14" i="14"/>
  <c r="G14" i="14"/>
  <c r="H14" i="14"/>
  <c r="H13" i="16" s="1"/>
  <c r="I14" i="14"/>
  <c r="J14" i="14"/>
  <c r="J20" i="14"/>
  <c r="J48" i="16" s="1"/>
  <c r="C16" i="14"/>
  <c r="D16" i="14"/>
  <c r="E16" i="14"/>
  <c r="F16" i="14"/>
  <c r="G16" i="14"/>
  <c r="H16" i="14"/>
  <c r="I16" i="14"/>
  <c r="J16" i="14"/>
  <c r="P16" i="14"/>
  <c r="C17" i="14"/>
  <c r="D17" i="14"/>
  <c r="E17" i="14"/>
  <c r="E53" i="80" s="1"/>
  <c r="F17" i="14"/>
  <c r="F53" i="80" s="1"/>
  <c r="G17" i="14"/>
  <c r="H17" i="14"/>
  <c r="H53" i="80" s="1"/>
  <c r="I17" i="14"/>
  <c r="J17" i="14"/>
  <c r="P17" i="14"/>
  <c r="C18" i="14"/>
  <c r="C54" i="80" s="1"/>
  <c r="D18" i="14"/>
  <c r="E18" i="14"/>
  <c r="F18" i="14"/>
  <c r="G18" i="14"/>
  <c r="H18" i="14"/>
  <c r="I18" i="14"/>
  <c r="J18" i="14"/>
  <c r="P18" i="14"/>
  <c r="C19" i="14"/>
  <c r="D19" i="14"/>
  <c r="E19" i="14"/>
  <c r="F19" i="14"/>
  <c r="F55" i="80" s="1"/>
  <c r="G19" i="14"/>
  <c r="G55" i="80" s="1"/>
  <c r="H19" i="14"/>
  <c r="H47" i="16" s="1"/>
  <c r="I19" i="14"/>
  <c r="I47" i="16" s="1"/>
  <c r="J19" i="14"/>
  <c r="P19" i="14"/>
  <c r="C20" i="14"/>
  <c r="C48" i="16" s="1"/>
  <c r="D20" i="14"/>
  <c r="E20" i="14"/>
  <c r="E56" i="80" s="1"/>
  <c r="F20" i="14"/>
  <c r="G20" i="14"/>
  <c r="G56" i="80" s="1"/>
  <c r="H20" i="14"/>
  <c r="I20" i="14"/>
  <c r="P20" i="14"/>
  <c r="C21" i="14"/>
  <c r="C57" i="80"/>
  <c r="D21" i="14"/>
  <c r="D57" i="80"/>
  <c r="E21" i="14"/>
  <c r="E57" i="80" s="1"/>
  <c r="F21" i="14"/>
  <c r="F49" i="16" s="1"/>
  <c r="F57" i="80"/>
  <c r="G21" i="14"/>
  <c r="H21" i="14"/>
  <c r="H57" i="80"/>
  <c r="I21" i="14"/>
  <c r="J21" i="14"/>
  <c r="J57" i="80" s="1"/>
  <c r="P21" i="14"/>
  <c r="C22" i="14"/>
  <c r="D22" i="14"/>
  <c r="E22" i="14"/>
  <c r="F22" i="14"/>
  <c r="G22" i="14"/>
  <c r="H22" i="14"/>
  <c r="I22" i="14"/>
  <c r="J22" i="14"/>
  <c r="M22" i="14" s="1"/>
  <c r="P22" i="14"/>
  <c r="C23" i="14"/>
  <c r="D23" i="14"/>
  <c r="E23" i="14"/>
  <c r="F23" i="14"/>
  <c r="G23" i="14"/>
  <c r="H23" i="14"/>
  <c r="I23" i="14"/>
  <c r="I50" i="16" s="1"/>
  <c r="J23" i="14"/>
  <c r="P23" i="14"/>
  <c r="C24" i="14"/>
  <c r="D24" i="14"/>
  <c r="E24" i="14"/>
  <c r="F24" i="14"/>
  <c r="F11" i="79" s="1"/>
  <c r="G24" i="14"/>
  <c r="G11" i="79" s="1"/>
  <c r="H24" i="14"/>
  <c r="I24" i="14"/>
  <c r="J24" i="14"/>
  <c r="J11" i="79"/>
  <c r="P24" i="14"/>
  <c r="C26" i="14"/>
  <c r="D26" i="14"/>
  <c r="D12" i="79"/>
  <c r="E26" i="14"/>
  <c r="F26" i="14"/>
  <c r="F12" i="79" s="1"/>
  <c r="G26" i="14"/>
  <c r="G12" i="79"/>
  <c r="H26" i="14"/>
  <c r="H12" i="79" s="1"/>
  <c r="I26" i="14"/>
  <c r="I12" i="79" s="1"/>
  <c r="J26" i="14"/>
  <c r="P26" i="14"/>
  <c r="P12" i="79"/>
  <c r="C27" i="14"/>
  <c r="C14" i="79"/>
  <c r="D27" i="14"/>
  <c r="E27" i="14"/>
  <c r="E14" i="79"/>
  <c r="F27" i="14"/>
  <c r="F14" i="79" s="1"/>
  <c r="G27" i="14"/>
  <c r="G14" i="79"/>
  <c r="H27" i="14"/>
  <c r="H14" i="79"/>
  <c r="I27" i="14"/>
  <c r="I14" i="79" s="1"/>
  <c r="J27" i="14"/>
  <c r="J14" i="79" s="1"/>
  <c r="P27" i="14"/>
  <c r="C28" i="14"/>
  <c r="D28" i="14"/>
  <c r="E28" i="14"/>
  <c r="F28" i="14"/>
  <c r="G28" i="14"/>
  <c r="G32" i="14"/>
  <c r="G19" i="79"/>
  <c r="H28" i="14"/>
  <c r="H18" i="79" s="1"/>
  <c r="I28" i="14"/>
  <c r="J28" i="14"/>
  <c r="P28" i="14"/>
  <c r="C29" i="14"/>
  <c r="D29" i="14"/>
  <c r="E29" i="14"/>
  <c r="F29" i="14"/>
  <c r="G29" i="14"/>
  <c r="H29" i="14"/>
  <c r="I29" i="14"/>
  <c r="J29" i="14"/>
  <c r="J16" i="79" s="1"/>
  <c r="P29" i="14"/>
  <c r="C30" i="14"/>
  <c r="D30" i="14"/>
  <c r="E30" i="14"/>
  <c r="F30" i="14"/>
  <c r="G30" i="14"/>
  <c r="H30" i="14"/>
  <c r="I30" i="14"/>
  <c r="I17" i="79" s="1"/>
  <c r="J30" i="14"/>
  <c r="P30" i="14"/>
  <c r="C31" i="14"/>
  <c r="D31" i="14"/>
  <c r="E31" i="14"/>
  <c r="F31" i="14"/>
  <c r="F18" i="79" s="1"/>
  <c r="G31" i="14"/>
  <c r="H31" i="14"/>
  <c r="I31" i="14"/>
  <c r="J31" i="14"/>
  <c r="J18" i="79" s="1"/>
  <c r="P31" i="14"/>
  <c r="P18" i="79" s="1"/>
  <c r="C32" i="14"/>
  <c r="D32" i="14"/>
  <c r="E32" i="14"/>
  <c r="F32" i="14"/>
  <c r="H32" i="14"/>
  <c r="I32" i="14"/>
  <c r="J32" i="14"/>
  <c r="P32" i="14"/>
  <c r="P19" i="79" s="1"/>
  <c r="C33" i="14"/>
  <c r="C20" i="79"/>
  <c r="D33" i="14"/>
  <c r="E33" i="14"/>
  <c r="K33" i="14" s="1"/>
  <c r="F33" i="14"/>
  <c r="G33" i="14"/>
  <c r="G20" i="79" s="1"/>
  <c r="H33" i="14"/>
  <c r="I33" i="14"/>
  <c r="I20" i="79" s="1"/>
  <c r="J33" i="14"/>
  <c r="P33" i="14"/>
  <c r="C34" i="14"/>
  <c r="C22" i="79"/>
  <c r="D34" i="14"/>
  <c r="E34" i="14"/>
  <c r="F34" i="14"/>
  <c r="F22" i="79" s="1"/>
  <c r="G34" i="14"/>
  <c r="H34" i="14"/>
  <c r="I34" i="14"/>
  <c r="J34" i="14"/>
  <c r="P34" i="14"/>
  <c r="C35" i="14"/>
  <c r="D35" i="14"/>
  <c r="E35" i="14"/>
  <c r="F35" i="14"/>
  <c r="G35" i="14"/>
  <c r="G23" i="79" s="1"/>
  <c r="H35" i="14"/>
  <c r="I35" i="14"/>
  <c r="J35" i="14"/>
  <c r="P35" i="14"/>
  <c r="P23" i="79" s="1"/>
  <c r="C36" i="14"/>
  <c r="D36" i="14"/>
  <c r="E36" i="14"/>
  <c r="F36" i="14"/>
  <c r="F24" i="79" s="1"/>
  <c r="G36" i="14"/>
  <c r="H36" i="14"/>
  <c r="I36" i="14"/>
  <c r="J36" i="14"/>
  <c r="P36" i="14"/>
  <c r="P24" i="79" s="1"/>
  <c r="C38" i="14"/>
  <c r="D38" i="14"/>
  <c r="E38" i="14"/>
  <c r="F38" i="14"/>
  <c r="G38" i="14"/>
  <c r="H38" i="14"/>
  <c r="I38" i="14"/>
  <c r="J38" i="14"/>
  <c r="P38" i="14"/>
  <c r="C39" i="14"/>
  <c r="D39" i="14"/>
  <c r="E39" i="14"/>
  <c r="F39" i="14"/>
  <c r="F12" i="80" s="1"/>
  <c r="G39" i="14"/>
  <c r="H39" i="14"/>
  <c r="I39" i="14"/>
  <c r="J39" i="14"/>
  <c r="P39" i="14"/>
  <c r="C40" i="14"/>
  <c r="D40" i="14"/>
  <c r="E40" i="14"/>
  <c r="F40" i="14"/>
  <c r="G40" i="14"/>
  <c r="H40" i="14"/>
  <c r="I40" i="14"/>
  <c r="J40" i="14"/>
  <c r="P40" i="14"/>
  <c r="C41" i="14"/>
  <c r="D41" i="14"/>
  <c r="E41" i="14"/>
  <c r="F41" i="14"/>
  <c r="G41" i="14"/>
  <c r="H41" i="14"/>
  <c r="H14" i="80" s="1"/>
  <c r="I41" i="14"/>
  <c r="J41" i="14"/>
  <c r="J13" i="80" s="1"/>
  <c r="P41" i="14"/>
  <c r="C42" i="14"/>
  <c r="D42" i="14"/>
  <c r="E42" i="14"/>
  <c r="F42" i="14"/>
  <c r="G42" i="14"/>
  <c r="H42" i="14"/>
  <c r="I42" i="14"/>
  <c r="J42" i="14"/>
  <c r="J51" i="80" s="1"/>
  <c r="P42" i="14"/>
  <c r="C43" i="14"/>
  <c r="D43" i="14"/>
  <c r="E43" i="14"/>
  <c r="F43" i="14"/>
  <c r="G43" i="14"/>
  <c r="H43" i="14"/>
  <c r="H16" i="80" s="1"/>
  <c r="I43" i="14"/>
  <c r="J43" i="14"/>
  <c r="J16" i="80"/>
  <c r="P43" i="14"/>
  <c r="P16" i="80" s="1"/>
  <c r="C44" i="14"/>
  <c r="D44" i="14"/>
  <c r="D51" i="80" s="1"/>
  <c r="E44" i="14"/>
  <c r="F44" i="14"/>
  <c r="G44" i="14"/>
  <c r="H44" i="14"/>
  <c r="I44" i="14"/>
  <c r="J44" i="14"/>
  <c r="P44" i="14"/>
  <c r="C45" i="14"/>
  <c r="D45" i="14"/>
  <c r="E45" i="14"/>
  <c r="F45" i="14"/>
  <c r="G45" i="14"/>
  <c r="H45" i="14"/>
  <c r="I45" i="14"/>
  <c r="I53" i="80"/>
  <c r="J45" i="14"/>
  <c r="P45" i="14"/>
  <c r="C49" i="14"/>
  <c r="D49" i="14"/>
  <c r="E49" i="14"/>
  <c r="F49" i="14"/>
  <c r="G49" i="14"/>
  <c r="H49" i="14"/>
  <c r="I49" i="14"/>
  <c r="J49" i="14"/>
  <c r="P49" i="14"/>
  <c r="C50" i="14"/>
  <c r="D50" i="14"/>
  <c r="E50" i="14"/>
  <c r="F50" i="14"/>
  <c r="G50" i="14"/>
  <c r="H50" i="14"/>
  <c r="I50" i="14"/>
  <c r="J50" i="14"/>
  <c r="P50" i="14"/>
  <c r="C52" i="14"/>
  <c r="D52" i="14"/>
  <c r="D25" i="80" s="1"/>
  <c r="E52" i="14"/>
  <c r="E19" i="16" s="1"/>
  <c r="F52" i="14"/>
  <c r="G52" i="14"/>
  <c r="G18" i="16" s="1"/>
  <c r="H52" i="14"/>
  <c r="I52" i="14"/>
  <c r="J52" i="14"/>
  <c r="P52" i="14"/>
  <c r="C53" i="14"/>
  <c r="D53" i="14"/>
  <c r="E53" i="14"/>
  <c r="F53" i="14"/>
  <c r="G53" i="14"/>
  <c r="H53" i="14"/>
  <c r="I53" i="14"/>
  <c r="J53" i="14"/>
  <c r="P53" i="14"/>
  <c r="C54" i="14"/>
  <c r="D54" i="14"/>
  <c r="E54" i="14"/>
  <c r="F54" i="14"/>
  <c r="G54" i="14"/>
  <c r="K54" i="14" s="1"/>
  <c r="G19" i="16"/>
  <c r="H54" i="14"/>
  <c r="H19" i="16" s="1"/>
  <c r="I54" i="14"/>
  <c r="I65" i="80" s="1"/>
  <c r="J54" i="14"/>
  <c r="P54" i="14"/>
  <c r="C55" i="14"/>
  <c r="D55" i="14"/>
  <c r="E55" i="14"/>
  <c r="F55" i="14"/>
  <c r="G55" i="14"/>
  <c r="H55" i="14"/>
  <c r="I55" i="14"/>
  <c r="J55" i="14"/>
  <c r="P55" i="14"/>
  <c r="C56" i="14"/>
  <c r="D56" i="14"/>
  <c r="D67" i="80" s="1"/>
  <c r="E56" i="14"/>
  <c r="E67" i="80" s="1"/>
  <c r="F56" i="14"/>
  <c r="F21" i="16" s="1"/>
  <c r="G56" i="14"/>
  <c r="H56" i="14"/>
  <c r="H21" i="16" s="1"/>
  <c r="I56" i="14"/>
  <c r="J56" i="14"/>
  <c r="J67" i="80" s="1"/>
  <c r="P56" i="14"/>
  <c r="C57" i="14"/>
  <c r="D57" i="14"/>
  <c r="E57" i="14"/>
  <c r="F57" i="14"/>
  <c r="G57" i="14"/>
  <c r="G22" i="16" s="1"/>
  <c r="H57" i="14"/>
  <c r="I57" i="14"/>
  <c r="J57" i="14"/>
  <c r="P57" i="14"/>
  <c r="C58" i="14"/>
  <c r="C56" i="16" s="1"/>
  <c r="D58" i="14"/>
  <c r="D54" i="16" s="1"/>
  <c r="E58" i="14"/>
  <c r="F58" i="14"/>
  <c r="F62" i="80" s="1"/>
  <c r="G58" i="14"/>
  <c r="H58" i="14"/>
  <c r="H54" i="16" s="1"/>
  <c r="I58" i="14"/>
  <c r="J58" i="14"/>
  <c r="P58" i="14"/>
  <c r="C59" i="14"/>
  <c r="D59" i="14"/>
  <c r="E59" i="14"/>
  <c r="E55" i="16" s="1"/>
  <c r="F59" i="14"/>
  <c r="G59" i="14"/>
  <c r="H59" i="14"/>
  <c r="I59" i="14"/>
  <c r="J59" i="14"/>
  <c r="P59" i="14"/>
  <c r="P64" i="80" s="1"/>
  <c r="C60" i="14"/>
  <c r="D60" i="14"/>
  <c r="E60" i="14"/>
  <c r="F60" i="14"/>
  <c r="G60" i="14"/>
  <c r="H60" i="14"/>
  <c r="I60" i="14"/>
  <c r="J60" i="14"/>
  <c r="J65" i="80" s="1"/>
  <c r="P60" i="14"/>
  <c r="P56" i="16" s="1"/>
  <c r="P65" i="80"/>
  <c r="C61" i="14"/>
  <c r="D61" i="14"/>
  <c r="D57" i="16" s="1"/>
  <c r="E61" i="14"/>
  <c r="F61" i="14"/>
  <c r="G61" i="14"/>
  <c r="H61" i="14"/>
  <c r="I61" i="14"/>
  <c r="I57" i="16" s="1"/>
  <c r="J61" i="14"/>
  <c r="P61" i="14"/>
  <c r="P66" i="80" s="1"/>
  <c r="C62" i="14"/>
  <c r="D62" i="14"/>
  <c r="E62" i="14"/>
  <c r="F62" i="14"/>
  <c r="F58" i="16" s="1"/>
  <c r="G62" i="14"/>
  <c r="H62" i="14"/>
  <c r="I62" i="14"/>
  <c r="I67" i="80" s="1"/>
  <c r="J62" i="14"/>
  <c r="P62" i="14"/>
  <c r="C63" i="14"/>
  <c r="D63" i="14"/>
  <c r="E63" i="14"/>
  <c r="F63" i="14"/>
  <c r="F68" i="80" s="1"/>
  <c r="G63" i="14"/>
  <c r="H63" i="14"/>
  <c r="H68" i="80" s="1"/>
  <c r="I63" i="14"/>
  <c r="J63" i="14"/>
  <c r="P63" i="14"/>
  <c r="C64" i="14"/>
  <c r="D64" i="14"/>
  <c r="E64" i="14"/>
  <c r="F64" i="14"/>
  <c r="G64" i="14"/>
  <c r="G60" i="16" s="1"/>
  <c r="H64" i="14"/>
  <c r="I64" i="14"/>
  <c r="J64" i="14"/>
  <c r="P64" i="14"/>
  <c r="P60" i="16" s="1"/>
  <c r="C65" i="14"/>
  <c r="D65" i="14"/>
  <c r="E65" i="14"/>
  <c r="F65" i="14"/>
  <c r="G65" i="14"/>
  <c r="G66" i="14"/>
  <c r="G28" i="79"/>
  <c r="H65" i="14"/>
  <c r="H28" i="79" s="1"/>
  <c r="I65" i="14"/>
  <c r="J65" i="14"/>
  <c r="J66" i="14"/>
  <c r="P65" i="14"/>
  <c r="C66" i="14"/>
  <c r="D66" i="14"/>
  <c r="E66" i="14"/>
  <c r="E29" i="79" s="1"/>
  <c r="E67" i="14"/>
  <c r="F66" i="14"/>
  <c r="H66" i="14"/>
  <c r="I66" i="14"/>
  <c r="P66" i="14"/>
  <c r="C67" i="14"/>
  <c r="D67" i="14"/>
  <c r="D29" i="79" s="1"/>
  <c r="F67" i="14"/>
  <c r="G67" i="14"/>
  <c r="H67" i="14"/>
  <c r="I67" i="14"/>
  <c r="J67" i="14"/>
  <c r="P67" i="14"/>
  <c r="C68" i="14"/>
  <c r="D68" i="14"/>
  <c r="D31" i="79" s="1"/>
  <c r="E68" i="14"/>
  <c r="F68" i="14"/>
  <c r="G68" i="14"/>
  <c r="H68" i="14"/>
  <c r="I68" i="14"/>
  <c r="J68" i="14"/>
  <c r="P68" i="14"/>
  <c r="C69" i="14"/>
  <c r="C30" i="79" s="1"/>
  <c r="D69" i="14"/>
  <c r="E69" i="14"/>
  <c r="F69" i="14"/>
  <c r="G69" i="14"/>
  <c r="G30" i="79" s="1"/>
  <c r="H69" i="14"/>
  <c r="I69" i="14"/>
  <c r="I33" i="79" s="1"/>
  <c r="J69" i="14"/>
  <c r="P69" i="14"/>
  <c r="C70" i="14"/>
  <c r="D70" i="14"/>
  <c r="E70" i="14"/>
  <c r="E33" i="79" s="1"/>
  <c r="F70" i="14"/>
  <c r="F33" i="79" s="1"/>
  <c r="G70" i="14"/>
  <c r="H70" i="14"/>
  <c r="H33" i="79" s="1"/>
  <c r="I70" i="14"/>
  <c r="J70" i="14"/>
  <c r="P70" i="14"/>
  <c r="C71" i="14"/>
  <c r="D71" i="14"/>
  <c r="E71" i="14"/>
  <c r="F71" i="14"/>
  <c r="G71" i="14"/>
  <c r="H71" i="14"/>
  <c r="I71" i="14"/>
  <c r="J71" i="14"/>
  <c r="P71" i="14"/>
  <c r="C72" i="14"/>
  <c r="D72" i="14"/>
  <c r="E72" i="14"/>
  <c r="F72" i="14"/>
  <c r="F35" i="79" s="1"/>
  <c r="G72" i="14"/>
  <c r="H72" i="14"/>
  <c r="I72" i="14"/>
  <c r="J72" i="14"/>
  <c r="P72" i="14"/>
  <c r="C73" i="14"/>
  <c r="C36" i="79"/>
  <c r="D73" i="14"/>
  <c r="D39" i="79" s="1"/>
  <c r="E73" i="14"/>
  <c r="F73" i="14"/>
  <c r="G73" i="14"/>
  <c r="G36" i="79" s="1"/>
  <c r="H73" i="14"/>
  <c r="I73" i="14"/>
  <c r="J73" i="14"/>
  <c r="J36" i="79" s="1"/>
  <c r="P73" i="14"/>
  <c r="P36" i="79"/>
  <c r="C74" i="14"/>
  <c r="D74" i="14"/>
  <c r="E74" i="14"/>
  <c r="F74" i="14"/>
  <c r="F37" i="79"/>
  <c r="G74" i="14"/>
  <c r="H74" i="14"/>
  <c r="I74" i="14"/>
  <c r="J74" i="14"/>
  <c r="P74" i="14"/>
  <c r="C75" i="14"/>
  <c r="D75" i="14"/>
  <c r="E75" i="14"/>
  <c r="E39" i="79"/>
  <c r="F75" i="14"/>
  <c r="M75" i="14" s="1"/>
  <c r="G75" i="14"/>
  <c r="H75" i="14"/>
  <c r="I75" i="14"/>
  <c r="J75" i="14"/>
  <c r="P75" i="14"/>
  <c r="C76" i="14"/>
  <c r="D76" i="14"/>
  <c r="L76" i="14" s="1"/>
  <c r="E76" i="14"/>
  <c r="F76" i="14"/>
  <c r="G76" i="14"/>
  <c r="H76" i="14"/>
  <c r="I76" i="14"/>
  <c r="J76" i="14"/>
  <c r="P76" i="14"/>
  <c r="P40" i="79" s="1"/>
  <c r="C77" i="14"/>
  <c r="D77" i="14"/>
  <c r="E77" i="14"/>
  <c r="E41" i="79" s="1"/>
  <c r="F77" i="14"/>
  <c r="G77" i="14"/>
  <c r="H77" i="14"/>
  <c r="I77" i="14"/>
  <c r="J77" i="14"/>
  <c r="P77" i="14"/>
  <c r="C78" i="14"/>
  <c r="D78" i="14"/>
  <c r="E78" i="14"/>
  <c r="F78" i="14"/>
  <c r="G78" i="14"/>
  <c r="H78" i="14"/>
  <c r="H38" i="79"/>
  <c r="I78" i="14"/>
  <c r="J78" i="14"/>
  <c r="P78" i="14"/>
  <c r="P38" i="79" s="1"/>
  <c r="C79" i="14"/>
  <c r="D79" i="14"/>
  <c r="E79" i="14"/>
  <c r="F79" i="14"/>
  <c r="G79" i="14"/>
  <c r="H79" i="14"/>
  <c r="H20" i="80" s="1"/>
  <c r="I79" i="14"/>
  <c r="J79" i="14"/>
  <c r="P79" i="14"/>
  <c r="P20" i="80" s="1"/>
  <c r="C80" i="14"/>
  <c r="D80" i="14"/>
  <c r="D20" i="80" s="1"/>
  <c r="E80" i="14"/>
  <c r="F80" i="14"/>
  <c r="F20" i="80" s="1"/>
  <c r="G80" i="14"/>
  <c r="H80" i="14"/>
  <c r="I80" i="14"/>
  <c r="J80" i="14"/>
  <c r="P80" i="14"/>
  <c r="C81" i="14"/>
  <c r="D81" i="14"/>
  <c r="E81" i="14"/>
  <c r="E21" i="80" s="1"/>
  <c r="F81" i="14"/>
  <c r="G81" i="14"/>
  <c r="H81" i="14"/>
  <c r="H21" i="80" s="1"/>
  <c r="I81" i="14"/>
  <c r="J81" i="14"/>
  <c r="P81" i="14"/>
  <c r="C82" i="14"/>
  <c r="D82" i="14"/>
  <c r="E82" i="14"/>
  <c r="F82" i="14"/>
  <c r="G82" i="14"/>
  <c r="H82" i="14"/>
  <c r="I82" i="14"/>
  <c r="J82" i="14"/>
  <c r="P82" i="14"/>
  <c r="C83" i="14"/>
  <c r="D83" i="14"/>
  <c r="E83" i="14"/>
  <c r="E61" i="80" s="1"/>
  <c r="F83" i="14"/>
  <c r="G83" i="14"/>
  <c r="H83" i="14"/>
  <c r="I83" i="14"/>
  <c r="I24" i="80" s="1"/>
  <c r="J83" i="14"/>
  <c r="P83" i="14"/>
  <c r="C84" i="14"/>
  <c r="D84" i="14"/>
  <c r="E84" i="14"/>
  <c r="E25" i="80"/>
  <c r="F84" i="14"/>
  <c r="F25" i="80" s="1"/>
  <c r="G84" i="14"/>
  <c r="G25" i="80"/>
  <c r="H84" i="14"/>
  <c r="H25" i="80" s="1"/>
  <c r="I84" i="14"/>
  <c r="I25" i="80"/>
  <c r="J84" i="14"/>
  <c r="P84" i="14"/>
  <c r="P25" i="80" s="1"/>
  <c r="C85" i="14"/>
  <c r="C61" i="80" s="1"/>
  <c r="D85" i="14"/>
  <c r="D62" i="80" s="1"/>
  <c r="E85" i="14"/>
  <c r="F85" i="14"/>
  <c r="G85" i="14"/>
  <c r="G61" i="80" s="1"/>
  <c r="H85" i="14"/>
  <c r="H62" i="80"/>
  <c r="I85" i="14"/>
  <c r="J85" i="14"/>
  <c r="P85" i="14"/>
  <c r="C86" i="14"/>
  <c r="C63" i="80"/>
  <c r="D86" i="14"/>
  <c r="E86" i="14"/>
  <c r="F86" i="14"/>
  <c r="G86" i="14"/>
  <c r="H86" i="14"/>
  <c r="I86" i="14"/>
  <c r="M86" i="14" s="1"/>
  <c r="J86" i="14"/>
  <c r="P86" i="14"/>
  <c r="B1" i="13"/>
  <c r="B3" i="13"/>
  <c r="A13" i="12"/>
  <c r="A14" i="12"/>
  <c r="A15" i="12"/>
  <c r="A21" i="12"/>
  <c r="H22" i="16"/>
  <c r="D22" i="16"/>
  <c r="H82" i="80"/>
  <c r="D82" i="80"/>
  <c r="AC76" i="15"/>
  <c r="AB75" i="15"/>
  <c r="J73" i="79"/>
  <c r="F73" i="79"/>
  <c r="AA74" i="15"/>
  <c r="AC72" i="15"/>
  <c r="AB71" i="15"/>
  <c r="J68" i="79"/>
  <c r="F68" i="79"/>
  <c r="AA70" i="15"/>
  <c r="H64" i="79"/>
  <c r="D64" i="79"/>
  <c r="D66" i="79"/>
  <c r="AC68" i="15"/>
  <c r="E65" i="79"/>
  <c r="AB67" i="15"/>
  <c r="AA66" i="15"/>
  <c r="E79" i="16"/>
  <c r="AB63" i="15"/>
  <c r="J89" i="80"/>
  <c r="F89" i="80"/>
  <c r="P88" i="80"/>
  <c r="P77" i="16"/>
  <c r="G88" i="80"/>
  <c r="G77" i="16"/>
  <c r="H87" i="80"/>
  <c r="H76" i="16"/>
  <c r="D87" i="80"/>
  <c r="D76" i="16"/>
  <c r="M76" i="16" s="1"/>
  <c r="AC60" i="15"/>
  <c r="I86" i="80"/>
  <c r="I75" i="16"/>
  <c r="E86" i="80"/>
  <c r="E75" i="16"/>
  <c r="AB59" i="15"/>
  <c r="F85" i="80"/>
  <c r="F74" i="16"/>
  <c r="P83" i="80"/>
  <c r="P84" i="80"/>
  <c r="P73" i="16"/>
  <c r="G83" i="80"/>
  <c r="C84" i="80"/>
  <c r="C73" i="16"/>
  <c r="AA43" i="15"/>
  <c r="C34" i="80"/>
  <c r="AB43" i="15"/>
  <c r="E30" i="80"/>
  <c r="AA40" i="15"/>
  <c r="I31" i="80"/>
  <c r="E31" i="80"/>
  <c r="AA38" i="15"/>
  <c r="E58" i="79"/>
  <c r="AA36" i="15"/>
  <c r="E56" i="79"/>
  <c r="AA34" i="15"/>
  <c r="E53" i="79"/>
  <c r="AA32" i="15"/>
  <c r="E51" i="79"/>
  <c r="AA30" i="15"/>
  <c r="I49" i="79"/>
  <c r="E49" i="79"/>
  <c r="AA28" i="15"/>
  <c r="AA26" i="15"/>
  <c r="AA24" i="15"/>
  <c r="AA22" i="15"/>
  <c r="I77" i="80"/>
  <c r="I67" i="16"/>
  <c r="E77" i="80"/>
  <c r="AA20" i="15"/>
  <c r="E67" i="16"/>
  <c r="I75" i="80"/>
  <c r="I65" i="16"/>
  <c r="E75" i="80"/>
  <c r="E65" i="16"/>
  <c r="AA18" i="15"/>
  <c r="AA16" i="15"/>
  <c r="E28" i="16"/>
  <c r="AA14" i="15"/>
  <c r="AB14" i="15"/>
  <c r="E26" i="16"/>
  <c r="AA12" i="15"/>
  <c r="AB12" i="15"/>
  <c r="C77" i="16"/>
  <c r="G75" i="16"/>
  <c r="G50" i="16"/>
  <c r="AC98" i="15"/>
  <c r="P41" i="80"/>
  <c r="I39" i="80"/>
  <c r="E39" i="80"/>
  <c r="J38" i="80"/>
  <c r="F38" i="80"/>
  <c r="I75" i="79"/>
  <c r="E75" i="79"/>
  <c r="F74" i="79"/>
  <c r="AA75" i="15"/>
  <c r="H71" i="79"/>
  <c r="D71" i="79"/>
  <c r="AB72" i="15"/>
  <c r="J69" i="79"/>
  <c r="F69" i="79"/>
  <c r="AA71" i="15"/>
  <c r="D67" i="79"/>
  <c r="AC69" i="15"/>
  <c r="I64" i="79"/>
  <c r="I66" i="79"/>
  <c r="E64" i="79"/>
  <c r="E66" i="79"/>
  <c r="AB68" i="15"/>
  <c r="P63" i="79"/>
  <c r="AA67" i="15"/>
  <c r="G63" i="79"/>
  <c r="C63" i="79"/>
  <c r="H62" i="79"/>
  <c r="D62" i="79"/>
  <c r="AC65" i="15"/>
  <c r="AB64" i="15"/>
  <c r="P89" i="80"/>
  <c r="P78" i="16"/>
  <c r="G89" i="80"/>
  <c r="G78" i="16"/>
  <c r="C89" i="80"/>
  <c r="C78" i="16"/>
  <c r="M78" i="16" s="1"/>
  <c r="D88" i="80"/>
  <c r="D77" i="16"/>
  <c r="AC61" i="15"/>
  <c r="AD61" i="15" s="1"/>
  <c r="I87" i="80"/>
  <c r="I76" i="16"/>
  <c r="J86" i="80"/>
  <c r="J75" i="16"/>
  <c r="F86" i="80"/>
  <c r="L86" i="80" s="1"/>
  <c r="F75" i="16"/>
  <c r="AA59" i="15"/>
  <c r="G85" i="80"/>
  <c r="G74" i="16"/>
  <c r="C85" i="80"/>
  <c r="C74" i="16"/>
  <c r="H83" i="80"/>
  <c r="H73" i="16"/>
  <c r="D73" i="16"/>
  <c r="AC57" i="15"/>
  <c r="AC56" i="15"/>
  <c r="AD56" i="15" s="1"/>
  <c r="AA56" i="15"/>
  <c r="C35" i="16"/>
  <c r="AB55" i="15"/>
  <c r="D42" i="80"/>
  <c r="AC52" i="15"/>
  <c r="AA52" i="15"/>
  <c r="G32" i="80"/>
  <c r="C32" i="80"/>
  <c r="AB42" i="15"/>
  <c r="F78" i="16"/>
  <c r="J76" i="16"/>
  <c r="P74" i="16"/>
  <c r="G73" i="16"/>
  <c r="D63" i="79"/>
  <c r="J64" i="79"/>
  <c r="J66" i="79"/>
  <c r="F64" i="79"/>
  <c r="F66" i="79"/>
  <c r="H89" i="80"/>
  <c r="H78" i="16"/>
  <c r="D89" i="80"/>
  <c r="D78" i="16"/>
  <c r="I88" i="80"/>
  <c r="I77" i="16"/>
  <c r="E88" i="80"/>
  <c r="E77" i="16"/>
  <c r="F87" i="80"/>
  <c r="F76" i="16"/>
  <c r="P86" i="80"/>
  <c r="P75" i="16"/>
  <c r="C86" i="80"/>
  <c r="C75" i="16"/>
  <c r="H85" i="80"/>
  <c r="H74" i="16"/>
  <c r="I84" i="80"/>
  <c r="I73" i="16"/>
  <c r="E83" i="80"/>
  <c r="E84" i="80"/>
  <c r="E73" i="16"/>
  <c r="AB45" i="15"/>
  <c r="AB41" i="15"/>
  <c r="C29" i="80"/>
  <c r="AB39" i="15"/>
  <c r="AC39" i="15"/>
  <c r="AB35" i="15"/>
  <c r="AC35" i="15"/>
  <c r="AB33" i="15"/>
  <c r="AC33" i="15"/>
  <c r="AD33" i="15" s="1"/>
  <c r="AB31" i="15"/>
  <c r="AD31" i="15" s="1"/>
  <c r="AC31" i="15"/>
  <c r="AB29" i="15"/>
  <c r="AC29" i="15"/>
  <c r="AB27" i="15"/>
  <c r="AC27" i="15"/>
  <c r="C69" i="16"/>
  <c r="AB23" i="15"/>
  <c r="AC23" i="15"/>
  <c r="G68" i="16"/>
  <c r="AB21" i="15"/>
  <c r="AC21" i="15"/>
  <c r="C68" i="16"/>
  <c r="G76" i="80"/>
  <c r="G66" i="16"/>
  <c r="C76" i="80"/>
  <c r="C66" i="16"/>
  <c r="AB19" i="15"/>
  <c r="AC19" i="15"/>
  <c r="G74" i="80"/>
  <c r="G73" i="80"/>
  <c r="G64" i="16"/>
  <c r="C74" i="80"/>
  <c r="C73" i="80"/>
  <c r="L73" i="80" s="1"/>
  <c r="C64" i="16"/>
  <c r="AB17" i="15"/>
  <c r="AC17" i="15"/>
  <c r="C27" i="16"/>
  <c r="AB13" i="15"/>
  <c r="AC13" i="15"/>
  <c r="G33" i="80"/>
  <c r="C33" i="80"/>
  <c r="AB11" i="15"/>
  <c r="AC11" i="15"/>
  <c r="E76" i="16"/>
  <c r="J74" i="16"/>
  <c r="G65" i="16"/>
  <c r="H23" i="79"/>
  <c r="G13" i="16"/>
  <c r="G11" i="16"/>
  <c r="I41" i="80"/>
  <c r="E41" i="80"/>
  <c r="M41" i="80" s="1"/>
  <c r="F40" i="80"/>
  <c r="H38" i="80"/>
  <c r="D38" i="80"/>
  <c r="J72" i="79"/>
  <c r="F72" i="79"/>
  <c r="G75" i="79"/>
  <c r="H74" i="79"/>
  <c r="AC75" i="15"/>
  <c r="AD75" i="15" s="1"/>
  <c r="AB74" i="15"/>
  <c r="J71" i="79"/>
  <c r="F71" i="79"/>
  <c r="AA73" i="15"/>
  <c r="H69" i="79"/>
  <c r="D69" i="79"/>
  <c r="AC71" i="15"/>
  <c r="AD71" i="15"/>
  <c r="AB70" i="15"/>
  <c r="J67" i="79"/>
  <c r="F67" i="79"/>
  <c r="P66" i="79"/>
  <c r="P64" i="79"/>
  <c r="AA69" i="15"/>
  <c r="G66" i="79"/>
  <c r="G64" i="79"/>
  <c r="M64" i="79" s="1"/>
  <c r="C66" i="79"/>
  <c r="C64" i="79"/>
  <c r="I63" i="79"/>
  <c r="E63" i="79"/>
  <c r="AB66" i="15"/>
  <c r="J62" i="79"/>
  <c r="F62" i="79"/>
  <c r="AC63" i="15"/>
  <c r="I89" i="80"/>
  <c r="I78" i="16"/>
  <c r="E78" i="16"/>
  <c r="E89" i="80"/>
  <c r="K89" i="80" s="1"/>
  <c r="AB62" i="15"/>
  <c r="J88" i="80"/>
  <c r="J77" i="16"/>
  <c r="F88" i="80"/>
  <c r="F77" i="16"/>
  <c r="P87" i="80"/>
  <c r="P76" i="16"/>
  <c r="AA61" i="15"/>
  <c r="G87" i="80"/>
  <c r="G76" i="16"/>
  <c r="C76" i="16"/>
  <c r="C87" i="80"/>
  <c r="H86" i="80"/>
  <c r="H75" i="16"/>
  <c r="D75" i="16"/>
  <c r="D86" i="80"/>
  <c r="AC59" i="15"/>
  <c r="AD59" i="15"/>
  <c r="I85" i="80"/>
  <c r="I74" i="16"/>
  <c r="E85" i="80"/>
  <c r="E74" i="16"/>
  <c r="AB58" i="15"/>
  <c r="J84" i="80"/>
  <c r="J73" i="16"/>
  <c r="M73" i="16" s="1"/>
  <c r="F84" i="80"/>
  <c r="F83" i="80"/>
  <c r="F73" i="16"/>
  <c r="AA57" i="15"/>
  <c r="AA54" i="15"/>
  <c r="AC54" i="15"/>
  <c r="AD54" i="15" s="1"/>
  <c r="AA53" i="15"/>
  <c r="AB53" i="15"/>
  <c r="J42" i="80"/>
  <c r="F42" i="80"/>
  <c r="C72" i="80"/>
  <c r="AB44" i="15"/>
  <c r="AC43" i="15"/>
  <c r="AD43" i="15" s="1"/>
  <c r="H77" i="16"/>
  <c r="D74" i="16"/>
  <c r="H35" i="16"/>
  <c r="D35" i="16"/>
  <c r="P42" i="80"/>
  <c r="G42" i="80"/>
  <c r="J31" i="80"/>
  <c r="F31" i="80"/>
  <c r="AB34" i="15"/>
  <c r="AB32" i="15"/>
  <c r="AD32" i="15" s="1"/>
  <c r="AB30" i="15"/>
  <c r="AB28" i="15"/>
  <c r="J49" i="79"/>
  <c r="F49" i="79"/>
  <c r="H76" i="80"/>
  <c r="H66" i="16"/>
  <c r="D76" i="80"/>
  <c r="D66" i="16"/>
  <c r="J75" i="80"/>
  <c r="J65" i="16"/>
  <c r="F75" i="80"/>
  <c r="F65" i="16"/>
  <c r="P74" i="80"/>
  <c r="P73" i="80"/>
  <c r="P64" i="16"/>
  <c r="H73" i="80"/>
  <c r="H74" i="80"/>
  <c r="H64" i="16"/>
  <c r="D73" i="80"/>
  <c r="D74" i="80"/>
  <c r="D64" i="16"/>
  <c r="P33" i="80"/>
  <c r="H33" i="80"/>
  <c r="D33" i="80"/>
  <c r="H68" i="16"/>
  <c r="J67" i="16"/>
  <c r="D65" i="16"/>
  <c r="G30" i="80"/>
  <c r="C30" i="80"/>
  <c r="I29" i="80"/>
  <c r="E29" i="80"/>
  <c r="G31" i="80"/>
  <c r="M31" i="80" s="1"/>
  <c r="C31" i="80"/>
  <c r="G58" i="79"/>
  <c r="I57" i="79"/>
  <c r="E57" i="79"/>
  <c r="I54" i="79"/>
  <c r="E54" i="79"/>
  <c r="I52" i="79"/>
  <c r="E52" i="79"/>
  <c r="I50" i="79"/>
  <c r="E50" i="79"/>
  <c r="G49" i="79"/>
  <c r="G77" i="80"/>
  <c r="G67" i="16"/>
  <c r="C77" i="80"/>
  <c r="L77" i="80" s="1"/>
  <c r="C67" i="16"/>
  <c r="E76" i="80"/>
  <c r="E66" i="16"/>
  <c r="C75" i="80"/>
  <c r="C65" i="16"/>
  <c r="I73" i="80"/>
  <c r="I74" i="80"/>
  <c r="E73" i="80"/>
  <c r="E74" i="80"/>
  <c r="G28" i="16"/>
  <c r="C28" i="16"/>
  <c r="G26" i="16"/>
  <c r="C26" i="16"/>
  <c r="I33" i="80"/>
  <c r="E33" i="80"/>
  <c r="D67" i="16"/>
  <c r="F66" i="16"/>
  <c r="I42" i="80"/>
  <c r="E42" i="80"/>
  <c r="D32" i="80"/>
  <c r="F29" i="80"/>
  <c r="P31" i="80"/>
  <c r="H31" i="80"/>
  <c r="D31" i="80"/>
  <c r="P58" i="79"/>
  <c r="H58" i="79"/>
  <c r="J54" i="79"/>
  <c r="F54" i="79"/>
  <c r="J50" i="79"/>
  <c r="F50" i="79"/>
  <c r="P49" i="79"/>
  <c r="H49" i="79"/>
  <c r="D49" i="79"/>
  <c r="J68" i="16"/>
  <c r="F68" i="16"/>
  <c r="P77" i="80"/>
  <c r="P67" i="16"/>
  <c r="J73" i="80"/>
  <c r="J74" i="80"/>
  <c r="J64" i="16"/>
  <c r="F73" i="80"/>
  <c r="F74" i="80"/>
  <c r="F64" i="16"/>
  <c r="J33" i="80"/>
  <c r="F33" i="80"/>
  <c r="E68" i="16"/>
  <c r="H67" i="16"/>
  <c r="P66" i="16"/>
  <c r="J66" i="16"/>
  <c r="H65" i="16"/>
  <c r="I64" i="16"/>
  <c r="C21" i="80"/>
  <c r="I40" i="79"/>
  <c r="E40" i="79"/>
  <c r="L60" i="14"/>
  <c r="J12" i="80"/>
  <c r="C14" i="80"/>
  <c r="I32" i="79"/>
  <c r="E32" i="79"/>
  <c r="D58" i="16"/>
  <c r="F65" i="80"/>
  <c r="C64" i="80"/>
  <c r="H63" i="80"/>
  <c r="D63" i="80"/>
  <c r="F24" i="80"/>
  <c r="E49" i="16"/>
  <c r="C55" i="80"/>
  <c r="H46" i="16"/>
  <c r="I52" i="80"/>
  <c r="H30" i="79"/>
  <c r="H32" i="79"/>
  <c r="J68" i="80"/>
  <c r="J59" i="16"/>
  <c r="H66" i="80"/>
  <c r="H57" i="16"/>
  <c r="F64" i="80"/>
  <c r="G54" i="16"/>
  <c r="I48" i="16"/>
  <c r="J55" i="80"/>
  <c r="P54" i="80"/>
  <c r="G54" i="80"/>
  <c r="C46" i="16"/>
  <c r="H45" i="16"/>
  <c r="D52" i="80"/>
  <c r="D53" i="80"/>
  <c r="D45" i="16"/>
  <c r="K74" i="14"/>
  <c r="I39" i="79"/>
  <c r="H35" i="79"/>
  <c r="E34" i="79"/>
  <c r="C32" i="79"/>
  <c r="H31" i="79"/>
  <c r="H60" i="16"/>
  <c r="D60" i="16"/>
  <c r="I68" i="80"/>
  <c r="E68" i="80"/>
  <c r="E59" i="16"/>
  <c r="F67" i="80"/>
  <c r="G57" i="16"/>
  <c r="D65" i="80"/>
  <c r="D56" i="16"/>
  <c r="E64" i="80"/>
  <c r="J54" i="16"/>
  <c r="J19" i="16"/>
  <c r="F19" i="16"/>
  <c r="H24" i="80"/>
  <c r="J14" i="80"/>
  <c r="P13" i="80"/>
  <c r="C13" i="80"/>
  <c r="H24" i="79"/>
  <c r="I23" i="79"/>
  <c r="E23" i="79"/>
  <c r="I18" i="79"/>
  <c r="E18" i="79"/>
  <c r="J17" i="79"/>
  <c r="F17" i="79"/>
  <c r="K29" i="14"/>
  <c r="K21" i="14"/>
  <c r="C49" i="16"/>
  <c r="H48" i="16"/>
  <c r="J54" i="80"/>
  <c r="F46" i="16"/>
  <c r="C52" i="80"/>
  <c r="C53" i="80"/>
  <c r="C45" i="16"/>
  <c r="F61" i="80"/>
  <c r="L83" i="14"/>
  <c r="I22" i="80"/>
  <c r="I38" i="79"/>
  <c r="J41" i="79"/>
  <c r="L75" i="14"/>
  <c r="L71" i="14"/>
  <c r="H34" i="79"/>
  <c r="J30" i="79"/>
  <c r="F30" i="79"/>
  <c r="L67" i="14"/>
  <c r="I28" i="79"/>
  <c r="E28" i="79"/>
  <c r="C60" i="16"/>
  <c r="H59" i="16"/>
  <c r="E58" i="16"/>
  <c r="F66" i="80"/>
  <c r="F57" i="16"/>
  <c r="G65" i="80"/>
  <c r="G56" i="16"/>
  <c r="H64" i="80"/>
  <c r="H55" i="16"/>
  <c r="D64" i="80"/>
  <c r="D55" i="16"/>
  <c r="E62" i="80"/>
  <c r="E63" i="80"/>
  <c r="E54" i="16"/>
  <c r="F22" i="16"/>
  <c r="H20" i="16"/>
  <c r="I19" i="16"/>
  <c r="G24" i="80"/>
  <c r="G51" i="80"/>
  <c r="C51" i="80"/>
  <c r="I14" i="80"/>
  <c r="F13" i="80"/>
  <c r="G12" i="80"/>
  <c r="C12" i="80"/>
  <c r="H11" i="80"/>
  <c r="D11" i="80"/>
  <c r="G24" i="79"/>
  <c r="I22" i="79"/>
  <c r="E22" i="79"/>
  <c r="F20" i="79"/>
  <c r="E17" i="79"/>
  <c r="F16" i="79"/>
  <c r="J49" i="16"/>
  <c r="K20" i="14"/>
  <c r="G48" i="16"/>
  <c r="C56" i="80"/>
  <c r="H55" i="80"/>
  <c r="M18" i="14"/>
  <c r="I46" i="16"/>
  <c r="J52" i="80"/>
  <c r="J45" i="16"/>
  <c r="J22" i="81"/>
  <c r="J48" i="81"/>
  <c r="L21" i="81"/>
  <c r="L13" i="81"/>
  <c r="J12" i="81"/>
  <c r="L48" i="81"/>
  <c r="L29" i="81"/>
  <c r="K30" i="81"/>
  <c r="L31" i="81"/>
  <c r="L40" i="81"/>
  <c r="L41" i="81"/>
  <c r="K40" i="81"/>
  <c r="L22" i="81"/>
  <c r="L32" i="81"/>
  <c r="Z138" i="10"/>
  <c r="Z468" i="10" s="1"/>
  <c r="P35" i="79"/>
  <c r="P17" i="79"/>
  <c r="P40" i="80"/>
  <c r="P70" i="79"/>
  <c r="Z319" i="10"/>
  <c r="Z466" i="10" s="1"/>
  <c r="Z265" i="10"/>
  <c r="Z563" i="10"/>
  <c r="P53" i="79"/>
  <c r="P52" i="79"/>
  <c r="P76" i="80"/>
  <c r="J338" i="10"/>
  <c r="J337" i="10"/>
  <c r="Z215" i="10"/>
  <c r="Z104" i="10"/>
  <c r="P72" i="79"/>
  <c r="P71" i="79"/>
  <c r="P69" i="79"/>
  <c r="P72" i="80"/>
  <c r="P56" i="79"/>
  <c r="Z109" i="10"/>
  <c r="Z105" i="10"/>
  <c r="Z73" i="10"/>
  <c r="P34" i="79"/>
  <c r="P68" i="79"/>
  <c r="Z280" i="10"/>
  <c r="Z568" i="10" s="1"/>
  <c r="Z276" i="10"/>
  <c r="Z562" i="10"/>
  <c r="Z197" i="10"/>
  <c r="Z491" i="10"/>
  <c r="Z85" i="10"/>
  <c r="Z113" i="10"/>
  <c r="Z456" i="10"/>
  <c r="Z112" i="10"/>
  <c r="Z101" i="10"/>
  <c r="J93" i="10"/>
  <c r="J84" i="10"/>
  <c r="Z64" i="10"/>
  <c r="P74" i="79"/>
  <c r="Z204" i="10"/>
  <c r="Z519" i="10"/>
  <c r="Z129" i="10"/>
  <c r="Z128" i="10"/>
  <c r="Z83" i="10"/>
  <c r="P69" i="16"/>
  <c r="Z232" i="10"/>
  <c r="Z219" i="10"/>
  <c r="Z492" i="10" s="1"/>
  <c r="Z92" i="10"/>
  <c r="Z65" i="10"/>
  <c r="P29" i="80"/>
  <c r="P68" i="16"/>
  <c r="P75" i="80"/>
  <c r="P27" i="16"/>
  <c r="P26" i="16"/>
  <c r="Z277" i="10"/>
  <c r="Z564" i="10"/>
  <c r="Z233" i="10"/>
  <c r="Z227" i="10"/>
  <c r="Z523" i="10"/>
  <c r="Z145" i="10"/>
  <c r="Z202" i="10"/>
  <c r="Z495" i="10" s="1"/>
  <c r="Z84" i="10"/>
  <c r="Z118" i="10"/>
  <c r="Z115" i="10"/>
  <c r="P62" i="79"/>
  <c r="J348" i="10"/>
  <c r="J347" i="10"/>
  <c r="Z230" i="10"/>
  <c r="Z95" i="10"/>
  <c r="Z91" i="10"/>
  <c r="Z206" i="10"/>
  <c r="Z200" i="10"/>
  <c r="Z119" i="10"/>
  <c r="Z76" i="10"/>
  <c r="Z74" i="10"/>
  <c r="P35" i="16"/>
  <c r="P57" i="79"/>
  <c r="P51" i="79"/>
  <c r="Z234" i="10"/>
  <c r="Z223" i="10"/>
  <c r="Z496" i="10" s="1"/>
  <c r="Z121" i="10"/>
  <c r="Z117" i="10"/>
  <c r="P50" i="16"/>
  <c r="P54" i="79"/>
  <c r="Z278" i="10"/>
  <c r="Z566" i="10"/>
  <c r="Z224" i="10"/>
  <c r="Z498" i="10" s="1"/>
  <c r="P67" i="79"/>
  <c r="P32" i="80"/>
  <c r="P30" i="80"/>
  <c r="Z213" i="10"/>
  <c r="Z120" i="10"/>
  <c r="K12" i="81"/>
  <c r="L12" i="81"/>
  <c r="M12" i="81" s="1"/>
  <c r="K31" i="81"/>
  <c r="J31" i="81"/>
  <c r="K48" i="81"/>
  <c r="J49" i="81"/>
  <c r="J13" i="81"/>
  <c r="K13" i="81"/>
  <c r="M13" i="81"/>
  <c r="J29" i="81"/>
  <c r="K33" i="81"/>
  <c r="L30" i="81"/>
  <c r="L49" i="81"/>
  <c r="J40" i="81"/>
  <c r="J33" i="81"/>
  <c r="AC105" i="15"/>
  <c r="AA86" i="15"/>
  <c r="J82" i="80"/>
  <c r="AC82" i="15"/>
  <c r="AA76" i="15"/>
  <c r="AC74" i="15"/>
  <c r="AD74" i="15"/>
  <c r="C70" i="79"/>
  <c r="M70" i="79" s="1"/>
  <c r="AB73" i="15"/>
  <c r="AA72" i="15"/>
  <c r="AD72" i="15"/>
  <c r="AC67" i="15"/>
  <c r="AD67" i="15"/>
  <c r="AC66" i="15"/>
  <c r="AD66" i="15"/>
  <c r="AB105" i="15"/>
  <c r="AB85" i="15"/>
  <c r="C65" i="79"/>
  <c r="AB57" i="15"/>
  <c r="AD57" i="15"/>
  <c r="AC78" i="15"/>
  <c r="D65" i="79"/>
  <c r="AB61" i="15"/>
  <c r="AA60" i="15"/>
  <c r="AA45" i="15"/>
  <c r="AA41" i="15"/>
  <c r="F30" i="80"/>
  <c r="AC36" i="15"/>
  <c r="AC34" i="15"/>
  <c r="AD34" i="15" s="1"/>
  <c r="AC32" i="15"/>
  <c r="AC28" i="15"/>
  <c r="AD28" i="15"/>
  <c r="AC16" i="15"/>
  <c r="AD16" i="15"/>
  <c r="AC26" i="15"/>
  <c r="AD26" i="15" s="1"/>
  <c r="AC24" i="15"/>
  <c r="AC20" i="15"/>
  <c r="AB20" i="15"/>
  <c r="AC12" i="15"/>
  <c r="AD12" i="15"/>
  <c r="F67" i="16"/>
  <c r="AC44" i="15"/>
  <c r="I76" i="80"/>
  <c r="F13" i="16"/>
  <c r="J12" i="16"/>
  <c r="F12" i="16"/>
  <c r="J24" i="79"/>
  <c r="C23" i="79"/>
  <c r="J11" i="16"/>
  <c r="F11" i="16"/>
  <c r="P39" i="79"/>
  <c r="D21" i="80"/>
  <c r="D18" i="79"/>
  <c r="G34" i="79"/>
  <c r="P22" i="79"/>
  <c r="C34" i="79"/>
  <c r="J31" i="79"/>
  <c r="H22" i="79"/>
  <c r="J34" i="79"/>
  <c r="F34" i="79"/>
  <c r="P33" i="79"/>
  <c r="G33" i="79"/>
  <c r="D11" i="16"/>
  <c r="J40" i="79"/>
  <c r="E36" i="79"/>
  <c r="E21" i="16"/>
  <c r="E24" i="79"/>
  <c r="I61" i="80"/>
  <c r="E23" i="80"/>
  <c r="J22" i="80"/>
  <c r="P21" i="80"/>
  <c r="G39" i="79"/>
  <c r="E35" i="79"/>
  <c r="I29" i="79"/>
  <c r="D13" i="80"/>
  <c r="I23" i="80"/>
  <c r="C23" i="80"/>
  <c r="E20" i="80"/>
  <c r="G20" i="16"/>
  <c r="I18" i="16"/>
  <c r="I35" i="79"/>
  <c r="I30" i="79"/>
  <c r="I41" i="79"/>
  <c r="I31" i="79"/>
  <c r="K67" i="14"/>
  <c r="D20" i="79"/>
  <c r="AA25" i="15"/>
  <c r="AB25" i="15"/>
  <c r="AA15" i="15"/>
  <c r="AD15" i="15" s="1"/>
  <c r="AB15" i="15"/>
  <c r="AC37" i="15"/>
  <c r="K128" i="10"/>
  <c r="AB304" i="10"/>
  <c r="M128" i="10"/>
  <c r="V119" i="10"/>
  <c r="L25" i="14"/>
  <c r="M25" i="14"/>
  <c r="K15" i="14"/>
  <c r="L37" i="14"/>
  <c r="M37" i="14"/>
  <c r="L15" i="14"/>
  <c r="M15" i="14"/>
  <c r="I21" i="16"/>
  <c r="F40" i="79"/>
  <c r="C39" i="79"/>
  <c r="J60" i="16"/>
  <c r="F60" i="16"/>
  <c r="AA37" i="15"/>
  <c r="AB37" i="15"/>
  <c r="I74" i="79"/>
  <c r="E74" i="79"/>
  <c r="I69" i="79"/>
  <c r="P82" i="80"/>
  <c r="G82" i="80"/>
  <c r="C82" i="80"/>
  <c r="I73" i="79"/>
  <c r="I68" i="79"/>
  <c r="D41" i="80"/>
  <c r="I40" i="80"/>
  <c r="E40" i="80"/>
  <c r="J39" i="80"/>
  <c r="F39" i="80"/>
  <c r="P38" i="80"/>
  <c r="G38" i="80"/>
  <c r="I72" i="80"/>
  <c r="E72" i="80"/>
  <c r="J58" i="79"/>
  <c r="F58" i="79"/>
  <c r="H54" i="79"/>
  <c r="G35" i="16"/>
  <c r="H57" i="79"/>
  <c r="D57" i="79"/>
  <c r="D56" i="79"/>
  <c r="F82" i="80"/>
  <c r="M82" i="80" s="1"/>
  <c r="P65" i="79"/>
  <c r="G65" i="79"/>
  <c r="I62" i="79"/>
  <c r="E62" i="79"/>
  <c r="H65" i="79"/>
  <c r="D75" i="79"/>
  <c r="D73" i="79"/>
  <c r="C67" i="79"/>
  <c r="J75" i="79"/>
  <c r="F75" i="79"/>
  <c r="J65" i="79"/>
  <c r="F65" i="79"/>
  <c r="F63" i="79"/>
  <c r="I32" i="80"/>
  <c r="E32" i="80"/>
  <c r="H29" i="80"/>
  <c r="G51" i="79"/>
  <c r="H68" i="79"/>
  <c r="D68" i="79"/>
  <c r="E67" i="79"/>
  <c r="H72" i="80"/>
  <c r="D72" i="80"/>
  <c r="J32" i="80"/>
  <c r="F32" i="80"/>
  <c r="D30" i="80"/>
  <c r="G54" i="79"/>
  <c r="G52" i="79"/>
  <c r="J50" i="16"/>
  <c r="F50" i="16"/>
  <c r="H63" i="79"/>
  <c r="D19" i="79"/>
  <c r="H16" i="79"/>
  <c r="D16" i="79"/>
  <c r="P33" i="16"/>
  <c r="J20" i="16"/>
  <c r="G22" i="79"/>
  <c r="H17" i="79"/>
  <c r="AA97" i="15"/>
  <c r="H41" i="80"/>
  <c r="AA62" i="15"/>
  <c r="P34" i="16"/>
  <c r="J72" i="80"/>
  <c r="F72" i="80"/>
  <c r="H32" i="80"/>
  <c r="J30" i="80"/>
  <c r="F57" i="79"/>
  <c r="AC70" i="15"/>
  <c r="AD70" i="15"/>
  <c r="C62" i="79"/>
  <c r="AA39" i="15"/>
  <c r="AD39" i="15"/>
  <c r="P20" i="16"/>
  <c r="AC41" i="15"/>
  <c r="AD41" i="15"/>
  <c r="I30" i="80"/>
  <c r="I68" i="16"/>
  <c r="C38" i="80"/>
  <c r="AA44" i="15"/>
  <c r="J29" i="80"/>
  <c r="AB86" i="15"/>
  <c r="I67" i="79"/>
  <c r="I35" i="16"/>
  <c r="AA94" i="15"/>
  <c r="E38" i="80"/>
  <c r="I71" i="79"/>
  <c r="D70" i="79"/>
  <c r="C71" i="79"/>
  <c r="L71" i="79" s="1"/>
  <c r="AB36" i="15"/>
  <c r="AA23" i="15"/>
  <c r="K53" i="79"/>
  <c r="N53" i="79" s="1"/>
  <c r="L53" i="79"/>
  <c r="M53" i="79"/>
  <c r="AA95" i="15"/>
  <c r="AC86" i="15"/>
  <c r="AD86" i="15" s="1"/>
  <c r="J41" i="80"/>
  <c r="AC79" i="15"/>
  <c r="H75" i="79"/>
  <c r="E71" i="79"/>
  <c r="AA68" i="15"/>
  <c r="AD68" i="15"/>
  <c r="AC42" i="15"/>
  <c r="AD42" i="15" s="1"/>
  <c r="AA42" i="15"/>
  <c r="AA31" i="15"/>
  <c r="AC30" i="15"/>
  <c r="AD30" i="15"/>
  <c r="AB24" i="15"/>
  <c r="AD24" i="15"/>
  <c r="AB18" i="15"/>
  <c r="K21" i="81"/>
  <c r="AB77" i="15"/>
  <c r="G71" i="79"/>
  <c r="E68" i="79"/>
  <c r="G67" i="79"/>
  <c r="AB69" i="15"/>
  <c r="AD69" i="15" s="1"/>
  <c r="AB65" i="15"/>
  <c r="AD65" i="15" s="1"/>
  <c r="AA65" i="15"/>
  <c r="AA58" i="15"/>
  <c r="AB56" i="15"/>
  <c r="J35" i="16"/>
  <c r="AC40" i="15"/>
  <c r="AC38" i="15"/>
  <c r="AA35" i="15"/>
  <c r="AD35" i="15"/>
  <c r="J56" i="79"/>
  <c r="I56" i="79"/>
  <c r="H56" i="79"/>
  <c r="G56" i="79"/>
  <c r="F56" i="79"/>
  <c r="AA33" i="15"/>
  <c r="AA29" i="15"/>
  <c r="AD29" i="15"/>
  <c r="AA21" i="15"/>
  <c r="AD21" i="15"/>
  <c r="AA19" i="15"/>
  <c r="AD19" i="15" s="1"/>
  <c r="AA11" i="15"/>
  <c r="K22" i="81"/>
  <c r="M22" i="81" s="1"/>
  <c r="D12" i="16"/>
  <c r="AA104" i="15"/>
  <c r="AB97" i="15"/>
  <c r="AB95" i="15"/>
  <c r="I82" i="80"/>
  <c r="AA84" i="15"/>
  <c r="H73" i="79"/>
  <c r="E69" i="79"/>
  <c r="H67" i="79"/>
  <c r="G62" i="79"/>
  <c r="AA64" i="15"/>
  <c r="AB60" i="15"/>
  <c r="AD60" i="15"/>
  <c r="AB54" i="15"/>
  <c r="AB52" i="15"/>
  <c r="AD52" i="15" s="1"/>
  <c r="AC45" i="15"/>
  <c r="AD45" i="15"/>
  <c r="AB38" i="15"/>
  <c r="G57" i="79"/>
  <c r="D54" i="79"/>
  <c r="M78" i="80"/>
  <c r="P65" i="16"/>
  <c r="AB16" i="15"/>
  <c r="AC96" i="15"/>
  <c r="AB94" i="15"/>
  <c r="AA63" i="15"/>
  <c r="AD63" i="15"/>
  <c r="AC62" i="15"/>
  <c r="AC55" i="15"/>
  <c r="AC53" i="15"/>
  <c r="AD53" i="15" s="1"/>
  <c r="AB40" i="15"/>
  <c r="AA27" i="15"/>
  <c r="AB26" i="15"/>
  <c r="AB22" i="15"/>
  <c r="AC18" i="15"/>
  <c r="AA17" i="15"/>
  <c r="AD17" i="15"/>
  <c r="L33" i="81"/>
  <c r="M33" i="81"/>
  <c r="K78" i="80"/>
  <c r="L67" i="16"/>
  <c r="K76" i="16"/>
  <c r="L65" i="16"/>
  <c r="L78" i="80"/>
  <c r="M77" i="80"/>
  <c r="L89" i="80"/>
  <c r="K73" i="80"/>
  <c r="AA105" i="15"/>
  <c r="AB98" i="15"/>
  <c r="AD98" i="15" s="1"/>
  <c r="AA98" i="15"/>
  <c r="AD62" i="15"/>
  <c r="AB104" i="15"/>
  <c r="E73" i="79"/>
  <c r="C73" i="79"/>
  <c r="G86" i="80"/>
  <c r="D85" i="80"/>
  <c r="M85" i="80" s="1"/>
  <c r="AC58" i="15"/>
  <c r="AD58" i="15" s="1"/>
  <c r="AA55" i="15"/>
  <c r="D29" i="80"/>
  <c r="AC22" i="15"/>
  <c r="AD22" i="15"/>
  <c r="AC14" i="15"/>
  <c r="AD14" i="15"/>
  <c r="J21" i="81"/>
  <c r="M21" i="81" s="1"/>
  <c r="H30" i="80"/>
  <c r="I58" i="79"/>
  <c r="J57" i="79"/>
  <c r="J52" i="79"/>
  <c r="AD38" i="15"/>
  <c r="Z228" i="10"/>
  <c r="Z524" i="10"/>
  <c r="Z141" i="10"/>
  <c r="Z139" i="10"/>
  <c r="P37" i="79"/>
  <c r="P11" i="80"/>
  <c r="P15" i="80"/>
  <c r="Z226" i="10"/>
  <c r="Z522" i="10"/>
  <c r="Z127" i="10"/>
  <c r="Z467" i="10" s="1"/>
  <c r="P14" i="16"/>
  <c r="P11" i="79"/>
  <c r="P63" i="80"/>
  <c r="P55" i="79"/>
  <c r="P21" i="79"/>
  <c r="P29" i="16"/>
  <c r="P45" i="79"/>
  <c r="P58" i="16"/>
  <c r="P55" i="16"/>
  <c r="P15" i="79"/>
  <c r="Z82" i="10"/>
  <c r="Z89" i="10"/>
  <c r="J64" i="10"/>
  <c r="J931" i="10" s="1"/>
  <c r="B1" i="81"/>
  <c r="K46" i="79"/>
  <c r="N46" i="79" s="1"/>
  <c r="L46" i="79"/>
  <c r="M46" i="79"/>
  <c r="B1" i="14"/>
  <c r="B1" i="80"/>
  <c r="B1" i="15"/>
  <c r="B1" i="79"/>
  <c r="B1" i="16"/>
  <c r="A1" i="85"/>
  <c r="Z103" i="10"/>
  <c r="P68" i="80"/>
  <c r="P16" i="79"/>
  <c r="P75" i="79"/>
  <c r="P47" i="79"/>
  <c r="Z225" i="10"/>
  <c r="Z520" i="10" s="1"/>
  <c r="Z208" i="10"/>
  <c r="Z131" i="10"/>
  <c r="Z67" i="10"/>
  <c r="P28" i="79"/>
  <c r="P12" i="80"/>
  <c r="Z210" i="10"/>
  <c r="P18" i="16"/>
  <c r="P20" i="79"/>
  <c r="P45" i="16"/>
  <c r="Z220" i="10"/>
  <c r="Z493" i="10" s="1"/>
  <c r="Z143" i="10"/>
  <c r="Z209" i="10"/>
  <c r="P52" i="80"/>
  <c r="Z221" i="10"/>
  <c r="Z494" i="10" s="1"/>
  <c r="Z201" i="10"/>
  <c r="Z497" i="10"/>
  <c r="P46" i="16"/>
  <c r="B32" i="12"/>
  <c r="B2" i="81"/>
  <c r="B34" i="12"/>
  <c r="B3" i="15" s="1"/>
  <c r="AA458" i="10"/>
  <c r="K304" i="10"/>
  <c r="M304" i="10"/>
  <c r="L303" i="10"/>
  <c r="AA293" i="10"/>
  <c r="M305" i="10"/>
  <c r="K305" i="10"/>
  <c r="AB303" i="10"/>
  <c r="M302" i="10"/>
  <c r="K302" i="10"/>
  <c r="AB550" i="10"/>
  <c r="AB573" i="10" s="1"/>
  <c r="M317" i="10"/>
  <c r="M316" i="10"/>
  <c r="AB311" i="10"/>
  <c r="AA304" i="10"/>
  <c r="AA300" i="10"/>
  <c r="AA298" i="10"/>
  <c r="AB293" i="10"/>
  <c r="AA550" i="10"/>
  <c r="AA573" i="10"/>
  <c r="AA305" i="10"/>
  <c r="L304" i="10"/>
  <c r="M303" i="10"/>
  <c r="AA302" i="10"/>
  <c r="M292" i="10"/>
  <c r="M291" i="10"/>
  <c r="L290" i="10"/>
  <c r="AA289" i="10"/>
  <c r="K289" i="10"/>
  <c r="M283" i="10"/>
  <c r="M282" i="10"/>
  <c r="K281" i="10"/>
  <c r="M280" i="10"/>
  <c r="K279" i="10"/>
  <c r="M268" i="10"/>
  <c r="M267" i="10"/>
  <c r="M266" i="10"/>
  <c r="K265" i="10"/>
  <c r="AA254" i="10"/>
  <c r="K254" i="10"/>
  <c r="M250" i="10"/>
  <c r="M248" i="10"/>
  <c r="K246" i="10"/>
  <c r="M244" i="10"/>
  <c r="L243" i="10"/>
  <c r="AA242" i="10"/>
  <c r="K242" i="10"/>
  <c r="AA240" i="10"/>
  <c r="K240" i="10"/>
  <c r="L239" i="10"/>
  <c r="L238" i="10"/>
  <c r="L237" i="10"/>
  <c r="L236" i="10"/>
  <c r="L235" i="10"/>
  <c r="R234" i="10"/>
  <c r="L233" i="10"/>
  <c r="R232" i="10"/>
  <c r="S230" i="10"/>
  <c r="K230" i="10"/>
  <c r="W145" i="10"/>
  <c r="S145" i="10"/>
  <c r="L229" i="10"/>
  <c r="K228" i="10"/>
  <c r="W143" i="10"/>
  <c r="S143" i="10"/>
  <c r="M227" i="10"/>
  <c r="Y141" i="10"/>
  <c r="U141" i="10"/>
  <c r="S226" i="10"/>
  <c r="S522" i="10" s="1"/>
  <c r="K226" i="10"/>
  <c r="X224" i="10"/>
  <c r="X498" i="10"/>
  <c r="T224" i="10"/>
  <c r="T498" i="10" s="1"/>
  <c r="L224" i="10"/>
  <c r="L219" i="10"/>
  <c r="L218" i="10"/>
  <c r="M217" i="10"/>
  <c r="V92" i="10"/>
  <c r="R92" i="10"/>
  <c r="L215" i="10"/>
  <c r="X91" i="10"/>
  <c r="T91" i="10"/>
  <c r="M213" i="10"/>
  <c r="K206" i="10"/>
  <c r="L204" i="10"/>
  <c r="M203" i="10"/>
  <c r="K202" i="10"/>
  <c r="M201" i="10"/>
  <c r="K200" i="10"/>
  <c r="M199" i="10"/>
  <c r="M195" i="10"/>
  <c r="L194" i="10"/>
  <c r="K193" i="10"/>
  <c r="K191" i="10"/>
  <c r="M189" i="10"/>
  <c r="K188" i="10"/>
  <c r="M185" i="10"/>
  <c r="M180" i="10"/>
  <c r="K178" i="10"/>
  <c r="L177" i="10"/>
  <c r="L176" i="10"/>
  <c r="K175" i="10"/>
  <c r="K174" i="10"/>
  <c r="M168" i="10"/>
  <c r="M166" i="10"/>
  <c r="X83" i="10"/>
  <c r="T83" i="10"/>
  <c r="K166" i="10"/>
  <c r="S233" i="10"/>
  <c r="V230" i="10"/>
  <c r="R230" i="10"/>
  <c r="AB230" i="10" s="1"/>
  <c r="R228" i="10"/>
  <c r="W224" i="10"/>
  <c r="W498" i="10"/>
  <c r="S224" i="10"/>
  <c r="S498" i="10" s="1"/>
  <c r="S221" i="10"/>
  <c r="S494" i="10"/>
  <c r="S219" i="10"/>
  <c r="S492" i="10" s="1"/>
  <c r="R86" i="10"/>
  <c r="L169" i="10"/>
  <c r="R84" i="10"/>
  <c r="L167" i="10"/>
  <c r="K167" i="10"/>
  <c r="L166" i="10"/>
  <c r="K165" i="10"/>
  <c r="Y118" i="10"/>
  <c r="U118" i="10"/>
  <c r="M289" i="10"/>
  <c r="AB288" i="10"/>
  <c r="AB575" i="10"/>
  <c r="M281" i="10"/>
  <c r="M279" i="10"/>
  <c r="M265" i="10"/>
  <c r="M254" i="10"/>
  <c r="L253" i="10"/>
  <c r="L247" i="10"/>
  <c r="M246" i="10"/>
  <c r="M242" i="10"/>
  <c r="AB241" i="10"/>
  <c r="AB546" i="10"/>
  <c r="M240" i="10"/>
  <c r="M230" i="10"/>
  <c r="M228" i="10"/>
  <c r="Y143" i="10"/>
  <c r="U143" i="10"/>
  <c r="K227" i="10"/>
  <c r="W141" i="10"/>
  <c r="S141" i="10"/>
  <c r="M226" i="10"/>
  <c r="V224" i="10"/>
  <c r="V498" i="10" s="1"/>
  <c r="R224" i="10"/>
  <c r="L223" i="10"/>
  <c r="V95" i="10"/>
  <c r="R95" i="10"/>
  <c r="K217" i="10"/>
  <c r="L216" i="10"/>
  <c r="X92" i="10"/>
  <c r="T92" i="10"/>
  <c r="V91" i="10"/>
  <c r="R91" i="10"/>
  <c r="L214" i="10"/>
  <c r="K213" i="10"/>
  <c r="L212" i="10"/>
  <c r="M206" i="10"/>
  <c r="M202" i="10"/>
  <c r="M200" i="10"/>
  <c r="L197" i="10"/>
  <c r="L181" i="10"/>
  <c r="L179" i="10"/>
  <c r="M178" i="10"/>
  <c r="M175" i="10"/>
  <c r="M174" i="10"/>
  <c r="M169" i="10"/>
  <c r="V85" i="10"/>
  <c r="R85" i="10"/>
  <c r="L168" i="10"/>
  <c r="L165" i="10"/>
  <c r="X118" i="10"/>
  <c r="T118" i="10"/>
  <c r="AA288" i="10"/>
  <c r="AA575" i="10" s="1"/>
  <c r="AB254" i="10"/>
  <c r="K247" i="10"/>
  <c r="K245" i="10"/>
  <c r="L240" i="10"/>
  <c r="M238" i="10"/>
  <c r="M236" i="10"/>
  <c r="M235" i="10"/>
  <c r="K234" i="10"/>
  <c r="L230" i="10"/>
  <c r="M229" i="10"/>
  <c r="L228" i="10"/>
  <c r="L226" i="10"/>
  <c r="K225" i="10"/>
  <c r="W139" i="10"/>
  <c r="S139" i="10"/>
  <c r="Y224" i="10"/>
  <c r="Y498" i="10"/>
  <c r="U224" i="10"/>
  <c r="U498" i="10"/>
  <c r="M224" i="10"/>
  <c r="K223" i="10"/>
  <c r="M219" i="10"/>
  <c r="K216" i="10"/>
  <c r="M215" i="10"/>
  <c r="K214" i="10"/>
  <c r="K212" i="10"/>
  <c r="M170" i="10"/>
  <c r="M165" i="10"/>
  <c r="W118" i="10"/>
  <c r="S118" i="10"/>
  <c r="X85" i="10"/>
  <c r="T85" i="10"/>
  <c r="W84" i="10"/>
  <c r="S84" i="10"/>
  <c r="V83" i="10"/>
  <c r="R83" i="10"/>
  <c r="K163" i="10"/>
  <c r="K154" i="10"/>
  <c r="K153" i="10"/>
  <c r="K152" i="10"/>
  <c r="K151" i="10"/>
  <c r="K150" i="10"/>
  <c r="K149" i="10"/>
  <c r="K140" i="10"/>
  <c r="K139" i="10"/>
  <c r="M138" i="10"/>
  <c r="K130" i="10"/>
  <c r="M129" i="10"/>
  <c r="K126" i="10"/>
  <c r="L125" i="10"/>
  <c r="M124" i="10"/>
  <c r="M123" i="10"/>
  <c r="Y121" i="10"/>
  <c r="U121" i="10"/>
  <c r="K120" i="10"/>
  <c r="K119" i="10"/>
  <c r="V117" i="10"/>
  <c r="S75" i="10"/>
  <c r="M117" i="10"/>
  <c r="L117" i="10"/>
  <c r="R118" i="10"/>
  <c r="X121" i="10"/>
  <c r="T121" i="10"/>
  <c r="R120" i="10"/>
  <c r="R119" i="10"/>
  <c r="S117" i="10"/>
  <c r="R74" i="10"/>
  <c r="L116" i="10"/>
  <c r="K116" i="10"/>
  <c r="L164" i="10"/>
  <c r="M163" i="10"/>
  <c r="M154" i="10"/>
  <c r="M153" i="10"/>
  <c r="M152" i="10"/>
  <c r="M151" i="10"/>
  <c r="M150" i="10"/>
  <c r="M149" i="10"/>
  <c r="M139" i="10"/>
  <c r="M130" i="10"/>
  <c r="M127" i="10"/>
  <c r="M126" i="10"/>
  <c r="K124" i="10"/>
  <c r="K123" i="10"/>
  <c r="W121" i="10"/>
  <c r="M120" i="10"/>
  <c r="M119" i="10"/>
  <c r="M118" i="10"/>
  <c r="X76" i="10"/>
  <c r="K118" i="10"/>
  <c r="T76" i="10"/>
  <c r="R117" i="10"/>
  <c r="X84" i="10"/>
  <c r="T84" i="10"/>
  <c r="W83" i="10"/>
  <c r="S83" i="10"/>
  <c r="K164" i="10"/>
  <c r="L163" i="10"/>
  <c r="L130" i="10"/>
  <c r="L127" i="10"/>
  <c r="L126" i="10"/>
  <c r="M125" i="10"/>
  <c r="L120" i="10"/>
  <c r="L119" i="10"/>
  <c r="L118" i="10"/>
  <c r="K114" i="10"/>
  <c r="K106" i="10"/>
  <c r="M105" i="10"/>
  <c r="K104" i="10"/>
  <c r="M103" i="10"/>
  <c r="K102" i="10"/>
  <c r="K101" i="10"/>
  <c r="L99" i="10"/>
  <c r="L98" i="10"/>
  <c r="L97" i="10"/>
  <c r="L96" i="10"/>
  <c r="L94" i="10"/>
  <c r="L92" i="10"/>
  <c r="L86" i="10"/>
  <c r="U68" i="10"/>
  <c r="L68" i="10"/>
  <c r="W67" i="10"/>
  <c r="B933" i="10"/>
  <c r="K66" i="10"/>
  <c r="K99" i="10"/>
  <c r="K98" i="10"/>
  <c r="K97" i="10"/>
  <c r="K96" i="10"/>
  <c r="M95" i="10"/>
  <c r="K94" i="10"/>
  <c r="K92" i="10"/>
  <c r="M89" i="10"/>
  <c r="M88" i="10"/>
  <c r="M87" i="10"/>
  <c r="M79" i="10"/>
  <c r="B934" i="10"/>
  <c r="K75" i="10"/>
  <c r="Y68" i="10"/>
  <c r="L67" i="10"/>
  <c r="R65" i="10"/>
  <c r="M67" i="10"/>
  <c r="F943" i="10"/>
  <c r="F939" i="10"/>
  <c r="F935" i="10"/>
  <c r="L81" i="10"/>
  <c r="L80" i="10"/>
  <c r="M77" i="10"/>
  <c r="K76" i="10"/>
  <c r="M75" i="10"/>
  <c r="S67" i="10"/>
  <c r="M66" i="10"/>
  <c r="I943" i="10"/>
  <c r="I939" i="10"/>
  <c r="I935" i="10"/>
  <c r="E943" i="10"/>
  <c r="E939" i="10"/>
  <c r="E935" i="10"/>
  <c r="W76" i="10"/>
  <c r="S76" i="10"/>
  <c r="L114" i="10"/>
  <c r="K113" i="10"/>
  <c r="L82" i="10"/>
  <c r="M80" i="10"/>
  <c r="L79" i="10"/>
  <c r="K78" i="10"/>
  <c r="L76" i="10"/>
  <c r="L75" i="10"/>
  <c r="K70" i="10"/>
  <c r="R66" i="10"/>
  <c r="K69" i="10"/>
  <c r="K68" i="10"/>
  <c r="R67" i="10"/>
  <c r="L66" i="10"/>
  <c r="C932" i="10"/>
  <c r="H935" i="10"/>
  <c r="H939" i="10"/>
  <c r="R524" i="10"/>
  <c r="A2" i="85"/>
  <c r="K77" i="80"/>
  <c r="N77" i="80"/>
  <c r="G37" i="79"/>
  <c r="I15" i="79"/>
  <c r="I13" i="79"/>
  <c r="E13" i="79"/>
  <c r="C50" i="79"/>
  <c r="M50" i="79" s="1"/>
  <c r="D68" i="16"/>
  <c r="L68" i="16"/>
  <c r="AB549" i="10"/>
  <c r="AB547" i="10"/>
  <c r="M328" i="10"/>
  <c r="L317" i="10"/>
  <c r="L281" i="10"/>
  <c r="H15" i="79"/>
  <c r="H13" i="79"/>
  <c r="D13" i="79"/>
  <c r="G47" i="16"/>
  <c r="C47" i="16"/>
  <c r="H15" i="80"/>
  <c r="D15" i="80"/>
  <c r="L292" i="10"/>
  <c r="L291" i="10"/>
  <c r="K282" i="10"/>
  <c r="L282" i="10"/>
  <c r="I37" i="79"/>
  <c r="G13" i="79"/>
  <c r="G15" i="79"/>
  <c r="C13" i="79"/>
  <c r="J47" i="16"/>
  <c r="F47" i="16"/>
  <c r="G15" i="80"/>
  <c r="C15" i="80"/>
  <c r="C54" i="79"/>
  <c r="L54" i="79" s="1"/>
  <c r="K54" i="79"/>
  <c r="AB290" i="10"/>
  <c r="AA290" i="10"/>
  <c r="L283" i="10"/>
  <c r="K283" i="10"/>
  <c r="J13" i="79"/>
  <c r="F13" i="79"/>
  <c r="K13" i="79" s="1"/>
  <c r="F15" i="79"/>
  <c r="J15" i="80"/>
  <c r="J14" i="16"/>
  <c r="F14" i="16"/>
  <c r="C47" i="79"/>
  <c r="C49" i="79"/>
  <c r="M49" i="79" s="1"/>
  <c r="K292" i="10"/>
  <c r="AB289" i="10"/>
  <c r="K288" i="10"/>
  <c r="M288" i="10"/>
  <c r="K280" i="10"/>
  <c r="K268" i="10"/>
  <c r="L264" i="10"/>
  <c r="M251" i="10"/>
  <c r="K250" i="10"/>
  <c r="K244" i="10"/>
  <c r="Y228" i="10"/>
  <c r="Y524" i="10" s="1"/>
  <c r="W228" i="10"/>
  <c r="W524" i="10" s="1"/>
  <c r="R139" i="10"/>
  <c r="Y138" i="10"/>
  <c r="Y94" i="10"/>
  <c r="K203" i="10"/>
  <c r="M188" i="10"/>
  <c r="K186" i="10"/>
  <c r="K184" i="10"/>
  <c r="M181" i="10"/>
  <c r="K180" i="10"/>
  <c r="K179" i="10"/>
  <c r="X131" i="10"/>
  <c r="M156" i="10"/>
  <c r="M140" i="10"/>
  <c r="L138" i="10"/>
  <c r="K138" i="10"/>
  <c r="L136" i="10"/>
  <c r="R76" i="10"/>
  <c r="K115" i="10"/>
  <c r="M107" i="10"/>
  <c r="K107" i="10"/>
  <c r="L107" i="10"/>
  <c r="R75" i="10"/>
  <c r="K117" i="10"/>
  <c r="L267" i="10"/>
  <c r="AA255" i="10"/>
  <c r="K252" i="10"/>
  <c r="AA249" i="10"/>
  <c r="L248" i="10"/>
  <c r="AA243" i="10"/>
  <c r="K224" i="10"/>
  <c r="AA206" i="10"/>
  <c r="L195" i="10"/>
  <c r="L193" i="10"/>
  <c r="L189" i="10"/>
  <c r="M184" i="10"/>
  <c r="K176" i="10"/>
  <c r="C936" i="10"/>
  <c r="M113" i="10"/>
  <c r="K233" i="10"/>
  <c r="K204" i="10"/>
  <c r="M155" i="10"/>
  <c r="M142" i="10"/>
  <c r="L135" i="10"/>
  <c r="B938" i="10"/>
  <c r="L123" i="10"/>
  <c r="M108" i="10"/>
  <c r="K108" i="10"/>
  <c r="L108" i="10"/>
  <c r="L106" i="10"/>
  <c r="L104" i="10"/>
  <c r="L102" i="10"/>
  <c r="K86" i="10"/>
  <c r="K85" i="10"/>
  <c r="K81" i="10"/>
  <c r="M76" i="10"/>
  <c r="F55" i="79"/>
  <c r="J55" i="79"/>
  <c r="E14" i="16"/>
  <c r="C21" i="79"/>
  <c r="G21" i="79"/>
  <c r="F29" i="16"/>
  <c r="J29" i="16"/>
  <c r="E45" i="79"/>
  <c r="I45" i="79"/>
  <c r="K125" i="10"/>
  <c r="V106" i="10"/>
  <c r="M104" i="10"/>
  <c r="R103" i="10"/>
  <c r="K95" i="10"/>
  <c r="L91" i="10"/>
  <c r="L90" i="10"/>
  <c r="K82" i="10"/>
  <c r="K80" i="10"/>
  <c r="L72" i="10"/>
  <c r="U67" i="10"/>
  <c r="L69" i="10"/>
  <c r="E55" i="79"/>
  <c r="I55" i="79"/>
  <c r="D21" i="79"/>
  <c r="H21" i="79"/>
  <c r="E29" i="16"/>
  <c r="I29" i="16"/>
  <c r="D45" i="79"/>
  <c r="H45" i="79"/>
  <c r="L129" i="10"/>
  <c r="R106" i="10"/>
  <c r="K103" i="10"/>
  <c r="R102" i="10"/>
  <c r="M101" i="10"/>
  <c r="K89" i="10"/>
  <c r="K87" i="10"/>
  <c r="M85" i="10"/>
  <c r="M81" i="10"/>
  <c r="K79" i="10"/>
  <c r="L77" i="10"/>
  <c r="R68" i="10"/>
  <c r="K71" i="10"/>
  <c r="L70" i="10"/>
  <c r="M70" i="10"/>
  <c r="M69" i="10"/>
  <c r="A1" i="83"/>
  <c r="D55" i="79"/>
  <c r="H55" i="79"/>
  <c r="C14" i="16"/>
  <c r="G14" i="16"/>
  <c r="E21" i="79"/>
  <c r="I21" i="79"/>
  <c r="D11" i="79"/>
  <c r="D29" i="16"/>
  <c r="H29" i="16"/>
  <c r="C45" i="79"/>
  <c r="G45" i="79"/>
  <c r="L88" i="10"/>
  <c r="M78" i="10"/>
  <c r="C55" i="79"/>
  <c r="L55" i="79" s="1"/>
  <c r="G55" i="79"/>
  <c r="H14" i="16"/>
  <c r="F21" i="79"/>
  <c r="J21" i="79"/>
  <c r="E11" i="79"/>
  <c r="I11" i="79"/>
  <c r="C29" i="16"/>
  <c r="G29" i="16"/>
  <c r="K72" i="10"/>
  <c r="V64" i="10"/>
  <c r="C64" i="10"/>
  <c r="C931" i="10"/>
  <c r="J32" i="81"/>
  <c r="C11" i="79"/>
  <c r="AC25" i="15"/>
  <c r="V572" i="10"/>
  <c r="F74" i="10"/>
  <c r="V73" i="10"/>
  <c r="S572" i="10"/>
  <c r="R455" i="10"/>
  <c r="Y468" i="10"/>
  <c r="L49" i="79"/>
  <c r="L35" i="16"/>
  <c r="M88" i="80"/>
  <c r="L88" i="80"/>
  <c r="C37" i="79"/>
  <c r="F36" i="79"/>
  <c r="M76" i="80"/>
  <c r="AB505" i="10"/>
  <c r="L328" i="10"/>
  <c r="K327" i="10"/>
  <c r="AB272" i="10"/>
  <c r="K264" i="10"/>
  <c r="L251" i="10"/>
  <c r="AB243" i="10"/>
  <c r="M243" i="10"/>
  <c r="K243" i="10"/>
  <c r="W221" i="10"/>
  <c r="W494" i="10"/>
  <c r="W223" i="10"/>
  <c r="W496" i="10"/>
  <c r="K290" i="10"/>
  <c r="M239" i="10"/>
  <c r="R226" i="10"/>
  <c r="K239" i="10"/>
  <c r="K238" i="10"/>
  <c r="S225" i="10"/>
  <c r="S520" i="10" s="1"/>
  <c r="X228" i="10"/>
  <c r="X225" i="10"/>
  <c r="X520" i="10"/>
  <c r="X221" i="10"/>
  <c r="X494" i="10" s="1"/>
  <c r="T228" i="10"/>
  <c r="T524" i="10" s="1"/>
  <c r="T225" i="10"/>
  <c r="T520" i="10"/>
  <c r="T221" i="10"/>
  <c r="Y221" i="10"/>
  <c r="Y494" i="10"/>
  <c r="Y223" i="10"/>
  <c r="Y496" i="10" s="1"/>
  <c r="K236" i="10"/>
  <c r="S223" i="10"/>
  <c r="S496" i="10" s="1"/>
  <c r="M327" i="10"/>
  <c r="K255" i="10"/>
  <c r="K249" i="10"/>
  <c r="L242" i="10"/>
  <c r="L244" i="10"/>
  <c r="V228" i="10"/>
  <c r="V524" i="10" s="1"/>
  <c r="V225" i="10"/>
  <c r="V520" i="10" s="1"/>
  <c r="V221" i="10"/>
  <c r="V494" i="10" s="1"/>
  <c r="M237" i="10"/>
  <c r="R225" i="10"/>
  <c r="R520" i="10"/>
  <c r="R221" i="10"/>
  <c r="K237" i="10"/>
  <c r="U221" i="10"/>
  <c r="U494" i="10" s="1"/>
  <c r="U223" i="10"/>
  <c r="U496" i="10"/>
  <c r="R220" i="10"/>
  <c r="AB220" i="10" s="1"/>
  <c r="K235" i="10"/>
  <c r="T219" i="10"/>
  <c r="R219" i="10"/>
  <c r="R492" i="10" s="1"/>
  <c r="L225" i="10"/>
  <c r="B946" i="10"/>
  <c r="K218" i="10"/>
  <c r="R94" i="10"/>
  <c r="B944" i="10"/>
  <c r="K196" i="10"/>
  <c r="M191" i="10"/>
  <c r="M190" i="10"/>
  <c r="L187" i="10"/>
  <c r="M179" i="10"/>
  <c r="K170" i="10"/>
  <c r="R223" i="10"/>
  <c r="R496" i="10"/>
  <c r="M234" i="10"/>
  <c r="X128" i="10"/>
  <c r="V128" i="10"/>
  <c r="T128" i="10"/>
  <c r="R128" i="10"/>
  <c r="L227" i="10"/>
  <c r="L175" i="10"/>
  <c r="K137" i="10"/>
  <c r="M137" i="10"/>
  <c r="K136" i="10"/>
  <c r="L134" i="10"/>
  <c r="L133" i="10"/>
  <c r="L124" i="10"/>
  <c r="X113" i="10"/>
  <c r="X456" i="10" s="1"/>
  <c r="V113" i="10"/>
  <c r="V456" i="10"/>
  <c r="T113" i="10"/>
  <c r="T456" i="10" s="1"/>
  <c r="R113" i="10"/>
  <c r="M115" i="10"/>
  <c r="K105" i="10"/>
  <c r="Y66" i="10"/>
  <c r="M68" i="10"/>
  <c r="L65" i="10"/>
  <c r="X572" i="10"/>
  <c r="K155" i="10"/>
  <c r="K67" i="10"/>
  <c r="M164" i="10"/>
  <c r="L156" i="10"/>
  <c r="K147" i="10"/>
  <c r="K146" i="10"/>
  <c r="M145" i="10"/>
  <c r="K144" i="10"/>
  <c r="M143" i="10"/>
  <c r="K134" i="10"/>
  <c r="K133" i="10"/>
  <c r="Y78" i="10"/>
  <c r="U78" i="10"/>
  <c r="R77" i="10"/>
  <c r="M114" i="10"/>
  <c r="K135" i="10"/>
  <c r="M71" i="10"/>
  <c r="R456" i="10"/>
  <c r="R522" i="10"/>
  <c r="R494" i="10"/>
  <c r="T494" i="10"/>
  <c r="L56" i="79"/>
  <c r="AD44" i="15"/>
  <c r="M29" i="80"/>
  <c r="N29" i="80" s="1"/>
  <c r="L29" i="80"/>
  <c r="K29" i="80"/>
  <c r="M54" i="79"/>
  <c r="K86" i="80"/>
  <c r="K32" i="80"/>
  <c r="AD40" i="15"/>
  <c r="L78" i="14"/>
  <c r="M73" i="14"/>
  <c r="L73" i="14"/>
  <c r="H36" i="79"/>
  <c r="C28" i="79"/>
  <c r="C29" i="79"/>
  <c r="M65" i="14"/>
  <c r="K62" i="14"/>
  <c r="C58" i="16"/>
  <c r="C19" i="79"/>
  <c r="L28" i="14"/>
  <c r="D14" i="79"/>
  <c r="L27" i="14"/>
  <c r="H50" i="16"/>
  <c r="K23" i="14"/>
  <c r="M20" i="14"/>
  <c r="L20" i="14"/>
  <c r="F56" i="80"/>
  <c r="D47" i="16"/>
  <c r="L18" i="14"/>
  <c r="M16" i="14"/>
  <c r="K13" i="14"/>
  <c r="E16" i="80"/>
  <c r="E45" i="16"/>
  <c r="AC104" i="15"/>
  <c r="AC103" i="15"/>
  <c r="AC97" i="15"/>
  <c r="AD97" i="15"/>
  <c r="AB96" i="15"/>
  <c r="AA96" i="15"/>
  <c r="AC94" i="15"/>
  <c r="C83" i="80"/>
  <c r="M83" i="80" s="1"/>
  <c r="K83" i="80"/>
  <c r="AC85" i="15"/>
  <c r="AA85" i="15"/>
  <c r="AD85" i="15"/>
  <c r="L62" i="79"/>
  <c r="K71" i="79"/>
  <c r="D41" i="79"/>
  <c r="F45" i="16"/>
  <c r="J53" i="80"/>
  <c r="E46" i="16"/>
  <c r="M66" i="14"/>
  <c r="C31" i="79"/>
  <c r="F32" i="79"/>
  <c r="H39" i="79"/>
  <c r="I55" i="80"/>
  <c r="M27" i="14"/>
  <c r="M67" i="14"/>
  <c r="N67" i="14" s="1"/>
  <c r="K73" i="14"/>
  <c r="N73" i="14" s="1"/>
  <c r="D40" i="79"/>
  <c r="D54" i="80"/>
  <c r="J29" i="79"/>
  <c r="E11" i="16"/>
  <c r="L54" i="14"/>
  <c r="J24" i="80"/>
  <c r="G23" i="80"/>
  <c r="K71" i="14"/>
  <c r="J33" i="79"/>
  <c r="J35" i="79"/>
  <c r="P31" i="79"/>
  <c r="M68" i="14"/>
  <c r="G21" i="16"/>
  <c r="M56" i="14"/>
  <c r="I51" i="80"/>
  <c r="G17" i="79"/>
  <c r="C17" i="79"/>
  <c r="M29" i="14"/>
  <c r="M24" i="14"/>
  <c r="L24" i="14"/>
  <c r="AB82" i="15"/>
  <c r="G41" i="80"/>
  <c r="K41" i="80"/>
  <c r="G40" i="80"/>
  <c r="AB80" i="15"/>
  <c r="AC80" i="15"/>
  <c r="AB79" i="15"/>
  <c r="AD79" i="15" s="1"/>
  <c r="AA79" i="15"/>
  <c r="AB76" i="15"/>
  <c r="AD76" i="15" s="1"/>
  <c r="C75" i="79"/>
  <c r="M75" i="79" s="1"/>
  <c r="C74" i="79"/>
  <c r="P51" i="80"/>
  <c r="M54" i="14"/>
  <c r="L55" i="14"/>
  <c r="G31" i="79"/>
  <c r="K84" i="14"/>
  <c r="M76" i="14"/>
  <c r="C16" i="79"/>
  <c r="H65" i="80"/>
  <c r="H40" i="79"/>
  <c r="C67" i="80"/>
  <c r="L14" i="14"/>
  <c r="K55" i="14"/>
  <c r="M17" i="14"/>
  <c r="L16" i="14"/>
  <c r="K65" i="14"/>
  <c r="M28" i="14"/>
  <c r="G18" i="79"/>
  <c r="H37" i="79"/>
  <c r="M57" i="14"/>
  <c r="E22" i="16"/>
  <c r="L57" i="14"/>
  <c r="L34" i="14"/>
  <c r="D22" i="79"/>
  <c r="C12" i="79"/>
  <c r="L26" i="14"/>
  <c r="AA83" i="15"/>
  <c r="AC83" i="15"/>
  <c r="C42" i="80"/>
  <c r="AB83" i="15"/>
  <c r="AB78" i="15"/>
  <c r="AD78" i="15" s="1"/>
  <c r="AA78" i="15"/>
  <c r="C72" i="79"/>
  <c r="AC77" i="15"/>
  <c r="AA77" i="15"/>
  <c r="M73" i="80"/>
  <c r="M71" i="79"/>
  <c r="G29" i="79"/>
  <c r="F52" i="80"/>
  <c r="E54" i="80"/>
  <c r="D55" i="80"/>
  <c r="D20" i="16"/>
  <c r="E38" i="79"/>
  <c r="D48" i="16"/>
  <c r="F48" i="16"/>
  <c r="M23" i="14"/>
  <c r="G16" i="79"/>
  <c r="M84" i="14"/>
  <c r="G67" i="80"/>
  <c r="L22" i="14"/>
  <c r="K34" i="14"/>
  <c r="AB84" i="15"/>
  <c r="K75" i="14"/>
  <c r="N75" i="14" s="1"/>
  <c r="L74" i="14"/>
  <c r="N74" i="14" s="1"/>
  <c r="D37" i="79"/>
  <c r="K59" i="14"/>
  <c r="F55" i="16"/>
  <c r="G63" i="80"/>
  <c r="L58" i="14"/>
  <c r="C55" i="16"/>
  <c r="C62" i="80"/>
  <c r="F19" i="79"/>
  <c r="AC84" i="15"/>
  <c r="AD84" i="15" s="1"/>
  <c r="C43" i="80"/>
  <c r="M43" i="80" s="1"/>
  <c r="AC81" i="15"/>
  <c r="C39" i="80"/>
  <c r="AA81" i="15"/>
  <c r="K63" i="79"/>
  <c r="N63" i="79" s="1"/>
  <c r="AB268" i="10"/>
  <c r="AA268" i="10"/>
  <c r="AB257" i="10"/>
  <c r="M252" i="10"/>
  <c r="L252" i="10"/>
  <c r="K229" i="10"/>
  <c r="U138" i="10"/>
  <c r="U468" i="10" s="1"/>
  <c r="U145" i="10"/>
  <c r="M223" i="10"/>
  <c r="B945" i="10"/>
  <c r="L213" i="10"/>
  <c r="L206" i="10"/>
  <c r="K201" i="10"/>
  <c r="K198" i="10"/>
  <c r="M198" i="10" s="1"/>
  <c r="M194" i="10"/>
  <c r="R208" i="10"/>
  <c r="K194" i="10"/>
  <c r="K190" i="10"/>
  <c r="X205" i="10"/>
  <c r="X521" i="10"/>
  <c r="B337" i="10"/>
  <c r="L337" i="10" s="1"/>
  <c r="R276" i="10"/>
  <c r="L268" i="10"/>
  <c r="AA241" i="10"/>
  <c r="AA546" i="10"/>
  <c r="K253" i="10"/>
  <c r="K251" i="10"/>
  <c r="L249" i="10"/>
  <c r="K248" i="10"/>
  <c r="U231" i="10"/>
  <c r="L246" i="10"/>
  <c r="L245" i="10"/>
  <c r="W232" i="10"/>
  <c r="U230" i="10"/>
  <c r="AB242" i="10"/>
  <c r="Y145" i="10"/>
  <c r="U139" i="10"/>
  <c r="Y215" i="10"/>
  <c r="T94" i="10"/>
  <c r="T95" i="10"/>
  <c r="M212" i="10"/>
  <c r="AB206" i="10"/>
  <c r="L200" i="10"/>
  <c r="R264" i="10"/>
  <c r="L199" i="10"/>
  <c r="K197" i="10"/>
  <c r="M197" i="10"/>
  <c r="M196" i="10"/>
  <c r="K266" i="10"/>
  <c r="L250" i="10"/>
  <c r="U234" i="10"/>
  <c r="M233" i="10"/>
  <c r="L203" i="10"/>
  <c r="Z264" i="10"/>
  <c r="Z561" i="10" s="1"/>
  <c r="Z269" i="10"/>
  <c r="Z565" i="10"/>
  <c r="K199" i="10"/>
  <c r="Z207" i="10"/>
  <c r="Z214" i="10"/>
  <c r="V210" i="10"/>
  <c r="V208" i="10"/>
  <c r="V214" i="10"/>
  <c r="M193" i="10"/>
  <c r="R280" i="10"/>
  <c r="R568" i="10" s="1"/>
  <c r="R277" i="10"/>
  <c r="M255" i="10"/>
  <c r="W231" i="10"/>
  <c r="S231" i="10"/>
  <c r="M247" i="10"/>
  <c r="U232" i="10"/>
  <c r="W230" i="10"/>
  <c r="W140" i="10"/>
  <c r="U140" i="10"/>
  <c r="S140" i="10"/>
  <c r="K219" i="10"/>
  <c r="M218" i="10"/>
  <c r="Y92" i="10"/>
  <c r="Y93" i="10"/>
  <c r="M214" i="10"/>
  <c r="K205" i="10"/>
  <c r="L202" i="10"/>
  <c r="R269" i="10"/>
  <c r="R565" i="10" s="1"/>
  <c r="L201" i="10"/>
  <c r="L198" i="10"/>
  <c r="K195" i="10"/>
  <c r="T210" i="10"/>
  <c r="M253" i="10"/>
  <c r="T233" i="10"/>
  <c r="W95" i="10"/>
  <c r="U92" i="10"/>
  <c r="W91" i="10"/>
  <c r="L205" i="10"/>
  <c r="L190" i="10"/>
  <c r="M205" i="10"/>
  <c r="K145" i="10"/>
  <c r="V67" i="10"/>
  <c r="AB67" i="10" s="1"/>
  <c r="K187" i="10"/>
  <c r="K168" i="10"/>
  <c r="M65" i="10"/>
  <c r="B64" i="10"/>
  <c r="B931" i="10" s="1"/>
  <c r="L174" i="10"/>
  <c r="K169" i="10"/>
  <c r="M337" i="10"/>
  <c r="K337" i="10"/>
  <c r="L75" i="79"/>
  <c r="K75" i="79"/>
  <c r="R561" i="10"/>
  <c r="AD77" i="15"/>
  <c r="N20" i="14"/>
  <c r="N71" i="79"/>
  <c r="N75" i="79"/>
  <c r="K14" i="79"/>
  <c r="K42" i="80"/>
  <c r="L42" i="80"/>
  <c r="K64" i="16"/>
  <c r="M64" i="16"/>
  <c r="V523" i="10"/>
  <c r="Y227" i="10"/>
  <c r="Y523" i="10"/>
  <c r="M84" i="80"/>
  <c r="L84" i="80"/>
  <c r="K84" i="80"/>
  <c r="U467" i="10"/>
  <c r="M37" i="16"/>
  <c r="L37" i="16"/>
  <c r="K37" i="16"/>
  <c r="T493" i="10"/>
  <c r="V455" i="10"/>
  <c r="K43" i="80"/>
  <c r="L43" i="80"/>
  <c r="L87" i="80"/>
  <c r="M87" i="80"/>
  <c r="L36" i="16"/>
  <c r="M36" i="16"/>
  <c r="N36" i="16" s="1"/>
  <c r="K36" i="16"/>
  <c r="L26" i="16"/>
  <c r="K26" i="16"/>
  <c r="V103" i="10"/>
  <c r="M42" i="80"/>
  <c r="AD96" i="15"/>
  <c r="L45" i="79"/>
  <c r="K34" i="16"/>
  <c r="K74" i="80"/>
  <c r="AD23" i="15"/>
  <c r="E30" i="79"/>
  <c r="D59" i="16"/>
  <c r="J55" i="16"/>
  <c r="H18" i="16"/>
  <c r="I22" i="16"/>
  <c r="L43" i="14"/>
  <c r="P14" i="80"/>
  <c r="D14" i="80"/>
  <c r="E12" i="80"/>
  <c r="G11" i="80"/>
  <c r="C11" i="80"/>
  <c r="I24" i="79"/>
  <c r="E19" i="79"/>
  <c r="K31" i="14"/>
  <c r="I16" i="79"/>
  <c r="H56" i="80"/>
  <c r="C50" i="16"/>
  <c r="K16" i="14"/>
  <c r="I13" i="16"/>
  <c r="G69" i="79"/>
  <c r="C68" i="79"/>
  <c r="H66" i="79"/>
  <c r="K66" i="79" s="1"/>
  <c r="I65" i="79"/>
  <c r="L78" i="16"/>
  <c r="AB458" i="10"/>
  <c r="M264" i="10"/>
  <c r="T278" i="10"/>
  <c r="T566" i="10" s="1"/>
  <c r="V277" i="10"/>
  <c r="V564" i="10" s="1"/>
  <c r="X276" i="10"/>
  <c r="X562" i="10"/>
  <c r="T276" i="10"/>
  <c r="T562" i="10"/>
  <c r="T226" i="10"/>
  <c r="U220" i="10"/>
  <c r="U493" i="10"/>
  <c r="Y326" i="10"/>
  <c r="R141" i="10"/>
  <c r="Y139" i="10"/>
  <c r="S95" i="10"/>
  <c r="Z93" i="10"/>
  <c r="V93" i="10"/>
  <c r="R93" i="10"/>
  <c r="W270" i="10"/>
  <c r="T270" i="10"/>
  <c r="Y269" i="10"/>
  <c r="Y565" i="10"/>
  <c r="U269" i="10"/>
  <c r="U565" i="10"/>
  <c r="S269" i="10"/>
  <c r="U209" i="10"/>
  <c r="AA209" i="10" s="1"/>
  <c r="Y209" i="10"/>
  <c r="K181" i="10"/>
  <c r="V130" i="10"/>
  <c r="T129" i="10"/>
  <c r="Z313" i="10"/>
  <c r="M167" i="10"/>
  <c r="R313" i="10"/>
  <c r="X312" i="10"/>
  <c r="L155" i="10"/>
  <c r="L140" i="10"/>
  <c r="W119" i="10"/>
  <c r="S119" i="10"/>
  <c r="T119" i="10"/>
  <c r="U119" i="10"/>
  <c r="S114" i="10"/>
  <c r="Y114" i="10"/>
  <c r="Y113" i="10"/>
  <c r="U113" i="10"/>
  <c r="Y77" i="10"/>
  <c r="U77" i="10"/>
  <c r="V77" i="10"/>
  <c r="V76" i="10"/>
  <c r="V74" i="10"/>
  <c r="M94" i="10"/>
  <c r="K90" i="10"/>
  <c r="T68" i="10"/>
  <c r="Y67" i="10"/>
  <c r="Z66" i="10"/>
  <c r="V66" i="10"/>
  <c r="S66" i="10"/>
  <c r="W66" i="10"/>
  <c r="X65" i="10"/>
  <c r="T65" i="10"/>
  <c r="M13" i="79"/>
  <c r="M38" i="80"/>
  <c r="L63" i="79"/>
  <c r="N15" i="14"/>
  <c r="L33" i="16"/>
  <c r="M49" i="81"/>
  <c r="M44" i="14"/>
  <c r="I348" i="10"/>
  <c r="L316" i="10"/>
  <c r="B347" i="10"/>
  <c r="AA272" i="10"/>
  <c r="AA257" i="10"/>
  <c r="Y279" i="10"/>
  <c r="Y567" i="10"/>
  <c r="V226" i="10"/>
  <c r="V522" i="10" s="1"/>
  <c r="AA522" i="10" s="1"/>
  <c r="U225" i="10"/>
  <c r="U520" i="10"/>
  <c r="AB520" i="10" s="1"/>
  <c r="R143" i="10"/>
  <c r="V322" i="10"/>
  <c r="W93" i="10"/>
  <c r="S93" i="10"/>
  <c r="X323" i="10"/>
  <c r="U323" i="10"/>
  <c r="X215" i="10"/>
  <c r="Y208" i="10"/>
  <c r="AA208" i="10" s="1"/>
  <c r="U215" i="10"/>
  <c r="Z205" i="10"/>
  <c r="Z521" i="10" s="1"/>
  <c r="Y200" i="10"/>
  <c r="U200" i="10"/>
  <c r="R132" i="10"/>
  <c r="X127" i="10"/>
  <c r="X467" i="10"/>
  <c r="Y83" i="10"/>
  <c r="U83" i="10"/>
  <c r="AB83" i="10" s="1"/>
  <c r="L139" i="10"/>
  <c r="T117" i="10"/>
  <c r="Z77" i="10"/>
  <c r="J30" i="81"/>
  <c r="M30" i="81"/>
  <c r="J41" i="81"/>
  <c r="M41" i="81" s="1"/>
  <c r="K37" i="14"/>
  <c r="K25" i="14"/>
  <c r="N25" i="14" s="1"/>
  <c r="D50" i="16"/>
  <c r="K50" i="79"/>
  <c r="K30" i="80"/>
  <c r="N37" i="14"/>
  <c r="AD36" i="15"/>
  <c r="D61" i="80"/>
  <c r="J61" i="80"/>
  <c r="M83" i="14"/>
  <c r="E22" i="80"/>
  <c r="J21" i="80"/>
  <c r="G20" i="80"/>
  <c r="C20" i="80"/>
  <c r="F41" i="79"/>
  <c r="E37" i="79"/>
  <c r="C35" i="79"/>
  <c r="G58" i="16"/>
  <c r="C65" i="80"/>
  <c r="I56" i="16"/>
  <c r="E60" i="16"/>
  <c r="P11" i="16"/>
  <c r="G16" i="80"/>
  <c r="C12" i="16"/>
  <c r="AA82" i="15"/>
  <c r="AD82" i="15" s="1"/>
  <c r="K65" i="10"/>
  <c r="R145" i="10"/>
  <c r="AD83" i="15"/>
  <c r="AA226" i="10"/>
  <c r="M26" i="16"/>
  <c r="L77" i="14"/>
  <c r="K76" i="14"/>
  <c r="L72" i="14"/>
  <c r="I34" i="79"/>
  <c r="M71" i="14"/>
  <c r="G32" i="79"/>
  <c r="J58" i="16"/>
  <c r="K58" i="14"/>
  <c r="C68" i="80"/>
  <c r="D68" i="80"/>
  <c r="K56" i="14"/>
  <c r="M55" i="14"/>
  <c r="N55" i="14"/>
  <c r="I19" i="79"/>
  <c r="D28" i="16"/>
  <c r="V233" i="10"/>
  <c r="V232" i="10"/>
  <c r="T281" i="10"/>
  <c r="T569" i="10" s="1"/>
  <c r="Y264" i="10"/>
  <c r="Y561" i="10"/>
  <c r="U264" i="10"/>
  <c r="U214" i="10"/>
  <c r="V204" i="10"/>
  <c r="V519" i="10" s="1"/>
  <c r="V131" i="10"/>
  <c r="X130" i="10"/>
  <c r="V129" i="10"/>
  <c r="X86" i="10"/>
  <c r="T86" i="10"/>
  <c r="L147" i="10"/>
  <c r="L142" i="10"/>
  <c r="Y74" i="10"/>
  <c r="U74" i="10"/>
  <c r="AA74" i="10" s="1"/>
  <c r="AB74" i="10"/>
  <c r="S68" i="10"/>
  <c r="W65" i="10"/>
  <c r="S65" i="10"/>
  <c r="K32" i="81"/>
  <c r="M32" i="81" s="1"/>
  <c r="AA228" i="10"/>
  <c r="X524" i="10"/>
  <c r="AB524" i="10"/>
  <c r="L66" i="79"/>
  <c r="L83" i="80"/>
  <c r="N83" i="80" s="1"/>
  <c r="I64" i="80"/>
  <c r="K68" i="16"/>
  <c r="M68" i="16"/>
  <c r="N68" i="16" s="1"/>
  <c r="AA78" i="10"/>
  <c r="AB78" i="10"/>
  <c r="K29" i="16"/>
  <c r="M29" i="16"/>
  <c r="R498" i="10"/>
  <c r="AA498" i="10" s="1"/>
  <c r="AB224" i="10"/>
  <c r="N42" i="80"/>
  <c r="AB221" i="10"/>
  <c r="K21" i="79"/>
  <c r="T492" i="10"/>
  <c r="C939" i="10"/>
  <c r="R564" i="10"/>
  <c r="J943" i="10"/>
  <c r="J935" i="10"/>
  <c r="J939" i="10"/>
  <c r="I56" i="80"/>
  <c r="L21" i="79"/>
  <c r="K65" i="79"/>
  <c r="G70" i="79"/>
  <c r="G73" i="79"/>
  <c r="N76" i="14"/>
  <c r="W569" i="10"/>
  <c r="U566" i="10"/>
  <c r="B3" i="16"/>
  <c r="L50" i="79"/>
  <c r="M55" i="79"/>
  <c r="AD25" i="15"/>
  <c r="N54" i="79"/>
  <c r="A2" i="83"/>
  <c r="AA121" i="10"/>
  <c r="B3" i="79"/>
  <c r="M30" i="80"/>
  <c r="K33" i="16"/>
  <c r="L33" i="80"/>
  <c r="K31" i="80"/>
  <c r="K56" i="79"/>
  <c r="L65" i="79"/>
  <c r="AD37" i="15"/>
  <c r="AC73" i="15"/>
  <c r="AD73" i="15" s="1"/>
  <c r="L74" i="80"/>
  <c r="N74" i="80" s="1"/>
  <c r="H29" i="79"/>
  <c r="D34" i="79"/>
  <c r="M74" i="14"/>
  <c r="M85" i="14"/>
  <c r="F63" i="80"/>
  <c r="J62" i="80"/>
  <c r="L64" i="14"/>
  <c r="K69" i="14"/>
  <c r="M79" i="14"/>
  <c r="E24" i="80"/>
  <c r="D66" i="80"/>
  <c r="D30" i="79"/>
  <c r="L30" i="79" s="1"/>
  <c r="L85" i="14"/>
  <c r="J56" i="16"/>
  <c r="L53" i="14"/>
  <c r="L52" i="14"/>
  <c r="I13" i="80"/>
  <c r="N73" i="80"/>
  <c r="L69" i="14"/>
  <c r="M74" i="16"/>
  <c r="D21" i="16"/>
  <c r="D18" i="16"/>
  <c r="F38" i="79"/>
  <c r="C41" i="79"/>
  <c r="I66" i="80"/>
  <c r="F20" i="16"/>
  <c r="D19" i="16"/>
  <c r="F16" i="80"/>
  <c r="C16" i="80"/>
  <c r="K22" i="14"/>
  <c r="G72" i="79"/>
  <c r="B3" i="14"/>
  <c r="AA221" i="10"/>
  <c r="N37" i="16"/>
  <c r="B3" i="81"/>
  <c r="AA83" i="10"/>
  <c r="B3" i="80"/>
  <c r="L85" i="80"/>
  <c r="AD55" i="15"/>
  <c r="K78" i="16"/>
  <c r="N78" i="16"/>
  <c r="M75" i="16"/>
  <c r="AD18" i="15"/>
  <c r="AD20" i="15"/>
  <c r="M74" i="80"/>
  <c r="M31" i="81"/>
  <c r="M70" i="14"/>
  <c r="K72" i="14"/>
  <c r="K53" i="14"/>
  <c r="F54" i="16"/>
  <c r="J63" i="80"/>
  <c r="L68" i="14"/>
  <c r="K77" i="14"/>
  <c r="M77" i="14"/>
  <c r="F59" i="16"/>
  <c r="E13" i="80"/>
  <c r="E18" i="16"/>
  <c r="L73" i="16"/>
  <c r="M89" i="80"/>
  <c r="D40" i="80"/>
  <c r="AC64" i="15"/>
  <c r="AD64" i="15"/>
  <c r="L21" i="14"/>
  <c r="E20" i="79"/>
  <c r="K85" i="14"/>
  <c r="J38" i="79"/>
  <c r="C38" i="79"/>
  <c r="P67" i="80"/>
  <c r="E56" i="16"/>
  <c r="J21" i="16"/>
  <c r="C20" i="16"/>
  <c r="G74" i="79"/>
  <c r="G48" i="79"/>
  <c r="G47" i="79"/>
  <c r="M45" i="79"/>
  <c r="B37" i="12"/>
  <c r="M21" i="79"/>
  <c r="N21" i="79"/>
  <c r="L13" i="79"/>
  <c r="A3" i="85"/>
  <c r="M34" i="16"/>
  <c r="M63" i="79"/>
  <c r="L82" i="80"/>
  <c r="M48" i="81"/>
  <c r="M67" i="16"/>
  <c r="J37" i="79"/>
  <c r="G35" i="79"/>
  <c r="P53" i="80"/>
  <c r="J74" i="79"/>
  <c r="I69" i="16"/>
  <c r="P73" i="79"/>
  <c r="G68" i="79"/>
  <c r="C57" i="79"/>
  <c r="J27" i="16"/>
  <c r="F27" i="16"/>
  <c r="S553" i="10"/>
  <c r="AB553" i="10" s="1"/>
  <c r="F347" i="10"/>
  <c r="I338" i="10"/>
  <c r="Z323" i="10"/>
  <c r="V323" i="10"/>
  <c r="T321" i="10"/>
  <c r="K316" i="10"/>
  <c r="V313" i="10"/>
  <c r="AB302" i="10"/>
  <c r="L289" i="10"/>
  <c r="U276" i="10"/>
  <c r="T271" i="10"/>
  <c r="Y270" i="10"/>
  <c r="U270" i="10"/>
  <c r="S265" i="10"/>
  <c r="L254" i="10"/>
  <c r="AB250" i="10"/>
  <c r="Y230" i="10"/>
  <c r="W225" i="10"/>
  <c r="T143" i="10"/>
  <c r="V141" i="10"/>
  <c r="K215" i="10"/>
  <c r="V205" i="10"/>
  <c r="V521" i="10"/>
  <c r="R205" i="10"/>
  <c r="R521" i="10"/>
  <c r="V200" i="10"/>
  <c r="AB165" i="10"/>
  <c r="AA165" i="10"/>
  <c r="M136" i="10"/>
  <c r="K129" i="10"/>
  <c r="L128" i="10"/>
  <c r="L115" i="10"/>
  <c r="M96" i="10"/>
  <c r="M91" i="10"/>
  <c r="L89" i="10"/>
  <c r="L85" i="10"/>
  <c r="K77" i="10"/>
  <c r="X67" i="10"/>
  <c r="L305" i="10"/>
  <c r="K303" i="10"/>
  <c r="AB298" i="10"/>
  <c r="L288" i="10"/>
  <c r="L255" i="10"/>
  <c r="AA250" i="10"/>
  <c r="AB245" i="10"/>
  <c r="AB240" i="10"/>
  <c r="M225" i="10"/>
  <c r="L188" i="10"/>
  <c r="K185" i="10"/>
  <c r="L154" i="10"/>
  <c r="L153" i="10"/>
  <c r="L150" i="10"/>
  <c r="L149" i="10"/>
  <c r="L145" i="10"/>
  <c r="K143" i="10"/>
  <c r="M133" i="10"/>
  <c r="U115" i="10"/>
  <c r="M116" i="10"/>
  <c r="L105" i="10"/>
  <c r="M97" i="10"/>
  <c r="K88" i="10"/>
  <c r="M82" i="10"/>
  <c r="H39" i="80"/>
  <c r="E72" i="79"/>
  <c r="J79" i="16"/>
  <c r="F79" i="16"/>
  <c r="J34" i="80"/>
  <c r="F34" i="80"/>
  <c r="M34" i="80" s="1"/>
  <c r="D69" i="16"/>
  <c r="I28" i="16"/>
  <c r="S552" i="10"/>
  <c r="AB552" i="10"/>
  <c r="AA549" i="10"/>
  <c r="AA505" i="10"/>
  <c r="R466" i="10"/>
  <c r="E348" i="10"/>
  <c r="R325" i="10"/>
  <c r="AA325" i="10" s="1"/>
  <c r="S324" i="10"/>
  <c r="T324" i="10"/>
  <c r="Y322" i="10"/>
  <c r="U322" i="10"/>
  <c r="R321" i="10"/>
  <c r="W314" i="10"/>
  <c r="AA314" i="10"/>
  <c r="AA311" i="10"/>
  <c r="W309" i="10"/>
  <c r="AB305" i="10"/>
  <c r="AA303" i="10"/>
  <c r="AB300" i="10"/>
  <c r="M290" i="10"/>
  <c r="X280" i="10"/>
  <c r="X568" i="10" s="1"/>
  <c r="T280" i="10"/>
  <c r="Y278" i="10"/>
  <c r="Y566" i="10"/>
  <c r="Y277" i="10"/>
  <c r="Y564" i="10"/>
  <c r="W271" i="10"/>
  <c r="L266" i="10"/>
  <c r="U265" i="10"/>
  <c r="U563" i="10" s="1"/>
  <c r="L265" i="10"/>
  <c r="AB255" i="10"/>
  <c r="AB249" i="10"/>
  <c r="M249" i="10"/>
  <c r="Y234" i="10"/>
  <c r="T230" i="10"/>
  <c r="T223" i="10"/>
  <c r="T496" i="10"/>
  <c r="X223" i="10"/>
  <c r="X496" i="10"/>
  <c r="V219" i="10"/>
  <c r="V492" i="10" s="1"/>
  <c r="L234" i="10"/>
  <c r="Z144" i="10"/>
  <c r="V139" i="10"/>
  <c r="X139" i="10"/>
  <c r="X95" i="10"/>
  <c r="T93" i="10"/>
  <c r="AB93" i="10" s="1"/>
  <c r="M216" i="10"/>
  <c r="T215" i="10"/>
  <c r="Y213" i="10"/>
  <c r="U213" i="10"/>
  <c r="T208" i="10"/>
  <c r="Y205" i="10"/>
  <c r="Y521" i="10" s="1"/>
  <c r="M204" i="10"/>
  <c r="R201" i="10"/>
  <c r="X200" i="10"/>
  <c r="T200" i="10"/>
  <c r="AB200" i="10" s="1"/>
  <c r="V199" i="10"/>
  <c r="R199" i="10"/>
  <c r="V197" i="10"/>
  <c r="V491" i="10" s="1"/>
  <c r="R197" i="10"/>
  <c r="Y214" i="10"/>
  <c r="L191" i="10"/>
  <c r="K189" i="10"/>
  <c r="Z199" i="10"/>
  <c r="L186" i="10"/>
  <c r="S132" i="10"/>
  <c r="W128" i="10"/>
  <c r="AB128" i="10"/>
  <c r="L170" i="10"/>
  <c r="L146" i="10"/>
  <c r="M144" i="10"/>
  <c r="L143" i="10"/>
  <c r="M134" i="10"/>
  <c r="X120" i="10"/>
  <c r="R115" i="10"/>
  <c r="L113" i="10"/>
  <c r="L103" i="10"/>
  <c r="M102" i="10"/>
  <c r="M98" i="10"/>
  <c r="L87" i="10"/>
  <c r="L71" i="10"/>
  <c r="J46" i="16"/>
  <c r="J40" i="80"/>
  <c r="P39" i="80"/>
  <c r="I72" i="79"/>
  <c r="D72" i="79"/>
  <c r="C69" i="79"/>
  <c r="I79" i="16"/>
  <c r="C58" i="79"/>
  <c r="I66" i="16"/>
  <c r="H28" i="16"/>
  <c r="AA13" i="15"/>
  <c r="AD13" i="15"/>
  <c r="G27" i="16"/>
  <c r="AA547" i="10"/>
  <c r="R545" i="10"/>
  <c r="AA545" i="10"/>
  <c r="V537" i="10"/>
  <c r="U510" i="10"/>
  <c r="T454" i="10"/>
  <c r="AB454" i="10"/>
  <c r="G347" i="10"/>
  <c r="R322" i="10"/>
  <c r="X320" i="10"/>
  <c r="T320" i="10"/>
  <c r="K317" i="10"/>
  <c r="S312" i="10"/>
  <c r="AB312" i="10"/>
  <c r="L302" i="10"/>
  <c r="K291" i="10"/>
  <c r="X281" i="10"/>
  <c r="L280" i="10"/>
  <c r="U279" i="10"/>
  <c r="L279" i="10"/>
  <c r="K267" i="10"/>
  <c r="Z279" i="10"/>
  <c r="Z567" i="10"/>
  <c r="W278" i="10"/>
  <c r="T231" i="10"/>
  <c r="AA231" i="10"/>
  <c r="V234" i="10"/>
  <c r="M245" i="10"/>
  <c r="Y225" i="10"/>
  <c r="Y520" i="10" s="1"/>
  <c r="W219" i="10"/>
  <c r="W492" i="10" s="1"/>
  <c r="X141" i="10"/>
  <c r="AA141" i="10" s="1"/>
  <c r="T139" i="10"/>
  <c r="AB139" i="10" s="1"/>
  <c r="Y95" i="10"/>
  <c r="U95" i="10"/>
  <c r="X93" i="10"/>
  <c r="U93" i="10"/>
  <c r="S92" i="10"/>
  <c r="S91" i="10"/>
  <c r="AB91" i="10"/>
  <c r="U205" i="10"/>
  <c r="U521" i="10"/>
  <c r="R204" i="10"/>
  <c r="R202" i="10"/>
  <c r="W199" i="10"/>
  <c r="S199" i="10"/>
  <c r="L196" i="10"/>
  <c r="U208" i="10"/>
  <c r="M187" i="10"/>
  <c r="L184" i="10"/>
  <c r="Y132" i="10"/>
  <c r="Y131" i="10"/>
  <c r="M177" i="10"/>
  <c r="U85" i="10"/>
  <c r="AB85" i="10"/>
  <c r="K156" i="10"/>
  <c r="L152" i="10"/>
  <c r="L151" i="10"/>
  <c r="M147" i="10"/>
  <c r="K142" i="10"/>
  <c r="L137" i="10"/>
  <c r="M135" i="10"/>
  <c r="U120" i="10"/>
  <c r="K127" i="10"/>
  <c r="Y76" i="10"/>
  <c r="U76" i="10"/>
  <c r="M106" i="10"/>
  <c r="L101" i="10"/>
  <c r="M99" i="10"/>
  <c r="L95" i="10"/>
  <c r="M92" i="10"/>
  <c r="M90" i="10"/>
  <c r="M86" i="10"/>
  <c r="L78" i="10"/>
  <c r="M72" i="10"/>
  <c r="Y65" i="10"/>
  <c r="V65" i="10"/>
  <c r="K29" i="81"/>
  <c r="M29" i="81"/>
  <c r="B2" i="16"/>
  <c r="B2" i="80"/>
  <c r="B2" i="15"/>
  <c r="B2" i="79"/>
  <c r="B935" i="10"/>
  <c r="AB498" i="10"/>
  <c r="R562" i="10"/>
  <c r="AB219" i="10"/>
  <c r="AA223" i="10"/>
  <c r="L29" i="16"/>
  <c r="N29" i="16" s="1"/>
  <c r="K85" i="80"/>
  <c r="N85" i="80" s="1"/>
  <c r="H41" i="79"/>
  <c r="C40" i="79"/>
  <c r="P29" i="79"/>
  <c r="B2" i="14"/>
  <c r="K45" i="79"/>
  <c r="N45" i="79"/>
  <c r="AB121" i="10"/>
  <c r="M65" i="79"/>
  <c r="J32" i="79"/>
  <c r="F39" i="79"/>
  <c r="K328" i="10"/>
  <c r="L327" i="10"/>
  <c r="AA245" i="10"/>
  <c r="L185" i="10"/>
  <c r="X140" i="10"/>
  <c r="X138" i="10"/>
  <c r="X468" i="10" s="1"/>
  <c r="L217" i="10"/>
  <c r="R130" i="10"/>
  <c r="L180" i="10"/>
  <c r="M186" i="10"/>
  <c r="K177" i="10"/>
  <c r="R129" i="10"/>
  <c r="M176" i="10"/>
  <c r="V84" i="10"/>
  <c r="AA84" i="10" s="1"/>
  <c r="L144" i="10"/>
  <c r="B936" i="10"/>
  <c r="V104" i="10"/>
  <c r="W68" i="10"/>
  <c r="AA68" i="10"/>
  <c r="K91" i="10"/>
  <c r="S565" i="10"/>
  <c r="N50" i="79"/>
  <c r="Y470" i="10"/>
  <c r="AA326" i="10"/>
  <c r="AB209" i="10"/>
  <c r="U561" i="10"/>
  <c r="AB561" i="10" s="1"/>
  <c r="AB264" i="10"/>
  <c r="AA454" i="10"/>
  <c r="M66" i="79"/>
  <c r="N66" i="79"/>
  <c r="AA220" i="10"/>
  <c r="AB227" i="10"/>
  <c r="U456" i="10"/>
  <c r="T522" i="10"/>
  <c r="AB226" i="10"/>
  <c r="AB76" i="10"/>
  <c r="AB205" i="10"/>
  <c r="AA322" i="10"/>
  <c r="AB326" i="10"/>
  <c r="AB276" i="10"/>
  <c r="AB281" i="10"/>
  <c r="AA232" i="10"/>
  <c r="N43" i="80"/>
  <c r="N84" i="80"/>
  <c r="AA227" i="10"/>
  <c r="T568" i="10"/>
  <c r="W465" i="10"/>
  <c r="AA309" i="10"/>
  <c r="AB309" i="10"/>
  <c r="AB271" i="10"/>
  <c r="K338" i="10"/>
  <c r="L338" i="10"/>
  <c r="L68" i="79"/>
  <c r="N68" i="79" s="1"/>
  <c r="K68" i="79"/>
  <c r="M338" i="10"/>
  <c r="M68" i="79"/>
  <c r="AB223" i="10"/>
  <c r="K34" i="80"/>
  <c r="AA76" i="10"/>
  <c r="AA139" i="10"/>
  <c r="AA128" i="10"/>
  <c r="AA234" i="10"/>
  <c r="AB234" i="10"/>
  <c r="R497" i="10"/>
  <c r="AB225" i="10"/>
  <c r="AA219" i="10"/>
  <c r="AB141" i="10"/>
  <c r="AB65" i="10"/>
  <c r="U567" i="10"/>
  <c r="AA567" i="10" s="1"/>
  <c r="AA279" i="10"/>
  <c r="R519" i="10"/>
  <c r="AB519" i="10" s="1"/>
  <c r="AA204" i="10"/>
  <c r="AB204" i="10"/>
  <c r="W566" i="10"/>
  <c r="K58" i="79"/>
  <c r="M58" i="79"/>
  <c r="L58" i="79"/>
  <c r="AB215" i="10"/>
  <c r="AA215" i="10"/>
  <c r="L69" i="16"/>
  <c r="M69" i="16"/>
  <c r="K69" i="16"/>
  <c r="AA270" i="10"/>
  <c r="AB270" i="10"/>
  <c r="L74" i="79"/>
  <c r="M30" i="79"/>
  <c r="L34" i="79"/>
  <c r="K34" i="79"/>
  <c r="M34" i="79"/>
  <c r="AB545" i="10"/>
  <c r="AB492" i="10"/>
  <c r="AA200" i="10"/>
  <c r="AA312" i="10"/>
  <c r="AB322" i="10"/>
  <c r="AB279" i="10"/>
  <c r="AB325" i="10"/>
  <c r="N13" i="79"/>
  <c r="AA85" i="10"/>
  <c r="AA132" i="10"/>
  <c r="AB132" i="10"/>
  <c r="L57" i="79"/>
  <c r="M57" i="79"/>
  <c r="K57" i="79"/>
  <c r="R495" i="10"/>
  <c r="X569" i="10"/>
  <c r="AA281" i="10"/>
  <c r="M66" i="16"/>
  <c r="K66" i="16"/>
  <c r="L66" i="16"/>
  <c r="M79" i="16"/>
  <c r="K79" i="16"/>
  <c r="L79" i="16"/>
  <c r="N79" i="16" s="1"/>
  <c r="W520" i="10"/>
  <c r="AA225" i="10"/>
  <c r="S563" i="10"/>
  <c r="AA265" i="10"/>
  <c r="AB265" i="10"/>
  <c r="U562" i="10"/>
  <c r="AA276" i="10"/>
  <c r="L27" i="16"/>
  <c r="M27" i="16"/>
  <c r="K27" i="16"/>
  <c r="K70" i="79"/>
  <c r="L70" i="79"/>
  <c r="L34" i="80"/>
  <c r="AA205" i="10"/>
  <c r="AB314" i="10"/>
  <c r="AA552" i="10"/>
  <c r="AA553" i="10"/>
  <c r="K73" i="79"/>
  <c r="N85" i="14"/>
  <c r="AA91" i="10"/>
  <c r="AB562" i="10"/>
  <c r="AA562" i="10"/>
  <c r="AB104" i="10"/>
  <c r="AA104" i="10"/>
  <c r="AB68" i="10"/>
  <c r="AB522" i="10"/>
  <c r="N57" i="79"/>
  <c r="AA561" i="10"/>
  <c r="N27" i="16"/>
  <c r="AA470" i="10"/>
  <c r="AB470" i="10"/>
  <c r="AB567" i="10"/>
  <c r="N58" i="79"/>
  <c r="AB465" i="10"/>
  <c r="AA465" i="10"/>
  <c r="AA563" i="10"/>
  <c r="AB563" i="10"/>
  <c r="AA519" i="10"/>
  <c r="N34" i="80"/>
  <c r="N70" i="79"/>
  <c r="N66" i="16"/>
  <c r="N34" i="79"/>
  <c r="N69" i="16"/>
  <c r="M40" i="14" l="1"/>
  <c r="H12" i="80"/>
  <c r="H13" i="80"/>
  <c r="L40" i="14"/>
  <c r="D23" i="79"/>
  <c r="K35" i="14"/>
  <c r="M35" i="14"/>
  <c r="D24" i="79"/>
  <c r="AC113" i="15"/>
  <c r="AA113" i="15"/>
  <c r="M28" i="16"/>
  <c r="K28" i="16"/>
  <c r="L40" i="80"/>
  <c r="M40" i="80"/>
  <c r="K40" i="80"/>
  <c r="K37" i="79"/>
  <c r="L37" i="79"/>
  <c r="L73" i="79"/>
  <c r="N73" i="79" s="1"/>
  <c r="M73" i="79"/>
  <c r="M69" i="79"/>
  <c r="K69" i="79"/>
  <c r="L69" i="79"/>
  <c r="M14" i="16"/>
  <c r="AA118" i="10"/>
  <c r="AB118" i="10"/>
  <c r="J66" i="80"/>
  <c r="J57" i="16"/>
  <c r="K61" i="14"/>
  <c r="L61" i="14"/>
  <c r="AB86" i="10"/>
  <c r="AA86" i="10"/>
  <c r="G13" i="80"/>
  <c r="L41" i="14"/>
  <c r="K41" i="14"/>
  <c r="I11" i="80"/>
  <c r="M39" i="14"/>
  <c r="K39" i="14"/>
  <c r="K36" i="14"/>
  <c r="L36" i="14"/>
  <c r="N36" i="14" s="1"/>
  <c r="C24" i="79"/>
  <c r="M36" i="14"/>
  <c r="H11" i="16"/>
  <c r="K12" i="14"/>
  <c r="L12" i="14"/>
  <c r="M12" i="14"/>
  <c r="AA115" i="15"/>
  <c r="AB115" i="15"/>
  <c r="AB106" i="15"/>
  <c r="AC106" i="15"/>
  <c r="AD106" i="15" s="1"/>
  <c r="AA106" i="15"/>
  <c r="AA520" i="10"/>
  <c r="L20" i="80"/>
  <c r="Y456" i="10"/>
  <c r="AB113" i="10"/>
  <c r="AA113" i="10"/>
  <c r="AA523" i="10"/>
  <c r="AB523" i="10"/>
  <c r="AA494" i="10"/>
  <c r="AB494" i="10"/>
  <c r="AA496" i="10"/>
  <c r="F23" i="80"/>
  <c r="F22" i="80"/>
  <c r="K82" i="14"/>
  <c r="L82" i="14"/>
  <c r="G21" i="80"/>
  <c r="G22" i="80"/>
  <c r="M81" i="14"/>
  <c r="L81" i="14"/>
  <c r="L72" i="79"/>
  <c r="K72" i="79"/>
  <c r="M45" i="16"/>
  <c r="AA75" i="10"/>
  <c r="AB75" i="10"/>
  <c r="I16" i="80"/>
  <c r="I12" i="16"/>
  <c r="I14" i="16"/>
  <c r="L14" i="16" s="1"/>
  <c r="M11" i="14"/>
  <c r="L11" i="14"/>
  <c r="K11" i="14"/>
  <c r="I45" i="16"/>
  <c r="AA95" i="10"/>
  <c r="AB95" i="10"/>
  <c r="M72" i="79"/>
  <c r="K30" i="79"/>
  <c r="N30" i="79" s="1"/>
  <c r="AB456" i="10"/>
  <c r="AB521" i="10"/>
  <c r="AA521" i="10"/>
  <c r="AA492" i="10"/>
  <c r="M15" i="80"/>
  <c r="AC116" i="15"/>
  <c r="AB113" i="15"/>
  <c r="R491" i="10"/>
  <c r="AA197" i="10"/>
  <c r="AA230" i="10"/>
  <c r="K65" i="80"/>
  <c r="M74" i="79"/>
  <c r="K74" i="79"/>
  <c r="N74" i="79" s="1"/>
  <c r="N77" i="14"/>
  <c r="AB569" i="10"/>
  <c r="AA569" i="10"/>
  <c r="G14" i="80"/>
  <c r="L72" i="80"/>
  <c r="K72" i="80"/>
  <c r="M72" i="80"/>
  <c r="F14" i="80"/>
  <c r="F51" i="80"/>
  <c r="K42" i="14"/>
  <c r="L42" i="14"/>
  <c r="J11" i="80"/>
  <c r="L38" i="14"/>
  <c r="K38" i="14"/>
  <c r="AC112" i="15"/>
  <c r="AB112" i="15"/>
  <c r="AA112" i="15"/>
  <c r="AB107" i="15"/>
  <c r="AA107" i="15"/>
  <c r="AC107" i="15"/>
  <c r="L28" i="16"/>
  <c r="AB208" i="10"/>
  <c r="AB197" i="10"/>
  <c r="M37" i="79"/>
  <c r="AB496" i="10"/>
  <c r="K67" i="79"/>
  <c r="L67" i="79"/>
  <c r="AB84" i="10"/>
  <c r="AB103" i="10"/>
  <c r="AA524" i="10"/>
  <c r="N71" i="14"/>
  <c r="M65" i="16"/>
  <c r="K62" i="79"/>
  <c r="C25" i="80"/>
  <c r="L84" i="14"/>
  <c r="N84" i="14" s="1"/>
  <c r="D23" i="80"/>
  <c r="D24" i="80"/>
  <c r="K83" i="14"/>
  <c r="N83" i="14" s="1"/>
  <c r="K64" i="14"/>
  <c r="N64" i="14" s="1"/>
  <c r="M64" i="14"/>
  <c r="G59" i="16"/>
  <c r="G68" i="80"/>
  <c r="M68" i="80" s="1"/>
  <c r="L63" i="14"/>
  <c r="N63" i="14" s="1"/>
  <c r="H58" i="16"/>
  <c r="L62" i="14"/>
  <c r="H67" i="80"/>
  <c r="K67" i="80" s="1"/>
  <c r="D16" i="80"/>
  <c r="M43" i="14"/>
  <c r="K43" i="14"/>
  <c r="N43" i="14" s="1"/>
  <c r="L35" i="14"/>
  <c r="N35" i="14" s="1"/>
  <c r="E12" i="79"/>
  <c r="E15" i="79"/>
  <c r="M26" i="14"/>
  <c r="H11" i="79"/>
  <c r="L11" i="79" s="1"/>
  <c r="K24" i="14"/>
  <c r="N24" i="14" s="1"/>
  <c r="P49" i="16"/>
  <c r="P57" i="80"/>
  <c r="E12" i="16"/>
  <c r="M13" i="14"/>
  <c r="L13" i="14"/>
  <c r="AB323" i="10"/>
  <c r="AA323" i="10"/>
  <c r="B939" i="10"/>
  <c r="B943" i="10"/>
  <c r="AA233" i="10"/>
  <c r="L14" i="79"/>
  <c r="M14" i="79"/>
  <c r="R493" i="10"/>
  <c r="N55" i="79"/>
  <c r="M56" i="79"/>
  <c r="N56" i="79" s="1"/>
  <c r="M35" i="16"/>
  <c r="K35" i="16"/>
  <c r="N35" i="16" s="1"/>
  <c r="D28" i="79"/>
  <c r="L65" i="14"/>
  <c r="N65" i="14" s="1"/>
  <c r="AB114" i="10"/>
  <c r="AD94" i="15"/>
  <c r="M33" i="80"/>
  <c r="K33" i="80"/>
  <c r="K76" i="80"/>
  <c r="L76" i="80"/>
  <c r="K75" i="16"/>
  <c r="L75" i="16"/>
  <c r="M77" i="16"/>
  <c r="L77" i="16"/>
  <c r="K77" i="16"/>
  <c r="M32" i="80"/>
  <c r="L32" i="80"/>
  <c r="N32" i="80" s="1"/>
  <c r="M82" i="14"/>
  <c r="K81" i="14"/>
  <c r="F31" i="79"/>
  <c r="K66" i="14"/>
  <c r="F28" i="79"/>
  <c r="K63" i="14"/>
  <c r="J18" i="16"/>
  <c r="J64" i="80"/>
  <c r="P54" i="16"/>
  <c r="P19" i="16"/>
  <c r="P22" i="16"/>
  <c r="P24" i="80"/>
  <c r="C54" i="16"/>
  <c r="C18" i="16"/>
  <c r="M52" i="14"/>
  <c r="C19" i="16"/>
  <c r="K52" i="14"/>
  <c r="C24" i="80"/>
  <c r="M45" i="14"/>
  <c r="L45" i="14"/>
  <c r="H51" i="80"/>
  <c r="K44" i="14"/>
  <c r="L44" i="14"/>
  <c r="M41" i="14"/>
  <c r="J12" i="79"/>
  <c r="J15" i="79"/>
  <c r="M14" i="14"/>
  <c r="J13" i="16"/>
  <c r="AA116" i="15"/>
  <c r="AA271" i="10"/>
  <c r="N52" i="14"/>
  <c r="N65" i="79"/>
  <c r="K68" i="80"/>
  <c r="L68" i="80"/>
  <c r="K12" i="16"/>
  <c r="AA93" i="10"/>
  <c r="M11" i="79"/>
  <c r="M52" i="79"/>
  <c r="L52" i="79"/>
  <c r="K52" i="79"/>
  <c r="K74" i="16"/>
  <c r="L74" i="16"/>
  <c r="N74" i="16" s="1"/>
  <c r="N89" i="80"/>
  <c r="P61" i="80"/>
  <c r="P62" i="80"/>
  <c r="L70" i="14"/>
  <c r="N70" i="14" s="1"/>
  <c r="C33" i="79"/>
  <c r="K70" i="14"/>
  <c r="D32" i="79"/>
  <c r="D33" i="79"/>
  <c r="D35" i="79"/>
  <c r="E31" i="79"/>
  <c r="K68" i="14"/>
  <c r="N68" i="14" s="1"/>
  <c r="F29" i="79"/>
  <c r="M29" i="79" s="1"/>
  <c r="P14" i="79"/>
  <c r="P13" i="79"/>
  <c r="E47" i="16"/>
  <c r="L47" i="16" s="1"/>
  <c r="E55" i="80"/>
  <c r="K55" i="80" s="1"/>
  <c r="E48" i="16"/>
  <c r="F54" i="80"/>
  <c r="K18" i="14"/>
  <c r="N18" i="14" s="1"/>
  <c r="G52" i="80"/>
  <c r="G45" i="16"/>
  <c r="L45" i="16" s="1"/>
  <c r="G53" i="80"/>
  <c r="M53" i="80" s="1"/>
  <c r="G46" i="16"/>
  <c r="K17" i="14"/>
  <c r="AB232" i="10"/>
  <c r="M67" i="80"/>
  <c r="L67" i="80"/>
  <c r="AD80" i="15"/>
  <c r="N78" i="80"/>
  <c r="I54" i="16"/>
  <c r="M58" i="14"/>
  <c r="N58" i="14" s="1"/>
  <c r="I60" i="16"/>
  <c r="I62" i="80"/>
  <c r="I55" i="16"/>
  <c r="I63" i="80"/>
  <c r="I58" i="16"/>
  <c r="K57" i="14"/>
  <c r="N57" i="14" s="1"/>
  <c r="J22" i="16"/>
  <c r="P21" i="16"/>
  <c r="C21" i="16"/>
  <c r="E66" i="80"/>
  <c r="E20" i="16"/>
  <c r="K20" i="16" s="1"/>
  <c r="N54" i="14"/>
  <c r="K40" i="14"/>
  <c r="L53" i="80"/>
  <c r="AA65" i="10"/>
  <c r="N26" i="16"/>
  <c r="AA456" i="10"/>
  <c r="C943" i="10"/>
  <c r="C935" i="10"/>
  <c r="AA67" i="10"/>
  <c r="M67" i="79"/>
  <c r="L41" i="80"/>
  <c r="N41" i="80" s="1"/>
  <c r="L64" i="79"/>
  <c r="G40" i="79"/>
  <c r="G41" i="79"/>
  <c r="G64" i="80"/>
  <c r="G55" i="16"/>
  <c r="L55" i="16" s="1"/>
  <c r="M59" i="14"/>
  <c r="C18" i="79"/>
  <c r="L31" i="14"/>
  <c r="N31" i="14" s="1"/>
  <c r="M31" i="14"/>
  <c r="M30" i="14"/>
  <c r="D17" i="79"/>
  <c r="K30" i="14"/>
  <c r="L30" i="14"/>
  <c r="L29" i="14"/>
  <c r="N29" i="14" s="1"/>
  <c r="E16" i="79"/>
  <c r="L16" i="79" s="1"/>
  <c r="P48" i="16"/>
  <c r="P56" i="80"/>
  <c r="P47" i="16"/>
  <c r="P55" i="80"/>
  <c r="AA264" i="10"/>
  <c r="K60" i="16"/>
  <c r="AB231" i="10"/>
  <c r="K22" i="79"/>
  <c r="I20" i="80"/>
  <c r="K20" i="80" s="1"/>
  <c r="I21" i="80"/>
  <c r="J20" i="80"/>
  <c r="K79" i="14"/>
  <c r="K78" i="14"/>
  <c r="N78" i="14" s="1"/>
  <c r="D38" i="79"/>
  <c r="M78" i="14"/>
  <c r="C66" i="80"/>
  <c r="M61" i="14"/>
  <c r="C57" i="16"/>
  <c r="E65" i="80"/>
  <c r="E57" i="16"/>
  <c r="H20" i="79"/>
  <c r="M20" i="79" s="1"/>
  <c r="M33" i="14"/>
  <c r="M32" i="14"/>
  <c r="J19" i="79"/>
  <c r="J22" i="79"/>
  <c r="J23" i="79"/>
  <c r="J20" i="79"/>
  <c r="AD95" i="15"/>
  <c r="M86" i="80"/>
  <c r="N86" i="80" s="1"/>
  <c r="P30" i="79"/>
  <c r="P32" i="79"/>
  <c r="M60" i="14"/>
  <c r="L56" i="14"/>
  <c r="N56" i="14" s="1"/>
  <c r="E15" i="80"/>
  <c r="L15" i="80" s="1"/>
  <c r="E51" i="80"/>
  <c r="M51" i="80" s="1"/>
  <c r="AA114" i="15"/>
  <c r="AC114" i="15"/>
  <c r="AD114" i="15" s="1"/>
  <c r="K47" i="16"/>
  <c r="AB228" i="10"/>
  <c r="M62" i="79"/>
  <c r="M80" i="14"/>
  <c r="K67" i="16"/>
  <c r="N67" i="16" s="1"/>
  <c r="AD27" i="15"/>
  <c r="J23" i="80"/>
  <c r="P22" i="80"/>
  <c r="P23" i="80"/>
  <c r="D22" i="80"/>
  <c r="P41" i="79"/>
  <c r="L19" i="14"/>
  <c r="K19" i="14"/>
  <c r="M19" i="14"/>
  <c r="L38" i="80"/>
  <c r="N38" i="80" s="1"/>
  <c r="L30" i="80"/>
  <c r="N30" i="80" s="1"/>
  <c r="L59" i="14"/>
  <c r="N59" i="14" s="1"/>
  <c r="M42" i="14"/>
  <c r="K26" i="14"/>
  <c r="N26" i="14" s="1"/>
  <c r="L17" i="14"/>
  <c r="N17" i="14" s="1"/>
  <c r="F15" i="80"/>
  <c r="K11" i="79"/>
  <c r="AA102" i="10"/>
  <c r="A3" i="83"/>
  <c r="K49" i="79"/>
  <c r="N49" i="79" s="1"/>
  <c r="D36" i="79"/>
  <c r="M69" i="14"/>
  <c r="N69" i="14" s="1"/>
  <c r="K65" i="16"/>
  <c r="N65" i="16" s="1"/>
  <c r="F21" i="80"/>
  <c r="D49" i="16"/>
  <c r="E52" i="80"/>
  <c r="E50" i="16"/>
  <c r="M50" i="16" s="1"/>
  <c r="N50" i="16" s="1"/>
  <c r="J25" i="80"/>
  <c r="H23" i="80"/>
  <c r="M23" i="80" s="1"/>
  <c r="H61" i="80"/>
  <c r="L61" i="80" s="1"/>
  <c r="P59" i="16"/>
  <c r="C59" i="16"/>
  <c r="M63" i="14"/>
  <c r="M62" i="14"/>
  <c r="I20" i="16"/>
  <c r="F18" i="16"/>
  <c r="K45" i="14"/>
  <c r="D12" i="80"/>
  <c r="E11" i="80"/>
  <c r="M34" i="14"/>
  <c r="N34" i="14" s="1"/>
  <c r="K27" i="14"/>
  <c r="N27" i="14" s="1"/>
  <c r="I57" i="80"/>
  <c r="I49" i="16"/>
  <c r="K82" i="80"/>
  <c r="N82" i="80" s="1"/>
  <c r="L80" i="14"/>
  <c r="K73" i="16"/>
  <c r="N73" i="16" s="1"/>
  <c r="L86" i="14"/>
  <c r="H22" i="80"/>
  <c r="L66" i="14"/>
  <c r="N66" i="14" s="1"/>
  <c r="H56" i="16"/>
  <c r="D15" i="79"/>
  <c r="I54" i="80"/>
  <c r="E13" i="16"/>
  <c r="K38" i="80"/>
  <c r="M47" i="16"/>
  <c r="AD104" i="15"/>
  <c r="K55" i="79"/>
  <c r="AA224" i="10"/>
  <c r="L33" i="14"/>
  <c r="N33" i="14" s="1"/>
  <c r="I36" i="79"/>
  <c r="C22" i="80"/>
  <c r="F11" i="80"/>
  <c r="G38" i="79"/>
  <c r="E14" i="80"/>
  <c r="K60" i="14"/>
  <c r="N60" i="14" s="1"/>
  <c r="D46" i="16"/>
  <c r="M21" i="14"/>
  <c r="N21" i="14" s="1"/>
  <c r="K86" i="14"/>
  <c r="K87" i="80"/>
  <c r="N87" i="80" s="1"/>
  <c r="K64" i="79"/>
  <c r="AD11" i="15"/>
  <c r="J39" i="79"/>
  <c r="M72" i="14"/>
  <c r="N72" i="14" s="1"/>
  <c r="I59" i="16"/>
  <c r="P57" i="16"/>
  <c r="L39" i="14"/>
  <c r="F23" i="79"/>
  <c r="M23" i="79" s="1"/>
  <c r="L32" i="14"/>
  <c r="N32" i="14" s="1"/>
  <c r="K32" i="14"/>
  <c r="C15" i="79"/>
  <c r="K28" i="14"/>
  <c r="N28" i="14" s="1"/>
  <c r="L23" i="14"/>
  <c r="N23" i="14" s="1"/>
  <c r="H49" i="16"/>
  <c r="H54" i="80"/>
  <c r="J56" i="80"/>
  <c r="M56" i="80" s="1"/>
  <c r="K14" i="14"/>
  <c r="N14" i="14" s="1"/>
  <c r="C13" i="16"/>
  <c r="AC115" i="15"/>
  <c r="AD115" i="15" s="1"/>
  <c r="AD105" i="15"/>
  <c r="M40" i="81"/>
  <c r="L31" i="80"/>
  <c r="N31" i="80" s="1"/>
  <c r="L76" i="16"/>
  <c r="N76" i="16" s="1"/>
  <c r="L64" i="16"/>
  <c r="N64" i="16" s="1"/>
  <c r="K88" i="80"/>
  <c r="N88" i="80" s="1"/>
  <c r="L79" i="14"/>
  <c r="N79" i="14" s="1"/>
  <c r="J28" i="79"/>
  <c r="F56" i="16"/>
  <c r="C22" i="16"/>
  <c r="M53" i="14"/>
  <c r="N53" i="14" s="1"/>
  <c r="I12" i="80"/>
  <c r="M38" i="14"/>
  <c r="G49" i="16"/>
  <c r="G57" i="80"/>
  <c r="H52" i="80"/>
  <c r="I11" i="16"/>
  <c r="L11" i="16" s="1"/>
  <c r="AB103" i="15"/>
  <c r="AD103" i="15" s="1"/>
  <c r="G39" i="80"/>
  <c r="K39" i="80" s="1"/>
  <c r="AB81" i="15"/>
  <c r="AD81" i="15" s="1"/>
  <c r="AA103" i="15"/>
  <c r="K80" i="14"/>
  <c r="G66" i="80"/>
  <c r="G62" i="80"/>
  <c r="L62" i="80" s="1"/>
  <c r="H19" i="79"/>
  <c r="M19" i="79" s="1"/>
  <c r="M33" i="16"/>
  <c r="N33" i="16" s="1"/>
  <c r="H48" i="79"/>
  <c r="H47" i="79"/>
  <c r="L34" i="16"/>
  <c r="N34" i="16" s="1"/>
  <c r="C51" i="79"/>
  <c r="J48" i="79"/>
  <c r="J47" i="79"/>
  <c r="S129" i="10"/>
  <c r="S130" i="10"/>
  <c r="X186" i="10"/>
  <c r="X182" i="10"/>
  <c r="X482" i="10" s="1"/>
  <c r="X189" i="10"/>
  <c r="X512" i="10" s="1"/>
  <c r="X184" i="10"/>
  <c r="X187" i="10"/>
  <c r="X508" i="10" s="1"/>
  <c r="X188" i="10"/>
  <c r="X510" i="10" s="1"/>
  <c r="Y182" i="10"/>
  <c r="Y482" i="10" s="1"/>
  <c r="Y183" i="10"/>
  <c r="X119" i="10"/>
  <c r="AA119" i="10" s="1"/>
  <c r="X114" i="10"/>
  <c r="AA114" i="10" s="1"/>
  <c r="X115" i="10"/>
  <c r="T159" i="10"/>
  <c r="T166" i="10"/>
  <c r="T161" i="10"/>
  <c r="T168" i="10"/>
  <c r="D64" i="10"/>
  <c r="D931" i="10" s="1"/>
  <c r="T73" i="10"/>
  <c r="D100" i="10"/>
  <c r="T64" i="10"/>
  <c r="D232" i="10"/>
  <c r="T82" i="10"/>
  <c r="D84" i="10"/>
  <c r="D93" i="10"/>
  <c r="T101" i="10"/>
  <c r="T164" i="10"/>
  <c r="D192" i="10"/>
  <c r="D112" i="10"/>
  <c r="T125" i="10"/>
  <c r="T154" i="10"/>
  <c r="T217" i="10"/>
  <c r="T112" i="10"/>
  <c r="D122" i="10"/>
  <c r="T137" i="10"/>
  <c r="D141" i="10"/>
  <c r="D148" i="10"/>
  <c r="D173" i="10"/>
  <c r="T196" i="10"/>
  <c r="T229" i="10"/>
  <c r="D162" i="10"/>
  <c r="T173" i="10"/>
  <c r="U301" i="10"/>
  <c r="T292" i="10"/>
  <c r="W287" i="10"/>
  <c r="W453" i="10" s="1"/>
  <c r="D285" i="10"/>
  <c r="U280" i="10"/>
  <c r="T263" i="10"/>
  <c r="S253" i="10"/>
  <c r="W244" i="10"/>
  <c r="W548" i="10" s="1"/>
  <c r="V145" i="10"/>
  <c r="R144" i="10"/>
  <c r="S183" i="10"/>
  <c r="T167" i="10"/>
  <c r="W182" i="10"/>
  <c r="W189" i="10"/>
  <c r="W512" i="10" s="1"/>
  <c r="W184" i="10"/>
  <c r="W187" i="10"/>
  <c r="W188" i="10"/>
  <c r="Y181" i="10"/>
  <c r="Y184" i="10"/>
  <c r="D74" i="10"/>
  <c r="D604" i="10"/>
  <c r="T463" i="10"/>
  <c r="R320" i="10"/>
  <c r="D298" i="10"/>
  <c r="V287" i="10"/>
  <c r="D263" i="10"/>
  <c r="U256" i="10"/>
  <c r="Z253" i="10"/>
  <c r="R253" i="10"/>
  <c r="S277" i="10"/>
  <c r="V244" i="10"/>
  <c r="V144" i="10"/>
  <c r="V140" i="10"/>
  <c r="Z184" i="10"/>
  <c r="R183" i="10"/>
  <c r="T127" i="10"/>
  <c r="T131" i="10"/>
  <c r="V175" i="10"/>
  <c r="V172" i="10"/>
  <c r="Y172" i="10"/>
  <c r="Y168" i="10"/>
  <c r="Y511" i="10" s="1"/>
  <c r="Y169" i="10"/>
  <c r="H75" i="80"/>
  <c r="M75" i="80" s="1"/>
  <c r="D723" i="10"/>
  <c r="T559" i="10"/>
  <c r="T489" i="10"/>
  <c r="D478" i="10"/>
  <c r="D441" i="10"/>
  <c r="D355" i="10"/>
  <c r="S315" i="10"/>
  <c r="D315" i="10"/>
  <c r="S313" i="10"/>
  <c r="T310" i="10"/>
  <c r="D301" i="10"/>
  <c r="W294" i="10"/>
  <c r="T262" i="10"/>
  <c r="Y253" i="10"/>
  <c r="X233" i="10"/>
  <c r="AB233" i="10" s="1"/>
  <c r="D241" i="10"/>
  <c r="R537" i="10"/>
  <c r="V161" i="10"/>
  <c r="V484" i="10" s="1"/>
  <c r="D686" i="10"/>
  <c r="D600" i="10"/>
  <c r="D559" i="10"/>
  <c r="D522" i="10"/>
  <c r="D518" i="10"/>
  <c r="T503" i="10"/>
  <c r="D326" i="10"/>
  <c r="W319" i="10"/>
  <c r="X299" i="10"/>
  <c r="T296" i="10"/>
  <c r="X253" i="10"/>
  <c r="T203" i="10"/>
  <c r="Z183" i="10"/>
  <c r="X171" i="10"/>
  <c r="S194" i="10"/>
  <c r="S193" i="10"/>
  <c r="V189" i="10"/>
  <c r="V512" i="10" s="1"/>
  <c r="V191" i="10"/>
  <c r="V533" i="10" s="1"/>
  <c r="V190" i="10"/>
  <c r="D563" i="10"/>
  <c r="T517" i="10"/>
  <c r="D437" i="10"/>
  <c r="V278" i="10"/>
  <c r="D258" i="10"/>
  <c r="W277" i="10"/>
  <c r="W564" i="10" s="1"/>
  <c r="T239" i="10"/>
  <c r="V143" i="10"/>
  <c r="AB143" i="10" s="1"/>
  <c r="Z140" i="10"/>
  <c r="D222" i="10"/>
  <c r="T207" i="10"/>
  <c r="T214" i="10"/>
  <c r="T199" i="10"/>
  <c r="T213" i="10"/>
  <c r="T201" i="10"/>
  <c r="T497" i="10" s="1"/>
  <c r="T202" i="10"/>
  <c r="T495" i="10" s="1"/>
  <c r="S180" i="10"/>
  <c r="L178" i="10"/>
  <c r="X172" i="10"/>
  <c r="Z194" i="10"/>
  <c r="Z537" i="10" s="1"/>
  <c r="Z193" i="10"/>
  <c r="Z535" i="10" s="1"/>
  <c r="U189" i="10"/>
  <c r="U191" i="10"/>
  <c r="U192" i="10"/>
  <c r="X117" i="10"/>
  <c r="T77" i="10"/>
  <c r="X66" i="10"/>
  <c r="W572" i="10"/>
  <c r="G162" i="10"/>
  <c r="W173" i="10"/>
  <c r="G74" i="10"/>
  <c r="G132" i="10"/>
  <c r="W178" i="10"/>
  <c r="W203" i="10"/>
  <c r="G222" i="10"/>
  <c r="W73" i="10"/>
  <c r="W89" i="10"/>
  <c r="G183" i="10"/>
  <c r="W64" i="10"/>
  <c r="G100" i="10"/>
  <c r="G211" i="10"/>
  <c r="G64" i="10"/>
  <c r="G931" i="10" s="1"/>
  <c r="G232" i="10"/>
  <c r="W82" i="10"/>
  <c r="G84" i="10"/>
  <c r="G93" i="10"/>
  <c r="W101" i="10"/>
  <c r="W164" i="10"/>
  <c r="G192" i="10"/>
  <c r="D682" i="10"/>
  <c r="D482" i="10"/>
  <c r="T475" i="10"/>
  <c r="D400" i="10"/>
  <c r="D346" i="10"/>
  <c r="T307" i="10"/>
  <c r="D278" i="10"/>
  <c r="T274" i="10"/>
  <c r="W269" i="10"/>
  <c r="V321" i="10"/>
  <c r="W324" i="10"/>
  <c r="AB324" i="10" s="1"/>
  <c r="W138" i="10"/>
  <c r="W468" i="10" s="1"/>
  <c r="W92" i="10"/>
  <c r="AA92" i="10" s="1"/>
  <c r="Y207" i="10"/>
  <c r="Y210" i="10"/>
  <c r="S201" i="10"/>
  <c r="S202" i="10"/>
  <c r="T102" i="10"/>
  <c r="T455" i="10" s="1"/>
  <c r="T106" i="10"/>
  <c r="D645" i="10"/>
  <c r="V320" i="10"/>
  <c r="X145" i="10"/>
  <c r="R140" i="10"/>
  <c r="S94" i="10"/>
  <c r="AB94" i="10" s="1"/>
  <c r="S138" i="10"/>
  <c r="Y174" i="10"/>
  <c r="Y120" i="10"/>
  <c r="AA120" i="10" s="1"/>
  <c r="Y117" i="10"/>
  <c r="AB117" i="10" s="1"/>
  <c r="Y119" i="10"/>
  <c r="T89" i="10"/>
  <c r="U167" i="10"/>
  <c r="U509" i="10" s="1"/>
  <c r="U159" i="10"/>
  <c r="U481" i="10" s="1"/>
  <c r="U166" i="10"/>
  <c r="U507" i="10" s="1"/>
  <c r="U161" i="10"/>
  <c r="U484" i="10" s="1"/>
  <c r="U168" i="10"/>
  <c r="U511" i="10" s="1"/>
  <c r="W158" i="10"/>
  <c r="X157" i="10"/>
  <c r="X158" i="10"/>
  <c r="X479" i="10" s="1"/>
  <c r="Y160" i="10"/>
  <c r="Y157" i="10"/>
  <c r="Y477" i="10" s="1"/>
  <c r="T105" i="10"/>
  <c r="S103" i="10"/>
  <c r="AA103" i="10" s="1"/>
  <c r="S102" i="10"/>
  <c r="S455" i="10" s="1"/>
  <c r="S106" i="10"/>
  <c r="AB106" i="10" s="1"/>
  <c r="T572" i="10"/>
  <c r="R207" i="10"/>
  <c r="U199" i="10"/>
  <c r="U131" i="10"/>
  <c r="U109" i="10"/>
  <c r="V536" i="10" l="1"/>
  <c r="AB175" i="10"/>
  <c r="AA175" i="10"/>
  <c r="M14" i="80"/>
  <c r="L14" i="80"/>
  <c r="L40" i="79"/>
  <c r="M40" i="79"/>
  <c r="K40" i="79"/>
  <c r="N40" i="14"/>
  <c r="U533" i="10"/>
  <c r="AB191" i="10"/>
  <c r="AA191" i="10"/>
  <c r="W508" i="10"/>
  <c r="AB187" i="10"/>
  <c r="AA187" i="10"/>
  <c r="D935" i="10"/>
  <c r="D943" i="10"/>
  <c r="D939" i="10"/>
  <c r="AB130" i="10"/>
  <c r="AA130" i="10"/>
  <c r="M22" i="16"/>
  <c r="K22" i="16"/>
  <c r="L22" i="16"/>
  <c r="N22" i="16" s="1"/>
  <c r="L46" i="16"/>
  <c r="K46" i="16"/>
  <c r="M46" i="16"/>
  <c r="K52" i="80"/>
  <c r="L52" i="80"/>
  <c r="M52" i="80"/>
  <c r="K64" i="80"/>
  <c r="K24" i="80"/>
  <c r="M24" i="80"/>
  <c r="L24" i="80"/>
  <c r="L39" i="80"/>
  <c r="N62" i="14"/>
  <c r="AB120" i="10"/>
  <c r="M61" i="80"/>
  <c r="L20" i="79"/>
  <c r="K45" i="16"/>
  <c r="N45" i="16" s="1"/>
  <c r="N81" i="14"/>
  <c r="AB119" i="10"/>
  <c r="W479" i="10"/>
  <c r="AB158" i="10"/>
  <c r="AA158" i="10"/>
  <c r="L39" i="79"/>
  <c r="M39" i="79"/>
  <c r="K39" i="79"/>
  <c r="L59" i="16"/>
  <c r="N59" i="16" s="1"/>
  <c r="M59" i="16"/>
  <c r="K59" i="16"/>
  <c r="K62" i="80"/>
  <c r="N62" i="80" s="1"/>
  <c r="AB207" i="10"/>
  <c r="AA207" i="10"/>
  <c r="X477" i="10"/>
  <c r="AB157" i="10"/>
  <c r="AA157" i="10"/>
  <c r="U512" i="10"/>
  <c r="AB189" i="10"/>
  <c r="AA189" i="10"/>
  <c r="AB213" i="10"/>
  <c r="AA213" i="10"/>
  <c r="X576" i="10"/>
  <c r="AA299" i="10"/>
  <c r="AA576" i="10" s="1"/>
  <c r="AB299" i="10"/>
  <c r="AB576" i="10" s="1"/>
  <c r="W457" i="10"/>
  <c r="AB294" i="10"/>
  <c r="AA294" i="10"/>
  <c r="AB172" i="10"/>
  <c r="AA172" i="10"/>
  <c r="V548" i="10"/>
  <c r="AA244" i="10"/>
  <c r="AB244" i="10"/>
  <c r="AA320" i="10"/>
  <c r="AB320" i="10"/>
  <c r="AA184" i="10"/>
  <c r="AB184" i="10"/>
  <c r="T511" i="10"/>
  <c r="AB168" i="10"/>
  <c r="AA168" i="10"/>
  <c r="AB129" i="10"/>
  <c r="AA129" i="10"/>
  <c r="L56" i="16"/>
  <c r="N56" i="16" s="1"/>
  <c r="K56" i="16"/>
  <c r="M56" i="16"/>
  <c r="K49" i="16"/>
  <c r="L49" i="16"/>
  <c r="M49" i="16"/>
  <c r="AB102" i="10"/>
  <c r="K38" i="79"/>
  <c r="M38" i="79"/>
  <c r="L38" i="79"/>
  <c r="K17" i="79"/>
  <c r="L17" i="79"/>
  <c r="M17" i="79"/>
  <c r="L41" i="79"/>
  <c r="K41" i="79"/>
  <c r="M41" i="79"/>
  <c r="K53" i="80"/>
  <c r="N53" i="80" s="1"/>
  <c r="L33" i="79"/>
  <c r="M33" i="79"/>
  <c r="K33" i="79"/>
  <c r="N52" i="79"/>
  <c r="N76" i="80"/>
  <c r="M39" i="80"/>
  <c r="N13" i="14"/>
  <c r="M58" i="16"/>
  <c r="L58" i="16"/>
  <c r="K23" i="80"/>
  <c r="L23" i="80"/>
  <c r="N23" i="80" s="1"/>
  <c r="K61" i="80"/>
  <c r="N61" i="80" s="1"/>
  <c r="AB92" i="10"/>
  <c r="AD116" i="15"/>
  <c r="AA324" i="10"/>
  <c r="N40" i="80"/>
  <c r="L23" i="79"/>
  <c r="K23" i="79"/>
  <c r="K12" i="79"/>
  <c r="M12" i="79"/>
  <c r="L12" i="79"/>
  <c r="N12" i="79" s="1"/>
  <c r="N20" i="80"/>
  <c r="AA455" i="10"/>
  <c r="AB455" i="10"/>
  <c r="AB214" i="10"/>
  <c r="AA214" i="10"/>
  <c r="V566" i="10"/>
  <c r="AB278" i="10"/>
  <c r="AA278" i="10"/>
  <c r="S537" i="10"/>
  <c r="AB537" i="10" s="1"/>
  <c r="AA194" i="10"/>
  <c r="AB194" i="10"/>
  <c r="AB310" i="10"/>
  <c r="AA310" i="10"/>
  <c r="AA131" i="10"/>
  <c r="AB131" i="10"/>
  <c r="AB253" i="10"/>
  <c r="AA253" i="10"/>
  <c r="W482" i="10"/>
  <c r="AB182" i="10"/>
  <c r="AA182" i="10"/>
  <c r="U568" i="10"/>
  <c r="AB280" i="10"/>
  <c r="AA280" i="10"/>
  <c r="T507" i="10"/>
  <c r="AB166" i="10"/>
  <c r="AA166" i="10"/>
  <c r="L57" i="80"/>
  <c r="K57" i="80"/>
  <c r="M13" i="16"/>
  <c r="L13" i="16"/>
  <c r="K13" i="16"/>
  <c r="N86" i="14"/>
  <c r="L11" i="80"/>
  <c r="N11" i="80" s="1"/>
  <c r="M11" i="80"/>
  <c r="K11" i="80"/>
  <c r="AA106" i="10"/>
  <c r="N64" i="79"/>
  <c r="L63" i="80"/>
  <c r="M63" i="80"/>
  <c r="K63" i="80"/>
  <c r="N67" i="80"/>
  <c r="N44" i="14"/>
  <c r="N33" i="80"/>
  <c r="AA493" i="10"/>
  <c r="AB493" i="10"/>
  <c r="L12" i="16"/>
  <c r="M12" i="16"/>
  <c r="K25" i="80"/>
  <c r="L25" i="80"/>
  <c r="N25" i="80" s="1"/>
  <c r="M25" i="80"/>
  <c r="AD112" i="15"/>
  <c r="M11" i="16"/>
  <c r="K58" i="16"/>
  <c r="K15" i="80"/>
  <c r="N15" i="80" s="1"/>
  <c r="L19" i="79"/>
  <c r="N12" i="14"/>
  <c r="M62" i="80"/>
  <c r="K14" i="16"/>
  <c r="AA199" i="10"/>
  <c r="AB199" i="10"/>
  <c r="M21" i="80"/>
  <c r="K21" i="80"/>
  <c r="L21" i="80"/>
  <c r="N21" i="80" s="1"/>
  <c r="AA171" i="10"/>
  <c r="AB171" i="10"/>
  <c r="AB313" i="10"/>
  <c r="AA313" i="10"/>
  <c r="T509" i="10"/>
  <c r="AA167" i="10"/>
  <c r="AB167" i="10"/>
  <c r="T481" i="10"/>
  <c r="AA159" i="10"/>
  <c r="AB159" i="10"/>
  <c r="L51" i="79"/>
  <c r="K51" i="79"/>
  <c r="M51" i="79"/>
  <c r="M12" i="80"/>
  <c r="L12" i="80"/>
  <c r="K12" i="80"/>
  <c r="K51" i="80"/>
  <c r="L51" i="80"/>
  <c r="N51" i="80" s="1"/>
  <c r="L65" i="80"/>
  <c r="M65" i="80"/>
  <c r="K54" i="80"/>
  <c r="L54" i="80"/>
  <c r="L31" i="79"/>
  <c r="M31" i="79"/>
  <c r="K31" i="79"/>
  <c r="AA143" i="10"/>
  <c r="L18" i="16"/>
  <c r="M18" i="16"/>
  <c r="K18" i="16"/>
  <c r="M57" i="80"/>
  <c r="N62" i="79"/>
  <c r="K11" i="16"/>
  <c r="N11" i="16" s="1"/>
  <c r="N72" i="80"/>
  <c r="L20" i="16"/>
  <c r="N20" i="16" s="1"/>
  <c r="N82" i="14"/>
  <c r="N61" i="14"/>
  <c r="L29" i="79"/>
  <c r="W466" i="10"/>
  <c r="AB319" i="10"/>
  <c r="AA319" i="10"/>
  <c r="S564" i="10"/>
  <c r="AA277" i="10"/>
  <c r="AB277" i="10"/>
  <c r="T484" i="10"/>
  <c r="AA161" i="10"/>
  <c r="AB161" i="10"/>
  <c r="K15" i="79"/>
  <c r="M15" i="79"/>
  <c r="L15" i="79"/>
  <c r="M19" i="16"/>
  <c r="L19" i="16"/>
  <c r="K19" i="16"/>
  <c r="AB66" i="10"/>
  <c r="AA66" i="10"/>
  <c r="T467" i="10"/>
  <c r="AB127" i="10"/>
  <c r="AA127" i="10"/>
  <c r="AA105" i="10"/>
  <c r="AB105" i="10"/>
  <c r="S468" i="10"/>
  <c r="AA138" i="10"/>
  <c r="AB138" i="10"/>
  <c r="S495" i="10"/>
  <c r="AB202" i="10"/>
  <c r="AA202" i="10"/>
  <c r="W565" i="10"/>
  <c r="AA269" i="10"/>
  <c r="AB269" i="10"/>
  <c r="G943" i="10"/>
  <c r="G939" i="10"/>
  <c r="G935" i="10"/>
  <c r="AA77" i="10"/>
  <c r="AB77" i="10"/>
  <c r="AB183" i="10"/>
  <c r="AA183" i="10"/>
  <c r="U551" i="10"/>
  <c r="AB256" i="10"/>
  <c r="AA256" i="10"/>
  <c r="AA115" i="10"/>
  <c r="AB115" i="10"/>
  <c r="L56" i="80"/>
  <c r="K56" i="80"/>
  <c r="K22" i="80"/>
  <c r="L22" i="80"/>
  <c r="M22" i="80"/>
  <c r="N80" i="14"/>
  <c r="L36" i="79"/>
  <c r="K36" i="79"/>
  <c r="M36" i="79"/>
  <c r="N19" i="14"/>
  <c r="K57" i="16"/>
  <c r="M57" i="16"/>
  <c r="L57" i="16"/>
  <c r="N57" i="16" s="1"/>
  <c r="M18" i="79"/>
  <c r="L18" i="79"/>
  <c r="K18" i="79"/>
  <c r="K20" i="79"/>
  <c r="K48" i="16"/>
  <c r="M48" i="16"/>
  <c r="L48" i="16"/>
  <c r="M35" i="79"/>
  <c r="L35" i="79"/>
  <c r="N35" i="79" s="1"/>
  <c r="K35" i="79"/>
  <c r="M54" i="16"/>
  <c r="L54" i="16"/>
  <c r="K54" i="16"/>
  <c r="M55" i="80"/>
  <c r="N14" i="79"/>
  <c r="K75" i="80"/>
  <c r="N67" i="79"/>
  <c r="N28" i="16"/>
  <c r="N38" i="14"/>
  <c r="K16" i="79"/>
  <c r="N16" i="79" s="1"/>
  <c r="AA491" i="10"/>
  <c r="AB491" i="10"/>
  <c r="N11" i="14"/>
  <c r="K19" i="79"/>
  <c r="K29" i="79"/>
  <c r="N37" i="79"/>
  <c r="AD113" i="15"/>
  <c r="S535" i="10"/>
  <c r="AA193" i="10"/>
  <c r="AB193" i="10"/>
  <c r="Y532" i="10"/>
  <c r="AB174" i="10"/>
  <c r="AA174" i="10"/>
  <c r="S497" i="10"/>
  <c r="AA201" i="10"/>
  <c r="AB201" i="10"/>
  <c r="AA117" i="10"/>
  <c r="S478" i="10"/>
  <c r="AB180" i="10"/>
  <c r="AA180" i="10"/>
  <c r="S469" i="10"/>
  <c r="AB315" i="10"/>
  <c r="AA315" i="10"/>
  <c r="AB169" i="10"/>
  <c r="AA169" i="10"/>
  <c r="Y480" i="10"/>
  <c r="AB181" i="10"/>
  <c r="AA181" i="10"/>
  <c r="AB144" i="10"/>
  <c r="AA144" i="10"/>
  <c r="AA292" i="10"/>
  <c r="AB292" i="10"/>
  <c r="L47" i="79"/>
  <c r="N47" i="79" s="1"/>
  <c r="M47" i="79"/>
  <c r="K47" i="79"/>
  <c r="N39" i="14"/>
  <c r="L75" i="80"/>
  <c r="N75" i="80" s="1"/>
  <c r="M22" i="79"/>
  <c r="L22" i="79"/>
  <c r="N22" i="79" s="1"/>
  <c r="M20" i="80"/>
  <c r="K14" i="80"/>
  <c r="L21" i="16"/>
  <c r="K21" i="16"/>
  <c r="M21" i="16"/>
  <c r="L60" i="16"/>
  <c r="M60" i="16"/>
  <c r="N45" i="14"/>
  <c r="L55" i="80"/>
  <c r="N55" i="80" s="1"/>
  <c r="L28" i="79"/>
  <c r="K28" i="79"/>
  <c r="M28" i="79"/>
  <c r="M54" i="80"/>
  <c r="K16" i="80"/>
  <c r="M16" i="80"/>
  <c r="L16" i="80"/>
  <c r="N16" i="80" s="1"/>
  <c r="AD107" i="15"/>
  <c r="M16" i="79"/>
  <c r="M55" i="16"/>
  <c r="M64" i="80"/>
  <c r="N41" i="14"/>
  <c r="N69" i="79"/>
  <c r="AA321" i="10"/>
  <c r="AB321" i="10"/>
  <c r="Y483" i="10"/>
  <c r="AA160" i="10"/>
  <c r="AB160" i="10"/>
  <c r="AB140" i="10"/>
  <c r="AA140" i="10"/>
  <c r="AA210" i="10"/>
  <c r="AB210" i="10"/>
  <c r="U534" i="10"/>
  <c r="AB192" i="10"/>
  <c r="AA192" i="10"/>
  <c r="V531" i="10"/>
  <c r="AA190" i="10"/>
  <c r="AB190" i="10"/>
  <c r="V453" i="10"/>
  <c r="AB287" i="10"/>
  <c r="AA287" i="10"/>
  <c r="W510" i="10"/>
  <c r="AA188" i="10"/>
  <c r="AB188" i="10"/>
  <c r="AB145" i="10"/>
  <c r="AA145" i="10"/>
  <c r="AB301" i="10"/>
  <c r="AA301" i="10"/>
  <c r="X506" i="10"/>
  <c r="AB186" i="10"/>
  <c r="AA186" i="10"/>
  <c r="M48" i="79"/>
  <c r="K48" i="79"/>
  <c r="L48" i="79"/>
  <c r="N48" i="79" s="1"/>
  <c r="M66" i="80"/>
  <c r="L66" i="80"/>
  <c r="K66" i="80"/>
  <c r="N30" i="14"/>
  <c r="N47" i="16"/>
  <c r="K32" i="79"/>
  <c r="M32" i="79"/>
  <c r="L32" i="79"/>
  <c r="N32" i="79" s="1"/>
  <c r="N68" i="80"/>
  <c r="N75" i="16"/>
  <c r="AA94" i="10"/>
  <c r="K55" i="16"/>
  <c r="N55" i="16" s="1"/>
  <c r="N11" i="79"/>
  <c r="N42" i="14"/>
  <c r="M20" i="16"/>
  <c r="N14" i="16"/>
  <c r="L64" i="80"/>
  <c r="N64" i="80" s="1"/>
  <c r="N72" i="79"/>
  <c r="K24" i="79"/>
  <c r="M24" i="79"/>
  <c r="L24" i="79"/>
  <c r="K13" i="80"/>
  <c r="M13" i="80"/>
  <c r="L13" i="80"/>
  <c r="N13" i="80" s="1"/>
  <c r="AA534" i="10" l="1"/>
  <c r="AB534" i="10"/>
  <c r="N66" i="80"/>
  <c r="AB497" i="10"/>
  <c r="AA497" i="10"/>
  <c r="N18" i="79"/>
  <c r="N36" i="79"/>
  <c r="AB495" i="10"/>
  <c r="AA495" i="10"/>
  <c r="AB467" i="10"/>
  <c r="AA467" i="10"/>
  <c r="N15" i="79"/>
  <c r="AA564" i="10"/>
  <c r="AB564" i="10"/>
  <c r="AB507" i="10"/>
  <c r="AA507" i="10"/>
  <c r="N41" i="79"/>
  <c r="N46" i="16"/>
  <c r="AA536" i="10"/>
  <c r="AB536" i="10"/>
  <c r="AA537" i="10"/>
  <c r="AA481" i="10"/>
  <c r="AB481" i="10"/>
  <c r="N19" i="79"/>
  <c r="N49" i="16"/>
  <c r="AB548" i="10"/>
  <c r="AA548" i="10"/>
  <c r="AA477" i="10"/>
  <c r="AB477" i="10"/>
  <c r="N20" i="79"/>
  <c r="N60" i="16"/>
  <c r="N31" i="79"/>
  <c r="N12" i="80"/>
  <c r="N12" i="16"/>
  <c r="N63" i="80"/>
  <c r="N13" i="16"/>
  <c r="AA566" i="10"/>
  <c r="AB566" i="10"/>
  <c r="N17" i="79"/>
  <c r="AA511" i="10"/>
  <c r="AB511" i="10"/>
  <c r="N39" i="79"/>
  <c r="N40" i="79"/>
  <c r="AB532" i="10"/>
  <c r="AA532" i="10"/>
  <c r="N48" i="16"/>
  <c r="N22" i="80"/>
  <c r="U574" i="10"/>
  <c r="AB551" i="10"/>
  <c r="AB574" i="10" s="1"/>
  <c r="AA551" i="10"/>
  <c r="AA574" i="10" s="1"/>
  <c r="AA468" i="10"/>
  <c r="AB468" i="10"/>
  <c r="AB466" i="10"/>
  <c r="AA466" i="10"/>
  <c r="N54" i="80"/>
  <c r="AA568" i="10"/>
  <c r="AB568" i="10"/>
  <c r="AB508" i="10"/>
  <c r="AA508" i="10"/>
  <c r="N14" i="80"/>
  <c r="AB506" i="10"/>
  <c r="AA506" i="10"/>
  <c r="AB531" i="10"/>
  <c r="AA531" i="10"/>
  <c r="N21" i="16"/>
  <c r="AA480" i="10"/>
  <c r="AB480" i="10"/>
  <c r="AA478" i="10"/>
  <c r="AB478" i="10"/>
  <c r="N29" i="79"/>
  <c r="AB509" i="10"/>
  <c r="AA509" i="10"/>
  <c r="N23" i="79"/>
  <c r="N58" i="16"/>
  <c r="N33" i="79"/>
  <c r="N38" i="79"/>
  <c r="N52" i="80"/>
  <c r="AB453" i="10"/>
  <c r="AA453" i="10"/>
  <c r="N28" i="79"/>
  <c r="AA565" i="10"/>
  <c r="AB565" i="10"/>
  <c r="AA484" i="10"/>
  <c r="AB484" i="10"/>
  <c r="N57" i="80"/>
  <c r="AB479" i="10"/>
  <c r="AA479" i="10"/>
  <c r="N39" i="80"/>
  <c r="AB469" i="10"/>
  <c r="AA469" i="10"/>
  <c r="N24" i="79"/>
  <c r="AA510" i="10"/>
  <c r="AB510" i="10"/>
  <c r="AA483" i="10"/>
  <c r="AB483" i="10"/>
  <c r="AB535" i="10"/>
  <c r="AA535" i="10"/>
  <c r="N54" i="16"/>
  <c r="N56" i="80"/>
  <c r="N19" i="16"/>
  <c r="N18" i="16"/>
  <c r="N65" i="80"/>
  <c r="N51" i="79"/>
  <c r="AB482" i="10"/>
  <c r="AA482" i="10"/>
  <c r="AB457" i="10"/>
  <c r="AA457" i="10"/>
  <c r="AA512" i="10"/>
  <c r="AB512" i="10"/>
  <c r="N24" i="80"/>
  <c r="AB533" i="10"/>
  <c r="AA533" i="10"/>
</calcChain>
</file>

<file path=xl/sharedStrings.xml><?xml version="1.0" encoding="utf-8"?>
<sst xmlns="http://schemas.openxmlformats.org/spreadsheetml/2006/main" count="9504" uniqueCount="1674">
  <si>
    <t>Annual Hourly Integrated Peak Heating Loads</t>
  </si>
  <si>
    <t>ANNUAL LOADS</t>
  </si>
  <si>
    <t>LOW MASS QUALIFICATION TESTS</t>
  </si>
  <si>
    <t>ANNUAL HEATING [MWH]</t>
  </si>
  <si>
    <t>ESP</t>
  </si>
  <si>
    <t>BLAST</t>
  </si>
  <si>
    <t>DOE2</t>
  </si>
  <si>
    <t>SRES/SUN</t>
  </si>
  <si>
    <t>SERIRES</t>
  </si>
  <si>
    <t>S3PAS</t>
  </si>
  <si>
    <t>TRNSYS</t>
  </si>
  <si>
    <t>TASE</t>
  </si>
  <si>
    <t>YOUR</t>
  </si>
  <si>
    <t>RANGE</t>
  </si>
  <si>
    <t>UK-DMU</t>
  </si>
  <si>
    <t>US/IT</t>
  </si>
  <si>
    <t>USA</t>
  </si>
  <si>
    <t>UK-BRE</t>
  </si>
  <si>
    <t>SPAIN</t>
  </si>
  <si>
    <t>BEL/UK</t>
  </si>
  <si>
    <t>FINLAND</t>
  </si>
  <si>
    <t>DATA</t>
  </si>
  <si>
    <t>MIN</t>
  </si>
  <si>
    <t>MAX</t>
  </si>
  <si>
    <t>CASES</t>
  </si>
  <si>
    <t>600</t>
  </si>
  <si>
    <t>610</t>
  </si>
  <si>
    <t>620</t>
  </si>
  <si>
    <t>630</t>
  </si>
  <si>
    <t>640</t>
  </si>
  <si>
    <t>ANNUAL COOLING [MWH]</t>
  </si>
  <si>
    <t>650</t>
  </si>
  <si>
    <t>900</t>
  </si>
  <si>
    <t>910</t>
  </si>
  <si>
    <t>920</t>
  </si>
  <si>
    <t>930</t>
  </si>
  <si>
    <t>940</t>
  </si>
  <si>
    <t>950</t>
  </si>
  <si>
    <t>960</t>
  </si>
  <si>
    <t>PEAK HEATING [KW]</t>
  </si>
  <si>
    <t>195</t>
  </si>
  <si>
    <t>200</t>
  </si>
  <si>
    <t>210</t>
  </si>
  <si>
    <t>215</t>
  </si>
  <si>
    <t>220</t>
  </si>
  <si>
    <t>230</t>
  </si>
  <si>
    <t>PEAK COOLING [KW]</t>
  </si>
  <si>
    <t>240</t>
  </si>
  <si>
    <t>250</t>
  </si>
  <si>
    <t>270</t>
  </si>
  <si>
    <t>280</t>
  </si>
  <si>
    <t>290</t>
  </si>
  <si>
    <t>300</t>
  </si>
  <si>
    <t>310</t>
  </si>
  <si>
    <t>320</t>
  </si>
  <si>
    <t>395</t>
  </si>
  <si>
    <t>400</t>
  </si>
  <si>
    <t>410</t>
  </si>
  <si>
    <t>420</t>
  </si>
  <si>
    <t>430</t>
  </si>
  <si>
    <t>440</t>
  </si>
  <si>
    <t>800</t>
  </si>
  <si>
    <t>810</t>
  </si>
  <si>
    <t>CASE#</t>
  </si>
  <si>
    <t>ANNUAL HOURLY INTEGRATED PEAK HEATING LOADS</t>
  </si>
  <si>
    <t>CODENAME:</t>
  </si>
  <si>
    <t>COUNTRY:</t>
  </si>
  <si>
    <t>USA/ITALY</t>
  </si>
  <si>
    <t>KW</t>
  </si>
  <si>
    <t>215-200</t>
  </si>
  <si>
    <t>ANNUAL HOURLY INTEGRATED PEAK COOLING LOADS</t>
  </si>
  <si>
    <t>FREE-FLOAT TEMPERATURE OUTPUT</t>
  </si>
  <si>
    <t>MAXIMUM ANNUAL HOURLY ZONE TEMPERATURE (C)</t>
  </si>
  <si>
    <t>TMP (C)</t>
  </si>
  <si>
    <t>600FF</t>
  </si>
  <si>
    <t>900FF</t>
  </si>
  <si>
    <t>650FF</t>
  </si>
  <si>
    <t>950FF</t>
  </si>
  <si>
    <t>MINIMUM ANNUAL HOURLY ZONE TEMPERATURE (C)</t>
  </si>
  <si>
    <t>AVERAGE ANNUAL HOURLY ZONE TEMPERATURE (C)</t>
  </si>
  <si>
    <t>HOURLY INCIDENT SOLAR RADIATION CLOUDY DAY, MARCH 5</t>
  </si>
  <si>
    <t>CASE 600 OR 900</t>
  </si>
  <si>
    <t>SOUTH SURFACE</t>
  </si>
  <si>
    <t>(USE COLUMN B ONLY)</t>
  </si>
  <si>
    <t>DOE2.1D</t>
  </si>
  <si>
    <t xml:space="preserve">    HOUR</t>
  </si>
  <si>
    <t>Wh/m2</t>
  </si>
  <si>
    <t>=</t>
  </si>
  <si>
    <t>WEST SURFACE</t>
  </si>
  <si>
    <t xml:space="preserve"> </t>
  </si>
  <si>
    <t>DATE</t>
  </si>
  <si>
    <t>HR</t>
  </si>
  <si>
    <t>JAN 04</t>
  </si>
  <si>
    <t>Jan-04</t>
  </si>
  <si>
    <t>Jan-03</t>
  </si>
  <si>
    <t xml:space="preserve">     </t>
  </si>
  <si>
    <t>Feb-06</t>
  </si>
  <si>
    <t>HOURLY INCIDENT SOLAR RADIATION, CLEAR DAY, JULY 27</t>
  </si>
  <si>
    <t>CASE 600</t>
  </si>
  <si>
    <t>OCT 16</t>
  </si>
  <si>
    <t>NOV 25</t>
  </si>
  <si>
    <t>Oct-16</t>
  </si>
  <si>
    <t>OCT 17</t>
  </si>
  <si>
    <t>JAN 13</t>
  </si>
  <si>
    <t>JUL 26</t>
  </si>
  <si>
    <t>JUN 30</t>
  </si>
  <si>
    <t>Oct-17</t>
  </si>
  <si>
    <t>OCT 06</t>
  </si>
  <si>
    <t>OCT 21</t>
  </si>
  <si>
    <t>SEP 02</t>
  </si>
  <si>
    <t>SEP 2</t>
  </si>
  <si>
    <t>Sep-02</t>
  </si>
  <si>
    <t>JUL 27</t>
  </si>
  <si>
    <t>SEP 05</t>
  </si>
  <si>
    <t>SEP 5</t>
  </si>
  <si>
    <t>AUG 26</t>
  </si>
  <si>
    <t>Sep-05</t>
  </si>
  <si>
    <t>AUG 16</t>
  </si>
  <si>
    <t>JUL 28</t>
  </si>
  <si>
    <t>Aug-16</t>
  </si>
  <si>
    <t>OCT 15</t>
  </si>
  <si>
    <t>SEP 15</t>
  </si>
  <si>
    <t>JAN 08</t>
  </si>
  <si>
    <t>JAN 02</t>
  </si>
  <si>
    <t>JAN 07</t>
  </si>
  <si>
    <t>FEB 06</t>
  </si>
  <si>
    <t>FEB 05</t>
  </si>
  <si>
    <t>HOURLY FREE FLOAT TEMPERATURE DATA</t>
  </si>
  <si>
    <t>CASE 600FF JAN 4</t>
  </si>
  <si>
    <t xml:space="preserve"> TEMP (C)</t>
  </si>
  <si>
    <t>CASE 900FF JAN 4</t>
  </si>
  <si>
    <t>CASE 650FFV JULY 27</t>
  </si>
  <si>
    <t>CASE 950FFV JULY 27</t>
  </si>
  <si>
    <t>HOURLY HEATING &amp; COOLING LOAD DATA</t>
  </si>
  <si>
    <t>CASE 600 JAN 4</t>
  </si>
  <si>
    <t>[USE (-) FOR COOLING]</t>
  </si>
  <si>
    <t>kWh</t>
  </si>
  <si>
    <t>CASE 900 JAN 4</t>
  </si>
  <si>
    <t>FREE-FLOAT CASES</t>
  </si>
  <si>
    <t>HOURLY ANNUAL ZONE TEMPERATURE BIN DATA</t>
  </si>
  <si>
    <t>CASE 900FF</t>
  </si>
  <si>
    <t>TEMP (C)</t>
  </si>
  <si>
    <t># HOURS</t>
  </si>
  <si>
    <t xml:space="preserve"> ========</t>
  </si>
  <si>
    <t>900FF - High Mass Building with South Windows</t>
  </si>
  <si>
    <t>600FF - Low Mass Building with South Windows</t>
  </si>
  <si>
    <t>AVERAGE</t>
  </si>
  <si>
    <t xml:space="preserve">STANDARD 140 OUTPUT FORM - RESULTS    </t>
  </si>
  <si>
    <t>Sec5-2out.XLS</t>
  </si>
  <si>
    <t>INSTRUCTIONS:</t>
  </si>
  <si>
    <t>1) Use specified units.</t>
  </si>
  <si>
    <t>2) All radiation data is for sum of direct and diffuse solar radiation.</t>
  </si>
  <si>
    <t>3) Format dates using the appropriate two-digit date followed by a three-digit</t>
  </si>
  <si>
    <t>month code and two-digit hour code (24 hour clock), as shown below.</t>
  </si>
  <si>
    <t xml:space="preserve">         MONTH      </t>
  </si>
  <si>
    <t>CODE</t>
  </si>
  <si>
    <t xml:space="preserve">         January    </t>
  </si>
  <si>
    <t>Jan</t>
  </si>
  <si>
    <t xml:space="preserve">         February  </t>
  </si>
  <si>
    <t>Feb</t>
  </si>
  <si>
    <t xml:space="preserve">         March     </t>
  </si>
  <si>
    <t>Mar</t>
  </si>
  <si>
    <t xml:space="preserve">         April      </t>
  </si>
  <si>
    <t>Apr</t>
  </si>
  <si>
    <t xml:space="preserve">         May       </t>
  </si>
  <si>
    <t>May</t>
  </si>
  <si>
    <t xml:space="preserve">         June      </t>
  </si>
  <si>
    <t>Jun</t>
  </si>
  <si>
    <t xml:space="preserve">         July     </t>
  </si>
  <si>
    <t>Jul</t>
  </si>
  <si>
    <t xml:space="preserve">         August   </t>
  </si>
  <si>
    <t>Aug</t>
  </si>
  <si>
    <t xml:space="preserve">         September  </t>
  </si>
  <si>
    <t>Sep</t>
  </si>
  <si>
    <t xml:space="preserve">         October   </t>
  </si>
  <si>
    <t>Oct</t>
  </si>
  <si>
    <t xml:space="preserve">         November   </t>
  </si>
  <si>
    <t>Nov</t>
  </si>
  <si>
    <t xml:space="preserve">         December   </t>
  </si>
  <si>
    <t>Dec</t>
  </si>
  <si>
    <t>For example, a peak occuring on Jan 4 during the 15th hour interval (2-3 PM),</t>
  </si>
  <si>
    <t>should be input as:</t>
  </si>
  <si>
    <t xml:space="preserve">         DATE        HOUR</t>
  </si>
  <si>
    <t xml:space="preserve">         04-Jan       15</t>
  </si>
  <si>
    <t>4) Data entry is restricted to Column B or Columns B,C,D.  Enter appropriate</t>
  </si>
  <si>
    <t>output in the proper column(s) for the case or hour listed in column A.  This</t>
  </si>
  <si>
    <t>worksheet extends down to Row 901.  Note that the protection option has been</t>
  </si>
  <si>
    <t>used in this worksheet to help assure that data is input to the correct cells.</t>
  </si>
  <si>
    <t>ANNUAL HEATING LOADS (COLUMN B)</t>
  </si>
  <si>
    <t>PROGRAM:</t>
  </si>
  <si>
    <t>VERSION:</t>
  </si>
  <si>
    <t>MWh</t>
  </si>
  <si>
    <t>ANNUAL COOLING LOADS (COLUMN B)</t>
  </si>
  <si>
    <t>ANNUAL HOURLY INTEGRATED PEAK HEATING LOADS (COLUMNS B,C,D)</t>
  </si>
  <si>
    <t>kW</t>
  </si>
  <si>
    <t>TIME</t>
  </si>
  <si>
    <t>ANNUAL HOURLY INTEGRATED PEAK COOLING LOADS (COLUMNS B,C,D)</t>
  </si>
  <si>
    <t>FREE-FLOAT CASE TEMPERATURE OUTPUT</t>
  </si>
  <si>
    <t>MAX ANNUAL HOURLY ZONE TEMP (COLUMNS B,C,D)</t>
  </si>
  <si>
    <t xml:space="preserve">MIN ANNUAL HOURLY ZONE TEMP </t>
  </si>
  <si>
    <t>AVG ANNUAL HOURLY ZONE TEMP (COLUMN B ONLY)</t>
  </si>
  <si>
    <t>SOLAR RADIATION</t>
  </si>
  <si>
    <t xml:space="preserve">ANNUAL INCIDENT TOTAL </t>
  </si>
  <si>
    <t>SURFACE</t>
  </si>
  <si>
    <t>kWh/m2</t>
  </si>
  <si>
    <t>NORTH</t>
  </si>
  <si>
    <t>EAST</t>
  </si>
  <si>
    <t>WEST</t>
  </si>
  <si>
    <t>SOUTH</t>
  </si>
  <si>
    <t>HORZ.</t>
  </si>
  <si>
    <t xml:space="preserve">UNSHADED ANNUAL TRANSMITTED </t>
  </si>
  <si>
    <t>920WEST</t>
  </si>
  <si>
    <t>900SOUTH</t>
  </si>
  <si>
    <t xml:space="preserve">SHADED ANNUAL TRANSMITTED </t>
  </si>
  <si>
    <t>930WEST</t>
  </si>
  <si>
    <t>910SOUTH</t>
  </si>
  <si>
    <t>CASE 650FF JULY 27</t>
  </si>
  <si>
    <t>CASE 950FF JULY 27</t>
  </si>
  <si>
    <t>HOURLY HEATING &amp; COOLING LOAD DATA (COLUMN B ONLY)</t>
  </si>
  <si>
    <t>Program Name and Version (with full build detail):</t>
  </si>
  <si>
    <t>Program Version Release Date:</t>
  </si>
  <si>
    <t>Program Name for Tables and Charts:</t>
  </si>
  <si>
    <t>for</t>
  </si>
  <si>
    <t>Scratch area for chart subtitles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</si>
  <si>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</si>
  <si>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</si>
  <si>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</si>
  <si>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</si>
  <si>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Paste new data in row 61 and below.</t>
  </si>
  <si>
    <t>Section 5.2 - Building Thermal Envelope and Fabric Load Tests</t>
  </si>
  <si>
    <t>USA/IT</t>
  </si>
  <si>
    <t>Annual Hourly Integrated Peak Sensible Cooling Loads</t>
  </si>
  <si>
    <t>395 Low Mass Solid Conduction</t>
  </si>
  <si>
    <t xml:space="preserve">960 Sunspace </t>
  </si>
  <si>
    <t>220 In-Depth Base Case</t>
  </si>
  <si>
    <t>230 Infiltration</t>
  </si>
  <si>
    <t>240 Internal Gains</t>
  </si>
  <si>
    <t>250 Exterior Shortwave Absorptance</t>
  </si>
  <si>
    <t>280 Cavity Albedo</t>
  </si>
  <si>
    <t>290 South Shading</t>
  </si>
  <si>
    <t>300 East/West Window</t>
  </si>
  <si>
    <t>310 East/West Shading</t>
  </si>
  <si>
    <t>320 Thermostat</t>
  </si>
  <si>
    <t>400 Low Mass Opaque Windows</t>
  </si>
  <si>
    <t>410 Low Mass Infiltration</t>
  </si>
  <si>
    <t>420 Low Mass Internal Gains</t>
  </si>
  <si>
    <t>430 Low Mass Ext. Shortwave Absorptance</t>
  </si>
  <si>
    <t>440 Low Mass Cavity Albedo</t>
  </si>
  <si>
    <t>810 High Mass Cavity Albedo</t>
  </si>
  <si>
    <t>650FF Case 600FF with Night Ventilation</t>
  </si>
  <si>
    <t>950FF Case 900FF with Night Ventilation</t>
  </si>
  <si>
    <t>960 Sunspace</t>
  </si>
  <si>
    <t>610 S. Windows + Overhang</t>
  </si>
  <si>
    <t>620 East &amp; West Windows</t>
  </si>
  <si>
    <t>630 E&amp;W Windows + Overhang &amp; Fins</t>
  </si>
  <si>
    <t>650 Case 600 with Night Ventilation</t>
  </si>
  <si>
    <t>900 South Windows</t>
  </si>
  <si>
    <t>910 S. Windows + Overhang</t>
  </si>
  <si>
    <t>920 East &amp; West Windows</t>
  </si>
  <si>
    <t>930 E&amp;W Windows + Overhang &amp; Fins</t>
  </si>
  <si>
    <t>950 Case 900 with Night Ventilation</t>
  </si>
  <si>
    <t>215-210</t>
  </si>
  <si>
    <t>Modeler Organization for Titles (long):</t>
  </si>
  <si>
    <t>Modeler Organization for Tables and Charts (short):</t>
  </si>
  <si>
    <t>Computer Programs, Program Authors, and Producers of Example Results</t>
  </si>
  <si>
    <t>Authoring Organization</t>
  </si>
  <si>
    <t>Example Results Produced by</t>
  </si>
  <si>
    <t>TABLE B11-1</t>
  </si>
  <si>
    <t xml:space="preserve">computer program column, the first entry in each cell is the proper program name and version </t>
  </si>
  <si>
    <t xml:space="preserve">number.  The entries in parentheses are the abbreviations for the programs generally used in the </t>
  </si>
  <si>
    <t>tables and charts which follow.</t>
  </si>
  <si>
    <t>NREL, U.S.</t>
  </si>
  <si>
    <t>Strathclyde University, United Kingdom (U.K.)</t>
  </si>
  <si>
    <t>De Montfort University, U.K.</t>
  </si>
  <si>
    <t>NREL/Ecotope, U.S.</t>
  </si>
  <si>
    <t>BRE, U.K.</t>
  </si>
  <si>
    <t>University of Sevilla, Spain</t>
  </si>
  <si>
    <t>Tampere University, Finland</t>
  </si>
  <si>
    <t>University of Wisconsin, U.S.</t>
  </si>
  <si>
    <t>TRNSYS 13.1
(TSYS-BEL/BRE)</t>
  </si>
  <si>
    <t>SERIRES 1.2
(SRES-BRE)</t>
  </si>
  <si>
    <t>SERIRES/SUNCODE 5.7
(SRES/SUN)</t>
  </si>
  <si>
    <t>ESP-RV8
(ESP-DMU)</t>
  </si>
  <si>
    <t>BLAST-3.0 level 193 v.1
(BLAST-US/IT)</t>
  </si>
  <si>
    <r>
      <t>CERL,</t>
    </r>
    <r>
      <rPr>
        <vertAlign val="superscript"/>
        <sz val="10"/>
        <rFont val="Arial"/>
        <family val="2"/>
      </rPr>
      <t>a</t>
    </r>
    <r>
      <rPr>
        <sz val="10"/>
        <rFont val="Arial"/>
        <family val="2"/>
      </rPr>
      <t xml:space="preserve"> United States (U.S.)</t>
    </r>
  </si>
  <si>
    <r>
      <t>LANL/LBNL,</t>
    </r>
    <r>
      <rPr>
        <vertAlign val="superscript"/>
        <sz val="10"/>
        <rFont val="Arial"/>
        <family val="2"/>
      </rPr>
      <t>c</t>
    </r>
    <r>
      <rPr>
        <sz val="10"/>
        <rFont val="Arial"/>
        <family val="2"/>
      </rPr>
      <t xml:space="preserve"> U.S.</t>
    </r>
  </si>
  <si>
    <r>
      <t>NREL/BRE,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U.S./U.K.</t>
    </r>
  </si>
  <si>
    <r>
      <t>NREL,</t>
    </r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U.S.
Politecnico Torino, Italy</t>
    </r>
  </si>
  <si>
    <t>BRE, U.K. 
Vrije Universiteit (VUB) Brussels, Belgium</t>
  </si>
  <si>
    <r>
      <t>a</t>
    </r>
    <r>
      <rPr>
        <sz val="10"/>
        <rFont val="Arial"/>
        <family val="2"/>
      </rPr>
      <t>CERL-U.S. Army Construction Engineering Research Laboratories</t>
    </r>
  </si>
  <si>
    <r>
      <t>b</t>
    </r>
    <r>
      <rPr>
        <sz val="10"/>
        <rFont val="Arial"/>
        <family val="2"/>
      </rPr>
      <t>NREL-National Renewable Energy Laboratory</t>
    </r>
    <r>
      <rPr>
        <vertAlign val="superscript"/>
        <sz val="10"/>
        <rFont val="Arial"/>
        <family val="2"/>
      </rPr>
      <t xml:space="preserve"> </t>
    </r>
  </si>
  <si>
    <r>
      <t>c</t>
    </r>
    <r>
      <rPr>
        <sz val="10"/>
        <rFont val="Arial"/>
        <family val="2"/>
      </rPr>
      <t>LANL/LBNL-Los Alamos National Laboratory/Lawrence Berkeley National Laboratory</t>
    </r>
  </si>
  <si>
    <r>
      <t>d</t>
    </r>
    <r>
      <rPr>
        <sz val="10"/>
        <rFont val="Arial"/>
        <family val="2"/>
      </rPr>
      <t>BRE-Building Research Establishment</t>
    </r>
  </si>
  <si>
    <t/>
  </si>
  <si>
    <t>600NORTH</t>
  </si>
  <si>
    <t>600EAST</t>
  </si>
  <si>
    <t>600WEST</t>
  </si>
  <si>
    <t>600SOUTH</t>
  </si>
  <si>
    <t>600HORZ.</t>
  </si>
  <si>
    <t>ANNUAL TRANSMISSIVITY COEFFICIENT OF WINDOWS</t>
  </si>
  <si>
    <t>ANNUAL OVERHANG AND FIN SHADING COEFFICIENT</t>
  </si>
  <si>
    <t>ANNUAL HEATING AND ANNUAL SENSIBLE COOLING [MWH]</t>
  </si>
  <si>
    <t>BASIC AND IN-DEPTH MASS EFFECT DELTA CHART - PEAK</t>
  </si>
  <si>
    <t>BASIC AND IN-DEPTH MASS EFFECT DELTA CHART - ANNUAL</t>
  </si>
  <si>
    <t>PEAK HEATING AND SENSIBLE COOLING [MWH]</t>
  </si>
  <si>
    <t>BESTEST IN-DEPTH CASES 195 TO 220 DELTA CHART - ANNUAL</t>
  </si>
  <si>
    <t>ANNUAL HEATING AND SENSIBLE COOLING [MWH]</t>
  </si>
  <si>
    <t>BESTEST IN-DEPTH CASES 195 TO 220 DELTA CHART - PEAK</t>
  </si>
  <si>
    <t>BESTEST IN-DEPTH CASES 220 TO 270 DELTA CHART - ANNUAL</t>
  </si>
  <si>
    <t>BESTEST IN-DEPTH CASES 220 TO 270 DELTA CHART - PEAK</t>
  </si>
  <si>
    <t>BESTEST IN-DEPTH CASES 270 TO 320 DELTA CHART - ANNUAL</t>
  </si>
  <si>
    <t>BESTEST IN-DEPTH CASES 395 TO 600 DELTA CHART - ANNUAL</t>
  </si>
  <si>
    <t xml:space="preserve">           These statistics do not have any substantial importance and are not to be interpreted as acceptance criteria.</t>
  </si>
  <si>
    <t>640 Case 600 with Htg. Temp. Setback</t>
  </si>
  <si>
    <t>940 Case 900 with Htg. Temp. Setback</t>
  </si>
  <si>
    <t>195 Solid Conduction</t>
  </si>
  <si>
    <t>270 South Windows</t>
  </si>
  <si>
    <t>800 High Mass Opaque Windows</t>
  </si>
  <si>
    <t>200-195 Surface Convection</t>
  </si>
  <si>
    <t>230-220 Infiltration</t>
  </si>
  <si>
    <t>240-220 Internal Gains</t>
  </si>
  <si>
    <t>250-220 Ext Solar Abs.</t>
  </si>
  <si>
    <t>270-220 South Windows</t>
  </si>
  <si>
    <t>280-270 Cavity Albedo</t>
  </si>
  <si>
    <t>320-270 Thermostat</t>
  </si>
  <si>
    <t>290-270 South Shading</t>
  </si>
  <si>
    <t>420-410 Internal Gains</t>
  </si>
  <si>
    <t>440-600 Cavity Albedo</t>
  </si>
  <si>
    <t>900-800 Himass, S. Win.</t>
  </si>
  <si>
    <t>900-810 Himass, Int. Sol. Abs.</t>
  </si>
  <si>
    <t>910-610 Mass, w/ S. Shade</t>
  </si>
  <si>
    <t>ESP-DMU</t>
  </si>
  <si>
    <t>BLAST-US/IT</t>
  </si>
  <si>
    <t>SRES-BRE</t>
  </si>
  <si>
    <t>TSYS-BEL/BRE</t>
  </si>
  <si>
    <t>Computer Program (Abbrev.)</t>
  </si>
  <si>
    <t>430-420 Ext Solar Abs.</t>
  </si>
  <si>
    <t>600-430 South Windows</t>
  </si>
  <si>
    <t>NOT USED TO GENERATE CHARTS</t>
  </si>
  <si>
    <t>Min</t>
  </si>
  <si>
    <t>Max</t>
  </si>
  <si>
    <t>Mean</t>
  </si>
  <si>
    <t>ESP-RV8</t>
  </si>
  <si>
    <t>DMU</t>
  </si>
  <si>
    <t>BLAST-3.0 level 193 v.1</t>
  </si>
  <si>
    <t>National Renewable Energy Lab, U.S.; Politecnico Torino, Italy</t>
  </si>
  <si>
    <t>DOE-2.1D 14</t>
  </si>
  <si>
    <t>National Renewable Energy Lab</t>
  </si>
  <si>
    <t>NREL</t>
  </si>
  <si>
    <t>SERIRES/SUNCODE 5.7</t>
  </si>
  <si>
    <t>SERIRES 1.2</t>
  </si>
  <si>
    <t>SRES</t>
  </si>
  <si>
    <t>BRE</t>
  </si>
  <si>
    <t>Building Research Establishment, UK</t>
  </si>
  <si>
    <t>TRNSYS 13.1</t>
  </si>
  <si>
    <t>TSYS</t>
  </si>
  <si>
    <t>Building Research Establishment, U.K. Vrije Universiteit (VUB) Brussels, Belgium</t>
  </si>
  <si>
    <t>Table B8-3.  Annual Hourly Integrated Peak Heating Loads</t>
  </si>
  <si>
    <t>Table B8-4.  Annual Hourly Integrated Peak Sensible Cooling Loads</t>
  </si>
  <si>
    <t>Table B8-5.  Free-Float Temperature Output</t>
  </si>
  <si>
    <t>Table B8-6.  Low Mass Basic Sensitivity Tests</t>
  </si>
  <si>
    <t>Table B8-7.  High Mass Basic Sensitivity Tests</t>
  </si>
  <si>
    <t>Table B8-11.  Annual Transmissivity Coefficient of Windows</t>
  </si>
  <si>
    <t>Table B8-12.  Annual Shading Coefficient of Window Shading Devices: Overhangs &amp; Fins</t>
  </si>
  <si>
    <t>INSTRUCTIONS FOR ADDING NEW RESULTS</t>
  </si>
  <si>
    <t>Check that the first value Annual Heating Load for Case 600) lands in YourData!B65.</t>
  </si>
  <si>
    <t>Data should land in "YourData" cells as tabulated below.  Your data will then appear in the rightmost column</t>
  </si>
  <si>
    <t>DOE21D</t>
  </si>
  <si>
    <t>SRES-SUN</t>
  </si>
  <si>
    <t>BEL-BRE</t>
  </si>
  <si>
    <t>US-IT</t>
  </si>
  <si>
    <t>Model / Organization Indentifier Charts (short):</t>
  </si>
  <si>
    <t>Results Type (Example or Comparison)</t>
  </si>
  <si>
    <t>Model / Organization Indentifier for Charts (short):</t>
  </si>
  <si>
    <t>Program Name for Tables and Charts (short):</t>
  </si>
  <si>
    <t>A46</t>
  </si>
  <si>
    <t>E47</t>
  </si>
  <si>
    <t>E48</t>
  </si>
  <si>
    <t>E49</t>
  </si>
  <si>
    <t>E52</t>
  </si>
  <si>
    <t>E54</t>
  </si>
  <si>
    <t>defaults to short program name / short organization name</t>
  </si>
  <si>
    <t>B62</t>
  </si>
  <si>
    <t>B63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</si>
  <si>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</si>
  <si>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</si>
  <si>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</si>
  <si>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</si>
  <si>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</si>
  <si>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</si>
  <si>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</si>
  <si>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</si>
  <si>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</si>
  <si>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</si>
  <si>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</si>
  <si>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</si>
  <si>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</si>
  <si>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</si>
  <si>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</si>
  <si>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</si>
  <si>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</si>
  <si>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</si>
  <si>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</si>
  <si>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</si>
  <si>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</si>
  <si>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</si>
  <si>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</si>
  <si>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</si>
  <si>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</si>
  <si>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</si>
  <si>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</si>
  <si>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</si>
  <si>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</si>
  <si>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</si>
  <si>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</si>
  <si>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</si>
  <si>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</si>
  <si>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</si>
  <si>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</si>
  <si>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</si>
  <si>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</si>
  <si>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</si>
  <si>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</si>
  <si>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</si>
  <si>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</si>
  <si>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</si>
  <si>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</si>
  <si>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</si>
  <si>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</si>
  <si>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</si>
  <si>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</si>
  <si>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</si>
  <si>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</si>
  <si>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</si>
  <si>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</si>
  <si>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</si>
  <si>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</si>
  <si>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</si>
  <si>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</si>
  <si>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</si>
  <si>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</si>
  <si>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</si>
  <si>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</si>
  <si>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</si>
  <si>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</si>
  <si>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</si>
  <si>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</si>
  <si>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</si>
  <si>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</si>
  <si>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</si>
  <si>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</si>
  <si>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</si>
  <si>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</si>
  <si>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</si>
  <si>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B146</t>
  </si>
  <si>
    <t>C146</t>
  </si>
  <si>
    <t>D146</t>
  </si>
  <si>
    <t>B147</t>
  </si>
  <si>
    <t>C147</t>
  </si>
  <si>
    <t>D147</t>
  </si>
  <si>
    <t>B148</t>
  </si>
  <si>
    <t>C148</t>
  </si>
  <si>
    <t>D148</t>
  </si>
  <si>
    <t>B149</t>
  </si>
  <si>
    <t>C149</t>
  </si>
  <si>
    <t>D149</t>
  </si>
  <si>
    <t>B150</t>
  </si>
  <si>
    <t>C150</t>
  </si>
  <si>
    <t>D150</t>
  </si>
  <si>
    <t>B151</t>
  </si>
  <si>
    <t>C151</t>
  </si>
  <si>
    <t>D151</t>
  </si>
  <si>
    <t>B152</t>
  </si>
  <si>
    <t>C152</t>
  </si>
  <si>
    <t>D152</t>
  </si>
  <si>
    <t>B153</t>
  </si>
  <si>
    <t>C153</t>
  </si>
  <si>
    <t>D153</t>
  </si>
  <si>
    <t>B154</t>
  </si>
  <si>
    <t>C154</t>
  </si>
  <si>
    <t>D154</t>
  </si>
  <si>
    <t>B155</t>
  </si>
  <si>
    <t>C155</t>
  </si>
  <si>
    <t>D155</t>
  </si>
  <si>
    <t>B156</t>
  </si>
  <si>
    <t>C156</t>
  </si>
  <si>
    <t>D156</t>
  </si>
  <si>
    <t>B157</t>
  </si>
  <si>
    <t>C157</t>
  </si>
  <si>
    <t>D157</t>
  </si>
  <si>
    <t>B158</t>
  </si>
  <si>
    <t>C158</t>
  </si>
  <si>
    <t>D158</t>
  </si>
  <si>
    <t>B159</t>
  </si>
  <si>
    <t>C159</t>
  </si>
  <si>
    <t>D159</t>
  </si>
  <si>
    <t>B160</t>
  </si>
  <si>
    <t>C160</t>
  </si>
  <si>
    <t>D160</t>
  </si>
  <si>
    <t>B161</t>
  </si>
  <si>
    <t>C161</t>
  </si>
  <si>
    <t>D161</t>
  </si>
  <si>
    <t>B162</t>
  </si>
  <si>
    <t>C162</t>
  </si>
  <si>
    <t>D162</t>
  </si>
  <si>
    <t>B163</t>
  </si>
  <si>
    <t>C163</t>
  </si>
  <si>
    <t>D163</t>
  </si>
  <si>
    <t>B164</t>
  </si>
  <si>
    <t>C164</t>
  </si>
  <si>
    <t>D164</t>
  </si>
  <si>
    <t>B165</t>
  </si>
  <si>
    <t>C165</t>
  </si>
  <si>
    <t>D165</t>
  </si>
  <si>
    <t>B166</t>
  </si>
  <si>
    <t>C166</t>
  </si>
  <si>
    <t>D166</t>
  </si>
  <si>
    <t>B167</t>
  </si>
  <si>
    <t>C167</t>
  </si>
  <si>
    <t>D167</t>
  </si>
  <si>
    <t>B168</t>
  </si>
  <si>
    <t>C168</t>
  </si>
  <si>
    <t>D168</t>
  </si>
  <si>
    <t>B169</t>
  </si>
  <si>
    <t>C169</t>
  </si>
  <si>
    <t>D169</t>
  </si>
  <si>
    <t>B170</t>
  </si>
  <si>
    <t>C170</t>
  </si>
  <si>
    <t>D170</t>
  </si>
  <si>
    <t>B171</t>
  </si>
  <si>
    <t>C171</t>
  </si>
  <si>
    <t>D171</t>
  </si>
  <si>
    <t>B172</t>
  </si>
  <si>
    <t>C172</t>
  </si>
  <si>
    <t>D172</t>
  </si>
  <si>
    <t>B173</t>
  </si>
  <si>
    <t>C173</t>
  </si>
  <si>
    <t>D173</t>
  </si>
  <si>
    <t>B174</t>
  </si>
  <si>
    <t>C174</t>
  </si>
  <si>
    <t>D174</t>
  </si>
  <si>
    <t>B175</t>
  </si>
  <si>
    <t>C175</t>
  </si>
  <si>
    <t>D175</t>
  </si>
  <si>
    <t>B176</t>
  </si>
  <si>
    <t>C176</t>
  </si>
  <si>
    <t>D176</t>
  </si>
  <si>
    <t>B177</t>
  </si>
  <si>
    <t>C177</t>
  </si>
  <si>
    <t>D177</t>
  </si>
  <si>
    <t>B178</t>
  </si>
  <si>
    <t>C178</t>
  </si>
  <si>
    <t>D178</t>
  </si>
  <si>
    <t>B179</t>
  </si>
  <si>
    <t>C179</t>
  </si>
  <si>
    <t>D179</t>
  </si>
  <si>
    <t>B180</t>
  </si>
  <si>
    <t>C180</t>
  </si>
  <si>
    <t>D180</t>
  </si>
  <si>
    <t>B199</t>
  </si>
  <si>
    <t>C199</t>
  </si>
  <si>
    <t>D199</t>
  </si>
  <si>
    <t>B200</t>
  </si>
  <si>
    <t>C200</t>
  </si>
  <si>
    <t>D200</t>
  </si>
  <si>
    <t>B201</t>
  </si>
  <si>
    <t>C201</t>
  </si>
  <si>
    <t>D201</t>
  </si>
  <si>
    <t>B202</t>
  </si>
  <si>
    <t>C202</t>
  </si>
  <si>
    <t>D202</t>
  </si>
  <si>
    <t>B203</t>
  </si>
  <si>
    <t>C203</t>
  </si>
  <si>
    <t>D203</t>
  </si>
  <si>
    <t>B204</t>
  </si>
  <si>
    <t>C204</t>
  </si>
  <si>
    <t>D204</t>
  </si>
  <si>
    <t>B205</t>
  </si>
  <si>
    <t>C205</t>
  </si>
  <si>
    <t>D205</t>
  </si>
  <si>
    <t>B206</t>
  </si>
  <si>
    <t>C206</t>
  </si>
  <si>
    <t>D206</t>
  </si>
  <si>
    <t>B207</t>
  </si>
  <si>
    <t>C207</t>
  </si>
  <si>
    <t>D207</t>
  </si>
  <si>
    <t>B208</t>
  </si>
  <si>
    <t>C208</t>
  </si>
  <si>
    <t>D208</t>
  </si>
  <si>
    <t>B209</t>
  </si>
  <si>
    <t>C209</t>
  </si>
  <si>
    <t>D209</t>
  </si>
  <si>
    <t>B210</t>
  </si>
  <si>
    <t>C210</t>
  </si>
  <si>
    <t>D210</t>
  </si>
  <si>
    <t>B211</t>
  </si>
  <si>
    <t>C211</t>
  </si>
  <si>
    <t>D211</t>
  </si>
  <si>
    <t>B212</t>
  </si>
  <si>
    <t>C212</t>
  </si>
  <si>
    <t>D212</t>
  </si>
  <si>
    <t>B213</t>
  </si>
  <si>
    <t>C213</t>
  </si>
  <si>
    <t>D213</t>
  </si>
  <si>
    <t>B214</t>
  </si>
  <si>
    <t>C214</t>
  </si>
  <si>
    <t>D214</t>
  </si>
  <si>
    <t>B215</t>
  </si>
  <si>
    <t>C215</t>
  </si>
  <si>
    <t>D215</t>
  </si>
  <si>
    <t>B216</t>
  </si>
  <si>
    <t>C216</t>
  </si>
  <si>
    <t>D216</t>
  </si>
  <si>
    <t>B217</t>
  </si>
  <si>
    <t>C217</t>
  </si>
  <si>
    <t>D217</t>
  </si>
  <si>
    <t>B218</t>
  </si>
  <si>
    <t>C218</t>
  </si>
  <si>
    <t>D218</t>
  </si>
  <si>
    <t>B219</t>
  </si>
  <si>
    <t>C219</t>
  </si>
  <si>
    <t>D219</t>
  </si>
  <si>
    <t>B220</t>
  </si>
  <si>
    <t>C220</t>
  </si>
  <si>
    <t>D220</t>
  </si>
  <si>
    <t>B221</t>
  </si>
  <si>
    <t>C221</t>
  </si>
  <si>
    <t>D221</t>
  </si>
  <si>
    <t>B222</t>
  </si>
  <si>
    <t>C222</t>
  </si>
  <si>
    <t>D222</t>
  </si>
  <si>
    <t>B223</t>
  </si>
  <si>
    <t>C223</t>
  </si>
  <si>
    <t>D223</t>
  </si>
  <si>
    <t>B224</t>
  </si>
  <si>
    <t>C224</t>
  </si>
  <si>
    <t>D224</t>
  </si>
  <si>
    <t>B225</t>
  </si>
  <si>
    <t>C225</t>
  </si>
  <si>
    <t>D225</t>
  </si>
  <si>
    <t>B226</t>
  </si>
  <si>
    <t>C226</t>
  </si>
  <si>
    <t>D226</t>
  </si>
  <si>
    <t>B227</t>
  </si>
  <si>
    <t>C227</t>
  </si>
  <si>
    <t>D227</t>
  </si>
  <si>
    <t>B228</t>
  </si>
  <si>
    <t>C228</t>
  </si>
  <si>
    <t>D228</t>
  </si>
  <si>
    <t>B229</t>
  </si>
  <si>
    <t>C229</t>
  </si>
  <si>
    <t>D229</t>
  </si>
  <si>
    <t>B230</t>
  </si>
  <si>
    <t>C230</t>
  </si>
  <si>
    <t>D230</t>
  </si>
  <si>
    <t>B231</t>
  </si>
  <si>
    <t>C231</t>
  </si>
  <si>
    <t>D231</t>
  </si>
  <si>
    <t>B232</t>
  </si>
  <si>
    <t>C232</t>
  </si>
  <si>
    <t>D232</t>
  </si>
  <si>
    <t>B233</t>
  </si>
  <si>
    <t>C233</t>
  </si>
  <si>
    <t>D233</t>
  </si>
  <si>
    <t>B254</t>
  </si>
  <si>
    <t>C254</t>
  </si>
  <si>
    <t>D254</t>
  </si>
  <si>
    <t>B255</t>
  </si>
  <si>
    <t>C255</t>
  </si>
  <si>
    <t>D255</t>
  </si>
  <si>
    <t>B256</t>
  </si>
  <si>
    <t>C256</t>
  </si>
  <si>
    <t>D256</t>
  </si>
  <si>
    <t>B257</t>
  </si>
  <si>
    <t>C257</t>
  </si>
  <si>
    <t>D257</t>
  </si>
  <si>
    <t>B258</t>
  </si>
  <si>
    <t>C258</t>
  </si>
  <si>
    <t>D258</t>
  </si>
  <si>
    <t>B263</t>
  </si>
  <si>
    <t>C263</t>
  </si>
  <si>
    <t>D263</t>
  </si>
  <si>
    <t>B264</t>
  </si>
  <si>
    <t>C264</t>
  </si>
  <si>
    <t>D264</t>
  </si>
  <si>
    <t>B265</t>
  </si>
  <si>
    <t>C265</t>
  </si>
  <si>
    <t>D265</t>
  </si>
  <si>
    <t>B266</t>
  </si>
  <si>
    <t>C266</t>
  </si>
  <si>
    <t>D266</t>
  </si>
  <si>
    <t>B267</t>
  </si>
  <si>
    <t>C267</t>
  </si>
  <si>
    <t>D267</t>
  </si>
  <si>
    <t>B272</t>
  </si>
  <si>
    <t>B273</t>
  </si>
  <si>
    <t>B274</t>
  </si>
  <si>
    <t>B275</t>
  </si>
  <si>
    <t>B276</t>
  </si>
  <si>
    <t>B294</t>
  </si>
  <si>
    <t>B295</t>
  </si>
  <si>
    <t>B296</t>
  </si>
  <si>
    <t>B297</t>
  </si>
  <si>
    <t>B298</t>
  </si>
  <si>
    <t>B313</t>
  </si>
  <si>
    <t>B314</t>
  </si>
  <si>
    <t>B333</t>
  </si>
  <si>
    <t>B334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</si>
  <si>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</si>
  <si>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</si>
  <si>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</si>
  <si>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</si>
  <si>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</si>
  <si>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</si>
  <si>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</si>
  <si>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</si>
  <si>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</si>
  <si>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</si>
  <si>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</si>
  <si>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</si>
  <si>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</si>
  <si>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</si>
  <si>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</si>
  <si>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</si>
  <si>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</si>
  <si>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</si>
  <si>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</si>
  <si>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</si>
  <si>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</si>
  <si>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</si>
  <si>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</si>
  <si>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</si>
  <si>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</si>
  <si>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</si>
  <si>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</si>
  <si>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</si>
  <si>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</si>
  <si>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</si>
  <si>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</si>
  <si>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</si>
  <si>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</si>
  <si>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</si>
  <si>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</si>
  <si>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</si>
  <si>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</si>
  <si>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</si>
  <si>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B403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</si>
  <si>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</si>
  <si>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</si>
  <si>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</si>
  <si>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</si>
  <si>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</si>
  <si>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</si>
  <si>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</si>
  <si>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</si>
  <si>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</si>
  <si>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B429</t>
  </si>
  <si>
    <t>B430</t>
  </si>
  <si>
    <t>B431</t>
  </si>
  <si>
    <t>B432</t>
  </si>
  <si>
    <t>B433</t>
  </si>
  <si>
    <t>B434</t>
  </si>
  <si>
    <t>B435</t>
  </si>
  <si>
    <t>B436</t>
  </si>
  <si>
    <t>B437</t>
  </si>
  <si>
    <t>B438</t>
  </si>
  <si>
    <t>B439</t>
  </si>
  <si>
    <t>B440</t>
  </si>
  <si>
    <t>B441</t>
  </si>
  <si>
    <t>B442</t>
  </si>
  <si>
    <t>B443</t>
  </si>
  <si>
    <t>B444</t>
  </si>
  <si>
    <t>B445</t>
  </si>
  <si>
    <t>B446</t>
  </si>
  <si>
    <t>B447</t>
  </si>
  <si>
    <t>B448</t>
  </si>
  <si>
    <t>B449</t>
  </si>
  <si>
    <t>B450</t>
  </si>
  <si>
    <t>B451</t>
  </si>
  <si>
    <t>B452</t>
  </si>
  <si>
    <t>B469</t>
  </si>
  <si>
    <t>B470</t>
  </si>
  <si>
    <t>B471</t>
  </si>
  <si>
    <t>B472</t>
  </si>
  <si>
    <t>B473</t>
  </si>
  <si>
    <t>B474</t>
  </si>
  <si>
    <t>B475</t>
  </si>
  <si>
    <t>B476</t>
  </si>
  <si>
    <t>B477</t>
  </si>
  <si>
    <t>B478</t>
  </si>
  <si>
    <t>B479</t>
  </si>
  <si>
    <t>B480</t>
  </si>
  <si>
    <t>B481</t>
  </si>
  <si>
    <t>B482</t>
  </si>
  <si>
    <t>B483</t>
  </si>
  <si>
    <t>B484</t>
  </si>
  <si>
    <t>B485</t>
  </si>
  <si>
    <t>B486</t>
  </si>
  <si>
    <t>B487</t>
  </si>
  <si>
    <t>B488</t>
  </si>
  <si>
    <t>B489</t>
  </si>
  <si>
    <t>B490</t>
  </si>
  <si>
    <t>B491</t>
  </si>
  <si>
    <t>B492</t>
  </si>
  <si>
    <t>B508</t>
  </si>
  <si>
    <t>B509</t>
  </si>
  <si>
    <t>B510</t>
  </si>
  <si>
    <t>B511</t>
  </si>
  <si>
    <t>B512</t>
  </si>
  <si>
    <t>B513</t>
  </si>
  <si>
    <t>B514</t>
  </si>
  <si>
    <t>B515</t>
  </si>
  <si>
    <t>B516</t>
  </si>
  <si>
    <t>B517</t>
  </si>
  <si>
    <t>B518</t>
  </si>
  <si>
    <t>B519</t>
  </si>
  <si>
    <t>B520</t>
  </si>
  <si>
    <t>B521</t>
  </si>
  <si>
    <t>B522</t>
  </si>
  <si>
    <t>B523</t>
  </si>
  <si>
    <t>B524</t>
  </si>
  <si>
    <t>B525</t>
  </si>
  <si>
    <t>B526</t>
  </si>
  <si>
    <t>B527</t>
  </si>
  <si>
    <t>B528</t>
  </si>
  <si>
    <t>B529</t>
  </si>
  <si>
    <t>B530</t>
  </si>
  <si>
    <t>B531</t>
  </si>
  <si>
    <t>B548</t>
  </si>
  <si>
    <t>B549</t>
  </si>
  <si>
    <t>B550</t>
  </si>
  <si>
    <t>B551</t>
  </si>
  <si>
    <t>B552</t>
  </si>
  <si>
    <t>B553</t>
  </si>
  <si>
    <t>B554</t>
  </si>
  <si>
    <t>B555</t>
  </si>
  <si>
    <t>B556</t>
  </si>
  <si>
    <t>B557</t>
  </si>
  <si>
    <t>B558</t>
  </si>
  <si>
    <t>B559</t>
  </si>
  <si>
    <t>B560</t>
  </si>
  <si>
    <t>B561</t>
  </si>
  <si>
    <t>B562</t>
  </si>
  <si>
    <t>B563</t>
  </si>
  <si>
    <t>B564</t>
  </si>
  <si>
    <t>B565</t>
  </si>
  <si>
    <t>B566</t>
  </si>
  <si>
    <t>B567</t>
  </si>
  <si>
    <t>B568</t>
  </si>
  <si>
    <t>B569</t>
  </si>
  <si>
    <t>B570</t>
  </si>
  <si>
    <t>B571</t>
  </si>
  <si>
    <t>B588</t>
  </si>
  <si>
    <t>B589</t>
  </si>
  <si>
    <t>B590</t>
  </si>
  <si>
    <t>B591</t>
  </si>
  <si>
    <t>B592</t>
  </si>
  <si>
    <t>B593</t>
  </si>
  <si>
    <t>B594</t>
  </si>
  <si>
    <t>B595</t>
  </si>
  <si>
    <t>B596</t>
  </si>
  <si>
    <t>B597</t>
  </si>
  <si>
    <t>B598</t>
  </si>
  <si>
    <t>B599</t>
  </si>
  <si>
    <t>B600</t>
  </si>
  <si>
    <t>B601</t>
  </si>
  <si>
    <t>B602</t>
  </si>
  <si>
    <t>B603</t>
  </si>
  <si>
    <t>B604</t>
  </si>
  <si>
    <t>B605</t>
  </si>
  <si>
    <t>B606</t>
  </si>
  <si>
    <t>B607</t>
  </si>
  <si>
    <t>B608</t>
  </si>
  <si>
    <t>B609</t>
  </si>
  <si>
    <t>B610</t>
  </si>
  <si>
    <t>B611</t>
  </si>
  <si>
    <t>B628</t>
  </si>
  <si>
    <t>B629</t>
  </si>
  <si>
    <t>B630</t>
  </si>
  <si>
    <t>B631</t>
  </si>
  <si>
    <t>B632</t>
  </si>
  <si>
    <t>B633</t>
  </si>
  <si>
    <t>B634</t>
  </si>
  <si>
    <t>B635</t>
  </si>
  <si>
    <t>B636</t>
  </si>
  <si>
    <t>B637</t>
  </si>
  <si>
    <t>B638</t>
  </si>
  <si>
    <t>B639</t>
  </si>
  <si>
    <t>B640</t>
  </si>
  <si>
    <t>B641</t>
  </si>
  <si>
    <t>B642</t>
  </si>
  <si>
    <t>B643</t>
  </si>
  <si>
    <t>B644</t>
  </si>
  <si>
    <t>B645</t>
  </si>
  <si>
    <t>B646</t>
  </si>
  <si>
    <t>B647</t>
  </si>
  <si>
    <t>B648</t>
  </si>
  <si>
    <t>B649</t>
  </si>
  <si>
    <t>B650</t>
  </si>
  <si>
    <t>B651</t>
  </si>
  <si>
    <t>B668</t>
  </si>
  <si>
    <t>B669</t>
  </si>
  <si>
    <t>B670</t>
  </si>
  <si>
    <t>B671</t>
  </si>
  <si>
    <t>B672</t>
  </si>
  <si>
    <t>B673</t>
  </si>
  <si>
    <t>B674</t>
  </si>
  <si>
    <t>B675</t>
  </si>
  <si>
    <t>B676</t>
  </si>
  <si>
    <t>B677</t>
  </si>
  <si>
    <t>B678</t>
  </si>
  <si>
    <t>B679</t>
  </si>
  <si>
    <t>B680</t>
  </si>
  <si>
    <t>B681</t>
  </si>
  <si>
    <t>B682</t>
  </si>
  <si>
    <t>B683</t>
  </si>
  <si>
    <t>B684</t>
  </si>
  <si>
    <t>B685</t>
  </si>
  <si>
    <t>B686</t>
  </si>
  <si>
    <t>B687</t>
  </si>
  <si>
    <t>B688</t>
  </si>
  <si>
    <t>B689</t>
  </si>
  <si>
    <t>B690</t>
  </si>
  <si>
    <t>B691</t>
  </si>
  <si>
    <t>B708</t>
  </si>
  <si>
    <t>B709</t>
  </si>
  <si>
    <t>B710</t>
  </si>
  <si>
    <t>B711</t>
  </si>
  <si>
    <t>B712</t>
  </si>
  <si>
    <t>B713</t>
  </si>
  <si>
    <t>B714</t>
  </si>
  <si>
    <t>B715</t>
  </si>
  <si>
    <t>B716</t>
  </si>
  <si>
    <t>B717</t>
  </si>
  <si>
    <t>B718</t>
  </si>
  <si>
    <t>B719</t>
  </si>
  <si>
    <t>B720</t>
  </si>
  <si>
    <t>B721</t>
  </si>
  <si>
    <t>B722</t>
  </si>
  <si>
    <t>B723</t>
  </si>
  <si>
    <t>B724</t>
  </si>
  <si>
    <t>B725</t>
  </si>
  <si>
    <t>B726</t>
  </si>
  <si>
    <t>B727</t>
  </si>
  <si>
    <t>B728</t>
  </si>
  <si>
    <t>B729</t>
  </si>
  <si>
    <t>B730</t>
  </si>
  <si>
    <t>B731</t>
  </si>
  <si>
    <t>B749</t>
  </si>
  <si>
    <t>B750</t>
  </si>
  <si>
    <t>B751</t>
  </si>
  <si>
    <t>B752</t>
  </si>
  <si>
    <t>B753</t>
  </si>
  <si>
    <t>B754</t>
  </si>
  <si>
    <t>B755</t>
  </si>
  <si>
    <t>B756</t>
  </si>
  <si>
    <t>B757</t>
  </si>
  <si>
    <t>B758</t>
  </si>
  <si>
    <t>B759</t>
  </si>
  <si>
    <t>B760</t>
  </si>
  <si>
    <t>B761</t>
  </si>
  <si>
    <t>B762</t>
  </si>
  <si>
    <t>B763</t>
  </si>
  <si>
    <t>B764</t>
  </si>
  <si>
    <t>B765</t>
  </si>
  <si>
    <t>B766</t>
  </si>
  <si>
    <t>B767</t>
  </si>
  <si>
    <t>B768</t>
  </si>
  <si>
    <t>B769</t>
  </si>
  <si>
    <t>B770</t>
  </si>
  <si>
    <t>B771</t>
  </si>
  <si>
    <t>B772</t>
  </si>
  <si>
    <t>B773</t>
  </si>
  <si>
    <t>B774</t>
  </si>
  <si>
    <t>B775</t>
  </si>
  <si>
    <t>B776</t>
  </si>
  <si>
    <t>B777</t>
  </si>
  <si>
    <t>B778</t>
  </si>
  <si>
    <t>B779</t>
  </si>
  <si>
    <t>B780</t>
  </si>
  <si>
    <t>B781</t>
  </si>
  <si>
    <t>B782</t>
  </si>
  <si>
    <t>B783</t>
  </si>
  <si>
    <t>B784</t>
  </si>
  <si>
    <t>B785</t>
  </si>
  <si>
    <t>B786</t>
  </si>
  <si>
    <t>B787</t>
  </si>
  <si>
    <t>B788</t>
  </si>
  <si>
    <t>B789</t>
  </si>
  <si>
    <t>B790</t>
  </si>
  <si>
    <t>B791</t>
  </si>
  <si>
    <t>B792</t>
  </si>
  <si>
    <t>B793</t>
  </si>
  <si>
    <t>B794</t>
  </si>
  <si>
    <t>B795</t>
  </si>
  <si>
    <t>B796</t>
  </si>
  <si>
    <t>B797</t>
  </si>
  <si>
    <t>B798</t>
  </si>
  <si>
    <t>B799</t>
  </si>
  <si>
    <t>B800</t>
  </si>
  <si>
    <t>B801</t>
  </si>
  <si>
    <t>B802</t>
  </si>
  <si>
    <t>B803</t>
  </si>
  <si>
    <t>B804</t>
  </si>
  <si>
    <t>B805</t>
  </si>
  <si>
    <t>B806</t>
  </si>
  <si>
    <t>B807</t>
  </si>
  <si>
    <t>B808</t>
  </si>
  <si>
    <t>B809</t>
  </si>
  <si>
    <t>B810</t>
  </si>
  <si>
    <t>B811</t>
  </si>
  <si>
    <t>B812</t>
  </si>
  <si>
    <t>B813</t>
  </si>
  <si>
    <t>B814</t>
  </si>
  <si>
    <t>B815</t>
  </si>
  <si>
    <t>B816</t>
  </si>
  <si>
    <t>B817</t>
  </si>
  <si>
    <t>B818</t>
  </si>
  <si>
    <t>B819</t>
  </si>
  <si>
    <t>B820</t>
  </si>
  <si>
    <t>B821</t>
  </si>
  <si>
    <t>B822</t>
  </si>
  <si>
    <t>B823</t>
  </si>
  <si>
    <t>B824</t>
  </si>
  <si>
    <t>B825</t>
  </si>
  <si>
    <t>B826</t>
  </si>
  <si>
    <t>B827</t>
  </si>
  <si>
    <t>B828</t>
  </si>
  <si>
    <t>B829</t>
  </si>
  <si>
    <t>B830</t>
  </si>
  <si>
    <t>B831</t>
  </si>
  <si>
    <t>B832</t>
  </si>
  <si>
    <t>B833</t>
  </si>
  <si>
    <t>B834</t>
  </si>
  <si>
    <t>B835</t>
  </si>
  <si>
    <t>B836</t>
  </si>
  <si>
    <t>B837</t>
  </si>
  <si>
    <t>B838</t>
  </si>
  <si>
    <t>B839</t>
  </si>
  <si>
    <t>B840</t>
  </si>
  <si>
    <t>B841</t>
  </si>
  <si>
    <t>B842</t>
  </si>
  <si>
    <t>B843</t>
  </si>
  <si>
    <t>B844</t>
  </si>
  <si>
    <t>B845</t>
  </si>
  <si>
    <t>B846</t>
  </si>
  <si>
    <t>B847</t>
  </si>
  <si>
    <t>B848</t>
  </si>
  <si>
    <t>B849</t>
  </si>
  <si>
    <t>B850</t>
  </si>
  <si>
    <t>B851</t>
  </si>
  <si>
    <t>B852</t>
  </si>
  <si>
    <t>B853</t>
  </si>
  <si>
    <t>B854</t>
  </si>
  <si>
    <t>B855</t>
  </si>
  <si>
    <t>B856</t>
  </si>
  <si>
    <t>B857</t>
  </si>
  <si>
    <t>B858</t>
  </si>
  <si>
    <t>B859</t>
  </si>
  <si>
    <t>B860</t>
  </si>
  <si>
    <t>B861</t>
  </si>
  <si>
    <t>B862</t>
  </si>
  <si>
    <t>B863</t>
  </si>
  <si>
    <t>B864</t>
  </si>
  <si>
    <t>B865</t>
  </si>
  <si>
    <t>B866</t>
  </si>
  <si>
    <t>B867</t>
  </si>
  <si>
    <t>B868</t>
  </si>
  <si>
    <t>B869</t>
  </si>
  <si>
    <t>B870</t>
  </si>
  <si>
    <t>B871</t>
  </si>
  <si>
    <t>B872</t>
  </si>
  <si>
    <t>B873</t>
  </si>
  <si>
    <t>B874</t>
  </si>
  <si>
    <t>B875</t>
  </si>
  <si>
    <t>B876</t>
  </si>
  <si>
    <t>B877</t>
  </si>
  <si>
    <t>B878</t>
  </si>
  <si>
    <t>B879</t>
  </si>
  <si>
    <t>B880</t>
  </si>
  <si>
    <t>B881</t>
  </si>
  <si>
    <t>B882</t>
  </si>
  <si>
    <t>B883</t>
  </si>
  <si>
    <t>B884</t>
  </si>
  <si>
    <t>B885</t>
  </si>
  <si>
    <t>B886</t>
  </si>
  <si>
    <t>B887</t>
  </si>
  <si>
    <t>B888</t>
  </si>
  <si>
    <t>B889</t>
  </si>
  <si>
    <t>B890</t>
  </si>
  <si>
    <t>B891</t>
  </si>
  <si>
    <t>B892</t>
  </si>
  <si>
    <t>B893</t>
  </si>
  <si>
    <t>B894</t>
  </si>
  <si>
    <t>B895</t>
  </si>
  <si>
    <t>B896</t>
  </si>
  <si>
    <t>B897</t>
  </si>
  <si>
    <t xml:space="preserve">A51 </t>
  </si>
  <si>
    <t xml:space="preserve">Table </t>
  </si>
  <si>
    <t xml:space="preserve">Description </t>
  </si>
  <si>
    <t>Sheet Tab</t>
  </si>
  <si>
    <t>Annual Heating Loads</t>
  </si>
  <si>
    <t>Tables 1</t>
  </si>
  <si>
    <t>Annual Sensible Cooling Loads</t>
  </si>
  <si>
    <t>Tables 2</t>
  </si>
  <si>
    <t>Free-Float Temperature Output</t>
  </si>
  <si>
    <t>Low Mass Basic Sensitivity Tests</t>
  </si>
  <si>
    <t>Tables 3</t>
  </si>
  <si>
    <t>High Mass Basic Sensitivity Tests</t>
  </si>
  <si>
    <t>Tables 4</t>
  </si>
  <si>
    <t>Tables 5</t>
  </si>
  <si>
    <t>Annual Transmissivity Coefficient of Windows</t>
  </si>
  <si>
    <t>Tables 6</t>
  </si>
  <si>
    <t>Annual Shading Coefficient of Window Shading Devices: Overhangs &amp; Fins</t>
  </si>
  <si>
    <t>Figure</t>
  </si>
  <si>
    <t>Title</t>
  </si>
  <si>
    <t>B8-1</t>
  </si>
  <si>
    <t>BESTEST BASIC Annual Incident Solar Radiation</t>
  </si>
  <si>
    <t>Fig B8-1 Ann Incident Solar</t>
  </si>
  <si>
    <t>B8-2</t>
  </si>
  <si>
    <t>Fig B8-2 Ann SolRad Unshaded</t>
  </si>
  <si>
    <t>B8-3</t>
  </si>
  <si>
    <t>Fig B8-3 Ann SolRad Shaded</t>
  </si>
  <si>
    <t>B8-4</t>
  </si>
  <si>
    <t>BESTEST BASIC Annual Transmissivity Coefficient of Windows</t>
  </si>
  <si>
    <t>Fig B8-4 Trans Coeff</t>
  </si>
  <si>
    <t>B8-5</t>
  </si>
  <si>
    <t>BESTEST BASIC Annual Overhang and Fin Shading Coefficients</t>
  </si>
  <si>
    <t>Fig B8-5 OH&amp;Fin Shade Coeff</t>
  </si>
  <si>
    <t>B8-6</t>
  </si>
  <si>
    <t>BESTEST BASIC Low Mass Annual Heating</t>
  </si>
  <si>
    <t>B8-7</t>
  </si>
  <si>
    <t>BESTEST BASIC Low Mass Annual Sensible Cooling</t>
  </si>
  <si>
    <t>B8-8</t>
  </si>
  <si>
    <t>BESTEST BASIC Low Mass Peak Heating</t>
  </si>
  <si>
    <t>B8-9</t>
  </si>
  <si>
    <t>BESTEST BASIC Low Mass Peak Sensible Cooling</t>
  </si>
  <si>
    <t>B8-10</t>
  </si>
  <si>
    <t>BESTEST BASIC High Mass Annual Heating</t>
  </si>
  <si>
    <t>B8-11</t>
  </si>
  <si>
    <t>BESTEST BASIC High Mass Annual Sensible Cooling</t>
  </si>
  <si>
    <t>B8-12</t>
  </si>
  <si>
    <t>B8-13</t>
  </si>
  <si>
    <t>B8-14</t>
  </si>
  <si>
    <t>Fig B8-14 FF Maximum Temp</t>
  </si>
  <si>
    <t>B8-15</t>
  </si>
  <si>
    <t>Fig B8-15 FF Minimum Temp</t>
  </si>
  <si>
    <t>B8-16</t>
  </si>
  <si>
    <t>Fig B8-16 FF Average Temp</t>
  </si>
  <si>
    <t>B8-17</t>
  </si>
  <si>
    <t>BESTEST BASIC South Window Shading (Delta)</t>
  </si>
  <si>
    <t>Annual Heating and Sensible Cooling</t>
  </si>
  <si>
    <t>Fig B8-17 Delta-S Shade-Load</t>
  </si>
  <si>
    <t>B8-18</t>
  </si>
  <si>
    <t>Peak Heating and Sensible Cooling</t>
  </si>
  <si>
    <t>Fig B8-18 Delta-S Shade-Peak</t>
  </si>
  <si>
    <t>B8-19</t>
  </si>
  <si>
    <t>BESTEST BASIC East &amp; West Window (Delta)</t>
  </si>
  <si>
    <t>Fig B8-19 Delta-E&amp;W-Load</t>
  </si>
  <si>
    <t>B8-20</t>
  </si>
  <si>
    <t>Fig B8-20 Delta-E&amp;W-Peak</t>
  </si>
  <si>
    <t>B8-21</t>
  </si>
  <si>
    <t>BESTEST BASIC East &amp; West Shaded Window (Delta)</t>
  </si>
  <si>
    <t>Fig B8-21 Delta-E&amp;WShade-Load</t>
  </si>
  <si>
    <t>B8-22</t>
  </si>
  <si>
    <t>Fig B8-22 Delta-E&amp;WShade-Peak</t>
  </si>
  <si>
    <t>B8-23</t>
  </si>
  <si>
    <t>Fig B8-23 Delta-TSetback-Heat</t>
  </si>
  <si>
    <t>B8-24</t>
  </si>
  <si>
    <t>Peak Heating</t>
  </si>
  <si>
    <t>Fig B8-24 Delta-TSetback-Peak</t>
  </si>
  <si>
    <t>B8-25</t>
  </si>
  <si>
    <t>Fig B8-25 Delta-VentCool-Load</t>
  </si>
  <si>
    <t>B8-26</t>
  </si>
  <si>
    <t>Peak Sensible Cooling</t>
  </si>
  <si>
    <t>Fig B8-26 Delta-VentCool-Peak</t>
  </si>
  <si>
    <t>B8-27</t>
  </si>
  <si>
    <t>Fig B8-27 Delta-Sunspace-Load</t>
  </si>
  <si>
    <t>B8-28</t>
  </si>
  <si>
    <t>Fig B8-28 Delta-Sunspace-Peak</t>
  </si>
  <si>
    <t>B8-29</t>
  </si>
  <si>
    <t>BESTEST BASIC AND IN-DEPTH Mass Effect (Delta)</t>
  </si>
  <si>
    <t>Fig B8-29 Delta-Mass Effect-Ann</t>
  </si>
  <si>
    <t>B8-30</t>
  </si>
  <si>
    <t>Fig B8-30 Delta-Mass Effect-Pk</t>
  </si>
  <si>
    <t>B8-31</t>
  </si>
  <si>
    <t>BESTEST IN-DEPTH South Window (Delta)</t>
  </si>
  <si>
    <t>Fig B8-31 Delta-S Win-Ann</t>
  </si>
  <si>
    <t>B8-32</t>
  </si>
  <si>
    <t>Fig B8-32 Delta-S Win-Peak</t>
  </si>
  <si>
    <t>B8-33</t>
  </si>
  <si>
    <t>Fig B8-33 Indepth 1</t>
  </si>
  <si>
    <t>B8-34</t>
  </si>
  <si>
    <t>Fig B8-34 Indepth 2</t>
  </si>
  <si>
    <t>B8-35</t>
  </si>
  <si>
    <t>Fig B8-35 Indepth 3</t>
  </si>
  <si>
    <t>B8-36</t>
  </si>
  <si>
    <t>Fig B8-36 Indepth 4</t>
  </si>
  <si>
    <t>B8-37</t>
  </si>
  <si>
    <t>Fig B8-37 Indepth 5</t>
  </si>
  <si>
    <t>B8-38</t>
  </si>
  <si>
    <t>Fig B8-38 Indepth 6</t>
  </si>
  <si>
    <t>B8-39</t>
  </si>
  <si>
    <t>Fig B8-39 Indepth 7</t>
  </si>
  <si>
    <t>B8-40</t>
  </si>
  <si>
    <t>Fig B8-40 Indepth 8</t>
  </si>
  <si>
    <t>B8-41</t>
  </si>
  <si>
    <t>BESTEST IN-DEPTH Cases 195 to 220 (Delta)</t>
  </si>
  <si>
    <t>Fig B8-41 Indepth Delta 1</t>
  </si>
  <si>
    <t>B8-42</t>
  </si>
  <si>
    <t>Fig B8-42 Indepth Delta 2</t>
  </si>
  <si>
    <t>B8-43</t>
  </si>
  <si>
    <t>BESTEST IN-DEPTH Cases 220 to 270 (Delta)</t>
  </si>
  <si>
    <t>Fig B8-43 Indepth Delta 3</t>
  </si>
  <si>
    <t>B8-44</t>
  </si>
  <si>
    <t>Fig B8-44 Indepth Delta 4</t>
  </si>
  <si>
    <t>B8-45</t>
  </si>
  <si>
    <t>BESTEST IN-DEPTH Cases 270 to 320 (Delta)</t>
  </si>
  <si>
    <t>Fig B8-45 Indepth Delta 5</t>
  </si>
  <si>
    <t>B8-46</t>
  </si>
  <si>
    <t>Fig B8-46 Indepth Delta 6</t>
  </si>
  <si>
    <t>B8-47</t>
  </si>
  <si>
    <t>Fig B8-47 Indepth 9</t>
  </si>
  <si>
    <t>B8-48</t>
  </si>
  <si>
    <t>Fig B8-48 Indepth 10</t>
  </si>
  <si>
    <t>B8-49</t>
  </si>
  <si>
    <t>Fig B8-49 Indepth 11</t>
  </si>
  <si>
    <t>B8-50</t>
  </si>
  <si>
    <t>Fig B8-50 Indepth 12</t>
  </si>
  <si>
    <t>B8-51</t>
  </si>
  <si>
    <t>BESTEST IN-DEPTH Cases 395 to 600 (Delta)</t>
  </si>
  <si>
    <t>Fig B8-51 Indepth Delta 7</t>
  </si>
  <si>
    <t>B8-52</t>
  </si>
  <si>
    <t>Fig B8-52 Indepth Delta 8</t>
  </si>
  <si>
    <t>B8-53</t>
  </si>
  <si>
    <t>BESTEST Case 900FF Annual Hourly Temperature Frequency</t>
  </si>
  <si>
    <t>Fig B8-53 Hrly-Temp Freq</t>
  </si>
  <si>
    <t>B8-54</t>
  </si>
  <si>
    <t>BESTEST Case 600 Cloudy &amp; Clear Day Hourly Incident Solar</t>
  </si>
  <si>
    <t>South Facing Surface</t>
  </si>
  <si>
    <t>Fig B8-54 Hrly-IncidentSol-S</t>
  </si>
  <si>
    <t>B8-55</t>
  </si>
  <si>
    <t>West Facing Surface</t>
  </si>
  <si>
    <t>Fig B8-55 Hrly-IncidentSol-W</t>
  </si>
  <si>
    <t>B8-56</t>
  </si>
  <si>
    <t>BESTEST HOURLY FREE FLOAT TEMPERATURES</t>
  </si>
  <si>
    <t>Clear Cold Day - Cases 600FF and 900FF</t>
  </si>
  <si>
    <t>Fig B8-56 Hrly-FF Temp-ColdDay</t>
  </si>
  <si>
    <t>B8-57</t>
  </si>
  <si>
    <t>Clear Hot Day - Cases 650FF and 950FF</t>
  </si>
  <si>
    <t>Fig B8-57 Hrly-FF Temp-HotDay</t>
  </si>
  <si>
    <t>B8-58</t>
  </si>
  <si>
    <t>BESTEST HOURLY LOADS Clear Cold Day, Case 600</t>
  </si>
  <si>
    <t>Heating (+), Sensible Cooling (-)</t>
  </si>
  <si>
    <t>Fig B8-58 Hrly-Loads-Case600</t>
  </si>
  <si>
    <t>B8-59</t>
  </si>
  <si>
    <t>BESTEST HOURLY LOADS Clear Cold Day, Case 900</t>
  </si>
  <si>
    <t>Fig B8-59 Hrly-Loads-Case900</t>
  </si>
  <si>
    <t>BESTEST BASIC High Mass Peak Heating</t>
  </si>
  <si>
    <t xml:space="preserve">This spreadsheet can also be used to compare new results with the example results.  </t>
  </si>
  <si>
    <t>Individual Example Result Worksheets as follows:</t>
  </si>
  <si>
    <t xml:space="preserve">1.  Select results type in cell B21: </t>
  </si>
  <si>
    <t xml:space="preserve">         "Comparison" if comparing new user results with the example results</t>
  </si>
  <si>
    <t xml:space="preserve">         "Example" for Standard 140 Annex B8 Example Results</t>
  </si>
  <si>
    <t>To print example results:</t>
  </si>
  <si>
    <t>CELL ADDRESS GUIDE FOR EXAMPLE RESULT SHEETS AND NEW RESULTS</t>
  </si>
  <si>
    <t>Your data will then appear in the rightmost column of each table and chart automatically.</t>
  </si>
  <si>
    <t>Computer Programs, Program Authors, and Producers of Example Results for</t>
  </si>
  <si>
    <t>The second column ("Authoring Organization") indicates the national research facility, university,</t>
  </si>
  <si>
    <t>The third column ("Implemented By") indicates the national research facility, university, or industry</t>
  </si>
  <si>
    <t>See Standard 140, Annex B11 for further details.</t>
  </si>
  <si>
    <t>600 NORTH</t>
  </si>
  <si>
    <t>600 EAST</t>
  </si>
  <si>
    <t>600 WEST</t>
  </si>
  <si>
    <t>600 SOUTH</t>
  </si>
  <si>
    <t>600 HORZ.</t>
  </si>
  <si>
    <t>620 WEST</t>
  </si>
  <si>
    <t>630 WEST</t>
  </si>
  <si>
    <t>610 SOUTH</t>
  </si>
  <si>
    <t>630/620 WEST</t>
  </si>
  <si>
    <t>610/600 SOUTH</t>
  </si>
  <si>
    <t>test</t>
  </si>
  <si>
    <t>BESTEST BASIC Annual Transmitted Solar Radiation Unshaded</t>
  </si>
  <si>
    <t>BESTEST BASIC Annual Transmitted Solar Radiation Shaded</t>
  </si>
  <si>
    <t>(Unshaded Transmitted)/(Incident Solar Radiation)</t>
  </si>
  <si>
    <t>(1-(Shaded)/(Unshaded)) Transmitted Solar Radiation</t>
  </si>
  <si>
    <t>395
Low Mass
Solid
Conduction</t>
  </si>
  <si>
    <t>430
Low Mass
Opaque
Windows</t>
  </si>
  <si>
    <t>600
South 
Windows</t>
  </si>
  <si>
    <t>610
S. Windows 
+ Overhang</t>
  </si>
  <si>
    <t>620
East &amp; West 
Windows</t>
  </si>
  <si>
    <t>630
E&amp;W 
Windows 
+ Overhang 
&amp; Fins</t>
  </si>
  <si>
    <t>640
Case 600 
with Htg. 
Temp. 
Setback</t>
  </si>
  <si>
    <t>650
Case 600
with Night 
Ventilation</t>
  </si>
  <si>
    <t>800
High Mass
Opaque
Windows</t>
  </si>
  <si>
    <t>900
South 
Windows</t>
  </si>
  <si>
    <t>910
S. Windows 
+ Overhang</t>
  </si>
  <si>
    <t>920
East &amp; West 
Windows</t>
  </si>
  <si>
    <t>930
E&amp;W 
Windows 
+ Overhang 
&amp; Fins</t>
  </si>
  <si>
    <t>940
Case 900 
with Htg. 
Temp. 
Setback</t>
  </si>
  <si>
    <t>950
Case 900
with Night 
Ventilation</t>
  </si>
  <si>
    <t xml:space="preserve">960
Sunspace </t>
  </si>
  <si>
    <t>195
Solid
Conduction</t>
  </si>
  <si>
    <t>220
In-Depth
Base
Case</t>
  </si>
  <si>
    <t>230
Infiltration</t>
  </si>
  <si>
    <t>240
Internal
Gains</t>
  </si>
  <si>
    <t>250
Exterior
Solar
Absorptance</t>
  </si>
  <si>
    <t>270
South
Windows</t>
  </si>
  <si>
    <t>280
Cavity
Albedo</t>
  </si>
  <si>
    <t>290
South
Shading</t>
  </si>
  <si>
    <t>300
East/West
Windows</t>
  </si>
  <si>
    <t>310
East/West
Shading</t>
  </si>
  <si>
    <t>320
Thermostat</t>
  </si>
  <si>
    <t>400
Low Mass
Opaque
Windows</t>
  </si>
  <si>
    <t>410
Low Mass
Infiltration</t>
  </si>
  <si>
    <t>420
Low Mass
Internal
Gains</t>
  </si>
  <si>
    <t>430
Low Mass
Ext. Shortwave
Absorptance</t>
  </si>
  <si>
    <t>440
Low Mass
Cavity
Albedo</t>
  </si>
  <si>
    <t>810
High Mass
Cavity
Albedo</t>
  </si>
  <si>
    <t>640
Case 600 
with Htg.
Temp. 
Setback</t>
  </si>
  <si>
    <t>650FF
Case 600FF with
Night Ventilation</t>
  </si>
  <si>
    <t>950FF
Case 900FF with
Night Ventilation</t>
  </si>
  <si>
    <t>960
Sunspace</t>
  </si>
  <si>
    <t>800-430
Mass, Heating
w/ Op. Win.</t>
  </si>
  <si>
    <t>910-610
Mass, Heating  
w/ S. Shade</t>
  </si>
  <si>
    <t>800-430
Mass, Cooling
w/ Op. Win.</t>
  </si>
  <si>
    <t>940-640
Mass, Heating
w/ Heating Setback</t>
  </si>
  <si>
    <t>910-610
Mass, Cooling 
w/ S. Shade</t>
  </si>
  <si>
    <t>910-610
Mass, Heating
w/ S. Shade</t>
  </si>
  <si>
    <t>910-610
Mass, Cooling
w/ S. Shade</t>
  </si>
  <si>
    <t>230-220
Heating
Infiltration</t>
  </si>
  <si>
    <t>240-220
Heating
Internal Gains</t>
  </si>
  <si>
    <t>280-270
Heating
Cavity Albedo</t>
  </si>
  <si>
    <t>290-270
Heating
South Shading</t>
  </si>
  <si>
    <t>320-270
Heating
Thermostat</t>
  </si>
  <si>
    <t>200-195
Cooling
Surface Convection</t>
  </si>
  <si>
    <t>230-220
Cooling
Infiltration</t>
  </si>
  <si>
    <t>240-220
Cooling
Internal Gains</t>
  </si>
  <si>
    <t>250-220
Cooling
Ext Solar Abs.</t>
  </si>
  <si>
    <t>280-270
Cooling
Cavity Albedo</t>
  </si>
  <si>
    <t>320-270
Cooling
Thermostat</t>
  </si>
  <si>
    <t>290-270
Cooling
South Shading</t>
  </si>
  <si>
    <t>200-195
Heating
Surface Convection</t>
  </si>
  <si>
    <t>950-650
Mass, Cooling
w/ Night Vent</t>
  </si>
  <si>
    <t>210
Infrared
Radiation
Int IR="off"
Ext IR="on"</t>
  </si>
  <si>
    <t>215
Infrared
Radiation
Int IR="on"
Ext IR="off"</t>
  </si>
  <si>
    <t>900-600
Mass, Heating</t>
  </si>
  <si>
    <t>900-600 
Mass, Cooling</t>
  </si>
  <si>
    <t>900-600 
Mass, Heating</t>
  </si>
  <si>
    <t>210-200
Cooling
Ext IR
(Int IR "off")</t>
  </si>
  <si>
    <t>220-215
Cooling
Ext IR
(Int IR "on")</t>
  </si>
  <si>
    <t>215-200
Cooling
Int IR
(Ext IR "off")</t>
  </si>
  <si>
    <t>210-200
Heating
Ext IR
(Int IR "off")</t>
  </si>
  <si>
    <t>220-215
Heating
Ext IR
(Int IR "on")</t>
  </si>
  <si>
    <t>220-210
Heating
Int IR
(Ext IR "on")</t>
  </si>
  <si>
    <t>215-200
Heating
Int IR
(Ext IR "off")</t>
  </si>
  <si>
    <t>220-210
Cooling
Int IR
(Ext IR "on")</t>
  </si>
  <si>
    <t>210-200
Heating
Ext IR 
(Int IR "off")</t>
  </si>
  <si>
    <t>Data Tables for Figures 47 to 50  to allow Different labels for Series</t>
  </si>
  <si>
    <t>Heating</t>
  </si>
  <si>
    <t>Cooling</t>
  </si>
  <si>
    <t>Peak Cooling</t>
  </si>
  <si>
    <t>395
Solid
Conduction</t>
  </si>
  <si>
    <t>430
Opaque
Windows</t>
  </si>
  <si>
    <t>800
Opaque
Windows</t>
  </si>
  <si>
    <t>Table B8-1.  Annual Heating Loads (MWh)</t>
  </si>
  <si>
    <t>600 Base Case, South Windows</t>
  </si>
  <si>
    <t xml:space="preserve">(Max-Min)/ </t>
  </si>
  <si>
    <t xml:space="preserve">---- </t>
  </si>
  <si>
    <t>Mean** (%)</t>
  </si>
  <si>
    <t>Table B8-2.  Annual Sensible Cooling Loads (MWh)</t>
  </si>
  <si>
    <t>(Max-Min)/</t>
  </si>
  <si>
    <t>Mean* (%)</t>
  </si>
  <si>
    <t>Date</t>
  </si>
  <si>
    <t>Hr</t>
  </si>
  <si>
    <t>600FF - Low Mass with S. Windows</t>
  </si>
  <si>
    <t>900FF - High Mass with S. Windows</t>
  </si>
  <si>
    <r>
      <t>T (</t>
    </r>
    <r>
      <rPr>
        <sz val="10"/>
        <rFont val="Arial"/>
        <family val="2"/>
      </rPr>
      <t>°</t>
    </r>
    <r>
      <rPr>
        <sz val="10"/>
        <rFont val="Arial"/>
        <family val="2"/>
      </rPr>
      <t>C)</t>
    </r>
  </si>
  <si>
    <t>T (°C)</t>
  </si>
  <si>
    <t>610-600 Heat, S. Shade</t>
  </si>
  <si>
    <t>640-600 Heat, Htg. Setback</t>
  </si>
  <si>
    <t>610-600 Cool, S. Shade</t>
  </si>
  <si>
    <t>640-600 Cool, Htg. Setback</t>
  </si>
  <si>
    <t>910-900 Heat, S. Shade</t>
  </si>
  <si>
    <t>940-900 Heat, Htg. Setback</t>
  </si>
  <si>
    <t>960-900 Heat, Sunspace</t>
  </si>
  <si>
    <t>910-900 Cool, S. Shade</t>
  </si>
  <si>
    <t>940-900 Cool, Htg. Setback</t>
  </si>
  <si>
    <t>960-900 Cool, Sunspace</t>
  </si>
  <si>
    <t>650-600 Cool, Night Vent</t>
  </si>
  <si>
    <t>950-900 Cool, Night Vent</t>
  </si>
  <si>
    <t>900-600 Mass, Cool</t>
  </si>
  <si>
    <t>900-600 Mass, Heat</t>
  </si>
  <si>
    <t>ANNUAL HEATING [MWh]</t>
  </si>
  <si>
    <t>ANNUAL SENSIBLE COOLING [MWh]</t>
  </si>
  <si>
    <t>210-200 Ext IR (Int IR "off")</t>
  </si>
  <si>
    <t>220-215 Ext IR (Int IR "on")</t>
  </si>
  <si>
    <t>215-200 Int IR (Ext IR "off")</t>
  </si>
  <si>
    <t>220-210 Int IR (Ext IR "on")</t>
  </si>
  <si>
    <t>PEAK HEATING [kW]</t>
  </si>
  <si>
    <t>PEAK SENSIBLE COOLING [kW]</t>
  </si>
  <si>
    <t>400-395  Surf. Conv. &amp; IR</t>
  </si>
  <si>
    <t>410-400  Infiltration</t>
  </si>
  <si>
    <t>950-650 Mass, w/ Night Vent</t>
  </si>
  <si>
    <t>940-640 Mass, w/ Htg. Setback</t>
  </si>
  <si>
    <t>800-430 Mass, w/ Op. Win.</t>
  </si>
  <si>
    <t>620 West</t>
  </si>
  <si>
    <t>600 South</t>
  </si>
  <si>
    <t>630/620 West</t>
  </si>
  <si>
    <t>610/600 South</t>
  </si>
  <si>
    <t>(ANNUAL UNSHADED TRANSMITTED SOLAR RADIATION)/(ANNUAL UNSHADED INCIDENT SOLAR RADIATION)</t>
  </si>
  <si>
    <t>(1-(ANNUAL SHADED TRANSMITTED SOLAR RADIATION)/(ANNUAL UNSHADED TRANSMITTED SOLAR RADIATION))</t>
  </si>
  <si>
    <t>West</t>
  </si>
  <si>
    <t>South</t>
  </si>
  <si>
    <t xml:space="preserve">List of Tables </t>
  </si>
  <si>
    <t xml:space="preserve">List of Figures </t>
  </si>
  <si>
    <t>(4th tab) and follow the instructions starting in cell B5.</t>
  </si>
  <si>
    <t>1) Use specified units</t>
  </si>
  <si>
    <t xml:space="preserve">          BLAST-USIT: Example Results for BLAST-3.0 level 193 v.1 submitted by National Renewable Energy Lab, U.S &amp; Politecnico Torino, Italy</t>
  </si>
  <si>
    <t xml:space="preserve">          DOE21D: Example Results for DOE2.1 D submitted by National Renewable Energy Lab, U.S</t>
  </si>
  <si>
    <t xml:space="preserve">          SRES-SUN:Example Results for SERIRES/SUNCODE 5.7 submitted by National Renewable Energy Lab, U.S</t>
  </si>
  <si>
    <t xml:space="preserve">          SRES-BRE: Example Results for SERIRES 1.2 submitted by Building Research Establishment, UK</t>
  </si>
  <si>
    <t xml:space="preserve">          S3PAS: Example Results for S3PAE submitted by University of Sevilla, Spain</t>
  </si>
  <si>
    <t xml:space="preserve">          TRNSYS: Example Results for TRNSYS, Version 13.1 by Building Research Establishment, U.K and Vrije Universiteit (VUB) Brussels, Belgium</t>
  </si>
  <si>
    <t xml:space="preserve">          TASE: Example Results for TASE submitted by Tampere University, Finland</t>
  </si>
  <si>
    <t>New result data can be imported into this workbook and will automatically be included in tables and charts.</t>
  </si>
  <si>
    <t>610-600 
Low Mass, Heating
S. Shade</t>
  </si>
  <si>
    <t>640-600 
Low Mass, Heating
Heating Setback</t>
  </si>
  <si>
    <t>610-600 
Low Mass, Cooling
S. Shade</t>
  </si>
  <si>
    <t>640-600 
Low Mass, Cooling
Heating Setback</t>
  </si>
  <si>
    <t>650-600 
Low Mass, Cooling
Night Ventilation</t>
  </si>
  <si>
    <t>Low Mass PRIMITIVE DIAGNOSTIC TESTS</t>
  </si>
  <si>
    <t>Low Mass REALISTIC DIAGNOSTIC TESTS</t>
  </si>
  <si>
    <t>400-395
Low Mass,
Heating 
Surf. Conv.
&amp; IR</t>
  </si>
  <si>
    <t>410-400
Low Mass,
Heating  
Infiltration</t>
  </si>
  <si>
    <t>420-410
Low Mass,
Heating
Int. Gains</t>
  </si>
  <si>
    <t>600-430
Low Mass,
Heating
S. Window</t>
  </si>
  <si>
    <t>430-420
Low Mass,
Heating
Ext. Solar
Abs.</t>
  </si>
  <si>
    <t>440-600
Low Mass,
Heating
Cavity
Albedo</t>
  </si>
  <si>
    <t>400-395
Low Mass,
Cooling 
Surf. Conv.
&amp; IR</t>
  </si>
  <si>
    <t>410-400
Low Mass,
Cooling  
Infiltration</t>
  </si>
  <si>
    <t>420-410
Low Mass,
Cooling
Int. Gains</t>
  </si>
  <si>
    <t>430-420
Low Mass,
Cooling
Ext Solar
Abs.</t>
  </si>
  <si>
    <t>600-430
Low Mass,
Cooling
S. Window</t>
  </si>
  <si>
    <t>440-600
Low Mass,
Cooling
Cavity
Albedo</t>
  </si>
  <si>
    <t>400-395
Low Mass, Heating 
Surf. Conv.
&amp; IR</t>
  </si>
  <si>
    <t>410-400
Low Mass, Heating  
Infiltration</t>
  </si>
  <si>
    <t>420-410
Low Mass, Heating
Int. Gains</t>
  </si>
  <si>
    <t>430-420
Low Mass, Heating
Ext Solar
Abs.</t>
  </si>
  <si>
    <t>600-430
Low Mass, Heating
S. Window</t>
  </si>
  <si>
    <t>440-600
Low Mass, Heating
Cavity
Albedo</t>
  </si>
  <si>
    <t>400-395
Low Mass, Cooling 
Surf. Conv.
&amp; IR</t>
  </si>
  <si>
    <t>410-400
Low Mass, Cooling  
Infiltration</t>
  </si>
  <si>
    <t>420-410
Low Mass, Cooling
Int. Gains</t>
  </si>
  <si>
    <t>430-420
Low Mass, Cooling
Ext. Solar
Abs.</t>
  </si>
  <si>
    <t>600-430
Low Mass, Cooling
S. Window</t>
  </si>
  <si>
    <t>440-600
Low Mass, Cooling
Cavity
Albedo</t>
  </si>
  <si>
    <t>High Mass QUALIFICATION TESTS</t>
  </si>
  <si>
    <t>910-900 
High Mass, Heating
S. Shade</t>
  </si>
  <si>
    <t>940-900 
High Mass, Heating
Heating Setback</t>
  </si>
  <si>
    <t>960-900 
High Mass, Heating
Sunspace</t>
  </si>
  <si>
    <t>910-900 
High Mass, Cooling
S. Shade</t>
  </si>
  <si>
    <t>960-900 
High Mass, Cooling
Sunspace</t>
  </si>
  <si>
    <t>940-900 
High Mass, Cooling
Heating Setback</t>
  </si>
  <si>
    <t>950-900 
High Mass, Cooling
Night Ventilation</t>
  </si>
  <si>
    <t>High Mass DIAGNOSTIC TESTS</t>
  </si>
  <si>
    <t>900-800
High Mass, Heating  
S. Window</t>
  </si>
  <si>
    <t>900-810
High Mass, Heating  
Int. Sol. Abs.</t>
  </si>
  <si>
    <t>900-800
High Mass, Cooling  
S. Window</t>
  </si>
  <si>
    <t>900-810
High Mass, Cooling  
Int. Sol. Abs.</t>
  </si>
  <si>
    <t>Fig B8-6 Lomass Ann Heat</t>
  </si>
  <si>
    <t>Fig B8-7 Lomass Ann Cool</t>
  </si>
  <si>
    <t>Fig B8-8 Lomass Peak Heat</t>
  </si>
  <si>
    <t>Fig B8-9 Lomass Peak Cool</t>
  </si>
  <si>
    <t>Fig B8-10 Himass Ann Heat</t>
  </si>
  <si>
    <t>Fig B8-11 Himass Ann Cool</t>
  </si>
  <si>
    <t>Fig B8-12 Himass Peak Heat</t>
  </si>
  <si>
    <t>Fig B8-13 Himass Peak Cool</t>
  </si>
  <si>
    <t>220-215
Cooling
Ext IR 
(Int IR on)</t>
  </si>
  <si>
    <t>280-270
Cavity Albedo</t>
  </si>
  <si>
    <t>320-270
 Thermostat</t>
  </si>
  <si>
    <t>290-270
South Shading</t>
  </si>
  <si>
    <r>
      <t>Case 600 Annual Incident Solar Radiation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</si>
  <si>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 Unshaded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</si>
  <si>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Case 600 Annual Transmitted Solar Radiation –Shaded (kWh/m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</si>
  <si>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Scratch area for Table Title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</si>
  <si>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</si>
  <si>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</si>
  <si>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</si>
  <si>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 program </t>
  </si>
  <si>
    <t>Informative Annex B8, Section B8.1 Example Results</t>
  </si>
  <si>
    <t>Scratch area for Table subtitle 1</t>
  </si>
  <si>
    <t>Scratch area for Table subtitle 2</t>
  </si>
  <si>
    <t>BESTEST BASIC High Mass Peak Sensible Cooling</t>
  </si>
  <si>
    <t>BESTEST BASIC Thermostat Setback (Delta) Annual Heating</t>
  </si>
  <si>
    <t>BESTEST BASIC Thermostat Setback (Delta) Peak Heating</t>
  </si>
  <si>
    <t>BESTEST BASIC Vent Cooling (Delta) Annual Sensible Cooling</t>
  </si>
  <si>
    <t>BESTEST BASIC Vent Cooling (Delta) Peak Sensible Cooling</t>
  </si>
  <si>
    <t>BESTEST IN-DEPTH Low Mass Peak Heating Cases 195 to 250</t>
  </si>
  <si>
    <t>BESTEST IN-DEPTH Low Mass Peak Sensible Cooling Cases 195 to 250</t>
  </si>
  <si>
    <t>BESTEST IN-DEPTH Low Mass Annual Heating Cases 270 to 320</t>
  </si>
  <si>
    <t>BESTEST IN-DEPTH Low Mass Annual Sensible Cooling Cases 270 to 320</t>
  </si>
  <si>
    <t>BESTEST IN-DEPTH Low Mass Peak Heating Cases 270 to 320</t>
  </si>
  <si>
    <t>BESTEST IN-DEPTH Low Mass Peak Sensible Cooling Cases 270 to 320</t>
  </si>
  <si>
    <t>BESTEST IN-DEPTH Annual Heating Cases 395 to 440, 800, 810</t>
  </si>
  <si>
    <t>BESTEST IN-DEPTH Annual Sensible Cooling Cases 395 to 440, 800, 810</t>
  </si>
  <si>
    <t>BESTEST IN-DEPTH Peak Heating Cases 395 to 440, 800, 810</t>
  </si>
  <si>
    <t>BESTEST IN-DEPTH Peak Sensible Cooling Cases 395 to 440, 800, 810</t>
  </si>
  <si>
    <t>BESTEST BASIC Maximum Hourly Annual Temperature Free-Float Cases</t>
  </si>
  <si>
    <t>BESTEST BASIC Minimum Hourly Annual Temperature Free-Float Cases</t>
  </si>
  <si>
    <t>BESTEST BASIC Average Hourly Annual Temperature Free-Float Cases</t>
  </si>
  <si>
    <t>BESTEST BASIC Sunspace (Delta) Annual Heating and Sensible Cooling</t>
  </si>
  <si>
    <t>BESTEST BASIC Sunspace (Delta) Peak Heating and Sensible Cooling</t>
  </si>
  <si>
    <t>BESTEST IN-DEPTH Low Mass Annual Heating Cases 195 to 250</t>
  </si>
  <si>
    <t>BESTEST IN-DEPTH Low Mass Annual Sensible Cooling Cases 195 to 250</t>
  </si>
  <si>
    <t>210 Infrared Radiation (Int IR="off", Ext IR="on")</t>
  </si>
  <si>
    <t>215 Infrared Radiation (Int IR="on", Ext IR="off")</t>
  </si>
  <si>
    <t xml:space="preserve"> ** ABS[ (Max-Min) / (Mean of Example Simulation Results) ]</t>
  </si>
  <si>
    <t>Example Result Statistics</t>
  </si>
  <si>
    <t xml:space="preserve"> * ABS[ (Max-Min) / (Mean of Example Simulation Results) ]</t>
  </si>
  <si>
    <t>BRE*</t>
  </si>
  <si>
    <t xml:space="preserve"> * SRES-BRE (SERIRES 1.2) simulations did not produce output for this variable.</t>
  </si>
  <si>
    <t xml:space="preserve">  Case</t>
  </si>
  <si>
    <t>Simulation Model:</t>
  </si>
  <si>
    <t>Organization or Country:</t>
  </si>
  <si>
    <t>Statistics for Example Results</t>
  </si>
  <si>
    <t>MAXIMUM ANNUAL HOURLY INTEGRATED ZONE TEMPERATURE</t>
  </si>
  <si>
    <t xml:space="preserve">MINIMUM ANNUAL HOURLY INTEGRATED ZONE TEMPERATURE </t>
  </si>
  <si>
    <t>AVERAGE ANNUAL HOURLY INTEGRATED ZONE TEMPERATURE</t>
  </si>
  <si>
    <t>270 South Solar Windows</t>
  </si>
  <si>
    <t>North</t>
  </si>
  <si>
    <t>East</t>
  </si>
  <si>
    <t>Horizontal</t>
  </si>
  <si>
    <t>200
Surface
Convection
Int IR="off"
Ext IR="off"</t>
  </si>
  <si>
    <t>Table B8-10.  High Mass Basic and In-Depth Sensitivity Tests</t>
  </si>
  <si>
    <t>Example</t>
  </si>
  <si>
    <t xml:space="preserve">-----  </t>
  </si>
  <si>
    <r>
      <t>Table B8-13.  Case 600 Annual Incident Solar Radiation (kWh/m</t>
    </r>
    <r>
      <rPr>
        <b/>
        <vertAlign val="superscript"/>
        <sz val="12"/>
        <rFont val="Albertus Medium"/>
        <family val="2"/>
      </rPr>
      <t>2</t>
    </r>
    <r>
      <rPr>
        <b/>
        <sz val="12"/>
        <rFont val="Arial"/>
        <family val="2"/>
      </rPr>
      <t>)</t>
    </r>
  </si>
  <si>
    <r>
      <t>Table B8-14.  Case 600 Annual Transmitted Solar Radiation - Unshaded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</si>
  <si>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r>
      <t>Table B8-15.  Case 600 Annual Transmitted Solar Radiation - Shaded (kWh/m</t>
    </r>
    <r>
      <rPr>
        <b/>
        <vertAlign val="superscript"/>
        <sz val="12"/>
        <rFont val="Arial"/>
        <family val="2"/>
      </rPr>
      <t>2</t>
    </r>
    <r>
      <rPr>
        <b/>
        <sz val="12"/>
        <rFont val="Arial"/>
        <family val="2"/>
      </rPr>
      <t>)</t>
    </r>
  </si>
  <si>
    <t>200 Surface Convection (Int &amp; Ext IR="off")</t>
  </si>
  <si>
    <t>620-600 Heat, E&amp;W Orient.</t>
  </si>
  <si>
    <t>630-620 Heat, E&amp;W Shade</t>
  </si>
  <si>
    <t>300-270 E&amp;W Windows</t>
  </si>
  <si>
    <t>310-300 E&amp;W Shading</t>
  </si>
  <si>
    <t>920-620 Mass, w/ E&amp;W Win.</t>
  </si>
  <si>
    <t>930-630 Mass w/ E&amp;W Shade</t>
  </si>
  <si>
    <t>620-600 Cool, E&amp;W Orient.</t>
  </si>
  <si>
    <t>630-620 Cool, E&amp;W Shade</t>
  </si>
  <si>
    <t>920-900 Heat, E&amp;W Orient.</t>
  </si>
  <si>
    <t>930-920 Heat, E&amp;W Shade</t>
  </si>
  <si>
    <t>920-900 Cool, E&amp;W Orient.</t>
  </si>
  <si>
    <t>930-920 Cool, E&amp;W Shade</t>
  </si>
  <si>
    <t>270-220
Heating
South
Windows</t>
  </si>
  <si>
    <t>250-220
Heating
Ext Solar
Absorptance</t>
  </si>
  <si>
    <t>270-220
Cooling
South
Windows</t>
  </si>
  <si>
    <t>250-220
Heating
Ext Solar
Absorpance</t>
  </si>
  <si>
    <t>250-220
Cooling
Ext Solar
Absorpance</t>
  </si>
  <si>
    <t>620-600 
Low Mass, Heating
E&amp;W Orientation</t>
  </si>
  <si>
    <t>630-620 
Low Mass, Heating
E&amp;W Shade</t>
  </si>
  <si>
    <t>620-600 
Low Mass, Cooling
E&amp;W Orientation</t>
  </si>
  <si>
    <t>630-620 
Low Mass, Cooling
E&amp;W Shade</t>
  </si>
  <si>
    <t>920-900 
High Mass, Heating
E&amp;W Orientation</t>
  </si>
  <si>
    <t>930-920 
High Mass, Heating
E&amp;W Shade</t>
  </si>
  <si>
    <t>920-900 
High Mass, Cooling
E&amp;W Orientation</t>
  </si>
  <si>
    <t>930-920 
High Mass, Cooling
E&amp;W Shade</t>
  </si>
  <si>
    <t>300-270
Heating
E&amp;W Windows</t>
  </si>
  <si>
    <t>310-300
Heating
E&amp;W Shading</t>
  </si>
  <si>
    <t>300-270
Cooling
E&amp;W Windows</t>
  </si>
  <si>
    <t>310-300
Cooling
E&amp;W Shading</t>
  </si>
  <si>
    <t>300-270
E&amp;W Windows</t>
  </si>
  <si>
    <t>310-300
E&amp;W Shading</t>
  </si>
  <si>
    <t>920-620
Mass, Heating 
w/ E&amp;W Window</t>
  </si>
  <si>
    <t>930-630
Mass,  Heating
w/ E&amp;W Shade</t>
  </si>
  <si>
    <t>920-620
Mass, Cooling
w/ E&amp;W Window</t>
  </si>
  <si>
    <t>930-630
Mass, Cooling
w/ E&amp;W Shade</t>
  </si>
  <si>
    <t>920-620
Mass, Heating
w/ E&amp;W Window</t>
  </si>
  <si>
    <t>930-630
Mass, Heating
w/ E&amp;W Shade</t>
  </si>
  <si>
    <t>Complete the program information block starting at cell A45.  This is used for table axis labels and chart legends.</t>
  </si>
  <si>
    <t>Table B8-9.  Low Mass In-Depth (Cases 395 thru 440) Sensitivity Tests</t>
  </si>
  <si>
    <t>Table B8-8.  Low Mass In-Depth (Cases 195 thru 320) Sensitivity Tests</t>
  </si>
  <si>
    <t>"Read Me" : General directions to using this workbook.</t>
  </si>
  <si>
    <t>Complete the program information block on "Yourdata" which is used for legend titles  for the tables and graphs.</t>
  </si>
  <si>
    <t>Gives locations for data in "YourData" sheet and in participant sheets.</t>
  </si>
  <si>
    <t>information block of the "YourData" tab.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</si>
  <si>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</si>
  <si>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</si>
  <si>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</si>
  <si>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"Tables 1" through "Tables 6" : Formatted result tables</t>
  </si>
  <si>
    <t>"Fig B8-1 Ann Incident Solar" through "Fig B8-59 Hrly-Loads-Case900" : Figures</t>
  </si>
  <si>
    <t>"data for charts" : Unformatted results for use in charts.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</si>
  <si>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</si>
  <si>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</si>
  <si>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</si>
  <si>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</si>
  <si>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</si>
  <si>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Data should land in "YourData" cells as tabulated in the cell map of the "Adding Results" tab.</t>
  </si>
  <si>
    <t xml:space="preserve">         "Title Page" thru "Figure List"</t>
  </si>
  <si>
    <t xml:space="preserve">         "Tables 1" thru "Tables 6"</t>
  </si>
  <si>
    <t xml:space="preserve">         "Fig B8-1 Ann Incident Solar" thru "Fig B8-59 Hrly-Loads-Case900"</t>
  </si>
  <si>
    <t>"Program List" : Documentation of simulation programs used to produce informative Annex B8, Section B8.1 example results</t>
  </si>
  <si>
    <t>"Table List": List of Informative Annex B8, Section B8.1 Tables in workbook with locations.</t>
  </si>
  <si>
    <t>"Figure List": List of Informative Annex B8, Section B8.1 Figures in workbook with locations.</t>
  </si>
  <si>
    <t xml:space="preserve">          ESP-DMU: Example Results for ESP-RV8, submitted by De Montfort University, U.K.</t>
  </si>
  <si>
    <t xml:space="preserve">organization with expertise in building science that performed the simulations.  The majority of </t>
  </si>
  <si>
    <t xml:space="preserve">or industry organization with expertise in building science that wrote the simulation software.  </t>
  </si>
  <si>
    <t>organizations that performed simulations either ran software written by their organization or</t>
  </si>
  <si>
    <t>otherwise ran other building energy simulation software in addition to that written by their organization.</t>
  </si>
  <si>
    <t>Low Mass In-Depth (Cases 195 thru 320) Sensitivity Tests</t>
  </si>
  <si>
    <t>Low Mass In-Depth (Cases 395 thru 440) Sensitivity Tests</t>
  </si>
  <si>
    <t>B7 - P47</t>
  </si>
  <si>
    <t>B48 - P89</t>
  </si>
  <si>
    <t>B7 - P39</t>
  </si>
  <si>
    <t>B41 - P81</t>
  </si>
  <si>
    <t>B7 - P78</t>
  </si>
  <si>
    <t>B7 - P45</t>
  </si>
  <si>
    <t>B47 - P91</t>
  </si>
  <si>
    <t>B7 - O14</t>
  </si>
  <si>
    <t>B16 - O23</t>
  </si>
  <si>
    <t>B25 - O34</t>
  </si>
  <si>
    <t>B36 - O42</t>
  </si>
  <si>
    <t>B44 - O50</t>
  </si>
  <si>
    <t>B7 - AH47</t>
  </si>
  <si>
    <t>B48 - AH88</t>
  </si>
  <si>
    <t>B89 - AH118</t>
  </si>
  <si>
    <t>640 Case 600 with Htg Temp. Setback</t>
  </si>
  <si>
    <t>940-640
Mass, Cooling
w/ Heating Setback</t>
  </si>
  <si>
    <t>BESTEST Indepth South Window Delta Annual Cooling and Heating</t>
  </si>
  <si>
    <t>900-800
High Mass, Heating
S. Window</t>
  </si>
  <si>
    <t>900-800
High Mass, Cooling
S. Window</t>
  </si>
  <si>
    <t>940 Case 900 with Htg Temp. Setback</t>
  </si>
  <si>
    <t>DOE-2.1D 14
(DOE21D)</t>
  </si>
  <si>
    <t>195-960, &amp; 600FF-950FF</t>
  </si>
  <si>
    <t>Output spreadsheet for Section 5.2 - Building Thermal Envelope Tests 195-960, &amp; 600FF-950FF</t>
  </si>
  <si>
    <t>SHEET GUIDE:  (see RESULTS5-2A.DOC for spreadsheet navigation)</t>
  </si>
  <si>
    <t>RESULTS5-2A.XLS</t>
  </si>
  <si>
    <t xml:space="preserve">Import data so that Cell B61 of Sec5-2Aout.XLS is in B61 of Sheet "YourData" </t>
  </si>
  <si>
    <t>of each table on sheets "Tables1" to "Tables6".  Charts are also updated with "your data" automatically.</t>
  </si>
  <si>
    <t>Content Instructions (same as for Sec5-2Aout.XLS)</t>
  </si>
  <si>
    <t>shall be input as:</t>
  </si>
  <si>
    <t>High Mass Basic and In-Depth Sensitivity Tests</t>
  </si>
  <si>
    <t xml:space="preserve">   are not used in this workbook.</t>
  </si>
  <si>
    <t>Program and version fields in rows 62 through 900 of "YourData"</t>
  </si>
  <si>
    <t xml:space="preserve">This spreadsheet contains the Standard 140, Informative Annex B8, Section B8.1 example results.  </t>
  </si>
  <si>
    <t>The programs used to generate the example results are described in Table B11-1. Under the</t>
  </si>
  <si>
    <t xml:space="preserve">* SRES-BRE (SERIRES 1.2) simulations for cases with interior solar absorptance = 0.9 have an input error that likely affects annual heating and cooling load sensitivities by </t>
  </si>
  <si>
    <t>Unformatted results for use in creating charts</t>
  </si>
  <si>
    <t>ASHRAE Standard 140-2014</t>
  </si>
  <si>
    <t>Cell Range</t>
  </si>
  <si>
    <t xml:space="preserve"> * SRES-BRE simulations for cases with interior solar absorptance = 0.9 have an input error that likely affects annual heating and cooling loads by &lt;0.2 MWh/y  (2-3%);  see Annex B7, Section B7.1.1.</t>
  </si>
  <si>
    <t xml:space="preserve"> * SRES-BRE (SERIRES 1.2) simulations for cases with interior solar absorptance = 0.9 have an input error that likely affects annual heating and cooling loads by &lt;0.2 MWh/y  (2-3%);  see Annex B7, </t>
  </si>
  <si>
    <t xml:space="preserve">    Section B7.1.1. Affected results for Cases 270 and 290 through 320 are indicated by italics</t>
  </si>
  <si>
    <t xml:space="preserve">   &lt;0.2 MWh/y. (&lt;6% for heating, &lt;3% for cooling);  see Annex B7, Section B7.1.1.  Affected results involving Cases 270 and 290 throiugh 320 are indicated with italics.</t>
  </si>
  <si>
    <t>Section 5.2 - Building Thermal Envelope and Fabric Load Cases 195-960 &amp; 600FF-950FF</t>
  </si>
  <si>
    <t>Note:  The statistics in the tables below are based on the Standard 140 informative example results.</t>
  </si>
  <si>
    <t>dfg note: Since this is used for 620 chart passing in output from 620</t>
  </si>
  <si>
    <t>dfg note: Since this is used for 600 chart passing in output from 600</t>
  </si>
  <si>
    <t>OpenStudio 2.9.0</t>
  </si>
  <si>
    <t>10/11/2019</t>
  </si>
  <si>
    <t>OS</t>
  </si>
  <si>
    <t>National Renewable Energy Laboratory</t>
  </si>
  <si>
    <t>04-JAN</t>
  </si>
  <si>
    <t>01-JAN</t>
  </si>
  <si>
    <t>17-OCT</t>
  </si>
  <si>
    <t>23-DEC</t>
  </si>
  <si>
    <t>26-JUL</t>
  </si>
  <si>
    <t>02-SEP</t>
  </si>
  <si>
    <t>16-AUG</t>
  </si>
  <si>
    <t>27-JUL</t>
  </si>
  <si>
    <t>05-SEP</t>
  </si>
  <si>
    <t>25-NOV</t>
  </si>
  <si>
    <t>02-JUL</t>
  </si>
  <si>
    <t>28-JUL</t>
  </si>
  <si>
    <t>06-FEB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</si>
</sst>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_)"/>
    <numFmt numFmtId="165" formatCode="mmm\-yy_)"/>
    <numFmt numFmtId="166" formatCode="0.0_)"/>
    <numFmt numFmtId="167" formatCode="dd\-mmm_)"/>
    <numFmt numFmtId="168" formatCode="0.0"/>
    <numFmt numFmtId="169" formatCode="0.000"/>
    <numFmt numFmtId="170" formatCode="0_)"/>
    <numFmt numFmtId="171" formatCode="d\-mmm\-yyyy"/>
    <numFmt numFmtId="172" formatCode="0.0%"/>
    <numFmt numFmtId="173" formatCode="dd\-mmm"/>
    <numFmt numFmtId="174" formatCode="mmm\-dd"/>
    <numFmt numFmtId="175" formatCode="mm/dd/yyyy"/>
  </numFmts>
  <fonts count="32">
    <font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Helv"/>
    </font>
    <font>
      <sz val="10"/>
      <name val="Courier"/>
      <family val="3"/>
    </font>
    <font>
      <sz val="10"/>
      <name val="Courier"/>
      <family val="3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SWISS"/>
    </font>
    <font>
      <i/>
      <sz val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2"/>
      <color indexed="12"/>
      <name val="Arial"/>
      <family val="2"/>
    </font>
    <font>
      <sz val="12"/>
      <name val="SWISS"/>
    </font>
    <font>
      <sz val="10"/>
      <name val="Times New Roman"/>
      <family val="1"/>
    </font>
    <font>
      <b/>
      <i/>
      <sz val="10"/>
      <name val="Times New Roman"/>
      <family val="1"/>
    </font>
    <font>
      <b/>
      <sz val="14"/>
      <name val="Times New Roman"/>
      <family val="1"/>
    </font>
    <font>
      <vertAlign val="superscript"/>
      <sz val="10"/>
      <name val="Times New Roman"/>
      <family val="1"/>
    </font>
    <font>
      <b/>
      <sz val="16"/>
      <name val="SWISS"/>
    </font>
    <font>
      <b/>
      <vertAlign val="superscript"/>
      <sz val="12"/>
      <name val="Albertus Medium"/>
      <family val="2"/>
    </font>
    <font>
      <b/>
      <vertAlign val="superscript"/>
      <sz val="12"/>
      <name val="Arial"/>
      <family val="2"/>
    </font>
    <font>
      <sz val="10"/>
      <color rgb="FF000000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0" fontId="3" fillId="0" borderId="0"/>
    <xf numFmtId="0" fontId="6" fillId="0" borderId="0"/>
    <xf numFmtId="0" fontId="11" fillId="0" borderId="0"/>
    <xf numFmtId="0" fontId="6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503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167" fontId="6" fillId="0" borderId="0" xfId="4" applyNumberFormat="1" applyProtection="1"/>
    <xf numFmtId="0" fontId="7" fillId="0" borderId="0" xfId="4" applyFont="1"/>
    <xf numFmtId="0" fontId="8" fillId="0" borderId="0" xfId="4" applyFont="1" applyProtection="1">
      <protection locked="0"/>
    </xf>
    <xf numFmtId="0" fontId="6" fillId="0" borderId="0" xfId="4" applyAlignment="1">
      <alignment horizontal="center"/>
    </xf>
    <xf numFmtId="167" fontId="8" fillId="0" borderId="0" xfId="4" applyNumberFormat="1" applyFont="1" applyProtection="1">
      <protection locked="0"/>
    </xf>
    <xf numFmtId="167" fontId="6" fillId="0" borderId="0" xfId="4" applyNumberFormat="1" applyAlignment="1" applyProtection="1">
      <alignment horizontal="center"/>
    </xf>
    <xf numFmtId="0" fontId="6" fillId="0" borderId="0" xfId="4" applyAlignment="1">
      <alignment horizontal="fill"/>
    </xf>
    <xf numFmtId="167" fontId="0" fillId="0" borderId="0" xfId="0" applyNumberFormat="1" applyProtection="1"/>
    <xf numFmtId="0" fontId="9" fillId="0" borderId="0" xfId="0" applyFont="1"/>
    <xf numFmtId="0" fontId="10" fillId="0" borderId="0" xfId="0" applyFont="1"/>
    <xf numFmtId="0" fontId="10" fillId="0" borderId="0" xfId="4" applyFont="1"/>
    <xf numFmtId="0" fontId="11" fillId="0" borderId="0" xfId="5"/>
    <xf numFmtId="0" fontId="11" fillId="0" borderId="0" xfId="5" applyAlignment="1">
      <alignment horizontal="center"/>
    </xf>
    <xf numFmtId="171" fontId="10" fillId="2" borderId="1" xfId="0" applyNumberFormat="1" applyFont="1" applyFill="1" applyBorder="1"/>
    <xf numFmtId="0" fontId="11" fillId="0" borderId="0" xfId="0" applyFont="1"/>
    <xf numFmtId="0" fontId="13" fillId="0" borderId="0" xfId="0" applyFont="1"/>
    <xf numFmtId="0" fontId="2" fillId="0" borderId="0" xfId="0" applyFont="1"/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Protection="1"/>
    <xf numFmtId="164" fontId="2" fillId="0" borderId="0" xfId="0" applyNumberFormat="1" applyFont="1"/>
    <xf numFmtId="0" fontId="2" fillId="0" borderId="0" xfId="0" applyFont="1" applyFill="1"/>
    <xf numFmtId="169" fontId="2" fillId="0" borderId="0" xfId="0" applyNumberFormat="1" applyFont="1"/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2" fillId="0" borderId="0" xfId="0" applyFont="1" applyFill="1" applyAlignment="1" applyProtection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 applyAlignment="1" applyProtection="1">
      <alignment horizontal="left"/>
    </xf>
    <xf numFmtId="164" fontId="16" fillId="0" borderId="0" xfId="0" applyNumberFormat="1" applyFont="1" applyAlignment="1" applyProtection="1">
      <alignment horizontal="center"/>
    </xf>
    <xf numFmtId="0" fontId="16" fillId="0" borderId="0" xfId="0" applyFont="1" applyAlignment="1" applyProtection="1">
      <alignment horizontal="center"/>
    </xf>
    <xf numFmtId="164" fontId="16" fillId="0" borderId="0" xfId="0" applyNumberFormat="1" applyFont="1" applyProtection="1"/>
    <xf numFmtId="164" fontId="16" fillId="0" borderId="0" xfId="0" applyNumberFormat="1" applyFont="1"/>
    <xf numFmtId="169" fontId="16" fillId="0" borderId="0" xfId="0" applyNumberFormat="1" applyFont="1"/>
    <xf numFmtId="0" fontId="16" fillId="0" borderId="0" xfId="0" applyFont="1" applyAlignment="1" applyProtection="1">
      <alignment horizontal="right"/>
    </xf>
    <xf numFmtId="164" fontId="16" fillId="0" borderId="0" xfId="0" applyNumberFormat="1" applyFont="1" applyAlignment="1" applyProtection="1">
      <alignment horizontal="right"/>
    </xf>
    <xf numFmtId="164" fontId="16" fillId="0" borderId="0" xfId="0" applyNumberFormat="1" applyFont="1" applyFill="1" applyProtection="1"/>
    <xf numFmtId="0" fontId="16" fillId="0" borderId="0" xfId="0" applyFont="1" applyFill="1"/>
    <xf numFmtId="0" fontId="16" fillId="0" borderId="0" xfId="0" applyFont="1" applyAlignment="1">
      <alignment horizontal="center"/>
    </xf>
    <xf numFmtId="166" fontId="16" fillId="0" borderId="0" xfId="0" applyNumberFormat="1" applyFont="1" applyProtection="1"/>
    <xf numFmtId="166" fontId="16" fillId="0" borderId="0" xfId="0" applyNumberFormat="1" applyFont="1" applyAlignment="1" applyProtection="1">
      <alignment horizontal="right"/>
    </xf>
    <xf numFmtId="165" fontId="16" fillId="0" borderId="0" xfId="0" applyNumberFormat="1" applyFont="1" applyAlignment="1" applyProtection="1">
      <alignment horizontal="center"/>
    </xf>
    <xf numFmtId="166" fontId="10" fillId="0" borderId="0" xfId="0" applyNumberFormat="1" applyFont="1" applyProtection="1"/>
    <xf numFmtId="164" fontId="10" fillId="0" borderId="0" xfId="0" applyNumberFormat="1" applyFont="1" applyProtection="1"/>
    <xf numFmtId="164" fontId="10" fillId="0" borderId="0" xfId="0" applyNumberFormat="1" applyFont="1"/>
    <xf numFmtId="0" fontId="10" fillId="0" borderId="0" xfId="0" applyFont="1" applyAlignment="1" applyProtection="1">
      <alignment horizontal="left"/>
    </xf>
    <xf numFmtId="164" fontId="10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166" fontId="10" fillId="0" borderId="0" xfId="0" applyNumberFormat="1" applyFont="1" applyAlignment="1" applyProtection="1">
      <alignment horizontal="center"/>
    </xf>
    <xf numFmtId="166" fontId="10" fillId="0" borderId="0" xfId="0" applyNumberFormat="1" applyFont="1" applyAlignment="1" applyProtection="1">
      <alignment horizontal="right"/>
    </xf>
    <xf numFmtId="0" fontId="10" fillId="0" borderId="0" xfId="0" applyFont="1" applyAlignment="1" applyProtection="1">
      <alignment horizontal="right"/>
    </xf>
    <xf numFmtId="166" fontId="10" fillId="0" borderId="0" xfId="0" applyNumberFormat="1" applyFont="1"/>
    <xf numFmtId="169" fontId="10" fillId="0" borderId="0" xfId="0" applyNumberFormat="1" applyFont="1"/>
    <xf numFmtId="0" fontId="10" fillId="0" borderId="0" xfId="0" applyFont="1" applyFill="1"/>
    <xf numFmtId="0" fontId="10" fillId="0" borderId="0" xfId="0" applyFont="1" applyAlignment="1" applyProtection="1">
      <alignment horizontal="fill"/>
    </xf>
    <xf numFmtId="0" fontId="10" fillId="0" borderId="0" xfId="0" applyFont="1" applyProtection="1"/>
    <xf numFmtId="168" fontId="10" fillId="0" borderId="0" xfId="3" applyNumberFormat="1" applyFont="1" applyProtection="1"/>
    <xf numFmtId="2" fontId="10" fillId="0" borderId="0" xfId="3" applyNumberFormat="1" applyFont="1" applyProtection="1"/>
    <xf numFmtId="166" fontId="10" fillId="0" borderId="0" xfId="0" applyNumberFormat="1" applyFont="1" applyAlignment="1" applyProtection="1">
      <alignment horizontal="fill"/>
    </xf>
    <xf numFmtId="166" fontId="10" fillId="0" borderId="0" xfId="0" applyNumberFormat="1" applyFont="1" applyAlignment="1" applyProtection="1">
      <alignment horizontal="left"/>
    </xf>
    <xf numFmtId="0" fontId="10" fillId="0" borderId="0" xfId="3" applyFont="1" applyProtection="1"/>
    <xf numFmtId="0" fontId="10" fillId="0" borderId="0" xfId="0" applyFont="1" applyFill="1" applyAlignment="1" applyProtection="1">
      <alignment horizontal="fill"/>
    </xf>
    <xf numFmtId="166" fontId="2" fillId="0" borderId="0" xfId="0" applyNumberFormat="1" applyFont="1"/>
    <xf numFmtId="0" fontId="2" fillId="0" borderId="0" xfId="0" applyFont="1" applyAlignment="1" applyProtection="1">
      <alignment horizontal="fill"/>
    </xf>
    <xf numFmtId="168" fontId="2" fillId="0" borderId="0" xfId="3" applyNumberFormat="1" applyFont="1" applyProtection="1"/>
    <xf numFmtId="2" fontId="2" fillId="0" borderId="0" xfId="3" applyNumberFormat="1" applyFont="1" applyProtection="1"/>
    <xf numFmtId="166" fontId="2" fillId="0" borderId="0" xfId="0" applyNumberFormat="1" applyFont="1" applyAlignment="1" applyProtection="1">
      <alignment horizontal="fill"/>
    </xf>
    <xf numFmtId="166" fontId="2" fillId="0" borderId="0" xfId="0" applyNumberFormat="1" applyFont="1" applyAlignment="1" applyProtection="1">
      <alignment horizontal="left"/>
    </xf>
    <xf numFmtId="0" fontId="2" fillId="0" borderId="0" xfId="3" applyFont="1" applyProtection="1"/>
    <xf numFmtId="0" fontId="2" fillId="0" borderId="0" xfId="0" applyFont="1" applyAlignment="1"/>
    <xf numFmtId="0" fontId="2" fillId="0" borderId="0" xfId="0" applyFont="1" applyAlignment="1" applyProtection="1"/>
    <xf numFmtId="0" fontId="9" fillId="0" borderId="0" xfId="0" applyFont="1" applyFill="1" applyAlignment="1"/>
    <xf numFmtId="0" fontId="7" fillId="0" borderId="0" xfId="0" applyFont="1" applyAlignment="1">
      <alignment horizontal="center"/>
    </xf>
    <xf numFmtId="0" fontId="17" fillId="0" borderId="0" xfId="0" applyFont="1"/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170" fontId="2" fillId="0" borderId="0" xfId="0" applyNumberFormat="1" applyFont="1" applyProtection="1"/>
    <xf numFmtId="170" fontId="10" fillId="0" borderId="0" xfId="0" applyNumberFormat="1" applyFont="1" applyProtection="1"/>
    <xf numFmtId="170" fontId="10" fillId="0" borderId="0" xfId="0" applyNumberFormat="1" applyFont="1"/>
    <xf numFmtId="0" fontId="2" fillId="0" borderId="0" xfId="0" applyFont="1" applyBorder="1" applyAlignment="1"/>
    <xf numFmtId="16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169" fontId="8" fillId="0" borderId="0" xfId="4" applyNumberFormat="1" applyFont="1" applyProtection="1">
      <protection locked="0"/>
    </xf>
    <xf numFmtId="165" fontId="0" fillId="0" borderId="0" xfId="0" applyNumberFormat="1" applyAlignment="1" applyProtection="1">
      <alignment horizontal="right"/>
    </xf>
    <xf numFmtId="164" fontId="0" fillId="0" borderId="0" xfId="0" applyNumberFormat="1" applyProtection="1"/>
    <xf numFmtId="167" fontId="0" fillId="0" borderId="0" xfId="0" applyNumberFormat="1" applyAlignment="1" applyProtection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 applyProtection="1">
      <alignment horizontal="right"/>
    </xf>
    <xf numFmtId="166" fontId="0" fillId="0" borderId="0" xfId="0" applyNumberFormat="1" applyProtection="1"/>
    <xf numFmtId="0" fontId="0" fillId="0" borderId="0" xfId="0" applyAlignment="1">
      <alignment horizont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64" fontId="2" fillId="0" borderId="4" xfId="0" applyNumberFormat="1" applyFont="1" applyBorder="1" applyProtection="1"/>
    <xf numFmtId="0" fontId="2" fillId="0" borderId="0" xfId="0" applyFont="1" applyBorder="1"/>
    <xf numFmtId="0" fontId="2" fillId="0" borderId="5" xfId="0" applyFont="1" applyBorder="1"/>
    <xf numFmtId="0" fontId="2" fillId="0" borderId="5" xfId="0" applyFont="1" applyFill="1" applyBorder="1"/>
    <xf numFmtId="164" fontId="2" fillId="0" borderId="6" xfId="0" applyNumberFormat="1" applyFont="1" applyBorder="1" applyAlignment="1" applyProtection="1">
      <alignment horizontal="left"/>
    </xf>
    <xf numFmtId="164" fontId="2" fillId="0" borderId="7" xfId="0" applyNumberFormat="1" applyFont="1" applyBorder="1" applyProtection="1"/>
    <xf numFmtId="164" fontId="2" fillId="0" borderId="7" xfId="0" applyNumberFormat="1" applyFont="1" applyBorder="1" applyAlignment="1" applyProtection="1">
      <alignment horizontal="left"/>
    </xf>
    <xf numFmtId="164" fontId="2" fillId="0" borderId="8" xfId="0" applyNumberFormat="1" applyFont="1" applyBorder="1" applyAlignment="1" applyProtection="1">
      <alignment horizontal="left"/>
    </xf>
    <xf numFmtId="164" fontId="2" fillId="0" borderId="5" xfId="0" applyNumberFormat="1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7" xfId="0" applyFont="1" applyBorder="1" applyAlignment="1">
      <alignment horizontal="center"/>
    </xf>
    <xf numFmtId="164" fontId="2" fillId="0" borderId="6" xfId="0" applyNumberFormat="1" applyFont="1" applyBorder="1" applyProtection="1"/>
    <xf numFmtId="164" fontId="2" fillId="0" borderId="8" xfId="0" applyNumberFormat="1" applyFont="1" applyBorder="1" applyProtection="1"/>
    <xf numFmtId="164" fontId="2" fillId="0" borderId="9" xfId="0" applyNumberFormat="1" applyFont="1" applyBorder="1" applyAlignment="1" applyProtection="1">
      <alignment horizontal="center"/>
    </xf>
    <xf numFmtId="0" fontId="2" fillId="0" borderId="3" xfId="0" applyFont="1" applyBorder="1" applyAlignment="1">
      <alignment horizontal="center"/>
    </xf>
    <xf numFmtId="164" fontId="2" fillId="0" borderId="9" xfId="0" applyNumberFormat="1" applyFont="1" applyBorder="1" applyProtection="1"/>
    <xf numFmtId="164" fontId="2" fillId="0" borderId="3" xfId="0" applyNumberFormat="1" applyFont="1" applyBorder="1" applyProtection="1"/>
    <xf numFmtId="164" fontId="2" fillId="0" borderId="10" xfId="0" applyNumberFormat="1" applyFont="1" applyBorder="1" applyProtection="1"/>
    <xf numFmtId="0" fontId="2" fillId="0" borderId="11" xfId="0" applyFont="1" applyBorder="1"/>
    <xf numFmtId="0" fontId="2" fillId="0" borderId="12" xfId="0" applyFont="1" applyBorder="1" applyAlignment="1" applyProtection="1">
      <alignment horizontal="center"/>
    </xf>
    <xf numFmtId="0" fontId="2" fillId="0" borderId="4" xfId="0" applyFont="1" applyBorder="1" applyAlignment="1">
      <alignment horizontal="center"/>
    </xf>
    <xf numFmtId="164" fontId="2" fillId="0" borderId="12" xfId="0" applyNumberFormat="1" applyFont="1" applyBorder="1" applyProtection="1"/>
    <xf numFmtId="164" fontId="2" fillId="0" borderId="13" xfId="0" applyNumberFormat="1" applyFont="1" applyBorder="1" applyProtection="1"/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" xfId="0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3" xfId="0" applyNumberFormat="1" applyFont="1" applyBorder="1"/>
    <xf numFmtId="164" fontId="2" fillId="0" borderId="14" xfId="0" applyNumberFormat="1" applyFont="1" applyBorder="1" applyProtection="1"/>
    <xf numFmtId="164" fontId="2" fillId="0" borderId="12" xfId="0" applyNumberFormat="1" applyFont="1" applyBorder="1" applyAlignment="1" applyProtection="1">
      <alignment horizontal="center"/>
    </xf>
    <xf numFmtId="164" fontId="2" fillId="0" borderId="15" xfId="0" applyNumberFormat="1" applyFont="1" applyBorder="1" applyProtection="1"/>
    <xf numFmtId="164" fontId="2" fillId="0" borderId="16" xfId="0" applyNumberFormat="1" applyFont="1" applyBorder="1" applyProtection="1"/>
    <xf numFmtId="164" fontId="2" fillId="0" borderId="17" xfId="0" applyNumberFormat="1" applyFont="1" applyBorder="1" applyProtection="1"/>
    <xf numFmtId="169" fontId="2" fillId="0" borderId="5" xfId="0" applyNumberFormat="1" applyFont="1" applyBorder="1"/>
    <xf numFmtId="164" fontId="13" fillId="0" borderId="9" xfId="0" applyNumberFormat="1" applyFont="1" applyBorder="1" applyProtection="1"/>
    <xf numFmtId="164" fontId="13" fillId="0" borderId="3" xfId="0" applyNumberFormat="1" applyFont="1" applyBorder="1" applyProtection="1"/>
    <xf numFmtId="164" fontId="2" fillId="0" borderId="11" xfId="0" applyNumberFormat="1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left"/>
    </xf>
    <xf numFmtId="0" fontId="2" fillId="0" borderId="3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164" fontId="2" fillId="0" borderId="3" xfId="0" applyNumberFormat="1" applyFont="1" applyBorder="1" applyAlignment="1" applyProtection="1">
      <alignment horizontal="center"/>
    </xf>
    <xf numFmtId="164" fontId="2" fillId="0" borderId="4" xfId="0" applyNumberFormat="1" applyFont="1" applyBorder="1" applyAlignment="1" applyProtection="1">
      <alignment horizontal="center"/>
    </xf>
    <xf numFmtId="169" fontId="2" fillId="0" borderId="9" xfId="0" applyNumberFormat="1" applyFont="1" applyBorder="1"/>
    <xf numFmtId="169" fontId="2" fillId="0" borderId="10" xfId="0" applyNumberFormat="1" applyFont="1" applyBorder="1"/>
    <xf numFmtId="164" fontId="2" fillId="0" borderId="11" xfId="0" applyNumberFormat="1" applyFont="1" applyBorder="1" applyAlignment="1" applyProtection="1">
      <alignment horizontal="left"/>
    </xf>
    <xf numFmtId="0" fontId="4" fillId="0" borderId="11" xfId="0" applyFont="1" applyBorder="1"/>
    <xf numFmtId="164" fontId="13" fillId="0" borderId="10" xfId="0" applyNumberFormat="1" applyFont="1" applyBorder="1" applyProtection="1"/>
    <xf numFmtId="164" fontId="2" fillId="0" borderId="0" xfId="0" applyNumberFormat="1" applyFont="1" applyBorder="1" applyProtection="1"/>
    <xf numFmtId="164" fontId="2" fillId="0" borderId="10" xfId="0" applyNumberFormat="1" applyFont="1" applyBorder="1" applyAlignment="1" applyProtection="1">
      <alignment horizontal="center"/>
    </xf>
    <xf numFmtId="0" fontId="4" fillId="0" borderId="0" xfId="0" applyFont="1" applyBorder="1"/>
    <xf numFmtId="0" fontId="2" fillId="0" borderId="9" xfId="0" applyFont="1" applyBorder="1" applyAlignment="1" applyProtection="1">
      <alignment horizontal="center"/>
    </xf>
    <xf numFmtId="0" fontId="2" fillId="0" borderId="4" xfId="0" applyFont="1" applyBorder="1"/>
    <xf numFmtId="164" fontId="10" fillId="0" borderId="0" xfId="0" applyNumberFormat="1" applyFont="1" applyFill="1" applyProtection="1"/>
    <xf numFmtId="164" fontId="2" fillId="0" borderId="18" xfId="0" applyNumberFormat="1" applyFont="1" applyBorder="1" applyAlignment="1" applyProtection="1">
      <alignment horizontal="center"/>
    </xf>
    <xf numFmtId="0" fontId="2" fillId="0" borderId="19" xfId="0" applyFont="1" applyBorder="1" applyAlignment="1">
      <alignment horizontal="center"/>
    </xf>
    <xf numFmtId="164" fontId="2" fillId="0" borderId="18" xfId="0" applyNumberFormat="1" applyFont="1" applyBorder="1" applyProtection="1"/>
    <xf numFmtId="164" fontId="2" fillId="0" borderId="19" xfId="0" applyNumberFormat="1" applyFont="1" applyBorder="1" applyProtection="1"/>
    <xf numFmtId="164" fontId="2" fillId="0" borderId="20" xfId="0" applyNumberFormat="1" applyFont="1" applyBorder="1" applyProtection="1"/>
    <xf numFmtId="164" fontId="2" fillId="0" borderId="21" xfId="0" applyNumberFormat="1" applyFont="1" applyBorder="1" applyProtection="1"/>
    <xf numFmtId="169" fontId="2" fillId="0" borderId="18" xfId="0" applyNumberFormat="1" applyFont="1" applyBorder="1"/>
    <xf numFmtId="164" fontId="2" fillId="0" borderId="22" xfId="0" applyNumberFormat="1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2" xfId="0" applyFont="1" applyBorder="1"/>
    <xf numFmtId="164" fontId="2" fillId="0" borderId="18" xfId="0" applyNumberFormat="1" applyFont="1" applyFill="1" applyBorder="1" applyProtection="1"/>
    <xf numFmtId="164" fontId="2" fillId="0" borderId="20" xfId="0" applyNumberFormat="1" applyFont="1" applyFill="1" applyBorder="1" applyProtection="1"/>
    <xf numFmtId="0" fontId="2" fillId="0" borderId="18" xfId="0" applyFont="1" applyBorder="1"/>
    <xf numFmtId="0" fontId="2" fillId="0" borderId="18" xfId="0" applyFont="1" applyBorder="1" applyAlignment="1" applyProtection="1">
      <alignment horizontal="center"/>
    </xf>
    <xf numFmtId="0" fontId="2" fillId="0" borderId="22" xfId="0" applyFont="1" applyBorder="1" applyAlignment="1" applyProtection="1">
      <alignment horizontal="center"/>
    </xf>
    <xf numFmtId="164" fontId="2" fillId="0" borderId="18" xfId="0" applyNumberFormat="1" applyFont="1" applyBorder="1"/>
    <xf numFmtId="164" fontId="2" fillId="0" borderId="22" xfId="0" applyNumberFormat="1" applyFont="1" applyBorder="1" applyProtection="1"/>
    <xf numFmtId="166" fontId="2" fillId="0" borderId="4" xfId="0" applyNumberFormat="1" applyFont="1" applyBorder="1" applyAlignment="1" applyProtection="1">
      <alignment horizontal="center"/>
    </xf>
    <xf numFmtId="0" fontId="2" fillId="0" borderId="12" xfId="0" applyFont="1" applyBorder="1" applyAlignment="1">
      <alignment horizontal="center"/>
    </xf>
    <xf numFmtId="164" fontId="2" fillId="0" borderId="16" xfId="0" applyNumberFormat="1" applyFont="1" applyBorder="1" applyAlignment="1" applyProtection="1">
      <alignment horizontal="center"/>
    </xf>
    <xf numFmtId="164" fontId="2" fillId="0" borderId="23" xfId="0" applyNumberFormat="1" applyFont="1" applyBorder="1" applyProtection="1"/>
    <xf numFmtId="0" fontId="2" fillId="0" borderId="19" xfId="0" applyFont="1" applyBorder="1"/>
    <xf numFmtId="167" fontId="19" fillId="0" borderId="0" xfId="0" applyNumberFormat="1" applyFont="1" applyProtection="1"/>
    <xf numFmtId="0" fontId="19" fillId="0" borderId="0" xfId="0" applyFont="1"/>
    <xf numFmtId="167" fontId="19" fillId="0" borderId="0" xfId="0" applyNumberFormat="1" applyFont="1" applyAlignment="1" applyProtection="1">
      <alignment horizontal="right"/>
    </xf>
    <xf numFmtId="0" fontId="19" fillId="0" borderId="0" xfId="0" applyFont="1" applyAlignment="1">
      <alignment horizontal="right"/>
    </xf>
    <xf numFmtId="164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Alignment="1" applyProtection="1">
      <alignment horizontal="right"/>
    </xf>
    <xf numFmtId="165" fontId="19" fillId="0" borderId="0" xfId="0" applyNumberFormat="1" applyFont="1" applyProtection="1"/>
    <xf numFmtId="164" fontId="19" fillId="0" borderId="0" xfId="0" applyNumberFormat="1" applyFont="1" applyProtection="1"/>
    <xf numFmtId="167" fontId="19" fillId="0" borderId="0" xfId="4" applyNumberFormat="1" applyFont="1" applyProtection="1">
      <protection locked="0"/>
    </xf>
    <xf numFmtId="0" fontId="19" fillId="0" borderId="0" xfId="4" applyFont="1" applyProtection="1">
      <protection locked="0"/>
    </xf>
    <xf numFmtId="166" fontId="2" fillId="0" borderId="24" xfId="0" applyNumberFormat="1" applyFont="1" applyBorder="1" applyAlignment="1" applyProtection="1">
      <alignment horizontal="center"/>
    </xf>
    <xf numFmtId="169" fontId="2" fillId="0" borderId="0" xfId="0" applyNumberFormat="1" applyFont="1" applyFill="1"/>
    <xf numFmtId="0" fontId="4" fillId="0" borderId="0" xfId="0" applyFont="1" applyFill="1"/>
    <xf numFmtId="0" fontId="2" fillId="0" borderId="25" xfId="0" applyFont="1" applyFill="1" applyBorder="1"/>
    <xf numFmtId="0" fontId="2" fillId="0" borderId="7" xfId="0" applyFont="1" applyFill="1" applyBorder="1" applyAlignment="1" applyProtection="1">
      <alignment horizontal="left"/>
    </xf>
    <xf numFmtId="164" fontId="2" fillId="0" borderId="11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Alignment="1" applyProtection="1">
      <alignment horizontal="centerContinuous"/>
    </xf>
    <xf numFmtId="164" fontId="2" fillId="0" borderId="25" xfId="0" applyNumberFormat="1" applyFont="1" applyFill="1" applyBorder="1" applyAlignment="1" applyProtection="1">
      <alignment horizontal="centerContinuous"/>
    </xf>
    <xf numFmtId="164" fontId="2" fillId="0" borderId="26" xfId="0" applyNumberFormat="1" applyFont="1" applyFill="1" applyBorder="1" applyAlignment="1" applyProtection="1">
      <alignment horizontal="centerContinuous"/>
    </xf>
    <xf numFmtId="164" fontId="2" fillId="0" borderId="6" xfId="0" applyNumberFormat="1" applyFont="1" applyFill="1" applyBorder="1" applyAlignment="1" applyProtection="1">
      <alignment horizontal="centerContinuous"/>
    </xf>
    <xf numFmtId="164" fontId="2" fillId="0" borderId="0" xfId="0" applyNumberFormat="1" applyFont="1" applyFill="1" applyBorder="1" applyAlignment="1" applyProtection="1">
      <alignment horizontal="centerContinuous"/>
    </xf>
    <xf numFmtId="164" fontId="2" fillId="0" borderId="27" xfId="0" applyNumberFormat="1" applyFont="1" applyFill="1" applyBorder="1" applyAlignment="1" applyProtection="1">
      <alignment horizontal="centerContinuous"/>
    </xf>
    <xf numFmtId="0" fontId="2" fillId="0" borderId="28" xfId="0" applyFont="1" applyFill="1" applyBorder="1" applyAlignment="1" applyProtection="1">
      <alignment horizontal="center"/>
    </xf>
    <xf numFmtId="164" fontId="2" fillId="0" borderId="29" xfId="0" applyNumberFormat="1" applyFont="1" applyFill="1" applyBorder="1" applyAlignment="1" applyProtection="1">
      <alignment horizontal="centerContinuous"/>
    </xf>
    <xf numFmtId="164" fontId="2" fillId="0" borderId="30" xfId="0" applyNumberFormat="1" applyFont="1" applyFill="1" applyBorder="1" applyAlignment="1" applyProtection="1">
      <alignment horizontal="centerContinuous"/>
    </xf>
    <xf numFmtId="164" fontId="2" fillId="0" borderId="12" xfId="0" applyNumberFormat="1" applyFont="1" applyFill="1" applyBorder="1" applyAlignment="1" applyProtection="1">
      <alignment horizontal="centerContinuous"/>
    </xf>
    <xf numFmtId="164" fontId="2" fillId="0" borderId="31" xfId="0" applyNumberFormat="1" applyFont="1" applyFill="1" applyBorder="1" applyAlignment="1" applyProtection="1">
      <alignment horizontal="centerContinuous"/>
    </xf>
    <xf numFmtId="0" fontId="2" fillId="0" borderId="4" xfId="0" applyFont="1" applyFill="1" applyBorder="1" applyAlignment="1" applyProtection="1">
      <alignment horizontal="center"/>
    </xf>
    <xf numFmtId="0" fontId="2" fillId="0" borderId="24" xfId="0" applyFont="1" applyFill="1" applyBorder="1" applyAlignment="1" applyProtection="1">
      <alignment horizontal="center"/>
    </xf>
    <xf numFmtId="166" fontId="2" fillId="0" borderId="28" xfId="0" applyNumberFormat="1" applyFont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32" xfId="0" applyFont="1" applyFill="1" applyBorder="1" applyAlignment="1" applyProtection="1">
      <alignment horizontal="center"/>
    </xf>
    <xf numFmtId="0" fontId="2" fillId="0" borderId="11" xfId="0" applyFont="1" applyFill="1" applyBorder="1"/>
    <xf numFmtId="0" fontId="2" fillId="0" borderId="26" xfId="0" applyFont="1" applyFill="1" applyBorder="1"/>
    <xf numFmtId="164" fontId="2" fillId="0" borderId="0" xfId="0" applyNumberFormat="1" applyFont="1" applyFill="1"/>
    <xf numFmtId="0" fontId="0" fillId="0" borderId="0" xfId="0" applyFill="1"/>
    <xf numFmtId="0" fontId="2" fillId="0" borderId="7" xfId="0" applyFont="1" applyFill="1" applyBorder="1" applyAlignment="1" applyProtection="1">
      <alignment horizontal="right"/>
    </xf>
    <xf numFmtId="166" fontId="2" fillId="0" borderId="24" xfId="0" applyNumberFormat="1" applyFont="1" applyFill="1" applyBorder="1" applyAlignment="1" applyProtection="1">
      <alignment horizontal="center"/>
    </xf>
    <xf numFmtId="166" fontId="2" fillId="0" borderId="32" xfId="0" applyNumberFormat="1" applyFont="1" applyFill="1" applyBorder="1" applyAlignment="1" applyProtection="1">
      <alignment horizontal="center"/>
    </xf>
    <xf numFmtId="164" fontId="2" fillId="0" borderId="0" xfId="0" applyNumberFormat="1" applyFont="1" applyBorder="1"/>
    <xf numFmtId="164" fontId="13" fillId="0" borderId="12" xfId="0" applyNumberFormat="1" applyFont="1" applyBorder="1" applyProtection="1"/>
    <xf numFmtId="164" fontId="13" fillId="0" borderId="9" xfId="0" applyNumberFormat="1" applyFont="1" applyBorder="1"/>
    <xf numFmtId="164" fontId="13" fillId="0" borderId="4" xfId="0" applyNumberFormat="1" applyFont="1" applyBorder="1" applyProtection="1"/>
    <xf numFmtId="164" fontId="13" fillId="0" borderId="3" xfId="0" applyNumberFormat="1" applyFont="1" applyBorder="1"/>
    <xf numFmtId="167" fontId="19" fillId="0" borderId="0" xfId="0" quotePrefix="1" applyNumberFormat="1" applyFont="1" applyAlignment="1" applyProtection="1">
      <alignment horizontal="right"/>
    </xf>
    <xf numFmtId="174" fontId="0" fillId="0" borderId="0" xfId="0" applyNumberFormat="1" applyAlignment="1" applyProtection="1">
      <alignment horizontal="right"/>
    </xf>
    <xf numFmtId="174" fontId="11" fillId="0" borderId="0" xfId="0" applyNumberFormat="1" applyFont="1" applyAlignment="1" applyProtection="1">
      <alignment horizontal="right"/>
    </xf>
    <xf numFmtId="174" fontId="0" fillId="0" borderId="0" xfId="0" applyNumberFormat="1" applyProtection="1"/>
    <xf numFmtId="164" fontId="2" fillId="0" borderId="15" xfId="0" applyNumberFormat="1" applyFont="1" applyBorder="1" applyAlignment="1" applyProtection="1">
      <alignment horizontal="left"/>
    </xf>
    <xf numFmtId="169" fontId="2" fillId="0" borderId="0" xfId="0" applyNumberFormat="1" applyFont="1" applyBorder="1"/>
    <xf numFmtId="169" fontId="2" fillId="0" borderId="14" xfId="0" applyNumberFormat="1" applyFont="1" applyBorder="1"/>
    <xf numFmtId="164" fontId="13" fillId="0" borderId="6" xfId="0" applyNumberFormat="1" applyFont="1" applyBorder="1" applyProtection="1"/>
    <xf numFmtId="169" fontId="13" fillId="0" borderId="9" xfId="0" applyNumberFormat="1" applyFont="1" applyBorder="1"/>
    <xf numFmtId="169" fontId="13" fillId="0" borderId="10" xfId="0" applyNumberFormat="1" applyFont="1" applyBorder="1"/>
    <xf numFmtId="164" fontId="13" fillId="0" borderId="15" xfId="0" applyNumberFormat="1" applyFont="1" applyBorder="1" applyProtection="1"/>
    <xf numFmtId="164" fontId="13" fillId="0" borderId="17" xfId="0" applyNumberFormat="1" applyFont="1" applyBorder="1" applyProtection="1"/>
    <xf numFmtId="0" fontId="2" fillId="0" borderId="17" xfId="0" applyFont="1" applyBorder="1" applyAlignment="1" applyProtection="1">
      <alignment horizontal="left"/>
    </xf>
    <xf numFmtId="0" fontId="9" fillId="3" borderId="0" xfId="0" applyFont="1" applyFill="1"/>
    <xf numFmtId="0" fontId="10" fillId="3" borderId="0" xfId="0" applyFont="1" applyFill="1"/>
    <xf numFmtId="0" fontId="5" fillId="3" borderId="0" xfId="0" applyFont="1" applyFill="1"/>
    <xf numFmtId="0" fontId="5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center"/>
    </xf>
    <xf numFmtId="0" fontId="10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right"/>
    </xf>
    <xf numFmtId="167" fontId="5" fillId="3" borderId="0" xfId="0" applyNumberFormat="1" applyFont="1" applyFill="1" applyAlignment="1" applyProtection="1">
      <alignment horizontal="left"/>
    </xf>
    <xf numFmtId="0" fontId="5" fillId="3" borderId="0" xfId="0" applyFont="1" applyFill="1" applyProtection="1"/>
    <xf numFmtId="164" fontId="5" fillId="3" borderId="0" xfId="0" applyNumberFormat="1" applyFont="1" applyFill="1" applyProtection="1"/>
    <xf numFmtId="165" fontId="5" fillId="3" borderId="0" xfId="0" applyNumberFormat="1" applyFont="1" applyFill="1" applyProtection="1"/>
    <xf numFmtId="165" fontId="5" fillId="3" borderId="0" xfId="0" applyNumberFormat="1" applyFont="1" applyFill="1" applyAlignment="1" applyProtection="1">
      <alignment horizontal="right"/>
    </xf>
    <xf numFmtId="0" fontId="10" fillId="3" borderId="0" xfId="0" applyFont="1" applyFill="1" applyAlignment="1" applyProtection="1">
      <alignment horizontal="right"/>
    </xf>
    <xf numFmtId="164" fontId="10" fillId="3" borderId="0" xfId="0" applyNumberFormat="1" applyFont="1" applyFill="1" applyProtection="1"/>
    <xf numFmtId="167" fontId="10" fillId="3" borderId="0" xfId="0" applyNumberFormat="1" applyFont="1" applyFill="1" applyProtection="1"/>
    <xf numFmtId="0" fontId="10" fillId="3" borderId="0" xfId="0" applyFont="1" applyFill="1" applyProtection="1"/>
    <xf numFmtId="167" fontId="10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left"/>
    </xf>
    <xf numFmtId="164" fontId="5" fillId="3" borderId="0" xfId="0" applyNumberFormat="1" applyFont="1" applyFill="1" applyAlignment="1" applyProtection="1">
      <alignment horizontal="left"/>
    </xf>
    <xf numFmtId="165" fontId="5" fillId="3" borderId="0" xfId="0" applyNumberFormat="1" applyFont="1" applyFill="1" applyAlignment="1" applyProtection="1">
      <alignment horizontal="center"/>
    </xf>
    <xf numFmtId="164" fontId="5" fillId="3" borderId="0" xfId="0" applyNumberFormat="1" applyFont="1" applyFill="1" applyAlignment="1" applyProtection="1">
      <alignment horizontal="right"/>
    </xf>
    <xf numFmtId="164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left"/>
    </xf>
    <xf numFmtId="166" fontId="10" fillId="3" borderId="0" xfId="0" applyNumberFormat="1" applyFont="1" applyFill="1" applyProtection="1"/>
    <xf numFmtId="166" fontId="5" fillId="3" borderId="0" xfId="0" applyNumberFormat="1" applyFont="1" applyFill="1" applyAlignment="1" applyProtection="1">
      <alignment horizontal="right"/>
    </xf>
    <xf numFmtId="166" fontId="10" fillId="3" borderId="0" xfId="0" applyNumberFormat="1" applyFont="1" applyFill="1" applyAlignment="1" applyProtection="1">
      <alignment horizontal="right"/>
    </xf>
    <xf numFmtId="166" fontId="5" fillId="3" borderId="0" xfId="0" applyNumberFormat="1" applyFont="1" applyFill="1" applyAlignment="1" applyProtection="1">
      <alignment horizontal="center"/>
    </xf>
    <xf numFmtId="166" fontId="10" fillId="3" borderId="0" xfId="0" applyNumberFormat="1" applyFont="1" applyFill="1" applyAlignment="1" applyProtection="1">
      <alignment horizontal="center"/>
    </xf>
    <xf numFmtId="0" fontId="4" fillId="0" borderId="25" xfId="0" applyFont="1" applyFill="1" applyBorder="1"/>
    <xf numFmtId="0" fontId="4" fillId="0" borderId="11" xfId="0" applyFont="1" applyFill="1" applyBorder="1"/>
    <xf numFmtId="0" fontId="4" fillId="0" borderId="26" xfId="0" applyFont="1" applyFill="1" applyBorder="1"/>
    <xf numFmtId="0" fontId="2" fillId="0" borderId="16" xfId="0" applyFont="1" applyFill="1" applyBorder="1" applyAlignment="1" applyProtection="1">
      <alignment horizontal="center"/>
    </xf>
    <xf numFmtId="164" fontId="2" fillId="0" borderId="11" xfId="0" applyNumberFormat="1" applyFont="1" applyBorder="1" applyProtection="1"/>
    <xf numFmtId="169" fontId="2" fillId="0" borderId="9" xfId="0" quotePrefix="1" applyNumberFormat="1" applyFont="1" applyBorder="1" applyAlignment="1">
      <alignment horizontal="right"/>
    </xf>
    <xf numFmtId="169" fontId="2" fillId="0" borderId="9" xfId="0" applyNumberFormat="1" applyFont="1" applyBorder="1" applyAlignment="1">
      <alignment horizontal="right"/>
    </xf>
    <xf numFmtId="169" fontId="2" fillId="0" borderId="10" xfId="0" quotePrefix="1" applyNumberFormat="1" applyFont="1" applyBorder="1" applyAlignment="1">
      <alignment horizontal="right"/>
    </xf>
    <xf numFmtId="164" fontId="2" fillId="0" borderId="17" xfId="0" applyNumberFormat="1" applyFont="1" applyBorder="1" applyAlignment="1" applyProtection="1">
      <alignment horizontal="left"/>
    </xf>
    <xf numFmtId="172" fontId="2" fillId="0" borderId="27" xfId="0" applyNumberFormat="1" applyFont="1" applyBorder="1"/>
    <xf numFmtId="172" fontId="2" fillId="0" borderId="32" xfId="0" applyNumberFormat="1" applyFont="1" applyBorder="1"/>
    <xf numFmtId="172" fontId="13" fillId="0" borderId="27" xfId="0" applyNumberFormat="1" applyFont="1" applyBorder="1"/>
    <xf numFmtId="172" fontId="13" fillId="0" borderId="32" xfId="0" applyNumberFormat="1" applyFont="1" applyBorder="1"/>
    <xf numFmtId="172" fontId="2" fillId="0" borderId="33" xfId="0" applyNumberFormat="1" applyFont="1" applyBorder="1"/>
    <xf numFmtId="172" fontId="2" fillId="0" borderId="34" xfId="0" applyNumberFormat="1" applyFont="1" applyBorder="1"/>
    <xf numFmtId="172" fontId="2" fillId="0" borderId="35" xfId="0" applyNumberFormat="1" applyFont="1" applyBorder="1"/>
    <xf numFmtId="172" fontId="13" fillId="0" borderId="33" xfId="0" applyNumberFormat="1" applyFont="1" applyBorder="1"/>
    <xf numFmtId="0" fontId="0" fillId="0" borderId="0" xfId="0" applyBorder="1"/>
    <xf numFmtId="164" fontId="2" fillId="0" borderId="9" xfId="0" applyNumberFormat="1" applyFont="1" applyBorder="1" applyAlignment="1" applyProtection="1">
      <alignment horizontal="centerContinuous"/>
    </xf>
    <xf numFmtId="164" fontId="2" fillId="0" borderId="34" xfId="0" applyNumberFormat="1" applyFont="1" applyBorder="1" applyAlignment="1" applyProtection="1">
      <alignment horizontal="centerContinuous"/>
    </xf>
    <xf numFmtId="0" fontId="2" fillId="2" borderId="1" xfId="0" applyFont="1" applyFill="1" applyBorder="1" applyAlignment="1">
      <alignment horizontal="right"/>
    </xf>
    <xf numFmtId="164" fontId="2" fillId="0" borderId="6" xfId="0" applyNumberFormat="1" applyFont="1" applyBorder="1" applyAlignment="1" applyProtection="1">
      <alignment horizontal="center"/>
    </xf>
    <xf numFmtId="164" fontId="2" fillId="0" borderId="14" xfId="0" applyNumberFormat="1" applyFont="1" applyBorder="1" applyAlignment="1">
      <alignment horizontal="center"/>
    </xf>
    <xf numFmtId="172" fontId="2" fillId="0" borderId="27" xfId="0" applyNumberFormat="1" applyFont="1" applyBorder="1" applyAlignment="1">
      <alignment horizontal="center"/>
    </xf>
    <xf numFmtId="164" fontId="2" fillId="0" borderId="36" xfId="0" applyNumberFormat="1" applyFont="1" applyBorder="1" applyAlignment="1" applyProtection="1">
      <alignment horizontal="center"/>
    </xf>
    <xf numFmtId="172" fontId="2" fillId="0" borderId="37" xfId="0" applyNumberFormat="1" applyFont="1" applyBorder="1" applyAlignment="1">
      <alignment horizontal="center"/>
    </xf>
    <xf numFmtId="164" fontId="2" fillId="0" borderId="8" xfId="0" applyNumberFormat="1" applyFont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72" fontId="2" fillId="0" borderId="33" xfId="0" applyNumberFormat="1" applyFont="1" applyBorder="1" applyAlignment="1">
      <alignment horizontal="center"/>
    </xf>
    <xf numFmtId="164" fontId="2" fillId="0" borderId="13" xfId="0" applyNumberFormat="1" applyFont="1" applyBorder="1" applyAlignment="1" applyProtection="1">
      <alignment horizontal="center"/>
    </xf>
    <xf numFmtId="164" fontId="2" fillId="0" borderId="38" xfId="0" applyNumberFormat="1" applyFont="1" applyBorder="1" applyAlignment="1" applyProtection="1">
      <alignment horizontal="center"/>
    </xf>
    <xf numFmtId="164" fontId="2" fillId="0" borderId="9" xfId="0" applyNumberFormat="1" applyFont="1" applyBorder="1" applyAlignment="1">
      <alignment horizontal="center"/>
    </xf>
    <xf numFmtId="164" fontId="2" fillId="0" borderId="7" xfId="0" applyNumberFormat="1" applyFont="1" applyBorder="1" applyAlignment="1" applyProtection="1">
      <alignment horizontal="center"/>
    </xf>
    <xf numFmtId="164" fontId="2" fillId="0" borderId="3" xfId="0" applyNumberFormat="1" applyFont="1" applyBorder="1" applyAlignment="1">
      <alignment horizontal="center"/>
    </xf>
    <xf numFmtId="172" fontId="2" fillId="0" borderId="32" xfId="0" applyNumberFormat="1" applyFont="1" applyBorder="1" applyAlignment="1">
      <alignment horizontal="center"/>
    </xf>
    <xf numFmtId="173" fontId="2" fillId="0" borderId="39" xfId="0" applyNumberFormat="1" applyFont="1" applyBorder="1" applyAlignment="1" applyProtection="1">
      <alignment horizontal="center"/>
    </xf>
    <xf numFmtId="170" fontId="2" fillId="0" borderId="40" xfId="0" applyNumberFormat="1" applyFont="1" applyBorder="1" applyAlignment="1" applyProtection="1">
      <alignment horizontal="center"/>
    </xf>
    <xf numFmtId="0" fontId="2" fillId="0" borderId="0" xfId="0" applyFont="1" applyAlignment="1">
      <alignment horizontal="center"/>
    </xf>
    <xf numFmtId="170" fontId="2" fillId="0" borderId="37" xfId="0" applyNumberFormat="1" applyFont="1" applyBorder="1" applyAlignment="1" applyProtection="1">
      <alignment horizontal="center"/>
    </xf>
    <xf numFmtId="173" fontId="2" fillId="0" borderId="0" xfId="0" applyNumberFormat="1" applyFont="1" applyBorder="1" applyAlignment="1" applyProtection="1">
      <alignment horizontal="center"/>
    </xf>
    <xf numFmtId="170" fontId="2" fillId="0" borderId="31" xfId="0" applyNumberFormat="1" applyFont="1" applyBorder="1" applyAlignment="1" applyProtection="1">
      <alignment horizontal="center"/>
    </xf>
    <xf numFmtId="170" fontId="2" fillId="0" borderId="27" xfId="0" applyNumberFormat="1" applyFont="1" applyBorder="1" applyAlignment="1" applyProtection="1">
      <alignment horizontal="center"/>
    </xf>
    <xf numFmtId="173" fontId="2" fillId="0" borderId="24" xfId="0" applyNumberFormat="1" applyFont="1" applyBorder="1" applyAlignment="1" applyProtection="1">
      <alignment horizontal="center"/>
    </xf>
    <xf numFmtId="170" fontId="2" fillId="0" borderId="28" xfId="0" applyNumberFormat="1" applyFont="1" applyBorder="1" applyAlignment="1" applyProtection="1">
      <alignment horizontal="center"/>
    </xf>
    <xf numFmtId="170" fontId="2" fillId="0" borderId="32" xfId="0" applyNumberFormat="1" applyFont="1" applyBorder="1" applyAlignment="1" applyProtection="1">
      <alignment horizontal="center"/>
    </xf>
    <xf numFmtId="173" fontId="2" fillId="0" borderId="5" xfId="0" applyNumberFormat="1" applyFont="1" applyBorder="1" applyAlignment="1" applyProtection="1">
      <alignment horizontal="center"/>
    </xf>
    <xf numFmtId="170" fontId="2" fillId="0" borderId="41" xfId="0" applyNumberFormat="1" applyFont="1" applyBorder="1" applyAlignment="1" applyProtection="1">
      <alignment horizontal="center"/>
    </xf>
    <xf numFmtId="170" fontId="2" fillId="0" borderId="33" xfId="0" applyNumberFormat="1" applyFont="1" applyBorder="1" applyAlignment="1" applyProtection="1">
      <alignment horizontal="center"/>
    </xf>
    <xf numFmtId="164" fontId="2" fillId="0" borderId="15" xfId="0" applyNumberFormat="1" applyFont="1" applyBorder="1" applyAlignment="1" applyProtection="1">
      <alignment horizontal="center"/>
    </xf>
    <xf numFmtId="169" fontId="2" fillId="0" borderId="9" xfId="0" applyNumberFormat="1" applyFont="1" applyBorder="1" applyAlignment="1">
      <alignment horizontal="center"/>
    </xf>
    <xf numFmtId="169" fontId="2" fillId="0" borderId="3" xfId="0" applyNumberFormat="1" applyFont="1" applyBorder="1" applyAlignment="1">
      <alignment horizontal="center"/>
    </xf>
    <xf numFmtId="164" fontId="2" fillId="0" borderId="17" xfId="0" applyNumberFormat="1" applyFont="1" applyBorder="1" applyAlignment="1" applyProtection="1">
      <alignment horizontal="center"/>
    </xf>
    <xf numFmtId="169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 applyProtection="1">
      <alignment horizontal="center"/>
    </xf>
    <xf numFmtId="164" fontId="2" fillId="0" borderId="34" xfId="0" applyNumberFormat="1" applyFont="1" applyBorder="1" applyProtection="1"/>
    <xf numFmtId="164" fontId="2" fillId="0" borderId="35" xfId="0" applyNumberFormat="1" applyFont="1" applyBorder="1" applyProtection="1"/>
    <xf numFmtId="0" fontId="7" fillId="0" borderId="5" xfId="0" applyFont="1" applyBorder="1" applyAlignment="1"/>
    <xf numFmtId="0" fontId="7" fillId="0" borderId="0" xfId="0" applyFont="1" applyFill="1" applyAlignment="1" applyProtection="1">
      <alignment horizontal="left"/>
    </xf>
    <xf numFmtId="164" fontId="7" fillId="0" borderId="0" xfId="0" applyNumberFormat="1" applyFont="1" applyProtection="1"/>
    <xf numFmtId="0" fontId="7" fillId="0" borderId="0" xfId="0" applyFont="1" applyBorder="1"/>
    <xf numFmtId="0" fontId="7" fillId="0" borderId="0" xfId="0" applyFont="1"/>
    <xf numFmtId="0" fontId="20" fillId="0" borderId="0" xfId="0" applyFont="1" applyProtection="1"/>
    <xf numFmtId="0" fontId="12" fillId="0" borderId="0" xfId="2" applyFont="1"/>
    <xf numFmtId="0" fontId="0" fillId="0" borderId="0" xfId="5" applyFont="1"/>
    <xf numFmtId="0" fontId="0" fillId="2" borderId="0" xfId="0" applyFill="1" applyAlignment="1">
      <alignment horizontal="center"/>
    </xf>
    <xf numFmtId="0" fontId="8" fillId="0" borderId="0" xfId="4" applyFont="1" applyAlignment="1" applyProtection="1">
      <alignment horizontal="center"/>
      <protection locked="0"/>
    </xf>
    <xf numFmtId="171" fontId="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1" fontId="2" fillId="2" borderId="1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1" fillId="2" borderId="1" xfId="0" applyFont="1" applyFill="1" applyBorder="1" applyAlignment="1">
      <alignment horizontal="right"/>
    </xf>
    <xf numFmtId="0" fontId="0" fillId="0" borderId="0" xfId="6" applyFont="1"/>
    <xf numFmtId="0" fontId="0" fillId="0" borderId="0" xfId="0" applyFill="1" applyAlignment="1">
      <alignment horizontal="center"/>
    </xf>
    <xf numFmtId="0" fontId="0" fillId="0" borderId="0" xfId="4" applyFont="1"/>
    <xf numFmtId="166" fontId="2" fillId="0" borderId="12" xfId="0" applyNumberFormat="1" applyFont="1" applyBorder="1" applyAlignment="1" applyProtection="1">
      <alignment horizontal="center"/>
    </xf>
    <xf numFmtId="170" fontId="2" fillId="0" borderId="0" xfId="0" applyNumberFormat="1" applyFont="1" applyBorder="1" applyAlignment="1" applyProtection="1">
      <alignment horizontal="center"/>
    </xf>
    <xf numFmtId="166" fontId="2" fillId="0" borderId="23" xfId="0" applyNumberFormat="1" applyFont="1" applyBorder="1" applyAlignment="1" applyProtection="1">
      <alignment horizontal="center"/>
    </xf>
    <xf numFmtId="166" fontId="2" fillId="0" borderId="14" xfId="0" applyNumberFormat="1" applyFont="1" applyBorder="1" applyAlignment="1" applyProtection="1">
      <alignment horizontal="center"/>
    </xf>
    <xf numFmtId="172" fontId="2" fillId="0" borderId="42" xfId="0" applyNumberFormat="1" applyFont="1" applyBorder="1" applyAlignment="1">
      <alignment horizontal="center"/>
    </xf>
    <xf numFmtId="166" fontId="2" fillId="0" borderId="36" xfId="0" applyNumberFormat="1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6" fontId="2" fillId="0" borderId="6" xfId="0" applyNumberFormat="1" applyFont="1" applyBorder="1" applyAlignment="1" applyProtection="1">
      <alignment horizontal="center"/>
    </xf>
    <xf numFmtId="166" fontId="2" fillId="0" borderId="9" xfId="0" applyNumberFormat="1" applyFont="1" applyBorder="1" applyAlignment="1" applyProtection="1">
      <alignment horizontal="center"/>
    </xf>
    <xf numFmtId="172" fontId="2" fillId="0" borderId="34" xfId="0" applyNumberFormat="1" applyFont="1" applyBorder="1" applyAlignment="1">
      <alignment horizontal="center"/>
    </xf>
    <xf numFmtId="0" fontId="28" fillId="0" borderId="0" xfId="0" applyFont="1" applyAlignment="1">
      <alignment vertical="center" wrapText="1"/>
    </xf>
    <xf numFmtId="0" fontId="21" fillId="0" borderId="0" xfId="0" applyFont="1"/>
    <xf numFmtId="0" fontId="1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0" borderId="0" xfId="0" applyFont="1"/>
    <xf numFmtId="0" fontId="6" fillId="0" borderId="0" xfId="0" applyFont="1"/>
    <xf numFmtId="171" fontId="1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/>
    <xf numFmtId="164" fontId="1" fillId="0" borderId="0" xfId="0" applyNumberFormat="1" applyFont="1" applyAlignment="1" applyProtection="1">
      <alignment horizontal="left" wrapText="1"/>
    </xf>
    <xf numFmtId="164" fontId="1" fillId="0" borderId="0" xfId="0" applyNumberFormat="1" applyFont="1" applyAlignment="1" applyProtection="1">
      <alignment horizontal="left"/>
    </xf>
    <xf numFmtId="1" fontId="1" fillId="0" borderId="0" xfId="0" applyNumberFormat="1" applyFont="1" applyAlignment="1" applyProtection="1">
      <alignment horizontal="left" wrapText="1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164" fontId="1" fillId="0" borderId="0" xfId="0" applyNumberFormat="1" applyFont="1" applyBorder="1" applyAlignment="1" applyProtection="1">
      <alignment horizontal="left" wrapText="1"/>
    </xf>
    <xf numFmtId="0" fontId="1" fillId="0" borderId="0" xfId="0" applyFont="1" applyAlignment="1">
      <alignment wrapText="1"/>
    </xf>
    <xf numFmtId="164" fontId="1" fillId="0" borderId="0" xfId="0" applyNumberFormat="1" applyFont="1" applyFill="1" applyProtection="1"/>
    <xf numFmtId="0" fontId="9" fillId="0" borderId="0" xfId="0" applyFont="1" applyFill="1"/>
    <xf numFmtId="164" fontId="1" fillId="0" borderId="0" xfId="0" applyNumberFormat="1" applyFont="1" applyAlignment="1">
      <alignment wrapText="1"/>
    </xf>
    <xf numFmtId="164" fontId="1" fillId="0" borderId="0" xfId="0" applyNumberFormat="1" applyFont="1"/>
    <xf numFmtId="164" fontId="1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1" fillId="0" borderId="6" xfId="0" applyNumberFormat="1" applyFont="1" applyBorder="1" applyAlignment="1" applyProtection="1">
      <alignment horizontal="left"/>
    </xf>
    <xf numFmtId="1" fontId="1" fillId="0" borderId="6" xfId="0" applyNumberFormat="1" applyFont="1" applyBorder="1" applyAlignment="1" applyProtection="1">
      <alignment horizontal="left"/>
    </xf>
    <xf numFmtId="0" fontId="1" fillId="0" borderId="27" xfId="0" applyFont="1" applyBorder="1" applyAlignment="1">
      <alignment horizontal="center"/>
    </xf>
    <xf numFmtId="172" fontId="1" fillId="0" borderId="32" xfId="0" quotePrefix="1" applyNumberFormat="1" applyFont="1" applyBorder="1" applyAlignment="1">
      <alignment horizontal="right"/>
    </xf>
    <xf numFmtId="172" fontId="1" fillId="0" borderId="27" xfId="0" quotePrefix="1" applyNumberFormat="1" applyFont="1" applyBorder="1" applyAlignment="1">
      <alignment horizontal="right"/>
    </xf>
    <xf numFmtId="0" fontId="1" fillId="0" borderId="11" xfId="0" applyFont="1" applyBorder="1" applyAlignment="1"/>
    <xf numFmtId="0" fontId="1" fillId="0" borderId="4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4" xfId="0" applyFont="1" applyFill="1" applyBorder="1" applyAlignment="1" applyProtection="1">
      <alignment horizontal="center"/>
    </xf>
    <xf numFmtId="0" fontId="1" fillId="0" borderId="28" xfId="0" applyFont="1" applyFill="1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 applyProtection="1">
      <alignment horizontal="left"/>
    </xf>
    <xf numFmtId="0" fontId="1" fillId="0" borderId="25" xfId="0" applyFont="1" applyFill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</xf>
    <xf numFmtId="0" fontId="2" fillId="0" borderId="15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/>
    </xf>
    <xf numFmtId="164" fontId="1" fillId="0" borderId="8" xfId="0" applyNumberFormat="1" applyFont="1" applyBorder="1" applyAlignment="1" applyProtection="1">
      <alignment horizontal="left"/>
    </xf>
    <xf numFmtId="164" fontId="1" fillId="0" borderId="11" xfId="0" applyNumberFormat="1" applyFont="1" applyBorder="1" applyAlignment="1" applyProtection="1">
      <alignment horizontal="left"/>
    </xf>
    <xf numFmtId="164" fontId="1" fillId="0" borderId="25" xfId="0" applyNumberFormat="1" applyFont="1" applyBorder="1" applyProtection="1"/>
    <xf numFmtId="164" fontId="1" fillId="0" borderId="25" xfId="0" applyNumberFormat="1" applyFont="1" applyBorder="1" applyAlignment="1" applyProtection="1">
      <alignment horizontal="left"/>
    </xf>
    <xf numFmtId="164" fontId="1" fillId="0" borderId="17" xfId="0" applyNumberFormat="1" applyFont="1" applyBorder="1" applyAlignment="1" applyProtection="1">
      <alignment horizontal="left"/>
    </xf>
    <xf numFmtId="0" fontId="1" fillId="0" borderId="6" xfId="0" applyFont="1" applyBorder="1"/>
    <xf numFmtId="0" fontId="1" fillId="0" borderId="8" xfId="0" applyFont="1" applyBorder="1"/>
    <xf numFmtId="164" fontId="2" fillId="0" borderId="44" xfId="0" applyNumberFormat="1" applyFont="1" applyBorder="1" applyAlignment="1" applyProtection="1">
      <alignment horizontal="center"/>
    </xf>
    <xf numFmtId="164" fontId="2" fillId="0" borderId="29" xfId="0" applyNumberFormat="1" applyFont="1" applyBorder="1" applyAlignment="1" applyProtection="1">
      <alignment horizontal="center"/>
    </xf>
    <xf numFmtId="0" fontId="1" fillId="0" borderId="0" xfId="0" applyFont="1" applyBorder="1"/>
    <xf numFmtId="0" fontId="7" fillId="0" borderId="0" xfId="0" applyFont="1" applyAlignment="1"/>
    <xf numFmtId="170" fontId="2" fillId="0" borderId="9" xfId="0" applyNumberFormat="1" applyFont="1" applyBorder="1" applyProtection="1"/>
    <xf numFmtId="170" fontId="2" fillId="0" borderId="34" xfId="0" applyNumberFormat="1" applyFont="1" applyBorder="1" applyProtection="1"/>
    <xf numFmtId="170" fontId="2" fillId="0" borderId="15" xfId="0" applyNumberFormat="1" applyFont="1" applyBorder="1" applyProtection="1"/>
    <xf numFmtId="170" fontId="2" fillId="0" borderId="9" xfId="0" applyNumberFormat="1" applyFont="1" applyBorder="1"/>
    <xf numFmtId="170" fontId="2" fillId="0" borderId="17" xfId="0" applyNumberFormat="1" applyFont="1" applyBorder="1" applyProtection="1"/>
    <xf numFmtId="170" fontId="2" fillId="0" borderId="10" xfId="0" applyNumberFormat="1" applyFont="1" applyBorder="1" applyProtection="1"/>
    <xf numFmtId="170" fontId="2" fillId="0" borderId="10" xfId="0" applyNumberFormat="1" applyFont="1" applyBorder="1"/>
    <xf numFmtId="170" fontId="2" fillId="0" borderId="35" xfId="0" applyNumberFormat="1" applyFont="1" applyBorder="1" applyProtection="1"/>
    <xf numFmtId="0" fontId="0" fillId="0" borderId="0" xfId="0" applyFont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21" fillId="0" borderId="45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46" xfId="0" applyFont="1" applyBorder="1" applyAlignment="1">
      <alignment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49" xfId="0" applyFont="1" applyBorder="1" applyAlignment="1">
      <alignment vertical="center" wrapText="1"/>
    </xf>
    <xf numFmtId="0" fontId="21" fillId="0" borderId="5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46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22" fillId="0" borderId="53" xfId="0" applyFont="1" applyBorder="1" applyAlignment="1">
      <alignment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4" xfId="0" applyFont="1" applyBorder="1" applyAlignment="1">
      <alignment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43" xfId="0" applyFont="1" applyBorder="1" applyAlignment="1">
      <alignment vertical="center" wrapText="1"/>
    </xf>
    <xf numFmtId="0" fontId="22" fillId="0" borderId="54" xfId="0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14" fillId="0" borderId="0" xfId="6" applyFont="1" applyAlignment="1">
      <alignment vertical="top" wrapText="1"/>
    </xf>
    <xf numFmtId="0" fontId="0" fillId="0" borderId="0" xfId="5" applyFont="1" applyFill="1"/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14" fillId="0" borderId="0" xfId="0" applyFont="1"/>
    <xf numFmtId="164" fontId="1" fillId="0" borderId="0" xfId="0" applyNumberFormat="1" applyFont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164" fontId="1" fillId="0" borderId="12" xfId="0" quotePrefix="1" applyNumberFormat="1" applyFont="1" applyFill="1" applyBorder="1" applyAlignment="1" applyProtection="1">
      <alignment horizontal="centerContinuous"/>
    </xf>
    <xf numFmtId="166" fontId="2" fillId="0" borderId="4" xfId="0" applyNumberFormat="1" applyFont="1" applyBorder="1" applyAlignment="1" applyProtection="1">
      <alignment horizontal="left"/>
    </xf>
    <xf numFmtId="0" fontId="1" fillId="0" borderId="7" xfId="0" applyFont="1" applyFill="1" applyBorder="1" applyAlignment="1" applyProtection="1">
      <alignment horizontal="left"/>
    </xf>
    <xf numFmtId="164" fontId="2" fillId="0" borderId="6" xfId="0" applyNumberFormat="1" applyFont="1" applyBorder="1" applyAlignment="1" applyProtection="1">
      <alignment horizontal="right"/>
    </xf>
    <xf numFmtId="0" fontId="2" fillId="0" borderId="25" xfId="0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64" fontId="1" fillId="0" borderId="6" xfId="0" applyNumberFormat="1" applyFont="1" applyBorder="1" applyAlignment="1" applyProtection="1">
      <alignment horizontal="right"/>
    </xf>
    <xf numFmtId="164" fontId="1" fillId="0" borderId="7" xfId="0" applyNumberFormat="1" applyFont="1" applyBorder="1" applyProtection="1"/>
    <xf numFmtId="0" fontId="2" fillId="0" borderId="6" xfId="0" applyFont="1" applyFill="1" applyBorder="1" applyAlignment="1">
      <alignment horizontal="right"/>
    </xf>
    <xf numFmtId="164" fontId="2" fillId="0" borderId="25" xfId="0" applyNumberFormat="1" applyFont="1" applyBorder="1" applyAlignment="1" applyProtection="1">
      <alignment horizontal="right"/>
    </xf>
    <xf numFmtId="0" fontId="1" fillId="0" borderId="7" xfId="0" applyFont="1" applyBorder="1" applyAlignment="1"/>
    <xf numFmtId="164" fontId="1" fillId="0" borderId="3" xfId="0" quotePrefix="1" applyNumberFormat="1" applyFont="1" applyBorder="1" applyAlignment="1" applyProtection="1">
      <alignment horizontal="center"/>
    </xf>
    <xf numFmtId="170" fontId="1" fillId="0" borderId="15" xfId="0" applyNumberFormat="1" applyFont="1" applyBorder="1" applyProtection="1"/>
    <xf numFmtId="170" fontId="1" fillId="0" borderId="17" xfId="0" applyNumberFormat="1" applyFont="1" applyBorder="1" applyProtection="1"/>
    <xf numFmtId="164" fontId="1" fillId="0" borderId="7" xfId="0" applyNumberFormat="1" applyFont="1" applyBorder="1" applyAlignment="1" applyProtection="1">
      <alignment horizontal="left"/>
    </xf>
    <xf numFmtId="0" fontId="1" fillId="0" borderId="1" xfId="0" applyFont="1" applyBorder="1" applyAlignment="1">
      <alignment horizontal="center" vertical="top" wrapText="1"/>
    </xf>
    <xf numFmtId="0" fontId="21" fillId="0" borderId="2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21" fillId="0" borderId="42" xfId="0" applyFont="1" applyBorder="1" applyAlignment="1">
      <alignment vertical="center" wrapText="1"/>
    </xf>
    <xf numFmtId="1" fontId="2" fillId="0" borderId="18" xfId="0" applyNumberFormat="1" applyFont="1" applyBorder="1" applyProtection="1"/>
    <xf numFmtId="1" fontId="2" fillId="0" borderId="20" xfId="0" applyNumberFormat="1" applyFont="1" applyBorder="1" applyProtection="1"/>
    <xf numFmtId="0" fontId="1" fillId="0" borderId="1" xfId="0" applyFont="1" applyBorder="1" applyAlignment="1">
      <alignment vertical="top" wrapText="1"/>
    </xf>
    <xf numFmtId="0" fontId="31" fillId="0" borderId="0" xfId="4" applyFont="1"/>
    <xf numFmtId="0" fontId="2" fillId="2" borderId="55" xfId="0" quotePrefix="1" applyFont="1" applyFill="1" applyBorder="1" applyAlignment="1">
      <alignment horizontal="center"/>
    </xf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right"/>
    </xf>
    <xf numFmtId="0" fontId="1" fillId="2" borderId="56" xfId="0" applyFont="1" applyFill="1" applyBorder="1" applyAlignment="1">
      <alignment horizontal="right"/>
    </xf>
    <xf numFmtId="0" fontId="1" fillId="2" borderId="57" xfId="0" applyFont="1" applyFill="1" applyBorder="1" applyAlignment="1">
      <alignment horizontal="right"/>
    </xf>
    <xf numFmtId="0" fontId="21" fillId="0" borderId="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8" fillId="0" borderId="0" xfId="0" applyFont="1" applyAlignment="1" applyProtection="1">
      <alignment horizontal="center" vertical="top"/>
    </xf>
    <xf numFmtId="0" fontId="23" fillId="0" borderId="0" xfId="0" applyFont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47" xfId="0" applyFont="1" applyBorder="1" applyAlignment="1">
      <alignment horizontal="center" vertical="center" wrapText="1"/>
    </xf>
    <xf numFmtId="0" fontId="21" fillId="0" borderId="46" xfId="0" applyFont="1" applyBorder="1" applyAlignment="1">
      <alignment vertical="center" wrapText="1"/>
    </xf>
    <xf numFmtId="0" fontId="21" fillId="0" borderId="51" xfId="0" applyFont="1" applyBorder="1" applyAlignment="1">
      <alignment vertical="center" wrapText="1"/>
    </xf>
    <xf numFmtId="0" fontId="1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55" xfId="0" applyFont="1" applyFill="1" applyBorder="1" applyAlignment="1">
      <alignment horizontal="right"/>
    </xf>
    <xf numFmtId="0" fontId="10" fillId="2" borderId="56" xfId="0" applyFont="1" applyFill="1" applyBorder="1" applyAlignment="1">
      <alignment horizontal="right"/>
    </xf>
    <xf numFmtId="0" fontId="10" fillId="2" borderId="57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  <xf numFmtId="175" fontId="1" fillId="2" borderId="1" xfId="0" applyNumberFormat="1" applyFont="1" applyFill="1" applyBorder="1" applyAlignment="1">
      <alignment horizontal="right"/>
    </xf>
  </cellXfs>
  <cellStyles count="9">
    <cellStyle name="Comma 2" xfId="1" xr:uid="{00000000-0005-0000-0000-000000000000}"/>
    <cellStyle name="Followed Hyperlink" xfId="8" builtinId="9" hidden="1"/>
    <cellStyle name="Hyperlink" xfId="7" builtinId="8" hidden="1"/>
    <cellStyle name="Normal" xfId="0" builtinId="0"/>
    <cellStyle name="Normal 2" xfId="2" xr:uid="{00000000-0005-0000-0000-000004000000}"/>
    <cellStyle name="Normal_RESULTS1" xfId="3" xr:uid="{00000000-0005-0000-0000-000005000000}"/>
    <cellStyle name="Normal_Sec5-2out" xfId="4" xr:uid="{00000000-0005-0000-0000-000006000000}"/>
    <cellStyle name="Normal_Std140 HVAC-NewResultsComparison-Rev20070621-EnergyPlus200" xfId="5" xr:uid="{00000000-0005-0000-0000-000007000000}"/>
    <cellStyle name="Normal_Std140 HVAC-NewResultsComparison-Rev20070621-EnergyPlus200 2" xfId="6" xr:uid="{00000000-0005-0000-0000-000008000000}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3.xml"/><Relationship Id="rId21" Type="http://schemas.openxmlformats.org/officeDocument/2006/relationships/chartsheet" Target="chartsheets/sheet8.xml"/><Relationship Id="rId42" Type="http://schemas.openxmlformats.org/officeDocument/2006/relationships/chartsheet" Target="chartsheets/sheet29.xml"/><Relationship Id="rId47" Type="http://schemas.openxmlformats.org/officeDocument/2006/relationships/chartsheet" Target="chartsheets/sheet34.xml"/><Relationship Id="rId63" Type="http://schemas.openxmlformats.org/officeDocument/2006/relationships/chartsheet" Target="chartsheets/sheet50.xml"/><Relationship Id="rId68" Type="http://schemas.openxmlformats.org/officeDocument/2006/relationships/chartsheet" Target="chartsheets/sheet55.xml"/><Relationship Id="rId84" Type="http://schemas.openxmlformats.org/officeDocument/2006/relationships/sharedStrings" Target="sharedStrings.xml"/><Relationship Id="rId16" Type="http://schemas.openxmlformats.org/officeDocument/2006/relationships/chartsheet" Target="chartsheets/sheet3.xml"/><Relationship Id="rId11" Type="http://schemas.openxmlformats.org/officeDocument/2006/relationships/worksheet" Target="worksheets/sheet11.xml"/><Relationship Id="rId32" Type="http://schemas.openxmlformats.org/officeDocument/2006/relationships/chartsheet" Target="chartsheets/sheet19.xml"/><Relationship Id="rId37" Type="http://schemas.openxmlformats.org/officeDocument/2006/relationships/chartsheet" Target="chartsheets/sheet24.xml"/><Relationship Id="rId53" Type="http://schemas.openxmlformats.org/officeDocument/2006/relationships/chartsheet" Target="chartsheets/sheet40.xml"/><Relationship Id="rId58" Type="http://schemas.openxmlformats.org/officeDocument/2006/relationships/chartsheet" Target="chartsheets/sheet45.xml"/><Relationship Id="rId74" Type="http://schemas.openxmlformats.org/officeDocument/2006/relationships/worksheet" Target="worksheets/sheet15.xml"/><Relationship Id="rId79" Type="http://schemas.openxmlformats.org/officeDocument/2006/relationships/worksheet" Target="worksheets/sheet20.xml"/><Relationship Id="rId5" Type="http://schemas.openxmlformats.org/officeDocument/2006/relationships/worksheet" Target="worksheets/sheet5.xml"/><Relationship Id="rId19" Type="http://schemas.openxmlformats.org/officeDocument/2006/relationships/chartsheet" Target="chartsheets/sheet6.xml"/><Relationship Id="rId14" Type="http://schemas.openxmlformats.org/officeDocument/2006/relationships/chartsheet" Target="chartsheets/sheet1.xml"/><Relationship Id="rId22" Type="http://schemas.openxmlformats.org/officeDocument/2006/relationships/chartsheet" Target="chartsheets/sheet9.xml"/><Relationship Id="rId27" Type="http://schemas.openxmlformats.org/officeDocument/2006/relationships/chartsheet" Target="chartsheets/sheet14.xml"/><Relationship Id="rId30" Type="http://schemas.openxmlformats.org/officeDocument/2006/relationships/chartsheet" Target="chartsheets/sheet17.xml"/><Relationship Id="rId35" Type="http://schemas.openxmlformats.org/officeDocument/2006/relationships/chartsheet" Target="chartsheets/sheet22.xml"/><Relationship Id="rId43" Type="http://schemas.openxmlformats.org/officeDocument/2006/relationships/chartsheet" Target="chartsheets/sheet30.xml"/><Relationship Id="rId48" Type="http://schemas.openxmlformats.org/officeDocument/2006/relationships/chartsheet" Target="chartsheets/sheet35.xml"/><Relationship Id="rId56" Type="http://schemas.openxmlformats.org/officeDocument/2006/relationships/chartsheet" Target="chartsheets/sheet43.xml"/><Relationship Id="rId64" Type="http://schemas.openxmlformats.org/officeDocument/2006/relationships/chartsheet" Target="chartsheets/sheet51.xml"/><Relationship Id="rId69" Type="http://schemas.openxmlformats.org/officeDocument/2006/relationships/chartsheet" Target="chartsheets/sheet56.xml"/><Relationship Id="rId77" Type="http://schemas.openxmlformats.org/officeDocument/2006/relationships/worksheet" Target="worksheets/sheet18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38.xml"/><Relationship Id="rId72" Type="http://schemas.openxmlformats.org/officeDocument/2006/relationships/chartsheet" Target="chartsheets/sheet59.xml"/><Relationship Id="rId80" Type="http://schemas.openxmlformats.org/officeDocument/2006/relationships/worksheet" Target="worksheets/sheet21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4.xml"/><Relationship Id="rId25" Type="http://schemas.openxmlformats.org/officeDocument/2006/relationships/chartsheet" Target="chartsheets/sheet12.xml"/><Relationship Id="rId33" Type="http://schemas.openxmlformats.org/officeDocument/2006/relationships/chartsheet" Target="chartsheets/sheet20.xml"/><Relationship Id="rId38" Type="http://schemas.openxmlformats.org/officeDocument/2006/relationships/chartsheet" Target="chartsheets/sheet25.xml"/><Relationship Id="rId46" Type="http://schemas.openxmlformats.org/officeDocument/2006/relationships/chartsheet" Target="chartsheets/sheet33.xml"/><Relationship Id="rId59" Type="http://schemas.openxmlformats.org/officeDocument/2006/relationships/chartsheet" Target="chartsheets/sheet46.xml"/><Relationship Id="rId67" Type="http://schemas.openxmlformats.org/officeDocument/2006/relationships/chartsheet" Target="chartsheets/sheet54.xml"/><Relationship Id="rId20" Type="http://schemas.openxmlformats.org/officeDocument/2006/relationships/chartsheet" Target="chartsheets/sheet7.xml"/><Relationship Id="rId41" Type="http://schemas.openxmlformats.org/officeDocument/2006/relationships/chartsheet" Target="chartsheets/sheet28.xml"/><Relationship Id="rId54" Type="http://schemas.openxmlformats.org/officeDocument/2006/relationships/chartsheet" Target="chartsheets/sheet41.xml"/><Relationship Id="rId62" Type="http://schemas.openxmlformats.org/officeDocument/2006/relationships/chartsheet" Target="chartsheets/sheet49.xml"/><Relationship Id="rId70" Type="http://schemas.openxmlformats.org/officeDocument/2006/relationships/chartsheet" Target="chartsheets/sheet57.xml"/><Relationship Id="rId75" Type="http://schemas.openxmlformats.org/officeDocument/2006/relationships/worksheet" Target="worksheets/sheet16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2.xml"/><Relationship Id="rId23" Type="http://schemas.openxmlformats.org/officeDocument/2006/relationships/chartsheet" Target="chartsheets/sheet10.xml"/><Relationship Id="rId28" Type="http://schemas.openxmlformats.org/officeDocument/2006/relationships/chartsheet" Target="chartsheets/sheet15.xml"/><Relationship Id="rId36" Type="http://schemas.openxmlformats.org/officeDocument/2006/relationships/chartsheet" Target="chartsheets/sheet23.xml"/><Relationship Id="rId49" Type="http://schemas.openxmlformats.org/officeDocument/2006/relationships/chartsheet" Target="chartsheets/sheet36.xml"/><Relationship Id="rId57" Type="http://schemas.openxmlformats.org/officeDocument/2006/relationships/chartsheet" Target="chartsheets/sheet44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8.xml"/><Relationship Id="rId44" Type="http://schemas.openxmlformats.org/officeDocument/2006/relationships/chartsheet" Target="chartsheets/sheet31.xml"/><Relationship Id="rId52" Type="http://schemas.openxmlformats.org/officeDocument/2006/relationships/chartsheet" Target="chartsheets/sheet39.xml"/><Relationship Id="rId60" Type="http://schemas.openxmlformats.org/officeDocument/2006/relationships/chartsheet" Target="chartsheets/sheet47.xml"/><Relationship Id="rId65" Type="http://schemas.openxmlformats.org/officeDocument/2006/relationships/chartsheet" Target="chartsheets/sheet52.xml"/><Relationship Id="rId73" Type="http://schemas.openxmlformats.org/officeDocument/2006/relationships/worksheet" Target="worksheets/sheet14.xml"/><Relationship Id="rId78" Type="http://schemas.openxmlformats.org/officeDocument/2006/relationships/worksheet" Target="worksheets/sheet19.xml"/><Relationship Id="rId81" Type="http://schemas.openxmlformats.org/officeDocument/2006/relationships/worksheet" Target="worksheets/sheet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5.xml"/><Relationship Id="rId39" Type="http://schemas.openxmlformats.org/officeDocument/2006/relationships/chartsheet" Target="chartsheets/sheet26.xml"/><Relationship Id="rId34" Type="http://schemas.openxmlformats.org/officeDocument/2006/relationships/chartsheet" Target="chartsheets/sheet21.xml"/><Relationship Id="rId50" Type="http://schemas.openxmlformats.org/officeDocument/2006/relationships/chartsheet" Target="chartsheets/sheet37.xml"/><Relationship Id="rId55" Type="http://schemas.openxmlformats.org/officeDocument/2006/relationships/chartsheet" Target="chartsheets/sheet42.xml"/><Relationship Id="rId76" Type="http://schemas.openxmlformats.org/officeDocument/2006/relationships/worksheet" Target="worksheets/sheet17.xml"/><Relationship Id="rId7" Type="http://schemas.openxmlformats.org/officeDocument/2006/relationships/worksheet" Target="worksheets/sheet7.xml"/><Relationship Id="rId71" Type="http://schemas.openxmlformats.org/officeDocument/2006/relationships/chartsheet" Target="chartsheets/sheet58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6.xml"/><Relationship Id="rId24" Type="http://schemas.openxmlformats.org/officeDocument/2006/relationships/chartsheet" Target="chartsheets/sheet11.xml"/><Relationship Id="rId40" Type="http://schemas.openxmlformats.org/officeDocument/2006/relationships/chartsheet" Target="chartsheets/sheet27.xml"/><Relationship Id="rId45" Type="http://schemas.openxmlformats.org/officeDocument/2006/relationships/chartsheet" Target="chartsheets/sheet32.xml"/><Relationship Id="rId66" Type="http://schemas.openxmlformats.org/officeDocument/2006/relationships/chartsheet" Target="chartsheets/sheet53.xml"/><Relationship Id="rId61" Type="http://schemas.openxmlformats.org/officeDocument/2006/relationships/chartsheet" Target="chartsheets/sheet48.xml"/><Relationship Id="rId8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B8-1.  BESTEST BASIC
Annual Incident Solar Radiation</a:t>
            </a:r>
          </a:p>
        </c:rich>
      </c:tx>
      <c:layout>
        <c:manualLayout>
          <c:xMode val="edge"/>
          <c:yMode val="edge"/>
          <c:x val="0.322552777462196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charts'!$B$302:$B$306</c:f>
              <c:numCache>
                <c:formatCode>0_)</c:formatCode>
                <c:ptCount val="5"/>
                <c:pt idx="0">
                  <c:v>427</c:v>
                </c:pt>
                <c:pt idx="1">
                  <c:v>959</c:v>
                </c:pt>
                <c:pt idx="2">
                  <c:v>1086</c:v>
                </c:pt>
                <c:pt idx="3">
                  <c:v>1456</c:v>
                </c:pt>
                <c:pt idx="4">
                  <c:v>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4-374E-A7A6-C1B54BCF8806}"/>
            </c:ext>
          </c:extLst>
        </c:ser>
        <c:ser>
          <c:idx val="2"/>
          <c:order val="1"/>
          <c:tx>
            <c:strRef>
              <c:f>'data for charts'!$D$301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charts'!$D$302:$D$306</c:f>
              <c:numCache>
                <c:formatCode>0_)</c:formatCode>
                <c:ptCount val="5"/>
                <c:pt idx="0">
                  <c:v>434</c:v>
                </c:pt>
                <c:pt idx="1">
                  <c:v>1155</c:v>
                </c:pt>
                <c:pt idx="2">
                  <c:v>1079</c:v>
                </c:pt>
                <c:pt idx="3">
                  <c:v>1566</c:v>
                </c:pt>
                <c:pt idx="4">
                  <c:v>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4-374E-A7A6-C1B54BCF8806}"/>
            </c:ext>
          </c:extLst>
        </c:ser>
        <c:ser>
          <c:idx val="3"/>
          <c:order val="2"/>
          <c:tx>
            <c:strRef>
              <c:f>'data for charts'!$E$301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charts'!$E$302:$E$306</c:f>
              <c:numCache>
                <c:formatCode>0_)</c:formatCode>
                <c:ptCount val="5"/>
                <c:pt idx="0">
                  <c:v>456</c:v>
                </c:pt>
                <c:pt idx="1">
                  <c:v>1083</c:v>
                </c:pt>
                <c:pt idx="2">
                  <c:v>1003</c:v>
                </c:pt>
                <c:pt idx="3">
                  <c:v>1476</c:v>
                </c:pt>
                <c:pt idx="4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4-374E-A7A6-C1B54BCF8806}"/>
            </c:ext>
          </c:extLst>
        </c:ser>
        <c:ser>
          <c:idx val="4"/>
          <c:order val="3"/>
          <c:tx>
            <c:strRef>
              <c:f>'data for charts'!$F$301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charts'!$F$302:$F$306</c:f>
              <c:numCache>
                <c:formatCode>0_)</c:formatCode>
                <c:ptCount val="5"/>
                <c:pt idx="0">
                  <c:v>407.3</c:v>
                </c:pt>
                <c:pt idx="1">
                  <c:v>1217.3</c:v>
                </c:pt>
                <c:pt idx="2">
                  <c:v>856.5</c:v>
                </c:pt>
                <c:pt idx="3">
                  <c:v>1467.7</c:v>
                </c:pt>
                <c:pt idx="4">
                  <c:v>1831.8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4-374E-A7A6-C1B54BCF8806}"/>
            </c:ext>
          </c:extLst>
        </c:ser>
        <c:ser>
          <c:idx val="5"/>
          <c:order val="4"/>
          <c:tx>
            <c:strRef>
              <c:f>'data for charts'!$G$301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charts'!$G$302:$G$306</c:f>
              <c:numCache>
                <c:formatCode>0_)</c:formatCode>
                <c:ptCount val="5"/>
                <c:pt idx="0">
                  <c:v>457</c:v>
                </c:pt>
                <c:pt idx="1">
                  <c:v>1082</c:v>
                </c:pt>
                <c:pt idx="2">
                  <c:v>1002</c:v>
                </c:pt>
                <c:pt idx="3">
                  <c:v>1474</c:v>
                </c:pt>
                <c:pt idx="4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64-374E-A7A6-C1B54BCF8806}"/>
            </c:ext>
          </c:extLst>
        </c:ser>
        <c:ser>
          <c:idx val="6"/>
          <c:order val="5"/>
          <c:tx>
            <c:strRef>
              <c:f>'data for charts'!$H$301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charts'!$H$302:$H$306</c:f>
              <c:numCache>
                <c:formatCode>0_)</c:formatCode>
                <c:ptCount val="5"/>
                <c:pt idx="0">
                  <c:v>367.4</c:v>
                </c:pt>
                <c:pt idx="1">
                  <c:v>1101</c:v>
                </c:pt>
                <c:pt idx="2">
                  <c:v>1012</c:v>
                </c:pt>
                <c:pt idx="3">
                  <c:v>1522</c:v>
                </c:pt>
                <c:pt idx="4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4-374E-A7A6-C1B54BCF8806}"/>
            </c:ext>
          </c:extLst>
        </c:ser>
        <c:ser>
          <c:idx val="7"/>
          <c:order val="6"/>
          <c:tx>
            <c:strRef>
              <c:f>'data for charts'!$I$301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charts'!$I$302:$I$306</c:f>
              <c:numCache>
                <c:formatCode>0_)</c:formatCode>
                <c:ptCount val="5"/>
                <c:pt idx="0">
                  <c:v>453</c:v>
                </c:pt>
                <c:pt idx="1">
                  <c:v>962</c:v>
                </c:pt>
                <c:pt idx="2">
                  <c:v>1090</c:v>
                </c:pt>
                <c:pt idx="3">
                  <c:v>1468</c:v>
                </c:pt>
                <c:pt idx="4">
                  <c:v>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64-374E-A7A6-C1B54BCF8806}"/>
            </c:ext>
          </c:extLst>
        </c:ser>
        <c:ser>
          <c:idx val="8"/>
          <c:order val="7"/>
          <c:tx>
            <c:strRef>
              <c:f>'data for charts'!$J$301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charts'!$A$302:$A$306</c:f>
              <c:strCache>
                <c:ptCount val="5"/>
                <c:pt idx="0">
                  <c:v>600 NORTH</c:v>
                </c:pt>
                <c:pt idx="1">
                  <c:v>600 EAST</c:v>
                </c:pt>
                <c:pt idx="2">
                  <c:v>600 WEST</c:v>
                </c:pt>
                <c:pt idx="3">
                  <c:v>600 SOUTH</c:v>
                </c:pt>
                <c:pt idx="4">
                  <c:v>600 HORZ.</c:v>
                </c:pt>
              </c:strCache>
            </c:strRef>
          </c:cat>
          <c:val>
            <c:numRef>
              <c:f>'data for charts'!$J$302:$J$306</c:f>
              <c:numCache>
                <c:formatCode>0_)</c:formatCode>
                <c:ptCount val="5"/>
                <c:pt idx="0">
                  <c:v>432.57100000000003</c:v>
                </c:pt>
                <c:pt idx="1">
                  <c:v>1185.8900000000001</c:v>
                </c:pt>
                <c:pt idx="2">
                  <c:v>1040.74</c:v>
                </c:pt>
                <c:pt idx="3">
                  <c:v>1547.51</c:v>
                </c:pt>
                <c:pt idx="4">
                  <c:v>1840.93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64-374E-A7A6-C1B54BCF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606360"/>
        <c:axId val="2081433448"/>
      </c:barChart>
      <c:catAx>
        <c:axId val="208260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33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433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606360"/>
        <c:crosses val="autoZero"/>
        <c:crossBetween val="between"/>
        <c:majorUnit val="5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80746385614101"/>
          <c:y val="0.93265922510094101"/>
          <c:w val="0.738316306466131"/>
          <c:h val="6.2996236400303204E-2"/>
        </c:manualLayout>
      </c:layout>
      <c:overlay val="0"/>
      <c:spPr>
        <a:pattFill prst="pct5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B8-10.  BESTEST BASIC
High Mass Annual Heating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charts'!$B$74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charts'!$B$75:$B$81,'data for charts'!$B$82)</c:f>
              <c:numCache>
                <c:formatCode>0.000_)</c:formatCode>
                <c:ptCount val="8"/>
                <c:pt idx="0">
                  <c:v>4.8680000000000003</c:v>
                </c:pt>
                <c:pt idx="1">
                  <c:v>1.17</c:v>
                </c:pt>
                <c:pt idx="2">
                  <c:v>1.575</c:v>
                </c:pt>
                <c:pt idx="3">
                  <c:v>3.3130000000000002</c:v>
                </c:pt>
                <c:pt idx="4">
                  <c:v>4.1429999999999998</c:v>
                </c:pt>
                <c:pt idx="5">
                  <c:v>0.79300000000000004</c:v>
                </c:pt>
                <c:pt idx="6">
                  <c:v>0</c:v>
                </c:pt>
                <c:pt idx="7">
                  <c:v>2.3109999999999999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B-9C4E-8717-1E5065CAF1DC}"/>
            </c:ext>
          </c:extLst>
        </c:ser>
        <c:ser>
          <c:idx val="10"/>
          <c:order val="1"/>
          <c:tx>
            <c:strRef>
              <c:f>'data for charts'!$C$74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charts'!$C$75:$C$81,'data for charts'!$C$82)</c:f>
              <c:numCache>
                <c:formatCode>0.000_)</c:formatCode>
                <c:ptCount val="8"/>
                <c:pt idx="0">
                  <c:v>5.9530000000000003</c:v>
                </c:pt>
                <c:pt idx="1">
                  <c:v>1.61</c:v>
                </c:pt>
                <c:pt idx="2">
                  <c:v>1.8620000000000001</c:v>
                </c:pt>
                <c:pt idx="3">
                  <c:v>3.7519999999999998</c:v>
                </c:pt>
                <c:pt idx="4">
                  <c:v>4.3470000000000004</c:v>
                </c:pt>
                <c:pt idx="5">
                  <c:v>1.0209999999999999</c:v>
                </c:pt>
                <c:pt idx="6">
                  <c:v>0</c:v>
                </c:pt>
                <c:pt idx="7">
                  <c:v>2.6640000000000001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B-9C4E-8717-1E5065CAF1DC}"/>
            </c:ext>
          </c:extLst>
        </c:ser>
        <c:ser>
          <c:idx val="9"/>
          <c:order val="2"/>
          <c:tx>
            <c:strRef>
              <c:f>'data for charts'!$D$74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charts'!$D$75:$D$81,'data for charts'!$D$82)</c:f>
              <c:numCache>
                <c:formatCode>0.000_)</c:formatCode>
                <c:ptCount val="8"/>
                <c:pt idx="0">
                  <c:v>7.2279999999999998</c:v>
                </c:pt>
                <c:pt idx="1">
                  <c:v>1.8720000000000001</c:v>
                </c:pt>
                <c:pt idx="2">
                  <c:v>2.254</c:v>
                </c:pt>
                <c:pt idx="3">
                  <c:v>4.2549999999999999</c:v>
                </c:pt>
                <c:pt idx="4">
                  <c:v>5.335</c:v>
                </c:pt>
                <c:pt idx="5">
                  <c:v>1.2390000000000001</c:v>
                </c:pt>
                <c:pt idx="6">
                  <c:v>0</c:v>
                </c:pt>
                <c:pt idx="7">
                  <c:v>2.9279999999999999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B-9C4E-8717-1E5065CAF1DC}"/>
            </c:ext>
          </c:extLst>
        </c:ser>
        <c:ser>
          <c:idx val="3"/>
          <c:order val="3"/>
          <c:tx>
            <c:strRef>
              <c:f>'data for charts'!$E$74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charts'!$E$75:$E$81,'data for charts'!$E$82)</c:f>
              <c:numCache>
                <c:formatCode>0.000_)</c:formatCode>
                <c:ptCount val="8"/>
                <c:pt idx="0">
                  <c:v>6.6109999999999998</c:v>
                </c:pt>
                <c:pt idx="1">
                  <c:v>1.897</c:v>
                </c:pt>
                <c:pt idx="2">
                  <c:v>2.1739999999999999</c:v>
                </c:pt>
                <c:pt idx="3">
                  <c:v>4.093</c:v>
                </c:pt>
                <c:pt idx="4">
                  <c:v>4.7549999999999999</c:v>
                </c:pt>
                <c:pt idx="5">
                  <c:v>1.2310000000000001</c:v>
                </c:pt>
                <c:pt idx="6">
                  <c:v>0</c:v>
                </c:pt>
                <c:pt idx="7">
                  <c:v>2.8839999999999999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B-9C4E-8717-1E5065CAF1DC}"/>
            </c:ext>
          </c:extLst>
        </c:ser>
        <c:ser>
          <c:idx val="4"/>
          <c:order val="4"/>
          <c:tx>
            <c:strRef>
              <c:f>'data for charts'!$F$74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charts'!$F$75:$F$81,'data for charts'!$F$82)</c:f>
              <c:numCache>
                <c:formatCode>0.000_)</c:formatCode>
                <c:ptCount val="8"/>
                <c:pt idx="0">
                  <c:v>6.6</c:v>
                </c:pt>
                <c:pt idx="1">
                  <c:v>1.988</c:v>
                </c:pt>
                <c:pt idx="2">
                  <c:v>2.282</c:v>
                </c:pt>
                <c:pt idx="3">
                  <c:v>4.0579999999999998</c:v>
                </c:pt>
                <c:pt idx="4">
                  <c:v>4.7279999999999998</c:v>
                </c:pt>
                <c:pt idx="5">
                  <c:v>1.411</c:v>
                </c:pt>
                <c:pt idx="6">
                  <c:v>0</c:v>
                </c:pt>
                <c:pt idx="7">
                  <c:v>2.851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B-9C4E-8717-1E5065CAF1DC}"/>
            </c:ext>
          </c:extLst>
        </c:ser>
        <c:ser>
          <c:idx val="5"/>
          <c:order val="5"/>
          <c:tx>
            <c:strRef>
              <c:f>'data for charts'!$G$74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charts'!$G$75:$G$81,'data for charts'!$G$82)</c:f>
              <c:numCache>
                <c:formatCode>0.000_)</c:formatCode>
                <c:ptCount val="8"/>
                <c:pt idx="0">
                  <c:v>6.1609999999999996</c:v>
                </c:pt>
                <c:pt idx="1">
                  <c:v>1.73</c:v>
                </c:pt>
                <c:pt idx="2">
                  <c:v>2.0630000000000002</c:v>
                </c:pt>
                <c:pt idx="3">
                  <c:v>4.2350000000000003</c:v>
                </c:pt>
                <c:pt idx="4">
                  <c:v>5.1680000000000001</c:v>
                </c:pt>
                <c:pt idx="5">
                  <c:v>1.179</c:v>
                </c:pt>
                <c:pt idx="6">
                  <c:v>0</c:v>
                </c:pt>
                <c:pt idx="7">
                  <c:v>2.9430000000000001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B-9C4E-8717-1E5065CAF1DC}"/>
            </c:ext>
          </c:extLst>
        </c:ser>
        <c:ser>
          <c:idx val="6"/>
          <c:order val="6"/>
          <c:tx>
            <c:strRef>
              <c:f>'data for charts'!$H$74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charts'!$H$75:$H$81,'data for charts'!$H$82)</c:f>
              <c:numCache>
                <c:formatCode>0.000_)</c:formatCode>
                <c:ptCount val="8"/>
                <c:pt idx="0">
                  <c:v>5.94</c:v>
                </c:pt>
                <c:pt idx="1">
                  <c:v>1.655</c:v>
                </c:pt>
                <c:pt idx="2">
                  <c:v>2.097</c:v>
                </c:pt>
                <c:pt idx="3">
                  <c:v>3.7759999999999998</c:v>
                </c:pt>
                <c:pt idx="4">
                  <c:v>4.74</c:v>
                </c:pt>
                <c:pt idx="5">
                  <c:v>1.08</c:v>
                </c:pt>
                <c:pt idx="6">
                  <c:v>7.8010000000000004E-6</c:v>
                </c:pt>
                <c:pt idx="7">
                  <c:v>3.3730000000000002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B-9C4E-8717-1E5065CAF1DC}"/>
            </c:ext>
          </c:extLst>
        </c:ser>
        <c:ser>
          <c:idx val="7"/>
          <c:order val="7"/>
          <c:tx>
            <c:strRef>
              <c:f>'data for charts'!$I$74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charts'!$I$75:$I$81,'data for charts'!$I$82)</c:f>
              <c:numCache>
                <c:formatCode>0.000_)</c:formatCode>
                <c:ptCount val="8"/>
                <c:pt idx="0">
                  <c:v>5.8609999999999998</c:v>
                </c:pt>
                <c:pt idx="1">
                  <c:v>2.0409999999999999</c:v>
                </c:pt>
                <c:pt idx="2">
                  <c:v>2.2200000000000002</c:v>
                </c:pt>
                <c:pt idx="3">
                  <c:v>4.3</c:v>
                </c:pt>
                <c:pt idx="4">
                  <c:v>0</c:v>
                </c:pt>
                <c:pt idx="5">
                  <c:v>1.323</c:v>
                </c:pt>
                <c:pt idx="6">
                  <c:v>0</c:v>
                </c:pt>
                <c:pt idx="7">
                  <c:v>2.8159999999999998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BB-9C4E-8717-1E5065CAF1DC}"/>
            </c:ext>
          </c:extLst>
        </c:ser>
        <c:ser>
          <c:idx val="8"/>
          <c:order val="8"/>
          <c:tx>
            <c:strRef>
              <c:f>'data for charts'!$J$74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charts'!$A$75:$A$81,'data for charts'!$A$82)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charts'!$J$75:$J$81,'data for charts'!$J$82)</c:f>
              <c:numCache>
                <c:formatCode>0.000_)</c:formatCode>
                <c:ptCount val="8"/>
                <c:pt idx="0">
                  <c:v>5.36944</c:v>
                </c:pt>
                <c:pt idx="1">
                  <c:v>1.2222200000000001</c:v>
                </c:pt>
                <c:pt idx="2">
                  <c:v>1.50556</c:v>
                </c:pt>
                <c:pt idx="3">
                  <c:v>3.1944400000000002</c:v>
                </c:pt>
                <c:pt idx="4">
                  <c:v>3.9083299999999999</c:v>
                </c:pt>
                <c:pt idx="5">
                  <c:v>0.76666699999999999</c:v>
                </c:pt>
                <c:pt idx="6">
                  <c:v>0</c:v>
                </c:pt>
                <c:pt idx="7">
                  <c:v>2.4305599999999998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BB-9C4E-8717-1E5065CAF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789416"/>
        <c:axId val="-2045062568"/>
      </c:barChart>
      <c:catAx>
        <c:axId val="-20447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06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062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894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01"/>
          <c:w val="0.7827040820785310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B8-11.  BESTEST BASIC
High Mass Annual Sensible Cooling</a:t>
            </a:r>
          </a:p>
        </c:rich>
      </c:tx>
      <c:layout>
        <c:manualLayout>
          <c:xMode val="edge"/>
          <c:yMode val="edge"/>
          <c:x val="0.299966732793250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14814196349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charts'!$B$123:$B$129,'data for charts'!$B$130)</c:f>
              <c:numCache>
                <c:formatCode>0.000_)</c:formatCode>
                <c:ptCount val="8"/>
                <c:pt idx="0">
                  <c:v>0.113</c:v>
                </c:pt>
                <c:pt idx="1">
                  <c:v>2.1320000000000001</c:v>
                </c:pt>
                <c:pt idx="2">
                  <c:v>0.82099999999999995</c:v>
                </c:pt>
                <c:pt idx="3">
                  <c:v>1.84</c:v>
                </c:pt>
                <c:pt idx="4">
                  <c:v>1.0389999999999999</c:v>
                </c:pt>
                <c:pt idx="5">
                  <c:v>2.0790000000000002</c:v>
                </c:pt>
                <c:pt idx="6">
                  <c:v>0.38700000000000001</c:v>
                </c:pt>
                <c:pt idx="7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D-9D42-8C9D-695A471C92F3}"/>
            </c:ext>
          </c:extLst>
        </c:ser>
        <c:ser>
          <c:idx val="10"/>
          <c:order val="1"/>
          <c:tx>
            <c:strRef>
              <c:f>'data for charts'!$C$122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charts'!$C$123:$C$129,'data for charts'!$C$130)</c:f>
              <c:numCache>
                <c:formatCode>0.000_)</c:formatCode>
                <c:ptCount val="8"/>
                <c:pt idx="0">
                  <c:v>0.224</c:v>
                </c:pt>
                <c:pt idx="1">
                  <c:v>2.6</c:v>
                </c:pt>
                <c:pt idx="2">
                  <c:v>1.5329999999999999</c:v>
                </c:pt>
                <c:pt idx="3">
                  <c:v>2.6160000000000001</c:v>
                </c:pt>
                <c:pt idx="4">
                  <c:v>1.9339999999999999</c:v>
                </c:pt>
                <c:pt idx="5">
                  <c:v>2.536</c:v>
                </c:pt>
                <c:pt idx="6">
                  <c:v>0.52600000000000002</c:v>
                </c:pt>
                <c:pt idx="7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FD-9D42-8C9D-695A471C92F3}"/>
            </c:ext>
          </c:extLst>
        </c:ser>
        <c:ser>
          <c:idx val="9"/>
          <c:order val="2"/>
          <c:tx>
            <c:strRef>
              <c:f>'data for charts'!$D$122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charts'!$D$123:$D$129,'data for charts'!$D$130)</c:f>
              <c:numCache>
                <c:formatCode>0.000_)</c:formatCode>
                <c:ptCount val="8"/>
                <c:pt idx="0">
                  <c:v>5.5E-2</c:v>
                </c:pt>
                <c:pt idx="1">
                  <c:v>2.4550000000000001</c:v>
                </c:pt>
                <c:pt idx="2">
                  <c:v>0.97599999999999998</c:v>
                </c:pt>
                <c:pt idx="3">
                  <c:v>2.44</c:v>
                </c:pt>
                <c:pt idx="4">
                  <c:v>1.266</c:v>
                </c:pt>
                <c:pt idx="5">
                  <c:v>2.34</c:v>
                </c:pt>
                <c:pt idx="6">
                  <c:v>0.53800000000000003</c:v>
                </c:pt>
                <c:pt idx="7">
                  <c:v>0.42799999999999999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FD-9D42-8C9D-695A471C92F3}"/>
            </c:ext>
          </c:extLst>
        </c:ser>
        <c:ser>
          <c:idx val="3"/>
          <c:order val="3"/>
          <c:tx>
            <c:strRef>
              <c:f>'data for charts'!$E$122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charts'!$E$123:$E$129,'data for charts'!$E$130)</c:f>
              <c:numCache>
                <c:formatCode>0.000_)</c:formatCode>
                <c:ptCount val="8"/>
                <c:pt idx="0">
                  <c:v>0.27200000000000002</c:v>
                </c:pt>
                <c:pt idx="1">
                  <c:v>3.165</c:v>
                </c:pt>
                <c:pt idx="2">
                  <c:v>1.8720000000000001</c:v>
                </c:pt>
                <c:pt idx="3">
                  <c:v>2.9430000000000001</c:v>
                </c:pt>
                <c:pt idx="4">
                  <c:v>2.173</c:v>
                </c:pt>
                <c:pt idx="5">
                  <c:v>3.036</c:v>
                </c:pt>
                <c:pt idx="6">
                  <c:v>0.92100000000000004</c:v>
                </c:pt>
                <c:pt idx="7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FD-9D42-8C9D-695A471C92F3}"/>
            </c:ext>
          </c:extLst>
        </c:ser>
        <c:ser>
          <c:idx val="4"/>
          <c:order val="4"/>
          <c:tx>
            <c:strRef>
              <c:f>'data for charts'!$F$122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charts'!$F$123:$F$129,'data for charts'!$F$130)</c:f>
              <c:numCache>
                <c:formatCode>0.000_)</c:formatCode>
                <c:ptCount val="8"/>
                <c:pt idx="0">
                  <c:v>0.222</c:v>
                </c:pt>
                <c:pt idx="1">
                  <c:v>3.415</c:v>
                </c:pt>
                <c:pt idx="2">
                  <c:v>1.8540000000000001</c:v>
                </c:pt>
                <c:pt idx="3">
                  <c:v>3.0920000000000001</c:v>
                </c:pt>
                <c:pt idx="4">
                  <c:v>2.238</c:v>
                </c:pt>
                <c:pt idx="5">
                  <c:v>3.2410000000000001</c:v>
                </c:pt>
                <c:pt idx="6">
                  <c:v>0.58899999999999997</c:v>
                </c:pt>
                <c:pt idx="7">
                  <c:v>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D-9D42-8C9D-695A471C92F3}"/>
            </c:ext>
          </c:extLst>
        </c:ser>
        <c:ser>
          <c:idx val="5"/>
          <c:order val="5"/>
          <c:tx>
            <c:strRef>
              <c:f>'data for charts'!$G$122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charts'!$G$123:$G$129,'data for charts'!$G$130)</c:f>
              <c:numCache>
                <c:formatCode>0.000_)</c:formatCode>
                <c:ptCount val="8"/>
                <c:pt idx="0">
                  <c:v>0.19500000000000001</c:v>
                </c:pt>
                <c:pt idx="1">
                  <c:v>2.5720000000000001</c:v>
                </c:pt>
                <c:pt idx="2">
                  <c:v>1.4279999999999999</c:v>
                </c:pt>
                <c:pt idx="3">
                  <c:v>2.4569999999999999</c:v>
                </c:pt>
                <c:pt idx="4">
                  <c:v>1.4390000000000001</c:v>
                </c:pt>
                <c:pt idx="5">
                  <c:v>2.4889999999999999</c:v>
                </c:pt>
                <c:pt idx="6">
                  <c:v>0.55100000000000005</c:v>
                </c:pt>
                <c:pt idx="7">
                  <c:v>0.64300000000000002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FD-9D42-8C9D-695A471C92F3}"/>
            </c:ext>
          </c:extLst>
        </c:ser>
        <c:ser>
          <c:idx val="6"/>
          <c:order val="6"/>
          <c:tx>
            <c:strRef>
              <c:f>'data for charts'!$H$122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charts'!$H$123:$H$129,'data for charts'!$H$130)</c:f>
              <c:numCache>
                <c:formatCode>0.000_)</c:formatCode>
                <c:ptCount val="8"/>
                <c:pt idx="0">
                  <c:v>0.20730000000000001</c:v>
                </c:pt>
                <c:pt idx="1">
                  <c:v>2.4849999999999999</c:v>
                </c:pt>
                <c:pt idx="2">
                  <c:v>1.3260000000000001</c:v>
                </c:pt>
                <c:pt idx="3">
                  <c:v>2.4180000000000001</c:v>
                </c:pt>
                <c:pt idx="4">
                  <c:v>1.4159999999999999</c:v>
                </c:pt>
                <c:pt idx="5">
                  <c:v>2.383</c:v>
                </c:pt>
                <c:pt idx="6">
                  <c:v>0.56059999999999999</c:v>
                </c:pt>
                <c:pt idx="7">
                  <c:v>0.4113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FD-9D42-8C9D-695A471C92F3}"/>
            </c:ext>
          </c:extLst>
        </c:ser>
        <c:ser>
          <c:idx val="7"/>
          <c:order val="7"/>
          <c:tx>
            <c:strRef>
              <c:f>'data for charts'!$I$122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charts'!$I$123:$I$129,'data for charts'!$I$130)</c:f>
              <c:numCache>
                <c:formatCode>0.000_)</c:formatCode>
                <c:ptCount val="8"/>
                <c:pt idx="0">
                  <c:v>0.32500000000000001</c:v>
                </c:pt>
                <c:pt idx="1">
                  <c:v>2.5990000000000002</c:v>
                </c:pt>
                <c:pt idx="2">
                  <c:v>1.7669999999999999</c:v>
                </c:pt>
                <c:pt idx="3">
                  <c:v>2.613</c:v>
                </c:pt>
                <c:pt idx="4">
                  <c:v>0</c:v>
                </c:pt>
                <c:pt idx="5">
                  <c:v>2.516</c:v>
                </c:pt>
                <c:pt idx="6">
                  <c:v>0.77100000000000002</c:v>
                </c:pt>
                <c:pt idx="7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FD-9D42-8C9D-695A471C92F3}"/>
            </c:ext>
          </c:extLst>
        </c:ser>
        <c:ser>
          <c:idx val="8"/>
          <c:order val="8"/>
          <c:tx>
            <c:strRef>
              <c:f>'data for charts'!$J$122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charts'!$A$123:$A$129,'data for charts'!$A$130)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charts'!$J$123:$J$129,'data for charts'!$J$130)</c:f>
              <c:numCache>
                <c:formatCode>0.000_)</c:formatCode>
                <c:ptCount val="8"/>
                <c:pt idx="0">
                  <c:v>0.20555599999999999</c:v>
                </c:pt>
                <c:pt idx="1">
                  <c:v>2.51111</c:v>
                </c:pt>
                <c:pt idx="2">
                  <c:v>1.23611</c:v>
                </c:pt>
                <c:pt idx="3">
                  <c:v>2.5499999999999998</c:v>
                </c:pt>
                <c:pt idx="4">
                  <c:v>1.63889</c:v>
                </c:pt>
                <c:pt idx="5">
                  <c:v>2.4361100000000002</c:v>
                </c:pt>
                <c:pt idx="6">
                  <c:v>0.54722199999999999</c:v>
                </c:pt>
                <c:pt idx="7">
                  <c:v>0.63333300000000003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FD-9D42-8C9D-695A471C9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91976"/>
        <c:axId val="-2044775432"/>
      </c:barChart>
      <c:catAx>
        <c:axId val="-212859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77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77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56801325609176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5919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99495748381099"/>
          <c:y val="0.93247168736860597"/>
          <c:w val="0.77185186479880996"/>
          <c:h val="6.31717854191553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B8-12.  BESTEST BASIC
High Mass Peak Heating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charts'!$B$173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charts'!$B$174:$B$180,'data for charts'!$B$181)</c:f>
              <c:numCache>
                <c:formatCode>0.000_)</c:formatCode>
                <c:ptCount val="8"/>
                <c:pt idx="0">
                  <c:v>3.2269999999999999</c:v>
                </c:pt>
                <c:pt idx="1">
                  <c:v>2.85</c:v>
                </c:pt>
                <c:pt idx="2">
                  <c:v>2.8580000000000001</c:v>
                </c:pt>
                <c:pt idx="3">
                  <c:v>3.3079999999999998</c:v>
                </c:pt>
                <c:pt idx="4">
                  <c:v>3.355</c:v>
                </c:pt>
                <c:pt idx="5">
                  <c:v>3.98</c:v>
                </c:pt>
                <c:pt idx="6">
                  <c:v>0</c:v>
                </c:pt>
                <c:pt idx="7">
                  <c:v>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1-E14F-8F26-0C27A1320755}"/>
            </c:ext>
          </c:extLst>
        </c:ser>
        <c:ser>
          <c:idx val="10"/>
          <c:order val="1"/>
          <c:tx>
            <c:strRef>
              <c:f>'data for charts'!$C$173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charts'!$C$174:$C$180,'data for charts'!$C$181)</c:f>
              <c:numCache>
                <c:formatCode>0.000_)</c:formatCode>
                <c:ptCount val="8"/>
                <c:pt idx="0">
                  <c:v>3.7930000000000001</c:v>
                </c:pt>
                <c:pt idx="1">
                  <c:v>3.4529999999999998</c:v>
                </c:pt>
                <c:pt idx="2">
                  <c:v>3.456</c:v>
                </c:pt>
                <c:pt idx="3">
                  <c:v>3.7029999999999998</c:v>
                </c:pt>
                <c:pt idx="4">
                  <c:v>3.7320000000000002</c:v>
                </c:pt>
                <c:pt idx="5">
                  <c:v>5.0279999999999996</c:v>
                </c:pt>
                <c:pt idx="6">
                  <c:v>0</c:v>
                </c:pt>
                <c:pt idx="7">
                  <c:v>2.7509999999999999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1-E14F-8F26-0C27A1320755}"/>
            </c:ext>
          </c:extLst>
        </c:ser>
        <c:ser>
          <c:idx val="9"/>
          <c:order val="2"/>
          <c:tx>
            <c:strRef>
              <c:f>'data for charts'!$D$173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charts'!$D$174:$D$180,'data for charts'!$D$181)</c:f>
              <c:numCache>
                <c:formatCode>0.000_)</c:formatCode>
                <c:ptCount val="8"/>
                <c:pt idx="0">
                  <c:v>3.9089999999999998</c:v>
                </c:pt>
                <c:pt idx="1">
                  <c:v>3.5569999999999999</c:v>
                </c:pt>
                <c:pt idx="2">
                  <c:v>3.5640000000000001</c:v>
                </c:pt>
                <c:pt idx="3">
                  <c:v>3.8050000000000002</c:v>
                </c:pt>
                <c:pt idx="4">
                  <c:v>3.8319999999999999</c:v>
                </c:pt>
                <c:pt idx="5">
                  <c:v>5.665</c:v>
                </c:pt>
                <c:pt idx="6">
                  <c:v>0</c:v>
                </c:pt>
                <c:pt idx="7">
                  <c:v>2.7269999999999999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1-E14F-8F26-0C27A1320755}"/>
            </c:ext>
          </c:extLst>
        </c:ser>
        <c:ser>
          <c:idx val="3"/>
          <c:order val="3"/>
          <c:tx>
            <c:strRef>
              <c:f>'data for charts'!$E$173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charts'!$E$174:$E$180,'data for charts'!$E$181)</c:f>
              <c:numCache>
                <c:formatCode>0.000_)</c:formatCode>
                <c:ptCount val="8"/>
                <c:pt idx="0">
                  <c:v>4.1379999999999999</c:v>
                </c:pt>
                <c:pt idx="1">
                  <c:v>3.76</c:v>
                </c:pt>
                <c:pt idx="2">
                  <c:v>3.7639999999999998</c:v>
                </c:pt>
                <c:pt idx="3">
                  <c:v>4.0129999999999999</c:v>
                </c:pt>
                <c:pt idx="4">
                  <c:v>4.0419999999999998</c:v>
                </c:pt>
                <c:pt idx="5">
                  <c:v>6.1159999999999997</c:v>
                </c:pt>
                <c:pt idx="6">
                  <c:v>0</c:v>
                </c:pt>
                <c:pt idx="7">
                  <c:v>2.863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11-E14F-8F26-0C27A1320755}"/>
            </c:ext>
          </c:extLst>
        </c:ser>
        <c:ser>
          <c:idx val="5"/>
          <c:order val="4"/>
          <c:tx>
            <c:strRef>
              <c:f>'data for charts'!$G$173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charts'!$G$174:$G$180,'data for charts'!$G$181)</c:f>
              <c:numCache>
                <c:formatCode>0.000_)</c:formatCode>
                <c:ptCount val="8"/>
                <c:pt idx="0">
                  <c:v>3.9020000000000001</c:v>
                </c:pt>
                <c:pt idx="1">
                  <c:v>3.6080000000000001</c:v>
                </c:pt>
                <c:pt idx="2">
                  <c:v>3.6179999999999999</c:v>
                </c:pt>
                <c:pt idx="3">
                  <c:v>4.0289999999999999</c:v>
                </c:pt>
                <c:pt idx="4">
                  <c:v>4.0640000000000001</c:v>
                </c:pt>
                <c:pt idx="5">
                  <c:v>6.117</c:v>
                </c:pt>
                <c:pt idx="6">
                  <c:v>0</c:v>
                </c:pt>
                <c:pt idx="7">
                  <c:v>2.8519999999999999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11-E14F-8F26-0C27A1320755}"/>
            </c:ext>
          </c:extLst>
        </c:ser>
        <c:ser>
          <c:idx val="6"/>
          <c:order val="5"/>
          <c:tx>
            <c:strRef>
              <c:f>'data for charts'!$H$173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charts'!$H$174:$H$180,'data for charts'!$H$181)</c:f>
              <c:numCache>
                <c:formatCode>0.000_)</c:formatCode>
                <c:ptCount val="8"/>
                <c:pt idx="0">
                  <c:v>3.7861111111111101</c:v>
                </c:pt>
                <c:pt idx="1">
                  <c:v>3.5166666666666702</c:v>
                </c:pt>
                <c:pt idx="2">
                  <c:v>3.5361111111111101</c:v>
                </c:pt>
                <c:pt idx="3">
                  <c:v>3.7083333333333299</c:v>
                </c:pt>
                <c:pt idx="4">
                  <c:v>3.74444444444444</c:v>
                </c:pt>
                <c:pt idx="5">
                  <c:v>5.12222222222222</c:v>
                </c:pt>
                <c:pt idx="6">
                  <c:v>0</c:v>
                </c:pt>
                <c:pt idx="7">
                  <c:v>2.5219999999999998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11-E14F-8F26-0C27A1320755}"/>
            </c:ext>
          </c:extLst>
        </c:ser>
        <c:ser>
          <c:idx val="7"/>
          <c:order val="6"/>
          <c:tx>
            <c:strRef>
              <c:f>'data for charts'!$I$173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charts'!$I$174:$I$180,'data for charts'!$I$181)</c:f>
              <c:numCache>
                <c:formatCode>0.000_)</c:formatCode>
                <c:ptCount val="8"/>
                <c:pt idx="0">
                  <c:v>3.9390000000000001</c:v>
                </c:pt>
                <c:pt idx="1">
                  <c:v>3.7970000000000002</c:v>
                </c:pt>
                <c:pt idx="2">
                  <c:v>3.8010000000000002</c:v>
                </c:pt>
                <c:pt idx="3">
                  <c:v>4.0609999999999999</c:v>
                </c:pt>
                <c:pt idx="4">
                  <c:v>0</c:v>
                </c:pt>
                <c:pt idx="5">
                  <c:v>6.4279999999999999</c:v>
                </c:pt>
                <c:pt idx="6">
                  <c:v>0</c:v>
                </c:pt>
                <c:pt idx="7">
                  <c:v>2.7789999999999999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11-E14F-8F26-0C27A1320755}"/>
            </c:ext>
          </c:extLst>
        </c:ser>
        <c:ser>
          <c:idx val="8"/>
          <c:order val="7"/>
          <c:tx>
            <c:strRef>
              <c:f>'data for charts'!$J$173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charts'!$A$174:$A$180,'data for charts'!$A$181)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charts'!$J$174:$J$180,'data for charts'!$J$181)</c:f>
              <c:numCache>
                <c:formatCode>0.000_)</c:formatCode>
                <c:ptCount val="8"/>
                <c:pt idx="0">
                  <c:v>3.7887599999999999</c:v>
                </c:pt>
                <c:pt idx="1">
                  <c:v>3.1743199999999998</c:v>
                </c:pt>
                <c:pt idx="2">
                  <c:v>3.1740699999999999</c:v>
                </c:pt>
                <c:pt idx="3">
                  <c:v>3.4843799999999998</c:v>
                </c:pt>
                <c:pt idx="4">
                  <c:v>3.5076000000000001</c:v>
                </c:pt>
                <c:pt idx="5">
                  <c:v>4.8271100000000002</c:v>
                </c:pt>
                <c:pt idx="6">
                  <c:v>0</c:v>
                </c:pt>
                <c:pt idx="7">
                  <c:v>2.6974399999999998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11-E14F-8F26-0C27A1320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499736"/>
        <c:axId val="-2038496392"/>
      </c:barChart>
      <c:catAx>
        <c:axId val="-203849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9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49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8726498910311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499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4254619393441"/>
          <c:y val="0.93265922510094101"/>
          <c:w val="0.781224477905856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B8-13.  BESTEST BASIC
High Mass Peak Sensible Cooling</a:t>
            </a:r>
          </a:p>
        </c:rich>
      </c:tx>
      <c:layout>
        <c:manualLayout>
          <c:xMode val="edge"/>
          <c:yMode val="edge"/>
          <c:x val="0.311997809374827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charts'!$B$222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charts'!$B$223:$B$229,'data for charts'!$B$230)</c:f>
              <c:numCache>
                <c:formatCode>0.000_)</c:formatCode>
                <c:ptCount val="8"/>
                <c:pt idx="0">
                  <c:v>0.58499999999999996</c:v>
                </c:pt>
                <c:pt idx="1">
                  <c:v>2.8879999999999999</c:v>
                </c:pt>
                <c:pt idx="2">
                  <c:v>1.8959999999999999</c:v>
                </c:pt>
                <c:pt idx="3">
                  <c:v>2.3849999999999998</c:v>
                </c:pt>
                <c:pt idx="4">
                  <c:v>1.873</c:v>
                </c:pt>
                <c:pt idx="5">
                  <c:v>2.8879999999999999</c:v>
                </c:pt>
                <c:pt idx="6">
                  <c:v>2.0329999999999999</c:v>
                </c:pt>
                <c:pt idx="7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E-064E-B237-28D171F49E04}"/>
            </c:ext>
          </c:extLst>
        </c:ser>
        <c:ser>
          <c:idx val="10"/>
          <c:order val="1"/>
          <c:tx>
            <c:strRef>
              <c:f>'data for charts'!$C$222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charts'!$C$223:$C$229,'data for charts'!$C$230)</c:f>
              <c:numCache>
                <c:formatCode>0.000_)</c:formatCode>
                <c:ptCount val="8"/>
                <c:pt idx="0">
                  <c:v>0.96699999999999997</c:v>
                </c:pt>
                <c:pt idx="1">
                  <c:v>3.1549999999999998</c:v>
                </c:pt>
                <c:pt idx="2">
                  <c:v>2.5</c:v>
                </c:pt>
                <c:pt idx="3">
                  <c:v>2.9329999999999998</c:v>
                </c:pt>
                <c:pt idx="4">
                  <c:v>2.5459999999999998</c:v>
                </c:pt>
                <c:pt idx="5">
                  <c:v>3.1549999999999998</c:v>
                </c:pt>
                <c:pt idx="6">
                  <c:v>2.621</c:v>
                </c:pt>
                <c:pt idx="7">
                  <c:v>1.1439999999999999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E-064E-B237-28D171F49E04}"/>
            </c:ext>
          </c:extLst>
        </c:ser>
        <c:ser>
          <c:idx val="9"/>
          <c:order val="2"/>
          <c:tx>
            <c:strRef>
              <c:f>'data for charts'!$D$222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charts'!$D$223:$D$229,'data for charts'!$D$230)</c:f>
              <c:numCache>
                <c:formatCode>0.000_)</c:formatCode>
                <c:ptCount val="8"/>
                <c:pt idx="0">
                  <c:v>0.74299999999999999</c:v>
                </c:pt>
                <c:pt idx="1">
                  <c:v>3.4580000000000002</c:v>
                </c:pt>
                <c:pt idx="2">
                  <c:v>2.3359999999999999</c:v>
                </c:pt>
                <c:pt idx="3">
                  <c:v>3.109</c:v>
                </c:pt>
                <c:pt idx="4">
                  <c:v>2.3879999999999999</c:v>
                </c:pt>
                <c:pt idx="5">
                  <c:v>3.4580000000000002</c:v>
                </c:pt>
                <c:pt idx="6">
                  <c:v>2.6640000000000001</c:v>
                </c:pt>
                <c:pt idx="7">
                  <c:v>1.0569999999999999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E-064E-B237-28D171F49E04}"/>
            </c:ext>
          </c:extLst>
        </c:ser>
        <c:ser>
          <c:idx val="3"/>
          <c:order val="3"/>
          <c:tx>
            <c:strRef>
              <c:f>'data for charts'!$E$222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charts'!$E$223:$E$229,'data for charts'!$E$230)</c:f>
              <c:numCache>
                <c:formatCode>0.000_)</c:formatCode>
                <c:ptCount val="8"/>
                <c:pt idx="0">
                  <c:v>1.3520000000000001</c:v>
                </c:pt>
                <c:pt idx="1">
                  <c:v>3.871</c:v>
                </c:pt>
                <c:pt idx="2">
                  <c:v>3.2770000000000001</c:v>
                </c:pt>
                <c:pt idx="3">
                  <c:v>3.4870000000000001</c:v>
                </c:pt>
                <c:pt idx="4">
                  <c:v>3.08</c:v>
                </c:pt>
                <c:pt idx="5">
                  <c:v>3.871</c:v>
                </c:pt>
                <c:pt idx="6">
                  <c:v>3.17</c:v>
                </c:pt>
                <c:pt idx="7">
                  <c:v>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E-064E-B237-28D171F49E04}"/>
            </c:ext>
          </c:extLst>
        </c:ser>
        <c:ser>
          <c:idx val="5"/>
          <c:order val="4"/>
          <c:tx>
            <c:strRef>
              <c:f>'data for charts'!$G$222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charts'!$G$223:$G$229,'data for charts'!$G$230)</c:f>
              <c:numCache>
                <c:formatCode>0.000_)</c:formatCode>
                <c:ptCount val="8"/>
                <c:pt idx="0">
                  <c:v>1.028</c:v>
                </c:pt>
                <c:pt idx="1">
                  <c:v>3.3340000000000001</c:v>
                </c:pt>
                <c:pt idx="2">
                  <c:v>2.786</c:v>
                </c:pt>
                <c:pt idx="3">
                  <c:v>3.0710000000000002</c:v>
                </c:pt>
                <c:pt idx="4">
                  <c:v>2.4860000000000002</c:v>
                </c:pt>
                <c:pt idx="5">
                  <c:v>3.3340000000000001</c:v>
                </c:pt>
                <c:pt idx="6">
                  <c:v>2.677</c:v>
                </c:pt>
                <c:pt idx="7">
                  <c:v>1.179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9E-064E-B237-28D171F49E04}"/>
            </c:ext>
          </c:extLst>
        </c:ser>
        <c:ser>
          <c:idx val="6"/>
          <c:order val="5"/>
          <c:tx>
            <c:strRef>
              <c:f>'data for charts'!$H$222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charts'!$H$223:$H$229,'data for charts'!$H$230)</c:f>
              <c:numCache>
                <c:formatCode>0.000_)</c:formatCode>
                <c:ptCount val="8"/>
                <c:pt idx="0">
                  <c:v>0.98277777777777797</c:v>
                </c:pt>
                <c:pt idx="1">
                  <c:v>3.56666666666667</c:v>
                </c:pt>
                <c:pt idx="2">
                  <c:v>2.7916666666666701</c:v>
                </c:pt>
                <c:pt idx="3">
                  <c:v>3.05</c:v>
                </c:pt>
                <c:pt idx="4">
                  <c:v>2.49833333333333</c:v>
                </c:pt>
                <c:pt idx="5">
                  <c:v>3.56666666666667</c:v>
                </c:pt>
                <c:pt idx="6">
                  <c:v>2.68611111111111</c:v>
                </c:pt>
                <c:pt idx="7">
                  <c:v>1.3779999999999999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9E-064E-B237-28D171F49E04}"/>
            </c:ext>
          </c:extLst>
        </c:ser>
        <c:ser>
          <c:idx val="7"/>
          <c:order val="6"/>
          <c:tx>
            <c:strRef>
              <c:f>'data for charts'!$I$222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charts'!$I$223:$I$229,'data for charts'!$I$230)</c:f>
              <c:numCache>
                <c:formatCode>0.000_)</c:formatCode>
                <c:ptCount val="8"/>
                <c:pt idx="0">
                  <c:v>1.3580000000000001</c:v>
                </c:pt>
                <c:pt idx="1">
                  <c:v>3.4569999999999999</c:v>
                </c:pt>
                <c:pt idx="2">
                  <c:v>3.1469999999999998</c:v>
                </c:pt>
                <c:pt idx="3">
                  <c:v>3.5049999999999999</c:v>
                </c:pt>
                <c:pt idx="4">
                  <c:v>0</c:v>
                </c:pt>
                <c:pt idx="5">
                  <c:v>3.4569999999999999</c:v>
                </c:pt>
                <c:pt idx="6">
                  <c:v>2.867</c:v>
                </c:pt>
                <c:pt idx="7">
                  <c:v>1.403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9E-064E-B237-28D171F49E04}"/>
            </c:ext>
          </c:extLst>
        </c:ser>
        <c:ser>
          <c:idx val="8"/>
          <c:order val="7"/>
          <c:tx>
            <c:strRef>
              <c:f>'data for charts'!$J$222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charts'!$A$223:$A$229,'data for charts'!$A$230)</c:f>
              <c:strCache>
                <c:ptCount val="8"/>
                <c:pt idx="0">
                  <c:v>800
Opaque
Windows</c:v>
                </c:pt>
                <c:pt idx="1">
                  <c:v>900
South 
Windows</c:v>
                </c:pt>
                <c:pt idx="2">
                  <c:v>910
S. Windows 
+ Overhang</c:v>
                </c:pt>
                <c:pt idx="3">
                  <c:v>920
East &amp; West 
Windows</c:v>
                </c:pt>
                <c:pt idx="4">
                  <c:v>930
E&amp;W 
Windows 
+ Overhang 
&amp; Fins</c:v>
                </c:pt>
                <c:pt idx="5">
                  <c:v>940
Case 900 
with Htg. 
Temp. 
Setback</c:v>
                </c:pt>
                <c:pt idx="6">
                  <c:v>950
Case 900
with Night 
Ventilation</c:v>
                </c:pt>
                <c:pt idx="7">
                  <c:v>960
Sunspace </c:v>
                </c:pt>
              </c:strCache>
            </c:strRef>
          </c:cat>
          <c:val>
            <c:numRef>
              <c:f>('data for charts'!$J$223:$J$229,'data for charts'!$J$230)</c:f>
              <c:numCache>
                <c:formatCode>0.000_)</c:formatCode>
                <c:ptCount val="8"/>
                <c:pt idx="0">
                  <c:v>0.85158299999999998</c:v>
                </c:pt>
                <c:pt idx="1">
                  <c:v>3.2541500000000001</c:v>
                </c:pt>
                <c:pt idx="2">
                  <c:v>2.5770400000000002</c:v>
                </c:pt>
                <c:pt idx="3">
                  <c:v>2.7810999999999999</c:v>
                </c:pt>
                <c:pt idx="4">
                  <c:v>2.2779099999999999</c:v>
                </c:pt>
                <c:pt idx="5">
                  <c:v>3.25414</c:v>
                </c:pt>
                <c:pt idx="6">
                  <c:v>2.30077</c:v>
                </c:pt>
                <c:pt idx="7">
                  <c:v>1.14158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9E-064E-B237-28D171F4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927768"/>
        <c:axId val="-2120919064"/>
      </c:barChart>
      <c:catAx>
        <c:axId val="-212092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1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91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8643828167482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2776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474375220301"/>
          <c:y val="0.93265922510094101"/>
          <c:w val="0.776785781910446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B8-14.  BESTEST BASIC
Maximum Hourly Annual Temperature
Free-Float Cases</a:t>
            </a:r>
          </a:p>
        </c:rich>
      </c:tx>
      <c:layout>
        <c:manualLayout>
          <c:xMode val="edge"/>
          <c:yMode val="edge"/>
          <c:x val="0.288990069360086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charts'!$B$264:$B$268</c:f>
              <c:numCache>
                <c:formatCode>0.0_)</c:formatCode>
                <c:ptCount val="5"/>
                <c:pt idx="0">
                  <c:v>64.929000000000002</c:v>
                </c:pt>
                <c:pt idx="1">
                  <c:v>41.811999999999998</c:v>
                </c:pt>
                <c:pt idx="2">
                  <c:v>63.235999999999997</c:v>
                </c:pt>
                <c:pt idx="3">
                  <c:v>35.54</c:v>
                </c:pt>
                <c:pt idx="4">
                  <c:v>48.942999999999998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6-624D-BAE9-3E4891464926}"/>
            </c:ext>
          </c:extLst>
        </c:ser>
        <c:ser>
          <c:idx val="10"/>
          <c:order val="1"/>
          <c:tx>
            <c:strRef>
              <c:f>'data for charts'!$C$263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charts'!$C$264:$C$268</c:f>
              <c:numCache>
                <c:formatCode>0.0_)</c:formatCode>
                <c:ptCount val="5"/>
                <c:pt idx="0">
                  <c:v>65.11</c:v>
                </c:pt>
                <c:pt idx="1">
                  <c:v>43.44</c:v>
                </c:pt>
                <c:pt idx="2">
                  <c:v>63.45</c:v>
                </c:pt>
                <c:pt idx="3">
                  <c:v>36.229999999999997</c:v>
                </c:pt>
                <c:pt idx="4">
                  <c:v>48.88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6-624D-BAE9-3E4891464926}"/>
            </c:ext>
          </c:extLst>
        </c:ser>
        <c:ser>
          <c:idx val="9"/>
          <c:order val="2"/>
          <c:tx>
            <c:strRef>
              <c:f>'data for charts'!$D$263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charts'!$D$264:$D$268</c:f>
              <c:numCache>
                <c:formatCode>0.0_)</c:formatCode>
                <c:ptCount val="5"/>
                <c:pt idx="0">
                  <c:v>69.5</c:v>
                </c:pt>
                <c:pt idx="1">
                  <c:v>42.7</c:v>
                </c:pt>
                <c:pt idx="2">
                  <c:v>68.2</c:v>
                </c:pt>
                <c:pt idx="3">
                  <c:v>35.9</c:v>
                </c:pt>
                <c:pt idx="4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6-624D-BAE9-3E4891464926}"/>
            </c:ext>
          </c:extLst>
        </c:ser>
        <c:ser>
          <c:idx val="3"/>
          <c:order val="3"/>
          <c:tx>
            <c:strRef>
              <c:f>'data for charts'!$E$263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charts'!$E$264:$E$268</c:f>
              <c:numCache>
                <c:formatCode>0.0_)</c:formatCode>
                <c:ptCount val="5"/>
                <c:pt idx="0">
                  <c:v>68.599999999999994</c:v>
                </c:pt>
                <c:pt idx="1">
                  <c:v>44.8</c:v>
                </c:pt>
                <c:pt idx="2">
                  <c:v>67</c:v>
                </c:pt>
                <c:pt idx="3">
                  <c:v>38.5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6-624D-BAE9-3E4891464926}"/>
            </c:ext>
          </c:extLst>
        </c:ser>
        <c:ser>
          <c:idx val="5"/>
          <c:order val="4"/>
          <c:tx>
            <c:strRef>
              <c:f>'data for charts'!$G$263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charts'!$G$264:$G$268</c:f>
              <c:numCache>
                <c:formatCode>0.0_)</c:formatCode>
                <c:ptCount val="5"/>
                <c:pt idx="0">
                  <c:v>64.900000000000006</c:v>
                </c:pt>
                <c:pt idx="1">
                  <c:v>43</c:v>
                </c:pt>
                <c:pt idx="2">
                  <c:v>63.3</c:v>
                </c:pt>
                <c:pt idx="3">
                  <c:v>36.1</c:v>
                </c:pt>
                <c:pt idx="4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6-624D-BAE9-3E4891464926}"/>
            </c:ext>
          </c:extLst>
        </c:ser>
        <c:ser>
          <c:idx val="6"/>
          <c:order val="5"/>
          <c:tx>
            <c:strRef>
              <c:f>'data for charts'!$H$263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charts'!$H$264:$H$268</c:f>
              <c:numCache>
                <c:formatCode>0.0_)</c:formatCode>
                <c:ptCount val="5"/>
                <c:pt idx="0">
                  <c:v>65.25</c:v>
                </c:pt>
                <c:pt idx="1">
                  <c:v>42.46</c:v>
                </c:pt>
                <c:pt idx="2">
                  <c:v>63.74</c:v>
                </c:pt>
                <c:pt idx="3">
                  <c:v>35.67</c:v>
                </c:pt>
                <c:pt idx="4">
                  <c:v>55.34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6-624D-BAE9-3E4891464926}"/>
            </c:ext>
          </c:extLst>
        </c:ser>
        <c:ser>
          <c:idx val="7"/>
          <c:order val="6"/>
          <c:tx>
            <c:strRef>
              <c:f>'data for charts'!$I$263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charts'!$I$264:$I$268</c:f>
              <c:numCache>
                <c:formatCode>0.0_)</c:formatCode>
                <c:ptCount val="5"/>
                <c:pt idx="0">
                  <c:v>65.25</c:v>
                </c:pt>
                <c:pt idx="1">
                  <c:v>43.17</c:v>
                </c:pt>
                <c:pt idx="2">
                  <c:v>63.82</c:v>
                </c:pt>
                <c:pt idx="3">
                  <c:v>37.58</c:v>
                </c:pt>
                <c:pt idx="4">
                  <c:v>48.92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6-624D-BAE9-3E4891464926}"/>
            </c:ext>
          </c:extLst>
        </c:ser>
        <c:ser>
          <c:idx val="8"/>
          <c:order val="7"/>
          <c:tx>
            <c:strRef>
              <c:f>'data for charts'!$J$263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charts'!$A$264:$A$268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charts'!$J$264:$J$268</c:f>
              <c:numCache>
                <c:formatCode>0.0_)</c:formatCode>
                <c:ptCount val="5"/>
                <c:pt idx="0">
                  <c:v>65.288499999999999</c:v>
                </c:pt>
                <c:pt idx="1">
                  <c:v>43.163699999999999</c:v>
                </c:pt>
                <c:pt idx="2">
                  <c:v>68.662599999999998</c:v>
                </c:pt>
                <c:pt idx="3">
                  <c:v>37.088099999999997</c:v>
                </c:pt>
                <c:pt idx="4">
                  <c:v>51.467700000000001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E6-624D-BAE9-3E4891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706312"/>
        <c:axId val="-2115069576"/>
      </c:barChart>
      <c:catAx>
        <c:axId val="208270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6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0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Maximum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08700466275320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06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908171439724"/>
          <c:y val="0.93265922510094101"/>
          <c:w val="0.77086736521974697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B8-15.  BESTEST BASIC
Minimum Hourly Annual Temperature
Free-Float Cases</a:t>
            </a:r>
          </a:p>
        </c:rich>
      </c:tx>
      <c:layout>
        <c:manualLayout>
          <c:xMode val="edge"/>
          <c:yMode val="edge"/>
          <c:x val="0.291638977980138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charts'!$B$278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charts'!$B$279:$B$283</c:f>
              <c:numCache>
                <c:formatCode>0.0_)</c:formatCode>
                <c:ptCount val="5"/>
                <c:pt idx="0">
                  <c:v>-15.565</c:v>
                </c:pt>
                <c:pt idx="1">
                  <c:v>-1.647</c:v>
                </c:pt>
                <c:pt idx="2">
                  <c:v>-22.564</c:v>
                </c:pt>
                <c:pt idx="3">
                  <c:v>-19.484000000000002</c:v>
                </c:pt>
                <c:pt idx="4">
                  <c:v>2.7290000000000001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A-A242-BB87-816F8D0B3DBF}"/>
            </c:ext>
          </c:extLst>
        </c:ser>
        <c:ser>
          <c:idx val="10"/>
          <c:order val="1"/>
          <c:tx>
            <c:strRef>
              <c:f>'data for charts'!$C$278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charts'!$C$279:$C$283</c:f>
              <c:numCache>
                <c:formatCode>0.0_)</c:formatCode>
                <c:ptCount val="5"/>
                <c:pt idx="0">
                  <c:v>-17.05</c:v>
                </c:pt>
                <c:pt idx="1">
                  <c:v>-3.15</c:v>
                </c:pt>
                <c:pt idx="2">
                  <c:v>-22.96</c:v>
                </c:pt>
                <c:pt idx="3">
                  <c:v>-20.04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A-A242-BB87-816F8D0B3DBF}"/>
            </c:ext>
          </c:extLst>
        </c:ser>
        <c:ser>
          <c:idx val="9"/>
          <c:order val="2"/>
          <c:tx>
            <c:strRef>
              <c:f>'data for charts'!$D$278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charts'!$D$279:$D$283</c:f>
              <c:numCache>
                <c:formatCode>0.0_)</c:formatCode>
                <c:ptCount val="5"/>
                <c:pt idx="0">
                  <c:v>-18.8</c:v>
                </c:pt>
                <c:pt idx="1">
                  <c:v>-4.3</c:v>
                </c:pt>
                <c:pt idx="2">
                  <c:v>-21.6</c:v>
                </c:pt>
                <c:pt idx="3">
                  <c:v>-18.600000000000001</c:v>
                </c:pt>
                <c:pt idx="4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A-A242-BB87-816F8D0B3DBF}"/>
            </c:ext>
          </c:extLst>
        </c:ser>
        <c:ser>
          <c:idx val="3"/>
          <c:order val="3"/>
          <c:tx>
            <c:strRef>
              <c:f>'data for charts'!$E$278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charts'!$E$279:$E$283</c:f>
              <c:numCache>
                <c:formatCode>0.0_)</c:formatCode>
                <c:ptCount val="5"/>
                <c:pt idx="0">
                  <c:v>-18</c:v>
                </c:pt>
                <c:pt idx="1">
                  <c:v>-4.5</c:v>
                </c:pt>
                <c:pt idx="2">
                  <c:v>-23</c:v>
                </c:pt>
                <c:pt idx="3">
                  <c:v>-19.7</c:v>
                </c:pt>
                <c:pt idx="4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A-A242-BB87-816F8D0B3DBF}"/>
            </c:ext>
          </c:extLst>
        </c:ser>
        <c:ser>
          <c:idx val="5"/>
          <c:order val="4"/>
          <c:tx>
            <c:strRef>
              <c:f>'data for charts'!$G$278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charts'!$G$279:$G$283</c:f>
              <c:numCache>
                <c:formatCode>0.0_)</c:formatCode>
                <c:ptCount val="5"/>
                <c:pt idx="0">
                  <c:v>-17.8</c:v>
                </c:pt>
                <c:pt idx="1">
                  <c:v>-4</c:v>
                </c:pt>
                <c:pt idx="2">
                  <c:v>-22.9</c:v>
                </c:pt>
                <c:pt idx="3">
                  <c:v>-20.2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A-A242-BB87-816F8D0B3DBF}"/>
            </c:ext>
          </c:extLst>
        </c:ser>
        <c:ser>
          <c:idx val="6"/>
          <c:order val="5"/>
          <c:tx>
            <c:strRef>
              <c:f>'data for charts'!$H$278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charts'!$H$279:$H$283</c:f>
              <c:numCache>
                <c:formatCode>0.0_)</c:formatCode>
                <c:ptCount val="5"/>
                <c:pt idx="0">
                  <c:v>-17.809999999999999</c:v>
                </c:pt>
                <c:pt idx="1">
                  <c:v>-6.38</c:v>
                </c:pt>
                <c:pt idx="2">
                  <c:v>-22.83</c:v>
                </c:pt>
                <c:pt idx="3">
                  <c:v>-19.34</c:v>
                </c:pt>
                <c:pt idx="4">
                  <c:v>-2.82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1A-A242-BB87-816F8D0B3DBF}"/>
            </c:ext>
          </c:extLst>
        </c:ser>
        <c:ser>
          <c:idx val="7"/>
          <c:order val="6"/>
          <c:tx>
            <c:strRef>
              <c:f>'data for charts'!$I$278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charts'!$I$279:$I$283</c:f>
              <c:numCache>
                <c:formatCode>0.0_)</c:formatCode>
                <c:ptCount val="5"/>
                <c:pt idx="0">
                  <c:v>-18.47</c:v>
                </c:pt>
                <c:pt idx="1">
                  <c:v>-5.64</c:v>
                </c:pt>
                <c:pt idx="2">
                  <c:v>-22.91</c:v>
                </c:pt>
                <c:pt idx="3">
                  <c:v>-19.96</c:v>
                </c:pt>
                <c:pt idx="4">
                  <c:v>-0.39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A-A242-BB87-816F8D0B3DBF}"/>
            </c:ext>
          </c:extLst>
        </c:ser>
        <c:ser>
          <c:idx val="8"/>
          <c:order val="7"/>
          <c:tx>
            <c:strRef>
              <c:f>'data for charts'!$J$278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charts'!$A$279:$A$283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charts'!$J$279:$J$283</c:f>
              <c:numCache>
                <c:formatCode>0.0_)</c:formatCode>
                <c:ptCount val="5"/>
                <c:pt idx="0">
                  <c:v>-17.4102</c:v>
                </c:pt>
                <c:pt idx="1">
                  <c:v>-2.5959500000000002</c:v>
                </c:pt>
                <c:pt idx="2">
                  <c:v>-23.039100000000001</c:v>
                </c:pt>
                <c:pt idx="3">
                  <c:v>-20.203600000000002</c:v>
                </c:pt>
                <c:pt idx="4">
                  <c:v>2.1432099999999998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1A-A242-BB87-816F8D0B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588936"/>
        <c:axId val="-2038608760"/>
      </c:barChart>
      <c:catAx>
        <c:axId val="-2038588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60876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-203860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Minimum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12104575835034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588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4144418129801"/>
          <c:y val="0.93265922510094101"/>
          <c:w val="0.76051025253363902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B8-16.  BESTEST BASIC
Average Hourly Annual Temperature
Free-Float Cases</a:t>
            </a:r>
          </a:p>
        </c:rich>
      </c:tx>
      <c:layout>
        <c:manualLayout>
          <c:xMode val="edge"/>
          <c:yMode val="edge"/>
          <c:x val="0.29730675452471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charts'!$B$285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charts'!$B$288:$B$292</c:f>
              <c:numCache>
                <c:formatCode>0.0_)</c:formatCode>
                <c:ptCount val="5"/>
                <c:pt idx="0">
                  <c:v>25.126000000000001</c:v>
                </c:pt>
                <c:pt idx="1">
                  <c:v>25.452999999999999</c:v>
                </c:pt>
                <c:pt idx="2">
                  <c:v>18.234000000000002</c:v>
                </c:pt>
                <c:pt idx="3">
                  <c:v>14.14</c:v>
                </c:pt>
                <c:pt idx="4">
                  <c:v>27.49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9-0847-816A-3BE6162DD4AC}"/>
            </c:ext>
          </c:extLst>
        </c:ser>
        <c:ser>
          <c:idx val="10"/>
          <c:order val="1"/>
          <c:tx>
            <c:strRef>
              <c:f>'data for charts'!$C$285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charts'!$C$288:$C$292</c:f>
              <c:numCache>
                <c:formatCode>0.0_)</c:formatCode>
                <c:ptCount val="5"/>
                <c:pt idx="0">
                  <c:v>25.43</c:v>
                </c:pt>
                <c:pt idx="1">
                  <c:v>25.93</c:v>
                </c:pt>
                <c:pt idx="2">
                  <c:v>18.690000000000001</c:v>
                </c:pt>
                <c:pt idx="3">
                  <c:v>14.26</c:v>
                </c:pt>
                <c:pt idx="4">
                  <c:v>27.72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9-0847-816A-3BE6162DD4AC}"/>
            </c:ext>
          </c:extLst>
        </c:ser>
        <c:ser>
          <c:idx val="9"/>
          <c:order val="2"/>
          <c:tx>
            <c:strRef>
              <c:f>'data for charts'!$D$285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charts'!$D$288:$D$292</c:f>
              <c:numCache>
                <c:formatCode>0.0_)</c:formatCode>
                <c:ptCount val="5"/>
                <c:pt idx="0">
                  <c:v>24.6</c:v>
                </c:pt>
                <c:pt idx="1">
                  <c:v>24.7</c:v>
                </c:pt>
                <c:pt idx="2">
                  <c:v>19.100000000000001</c:v>
                </c:pt>
                <c:pt idx="3">
                  <c:v>14.3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9-0847-816A-3BE6162DD4AC}"/>
            </c:ext>
          </c:extLst>
        </c:ser>
        <c:ser>
          <c:idx val="3"/>
          <c:order val="3"/>
          <c:tx>
            <c:strRef>
              <c:f>'data for charts'!$E$285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charts'!$E$288:$E$292</c:f>
              <c:numCache>
                <c:formatCode>0.0_)</c:formatCode>
                <c:ptCount val="5"/>
                <c:pt idx="0">
                  <c:v>25.48</c:v>
                </c:pt>
                <c:pt idx="1">
                  <c:v>25.49</c:v>
                </c:pt>
                <c:pt idx="2">
                  <c:v>18.96</c:v>
                </c:pt>
                <c:pt idx="3">
                  <c:v>14.97</c:v>
                </c:pt>
                <c:pt idx="4">
                  <c:v>28.69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59-0847-816A-3BE6162DD4AC}"/>
            </c:ext>
          </c:extLst>
        </c:ser>
        <c:ser>
          <c:idx val="1"/>
          <c:order val="4"/>
          <c:tx>
            <c:strRef>
              <c:f>'data for charts'!$F$285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charts'!$F$288:$F$292</c:f>
              <c:numCache>
                <c:formatCode>0.0_)</c:formatCode>
                <c:ptCount val="5"/>
                <c:pt idx="0">
                  <c:v>25.93</c:v>
                </c:pt>
                <c:pt idx="1">
                  <c:v>25.72</c:v>
                </c:pt>
                <c:pt idx="2">
                  <c:v>19.62</c:v>
                </c:pt>
                <c:pt idx="3">
                  <c:v>14.29</c:v>
                </c:pt>
                <c:pt idx="4">
                  <c:v>28.54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59-0847-816A-3BE6162DD4AC}"/>
            </c:ext>
          </c:extLst>
        </c:ser>
        <c:ser>
          <c:idx val="5"/>
          <c:order val="5"/>
          <c:tx>
            <c:strRef>
              <c:f>'data for charts'!$G$285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charts'!$G$288:$G$292</c:f>
              <c:numCache>
                <c:formatCode>0.0_)</c:formatCode>
                <c:ptCount val="5"/>
                <c:pt idx="0">
                  <c:v>25.2</c:v>
                </c:pt>
                <c:pt idx="1">
                  <c:v>25.2</c:v>
                </c:pt>
                <c:pt idx="2">
                  <c:v>18.399999999999999</c:v>
                </c:pt>
                <c:pt idx="3">
                  <c:v>14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59-0847-816A-3BE6162DD4AC}"/>
            </c:ext>
          </c:extLst>
        </c:ser>
        <c:ser>
          <c:idx val="6"/>
          <c:order val="6"/>
          <c:tx>
            <c:strRef>
              <c:f>'data for charts'!$H$285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charts'!$H$288:$H$292</c:f>
              <c:numCache>
                <c:formatCode>0.0_)</c:formatCode>
                <c:ptCount val="5"/>
                <c:pt idx="0">
                  <c:v>24.49</c:v>
                </c:pt>
                <c:pt idx="1">
                  <c:v>24.47</c:v>
                </c:pt>
                <c:pt idx="2">
                  <c:v>17.989999999999998</c:v>
                </c:pt>
                <c:pt idx="3">
                  <c:v>14.53</c:v>
                </c:pt>
                <c:pt idx="4">
                  <c:v>28.96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59-0847-816A-3BE6162DD4AC}"/>
            </c:ext>
          </c:extLst>
        </c:ser>
        <c:ser>
          <c:idx val="7"/>
          <c:order val="7"/>
          <c:tx>
            <c:strRef>
              <c:f>'data for charts'!$I$285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charts'!$I$288:$I$292</c:f>
              <c:numCache>
                <c:formatCode>0.0_)</c:formatCode>
                <c:ptCount val="5"/>
                <c:pt idx="0">
                  <c:v>24.22</c:v>
                </c:pt>
                <c:pt idx="1">
                  <c:v>24.45</c:v>
                </c:pt>
                <c:pt idx="2">
                  <c:v>18.36</c:v>
                </c:pt>
                <c:pt idx="3">
                  <c:v>14.64</c:v>
                </c:pt>
                <c:pt idx="4">
                  <c:v>26.43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59-0847-816A-3BE6162DD4AC}"/>
            </c:ext>
          </c:extLst>
        </c:ser>
        <c:ser>
          <c:idx val="8"/>
          <c:order val="8"/>
          <c:tx>
            <c:strRef>
              <c:f>'data for charts'!$J$285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charts'!$A$288:$A$292</c:f>
              <c:strCache>
                <c:ptCount val="5"/>
                <c:pt idx="0">
                  <c:v>600FF - Low Mass Building with South Windows</c:v>
                </c:pt>
                <c:pt idx="1">
                  <c:v>900FF - High Mass Building with South Windows</c:v>
                </c:pt>
                <c:pt idx="2">
                  <c:v>650FF
Case 600FF with
Night Ventilation</c:v>
                </c:pt>
                <c:pt idx="3">
                  <c:v>950FF
Case 900FF with
Night Ventilation</c:v>
                </c:pt>
                <c:pt idx="4">
                  <c:v>960
Sunspace</c:v>
                </c:pt>
              </c:strCache>
            </c:strRef>
          </c:cat>
          <c:val>
            <c:numRef>
              <c:f>'data for charts'!$J$288:$J$292</c:f>
              <c:numCache>
                <c:formatCode>0.0_)</c:formatCode>
                <c:ptCount val="5"/>
                <c:pt idx="0">
                  <c:v>25.81</c:v>
                </c:pt>
                <c:pt idx="1">
                  <c:v>26.006399999999999</c:v>
                </c:pt>
                <c:pt idx="2">
                  <c:v>19.774899999999999</c:v>
                </c:pt>
                <c:pt idx="3">
                  <c:v>14.872400000000001</c:v>
                </c:pt>
                <c:pt idx="4">
                  <c:v>28.783100000000001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9-0847-816A-3BE6162DD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717784"/>
        <c:axId val="-2038714472"/>
      </c:barChart>
      <c:catAx>
        <c:axId val="-203871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1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Average 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1940193446455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17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058258394726"/>
          <c:y val="0.93265922510094101"/>
          <c:w val="0.77234696939242198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B8-17.  BESTEST BASIC
South Window Shading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charts'!$R$65,'data for charts'!$R$74,'data for charts'!$R$104,'data for charts'!$R$114)</c:f>
              <c:numCache>
                <c:formatCode>0.000_)</c:formatCode>
                <c:ptCount val="4"/>
                <c:pt idx="0">
                  <c:v>5.9000000000000163E-2</c:v>
                </c:pt>
                <c:pt idx="1">
                  <c:v>-2.2219999999999995</c:v>
                </c:pt>
                <c:pt idx="2">
                  <c:v>0.40500000000000003</c:v>
                </c:pt>
                <c:pt idx="3">
                  <c:v>-1.3110000000000002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9-0B49-8B11-941FD4CE8AC4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charts'!$S$65,'data for charts'!$S$74,'data for charts'!$S$104,'data for charts'!$S$114)</c:f>
              <c:numCache>
                <c:formatCode>0.000_)</c:formatCode>
                <c:ptCount val="4"/>
                <c:pt idx="0">
                  <c:v>3.3000000000000362E-2</c:v>
                </c:pt>
                <c:pt idx="1">
                  <c:v>-1.5819999999999999</c:v>
                </c:pt>
                <c:pt idx="2">
                  <c:v>0.252</c:v>
                </c:pt>
                <c:pt idx="3">
                  <c:v>-1.0670000000000002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9-0B49-8B11-941FD4CE8AC4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charts'!$T$65,'data for charts'!$T$74,'data for charts'!$T$104,'data for charts'!$T$114)</c:f>
              <c:numCache>
                <c:formatCode>0.000_)</c:formatCode>
                <c:ptCount val="4"/>
                <c:pt idx="0">
                  <c:v>7.6999999999999957E-2</c:v>
                </c:pt>
                <c:pt idx="1">
                  <c:v>-2.2269999999999994</c:v>
                </c:pt>
                <c:pt idx="2">
                  <c:v>0.3819999999999999</c:v>
                </c:pt>
                <c:pt idx="3">
                  <c:v>-1.4790000000000001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9-0B49-8B11-941FD4CE8AC4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charts'!$U$65,'data for charts'!$U$74,'data for charts'!$U$104,'data for charts'!$U$114)</c:f>
              <c:numCache>
                <c:formatCode>0.000_)</c:formatCode>
                <c:ptCount val="4"/>
                <c:pt idx="0">
                  <c:v>5.400000000000027E-2</c:v>
                </c:pt>
                <c:pt idx="1">
                  <c:v>-1.8299999999999992</c:v>
                </c:pt>
                <c:pt idx="2">
                  <c:v>0.27699999999999991</c:v>
                </c:pt>
                <c:pt idx="3">
                  <c:v>-1.2929999999999999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9-0B49-8B11-941FD4CE8AC4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charts'!$V$65,'data for charts'!$V$74,'data for charts'!$V$104,'data for charts'!$V$114)</c:f>
              <c:numCache>
                <c:formatCode>0.000_)</c:formatCode>
                <c:ptCount val="4"/>
                <c:pt idx="0">
                  <c:v>2.4000000000000021E-2</c:v>
                </c:pt>
                <c:pt idx="1">
                  <c:v>-2.1860000000000008</c:v>
                </c:pt>
                <c:pt idx="2">
                  <c:v>0.29400000000000004</c:v>
                </c:pt>
                <c:pt idx="3">
                  <c:v>-1.5609999999999999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9-0B49-8B11-941FD4CE8AC4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charts'!$W$65,'data for charts'!$W$74,'data for charts'!$W$104,'data for charts'!$W$114)</c:f>
              <c:numCache>
                <c:formatCode>0.000_)</c:formatCode>
                <c:ptCount val="4"/>
                <c:pt idx="0">
                  <c:v>8.9000000000000412E-2</c:v>
                </c:pt>
                <c:pt idx="1">
                  <c:v>-1.7279999999999998</c:v>
                </c:pt>
                <c:pt idx="2">
                  <c:v>0.33300000000000018</c:v>
                </c:pt>
                <c:pt idx="3">
                  <c:v>-1.1440000000000001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89-0B49-8B11-941FD4CE8AC4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charts'!$X$65,'data for charts'!$X$74,'data for charts'!$X$104,'data for charts'!$X$114)</c:f>
              <c:numCache>
                <c:formatCode>0.000_)</c:formatCode>
                <c:ptCount val="4"/>
                <c:pt idx="0">
                  <c:v>9.7999999999999865E-2</c:v>
                </c:pt>
                <c:pt idx="1">
                  <c:v>-1.891</c:v>
                </c:pt>
                <c:pt idx="2">
                  <c:v>0.44199999999999995</c:v>
                </c:pt>
                <c:pt idx="3">
                  <c:v>-1.1589999999999998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89-0B49-8B11-941FD4CE8AC4}"/>
            </c:ext>
          </c:extLst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charts'!$Y$65,'data for charts'!$Y$74,'data for charts'!$Y$104,'data for charts'!$Y$114)</c:f>
              <c:numCache>
                <c:formatCode>0.000_)</c:formatCode>
                <c:ptCount val="4"/>
                <c:pt idx="0">
                  <c:v>2.0999999999999908E-2</c:v>
                </c:pt>
                <c:pt idx="1">
                  <c:v>-1.2719999999999994</c:v>
                </c:pt>
                <c:pt idx="2">
                  <c:v>0.17900000000000027</c:v>
                </c:pt>
                <c:pt idx="3">
                  <c:v>-0.83200000000000029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89-0B49-8B11-941FD4CE8AC4}"/>
            </c:ext>
          </c:extLst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charts'!$Q$65,'data for charts'!$Q$74,'data for charts'!$Q$104,'data for charts'!$Q$114)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charts'!$Z$65,'data for charts'!$Z$74,'data for charts'!$Z$104,'data for charts'!$Z$114)</c:f>
              <c:numCache>
                <c:formatCode>0.000_)</c:formatCode>
                <c:ptCount val="4"/>
                <c:pt idx="0">
                  <c:v>4.4439999999999813E-2</c:v>
                </c:pt>
                <c:pt idx="1">
                  <c:v>-1.9944400000000009</c:v>
                </c:pt>
                <c:pt idx="2">
                  <c:v>0.28333999999999993</c:v>
                </c:pt>
                <c:pt idx="3">
                  <c:v>-1.2749999999999999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89-0B49-8B11-941FD4CE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801416"/>
        <c:axId val="-2038798136"/>
      </c:barChart>
      <c:catAx>
        <c:axId val="-203880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9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9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801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15727348731801"/>
          <c:y val="0.93265922510094101"/>
          <c:w val="0.75903064836096401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B8-18.  BESTEST BASIC
South Window Shading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charts'!$R$82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charts'!$R$83,'data for charts'!$R$91,'data for charts'!$R$128,'data for charts'!$R$139)</c:f>
              <c:numCache>
                <c:formatCode>0.000_)</c:formatCode>
                <c:ptCount val="4"/>
                <c:pt idx="0">
                  <c:v>0</c:v>
                </c:pt>
                <c:pt idx="1">
                  <c:v>-0.52500000000000036</c:v>
                </c:pt>
                <c:pt idx="2">
                  <c:v>8.0000000000000071E-3</c:v>
                </c:pt>
                <c:pt idx="3">
                  <c:v>-0.99199999999999999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E-2C45-BD30-E44F5DC41492}"/>
            </c:ext>
          </c:extLst>
        </c:ser>
        <c:ser>
          <c:idx val="1"/>
          <c:order val="1"/>
          <c:tx>
            <c:strRef>
              <c:f>'data for charts'!$S$82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charts'!$S$83,'data for charts'!$S$91,'data for charts'!$S$128,'data for charts'!$S$139)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-0.14100000000000001</c:v>
                </c:pt>
                <c:pt idx="2">
                  <c:v>3.0000000000001137E-3</c:v>
                </c:pt>
                <c:pt idx="3">
                  <c:v>-0.6549999999999998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E-2C45-BD30-E44F5DC41492}"/>
            </c:ext>
          </c:extLst>
        </c:ser>
        <c:ser>
          <c:idx val="3"/>
          <c:order val="2"/>
          <c:tx>
            <c:strRef>
              <c:f>'data for charts'!$T$82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charts'!$T$83,'data for charts'!$T$91,'data for charts'!$T$128,'data for charts'!$T$139)</c:f>
              <c:numCache>
                <c:formatCode>0.000_)</c:formatCode>
                <c:ptCount val="4"/>
                <c:pt idx="0">
                  <c:v>-1.1000000000000121E-2</c:v>
                </c:pt>
                <c:pt idx="1">
                  <c:v>-0.59199999999999964</c:v>
                </c:pt>
                <c:pt idx="2">
                  <c:v>7.0000000000001172E-3</c:v>
                </c:pt>
                <c:pt idx="3">
                  <c:v>-1.1220000000000003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E-2C45-BD30-E44F5DC41492}"/>
            </c:ext>
          </c:extLst>
        </c:ser>
        <c:ser>
          <c:idx val="5"/>
          <c:order val="3"/>
          <c:tx>
            <c:strRef>
              <c:f>'data for charts'!$U$82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charts'!$U$83,'data for charts'!$U$91,'data for charts'!$U$128,'data for charts'!$U$139)</c:f>
              <c:numCache>
                <c:formatCode>0.000_)</c:formatCode>
                <c:ptCount val="4"/>
                <c:pt idx="0">
                  <c:v>0</c:v>
                </c:pt>
                <c:pt idx="1">
                  <c:v>-0.45599999999999952</c:v>
                </c:pt>
                <c:pt idx="2">
                  <c:v>4.0000000000000036E-3</c:v>
                </c:pt>
                <c:pt idx="3">
                  <c:v>-0.59399999999999986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E-2C45-BD30-E44F5DC41492}"/>
            </c:ext>
          </c:extLst>
        </c:ser>
        <c:ser>
          <c:idx val="7"/>
          <c:order val="4"/>
          <c:tx>
            <c:strRef>
              <c:f>'data for charts'!$W$82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charts'!$W$83,'data for charts'!$W$91,'data for charts'!$W$128,'data for charts'!$W$139)</c:f>
              <c:numCache>
                <c:formatCode>0.000_)</c:formatCode>
                <c:ptCount val="4"/>
                <c:pt idx="0">
                  <c:v>0</c:v>
                </c:pt>
                <c:pt idx="1">
                  <c:v>-0.11599999999999966</c:v>
                </c:pt>
                <c:pt idx="2">
                  <c:v>9.9999999999997868E-3</c:v>
                </c:pt>
                <c:pt idx="3">
                  <c:v>-0.54800000000000004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EE-2C45-BD30-E44F5DC41492}"/>
            </c:ext>
          </c:extLst>
        </c:ser>
        <c:ser>
          <c:idx val="8"/>
          <c:order val="5"/>
          <c:tx>
            <c:strRef>
              <c:f>'data for charts'!$X$82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charts'!$X$83,'data for charts'!$X$91,'data for charts'!$X$128,'data for charts'!$X$139)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-0.81111111111111001</c:v>
                </c:pt>
                <c:pt idx="2">
                  <c:v>1.9444444444439934E-2</c:v>
                </c:pt>
                <c:pt idx="3">
                  <c:v>-0.77499999999999991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EE-2C45-BD30-E44F5DC41492}"/>
            </c:ext>
          </c:extLst>
        </c:ser>
        <c:ser>
          <c:idx val="9"/>
          <c:order val="6"/>
          <c:tx>
            <c:strRef>
              <c:f>'data for charts'!$Y$82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charts'!$Y$83,'data for charts'!$Y$91,'data for charts'!$Y$128,'data for charts'!$Y$139)</c:f>
              <c:numCache>
                <c:formatCode>0.000_)</c:formatCode>
                <c:ptCount val="4"/>
                <c:pt idx="0">
                  <c:v>0</c:v>
                </c:pt>
                <c:pt idx="1">
                  <c:v>-0.66600000000000037</c:v>
                </c:pt>
                <c:pt idx="2">
                  <c:v>4.0000000000000036E-3</c:v>
                </c:pt>
                <c:pt idx="3">
                  <c:v>-0.31000000000000005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EE-2C45-BD30-E44F5DC41492}"/>
            </c:ext>
          </c:extLst>
        </c:ser>
        <c:ser>
          <c:idx val="10"/>
          <c:order val="7"/>
          <c:tx>
            <c:strRef>
              <c:f>'data for charts'!$Z$82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charts'!$Q$83,'data for charts'!$Q$91,'data for charts'!$Q$128,'data for charts'!$Q$139)</c:f>
              <c:strCache>
                <c:ptCount val="4"/>
                <c:pt idx="0">
                  <c:v>610-600 
Low Mass, Heating
S. Shade</c:v>
                </c:pt>
                <c:pt idx="1">
                  <c:v>610-600 
Low Mass, Cooling
S. Shade</c:v>
                </c:pt>
                <c:pt idx="2">
                  <c:v>910-900 
High Mass, Heating
S. Shade</c:v>
                </c:pt>
                <c:pt idx="3">
                  <c:v>910-900 
High Mass, Cooling
S. Shade</c:v>
                </c:pt>
              </c:strCache>
            </c:strRef>
          </c:cat>
          <c:val>
            <c:numRef>
              <c:f>('data for charts'!$Z$83,'data for charts'!$Z$91,'data for charts'!$Z$128,'data for charts'!$Z$139)</c:f>
              <c:numCache>
                <c:formatCode>0.000_)</c:formatCode>
                <c:ptCount val="4"/>
                <c:pt idx="0">
                  <c:v>-1.0470000000000201E-2</c:v>
                </c:pt>
                <c:pt idx="1">
                  <c:v>-0.39994999999999958</c:v>
                </c:pt>
                <c:pt idx="2">
                  <c:v>-2.4999999999986144E-4</c:v>
                </c:pt>
                <c:pt idx="3">
                  <c:v>-0.67710999999999988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EE-2C45-BD30-E44F5DC4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224728"/>
        <c:axId val="-2039227512"/>
      </c:barChart>
      <c:catAx>
        <c:axId val="-203922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7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227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224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1525601475176"/>
          <c:y val="0.93265922510094101"/>
          <c:w val="0.75903064836096401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B8-19.  BESTEST BASIC
East &amp; West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charts'!$R$66,'data for charts'!$R$75,'data for charts'!$R$103,'data for charts'!$R$115)</c:f>
              <c:numCache>
                <c:formatCode>0.000_)</c:formatCode>
                <c:ptCount val="4"/>
                <c:pt idx="0">
                  <c:v>0.31700000000000017</c:v>
                </c:pt>
                <c:pt idx="1">
                  <c:v>-2.7199999999999998</c:v>
                </c:pt>
                <c:pt idx="2">
                  <c:v>2.1430000000000002</c:v>
                </c:pt>
                <c:pt idx="3">
                  <c:v>-0.29200000000000004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F-D84B-B758-14E22CB042C2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charts'!$S$66,'data for charts'!$S$75,'data for charts'!$S$103,'data for charts'!$S$115)</c:f>
              <c:numCache>
                <c:formatCode>0.000_)</c:formatCode>
                <c:ptCount val="4"/>
                <c:pt idx="0">
                  <c:v>0.27600000000000069</c:v>
                </c:pt>
                <c:pt idx="1">
                  <c:v>-2.3410000000000002</c:v>
                </c:pt>
                <c:pt idx="2">
                  <c:v>2.1419999999999995</c:v>
                </c:pt>
                <c:pt idx="3">
                  <c:v>1.6000000000000014E-2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F-D84B-B758-14E22CB042C2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charts'!$T$66,'data for charts'!$T$75,'data for charts'!$T$103,'data for charts'!$T$115)</c:f>
              <c:numCache>
                <c:formatCode>0.000_)</c:formatCode>
                <c:ptCount val="4"/>
                <c:pt idx="0">
                  <c:v>0.23500000000000032</c:v>
                </c:pt>
                <c:pt idx="1">
                  <c:v>-2.7450000000000001</c:v>
                </c:pt>
                <c:pt idx="2">
                  <c:v>2.383</c:v>
                </c:pt>
                <c:pt idx="3">
                  <c:v>-1.5000000000000124E-2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F-D84B-B758-14E22CB042C2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charts'!$U$66,'data for charts'!$U$75,'data for charts'!$U$103,'data for charts'!$U$115)</c:f>
              <c:numCache>
                <c:formatCode>0.000_)</c:formatCode>
                <c:ptCount val="4"/>
                <c:pt idx="0">
                  <c:v>0.32800000000000029</c:v>
                </c:pt>
                <c:pt idx="1">
                  <c:v>-2.6449999999999996</c:v>
                </c:pt>
                <c:pt idx="2">
                  <c:v>2.1959999999999997</c:v>
                </c:pt>
                <c:pt idx="3">
                  <c:v>-0.22199999999999998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F-D84B-B758-14E22CB042C2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charts'!$V$66,'data for charts'!$V$75,'data for charts'!$V$103,'data for charts'!$V$115)</c:f>
              <c:numCache>
                <c:formatCode>0.000_)</c:formatCode>
                <c:ptCount val="4"/>
                <c:pt idx="0">
                  <c:v>0.1379999999999999</c:v>
                </c:pt>
                <c:pt idx="1">
                  <c:v>-2.9600000000000009</c:v>
                </c:pt>
                <c:pt idx="2">
                  <c:v>2.0699999999999998</c:v>
                </c:pt>
                <c:pt idx="3">
                  <c:v>-0.32299999999999995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F-D84B-B758-14E22CB042C2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charts'!$W$66,'data for charts'!$W$75,'data for charts'!$W$103,'data for charts'!$W$115)</c:f>
              <c:numCache>
                <c:formatCode>0.000_)</c:formatCode>
                <c:ptCount val="4"/>
                <c:pt idx="0">
                  <c:v>0.68200000000000038</c:v>
                </c:pt>
                <c:pt idx="1">
                  <c:v>-2.4809999999999999</c:v>
                </c:pt>
                <c:pt idx="2">
                  <c:v>2.5050000000000003</c:v>
                </c:pt>
                <c:pt idx="3">
                  <c:v>-0.11500000000000021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F-D84B-B758-14E22CB042C2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charts'!$X$66,'data for charts'!$X$75,'data for charts'!$X$103,'data for charts'!$X$115)</c:f>
              <c:numCache>
                <c:formatCode>0.000_)</c:formatCode>
                <c:ptCount val="4"/>
                <c:pt idx="0">
                  <c:v>0.20100000000000051</c:v>
                </c:pt>
                <c:pt idx="1">
                  <c:v>-2.5910000000000002</c:v>
                </c:pt>
                <c:pt idx="2">
                  <c:v>2.1209999999999996</c:v>
                </c:pt>
                <c:pt idx="3">
                  <c:v>-6.6999999999999726E-2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F-D84B-B758-14E22CB042C2}"/>
            </c:ext>
          </c:extLst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charts'!$Y$66,'data for charts'!$Y$75,'data for charts'!$Y$103,'data for charts'!$Y$115)</c:f>
              <c:numCache>
                <c:formatCode>0.000_)</c:formatCode>
                <c:ptCount val="4"/>
                <c:pt idx="0">
                  <c:v>0.36599999999999966</c:v>
                </c:pt>
                <c:pt idx="1">
                  <c:v>-2.4269999999999996</c:v>
                </c:pt>
                <c:pt idx="2">
                  <c:v>2.2589999999999999</c:v>
                </c:pt>
                <c:pt idx="3">
                  <c:v>1.399999999999979E-2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F-D84B-B758-14E22CB042C2}"/>
            </c:ext>
          </c:extLst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charts'!$Q$66,'data for charts'!$Q$75,'data for charts'!$Q$103,'data for charts'!$Q$115)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charts'!$Z$66,'data for charts'!$Z$75,'data for charts'!$Z$103,'data for charts'!$Z$115)</c:f>
              <c:numCache>
                <c:formatCode>0.000_)</c:formatCode>
                <c:ptCount val="4"/>
                <c:pt idx="0">
                  <c:v>0.17222000000000026</c:v>
                </c:pt>
                <c:pt idx="1">
                  <c:v>-2.5750000000000002</c:v>
                </c:pt>
                <c:pt idx="2">
                  <c:v>1.9722200000000001</c:v>
                </c:pt>
                <c:pt idx="3">
                  <c:v>3.8889999999999869E-2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F-D84B-B758-14E22CB0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350776"/>
        <c:axId val="-2039347496"/>
      </c:barChart>
      <c:catAx>
        <c:axId val="-2039350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4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34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350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22276211034101"/>
          <c:y val="0.93265922510094101"/>
          <c:w val="0.75903064836096401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B8-2.  BESTEST BASIC
Annual Transmitted Solar Radiation - Unshaded</a:t>
            </a:r>
          </a:p>
        </c:rich>
      </c:tx>
      <c:layout>
        <c:manualLayout>
          <c:xMode val="edge"/>
          <c:yMode val="edge"/>
          <c:x val="0.2330780905438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'data for charts'!$B$315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charts'!$B$316:$B$317</c:f>
              <c:numCache>
                <c:formatCode>0_)</c:formatCode>
                <c:ptCount val="2"/>
                <c:pt idx="0">
                  <c:v>732</c:v>
                </c:pt>
                <c:pt idx="1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E-EC43-85B2-DB9570277EEA}"/>
            </c:ext>
          </c:extLst>
        </c:ser>
        <c:ser>
          <c:idx val="0"/>
          <c:order val="1"/>
          <c:tx>
            <c:strRef>
              <c:f>'data for charts'!$D$315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charts'!$D$316:$D$317</c:f>
              <c:numCache>
                <c:formatCode>0_)</c:formatCode>
                <c:ptCount val="2"/>
                <c:pt idx="0">
                  <c:v>735</c:v>
                </c:pt>
                <c:pt idx="1">
                  <c:v>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E-EC43-85B2-DB9570277EEA}"/>
            </c:ext>
          </c:extLst>
        </c:ser>
        <c:ser>
          <c:idx val="1"/>
          <c:order val="2"/>
          <c:tx>
            <c:strRef>
              <c:f>'data for charts'!$E$315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charts'!$E$316:$E$317</c:f>
              <c:numCache>
                <c:formatCode>0_)</c:formatCode>
                <c:ptCount val="2"/>
                <c:pt idx="0">
                  <c:v>689</c:v>
                </c:pt>
                <c:pt idx="1">
                  <c:v>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E-EC43-85B2-DB9570277EEA}"/>
            </c:ext>
          </c:extLst>
        </c:ser>
        <c:ser>
          <c:idx val="2"/>
          <c:order val="3"/>
          <c:tx>
            <c:strRef>
              <c:f>'data for charts'!$F$315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charts'!$F$316:$F$317</c:f>
              <c:numCache>
                <c:formatCode>0_)</c:formatCode>
                <c:ptCount val="2"/>
                <c:pt idx="0">
                  <c:v>562.96</c:v>
                </c:pt>
                <c:pt idx="1">
                  <c:v>954.3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E-EC43-85B2-DB9570277EEA}"/>
            </c:ext>
          </c:extLst>
        </c:ser>
        <c:ser>
          <c:idx val="3"/>
          <c:order val="4"/>
          <c:tx>
            <c:strRef>
              <c:f>'data for charts'!$G$315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charts'!$G$316:$G$317</c:f>
              <c:numCache>
                <c:formatCode>0_)</c:formatCode>
                <c:ptCount val="2"/>
                <c:pt idx="0">
                  <c:v>642</c:v>
                </c:pt>
                <c:pt idx="1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E-EC43-85B2-DB9570277EEA}"/>
            </c:ext>
          </c:extLst>
        </c:ser>
        <c:ser>
          <c:idx val="4"/>
          <c:order val="5"/>
          <c:tx>
            <c:strRef>
              <c:f>'data for charts'!$H$315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charts'!$H$316:$H$317</c:f>
              <c:numCache>
                <c:formatCode>0_)</c:formatCode>
                <c:ptCount val="2"/>
                <c:pt idx="0">
                  <c:v>661.67</c:v>
                </c:pt>
                <c:pt idx="1">
                  <c:v>984.17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E-EC43-85B2-DB9570277EEA}"/>
            </c:ext>
          </c:extLst>
        </c:ser>
        <c:ser>
          <c:idx val="5"/>
          <c:order val="6"/>
          <c:tx>
            <c:strRef>
              <c:f>'data for charts'!$I$315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charts'!$I$316:$I$317</c:f>
              <c:numCache>
                <c:formatCode>0_)</c:formatCode>
                <c:ptCount val="2"/>
                <c:pt idx="0">
                  <c:v>706</c:v>
                </c:pt>
                <c:pt idx="1">
                  <c:v>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E-EC43-85B2-DB9570277EEA}"/>
            </c:ext>
          </c:extLst>
        </c:ser>
        <c:ser>
          <c:idx val="6"/>
          <c:order val="7"/>
          <c:tx>
            <c:strRef>
              <c:f>'data for charts'!$J$315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charts'!$A$316:$A$317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charts'!$J$316:$J$317</c:f>
              <c:numCache>
                <c:formatCode>0_)</c:formatCode>
                <c:ptCount val="2"/>
                <c:pt idx="0">
                  <c:v>723.572</c:v>
                </c:pt>
                <c:pt idx="1">
                  <c:v>981.71199999999999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E-EC43-85B2-DB9570277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79544"/>
        <c:axId val="-2110185800"/>
      </c:barChart>
      <c:catAx>
        <c:axId val="20805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185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18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79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7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6322138423041"/>
          <c:y val="0.93265922510094101"/>
          <c:w val="0.73387761047072297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B8-20.  BESTEST BASIC
East &amp; West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charts'!$R$84,'data for charts'!$R$92,'data for charts'!$R$129,'data for charts'!$R$140)</c:f>
              <c:numCache>
                <c:formatCode>0.000_)</c:formatCode>
                <c:ptCount val="4"/>
                <c:pt idx="0">
                  <c:v>0.15400000000000036</c:v>
                </c:pt>
                <c:pt idx="1">
                  <c:v>-2.56</c:v>
                </c:pt>
                <c:pt idx="2">
                  <c:v>0.45799999999999974</c:v>
                </c:pt>
                <c:pt idx="3">
                  <c:v>-0.50300000000000011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3-2546-A003-56E420B15BD6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charts'!$S$84,'data for charts'!$S$92,'data for charts'!$S$129,'data for charts'!$S$140)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-1.8899999999999997</c:v>
                </c:pt>
                <c:pt idx="2">
                  <c:v>0.25</c:v>
                </c:pt>
                <c:pt idx="3">
                  <c:v>-0.22199999999999998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83-2546-A003-56E420B15BD6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charts'!$T$84,'data for charts'!$T$92,'data for charts'!$T$129,'data for charts'!$T$140)</c:f>
              <c:numCache>
                <c:formatCode>0.000_)</c:formatCode>
                <c:ptCount val="4"/>
                <c:pt idx="0">
                  <c:v>1.000000000000334E-3</c:v>
                </c:pt>
                <c:pt idx="1">
                  <c:v>-2.226</c:v>
                </c:pt>
                <c:pt idx="2">
                  <c:v>0.24800000000000022</c:v>
                </c:pt>
                <c:pt idx="3">
                  <c:v>-0.3490000000000002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3-2546-A003-56E420B15BD6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charts'!$U$84,'data for charts'!$U$92,'data for charts'!$U$129,'data for charts'!$U$140)</c:f>
              <c:numCache>
                <c:formatCode>0.000_)</c:formatCode>
                <c:ptCount val="4"/>
                <c:pt idx="0">
                  <c:v>1.9000000000000128E-2</c:v>
                </c:pt>
                <c:pt idx="1">
                  <c:v>-2.234</c:v>
                </c:pt>
                <c:pt idx="2">
                  <c:v>0.25300000000000011</c:v>
                </c:pt>
                <c:pt idx="3">
                  <c:v>-0.3839999999999999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83-2546-A003-56E420B15BD6}"/>
            </c:ext>
          </c:extLst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charts'!$W$84,'data for charts'!$W$92,'data for charts'!$W$129,'data for charts'!$W$140)</c:f>
              <c:numCache>
                <c:formatCode>0.000_)</c:formatCode>
                <c:ptCount val="4"/>
                <c:pt idx="0">
                  <c:v>0.24000000000000021</c:v>
                </c:pt>
                <c:pt idx="1">
                  <c:v>-1.9889999999999999</c:v>
                </c:pt>
                <c:pt idx="2">
                  <c:v>0.42099999999999982</c:v>
                </c:pt>
                <c:pt idx="3">
                  <c:v>-0.2629999999999999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83-2546-A003-56E420B15BD6}"/>
            </c:ext>
          </c:extLst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charts'!$X$84,'data for charts'!$X$92,'data for charts'!$X$129,'data for charts'!$X$140)</c:f>
              <c:numCache>
                <c:formatCode>0.000_)</c:formatCode>
                <c:ptCount val="4"/>
                <c:pt idx="0">
                  <c:v>-8.3333333333399651E-3</c:v>
                </c:pt>
                <c:pt idx="1">
                  <c:v>-2.2111111111111095</c:v>
                </c:pt>
                <c:pt idx="2">
                  <c:v>0.19166666666665977</c:v>
                </c:pt>
                <c:pt idx="3">
                  <c:v>-0.51666666666667016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83-2546-A003-56E420B15BD6}"/>
            </c:ext>
          </c:extLst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charts'!$Y$84,'data for charts'!$Y$92,'data for charts'!$Y$129,'data for charts'!$Y$140)</c:f>
              <c:numCache>
                <c:formatCode>0.000_)</c:formatCode>
                <c:ptCount val="4"/>
                <c:pt idx="0">
                  <c:v>2.4999999999999467E-2</c:v>
                </c:pt>
                <c:pt idx="1">
                  <c:v>-1.7160000000000002</c:v>
                </c:pt>
                <c:pt idx="2">
                  <c:v>0.26399999999999979</c:v>
                </c:pt>
                <c:pt idx="3">
                  <c:v>4.8000000000000043E-2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83-2546-A003-56E420B15BD6}"/>
            </c:ext>
          </c:extLst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charts'!$Q$84,'data for charts'!$Q$92,'data for charts'!$Q$129,'data for charts'!$Q$140)</c:f>
              <c:strCache>
                <c:ptCount val="4"/>
                <c:pt idx="0">
                  <c:v>620-600 
Low Mass, Heating
E&amp;W Orientation</c:v>
                </c:pt>
                <c:pt idx="1">
                  <c:v>620-600 
Low Mass, Cooling
E&amp;W Orientation</c:v>
                </c:pt>
                <c:pt idx="2">
                  <c:v>920-900 
High Mass, Heating
E&amp;W Orientation</c:v>
                </c:pt>
                <c:pt idx="3">
                  <c:v>920-900 
High Mass, Cooling
E&amp;W Orientation</c:v>
                </c:pt>
              </c:strCache>
            </c:strRef>
          </c:cat>
          <c:val>
            <c:numRef>
              <c:f>('data for charts'!$Z$84,'data for charts'!$Z$92,'data for charts'!$Z$129,'data for charts'!$Z$140)</c:f>
              <c:numCache>
                <c:formatCode>0.000_)</c:formatCode>
                <c:ptCount val="4"/>
                <c:pt idx="0">
                  <c:v>-9.160000000000057E-3</c:v>
                </c:pt>
                <c:pt idx="1">
                  <c:v>-2.6463299999999994</c:v>
                </c:pt>
                <c:pt idx="2">
                  <c:v>0.31006</c:v>
                </c:pt>
                <c:pt idx="3">
                  <c:v>-0.47305000000000019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83-2546-A003-56E420B15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31176"/>
        <c:axId val="-2039427832"/>
      </c:barChart>
      <c:catAx>
        <c:axId val="-203943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27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2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31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047395573889"/>
          <c:y val="0.93265922510094101"/>
          <c:w val="0.757551044188289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B8-21.  BESTEST BASIC
East &amp; West Shaded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charts'!$R$67,'data for charts'!$R$76,'data for charts'!$R$105,'data for charts'!$R$118)</c:f>
              <c:numCache>
                <c:formatCode>0.000_)</c:formatCode>
                <c:ptCount val="4"/>
                <c:pt idx="0">
                  <c:v>0.43699999999999939</c:v>
                </c:pt>
                <c:pt idx="1">
                  <c:v>-1.2879999999999998</c:v>
                </c:pt>
                <c:pt idx="2">
                  <c:v>0.82999999999999963</c:v>
                </c:pt>
                <c:pt idx="3">
                  <c:v>-0.80100000000000016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B-134B-8A92-CE374786A0AC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charts'!$S$67,'data for charts'!$S$76,'data for charts'!$S$105,'data for charts'!$S$118)</c:f>
              <c:numCache>
                <c:formatCode>0.000_)</c:formatCode>
                <c:ptCount val="4"/>
                <c:pt idx="0">
                  <c:v>0.30999999999999961</c:v>
                </c:pt>
                <c:pt idx="1">
                  <c:v>-0.98399999999999954</c:v>
                </c:pt>
                <c:pt idx="2">
                  <c:v>0.59500000000000064</c:v>
                </c:pt>
                <c:pt idx="3">
                  <c:v>-0.68200000000000016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B-134B-8A92-CE374786A0AC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charts'!$T$67,'data for charts'!$T$76,'data for charts'!$T$105,'data for charts'!$T$118)</c:f>
              <c:numCache>
                <c:formatCode>0.000_)</c:formatCode>
                <c:ptCount val="4"/>
                <c:pt idx="0">
                  <c:v>0.52500000000000036</c:v>
                </c:pt>
                <c:pt idx="1">
                  <c:v>-1.8449999999999998</c:v>
                </c:pt>
                <c:pt idx="2">
                  <c:v>1.08</c:v>
                </c:pt>
                <c:pt idx="3">
                  <c:v>-1.1739999999999999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B-134B-8A92-CE374786A0AC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charts'!$U$67,'data for charts'!$U$76,'data for charts'!$U$105,'data for charts'!$U$118)</c:f>
              <c:numCache>
                <c:formatCode>0.000_)</c:formatCode>
                <c:ptCount val="4"/>
                <c:pt idx="0">
                  <c:v>0.32899999999999974</c:v>
                </c:pt>
                <c:pt idx="1">
                  <c:v>-1.1400000000000001</c:v>
                </c:pt>
                <c:pt idx="2">
                  <c:v>0.66199999999999992</c:v>
                </c:pt>
                <c:pt idx="3">
                  <c:v>-0.77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1B-134B-8A92-CE374786A0AC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charts'!$V$67,'data for charts'!$V$76,'data for charts'!$V$105,'data for charts'!$V$118)</c:f>
              <c:numCache>
                <c:formatCode>0.000_)</c:formatCode>
                <c:ptCount val="4"/>
                <c:pt idx="0">
                  <c:v>0.26700000000000035</c:v>
                </c:pt>
                <c:pt idx="1">
                  <c:v>-1.3029999999999995</c:v>
                </c:pt>
                <c:pt idx="2">
                  <c:v>0.66999999999999993</c:v>
                </c:pt>
                <c:pt idx="3">
                  <c:v>-0.85400000000000009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1B-134B-8A92-CE374786A0AC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charts'!$W$67,'data for charts'!$W$76,'data for charts'!$W$105,'data for charts'!$W$118)</c:f>
              <c:numCache>
                <c:formatCode>0.000_)</c:formatCode>
                <c:ptCount val="4"/>
                <c:pt idx="0">
                  <c:v>0.53099999999999969</c:v>
                </c:pt>
                <c:pt idx="1">
                  <c:v>-1.5220000000000002</c:v>
                </c:pt>
                <c:pt idx="2">
                  <c:v>0.93299999999999983</c:v>
                </c:pt>
                <c:pt idx="3">
                  <c:v>-1.0179999999999998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1B-134B-8A92-CE374786A0AC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charts'!$X$67,'data for charts'!$X$76,'data for charts'!$X$105,'data for charts'!$X$118)</c:f>
              <c:numCache>
                <c:formatCode>0.000_)</c:formatCode>
                <c:ptCount val="4"/>
                <c:pt idx="0">
                  <c:v>0.55099999999999927</c:v>
                </c:pt>
                <c:pt idx="1">
                  <c:v>-1.4849999999999999</c:v>
                </c:pt>
                <c:pt idx="2">
                  <c:v>0.96400000000000041</c:v>
                </c:pt>
                <c:pt idx="3">
                  <c:v>-1.0020000000000002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1B-134B-8A92-CE374786A0AC}"/>
            </c:ext>
          </c:extLst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charts'!$Q$67,'data for charts'!$Q$76,'data for charts'!$Q$105,'data for charts'!$Q$118)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charts'!$Z$67,'data for charts'!$Z$76,'data for charts'!$Z$105,'data for charts'!$Z$118)</c:f>
              <c:numCache>
                <c:formatCode>0.000_)</c:formatCode>
                <c:ptCount val="4"/>
                <c:pt idx="0">
                  <c:v>0.33054999999999968</c:v>
                </c:pt>
                <c:pt idx="1">
                  <c:v>-1.3888900000000004</c:v>
                </c:pt>
                <c:pt idx="2">
                  <c:v>0.71388999999999969</c:v>
                </c:pt>
                <c:pt idx="3">
                  <c:v>-0.91110999999999986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1B-134B-8A92-CE374786A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42952"/>
        <c:axId val="-2029542088"/>
      </c:barChart>
      <c:catAx>
        <c:axId val="-204564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54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54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42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278250179882"/>
          <c:y val="0.93265922510094101"/>
          <c:w val="0.73831222817458597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B8-22.  BESTEST BASIC
East &amp; West Shaded Window (Delta)
Peak Heating and Sensible Cooling</a:t>
            </a:r>
          </a:p>
        </c:rich>
      </c:tx>
      <c:layout>
        <c:manualLayout>
          <c:xMode val="edge"/>
          <c:yMode val="edge"/>
          <c:x val="0.2985350194155810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charts'!$R$85,'data for charts'!$R$93,'data for charts'!$R$130,'data for charts'!$R$141)</c:f>
              <c:numCache>
                <c:formatCode>0.000_)</c:formatCode>
                <c:ptCount val="4"/>
                <c:pt idx="0">
                  <c:v>9.9999999999988987E-4</c:v>
                </c:pt>
                <c:pt idx="1">
                  <c:v>-0.56199999999999983</c:v>
                </c:pt>
                <c:pt idx="2">
                  <c:v>4.7000000000000153E-2</c:v>
                </c:pt>
                <c:pt idx="3">
                  <c:v>-0.51199999999999979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A-A94E-846C-6380AD9E0345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charts'!$S$85,'data for charts'!$S$93,'data for charts'!$S$130,'data for charts'!$S$141)</c:f>
              <c:numCache>
                <c:formatCode>0.000_)</c:formatCode>
                <c:ptCount val="4"/>
                <c:pt idx="0">
                  <c:v>0</c:v>
                </c:pt>
                <c:pt idx="1">
                  <c:v>-0.371</c:v>
                </c:pt>
                <c:pt idx="2">
                  <c:v>2.9000000000000359E-2</c:v>
                </c:pt>
                <c:pt idx="3">
                  <c:v>-0.38700000000000001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A-A94E-846C-6380AD9E0345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charts'!$T$85,'data for charts'!$T$93,'data for charts'!$T$130,'data for charts'!$T$141)</c:f>
              <c:numCache>
                <c:formatCode>0.000_)</c:formatCode>
                <c:ptCount val="4"/>
                <c:pt idx="0">
                  <c:v>-2.0999999999999908E-2</c:v>
                </c:pt>
                <c:pt idx="1">
                  <c:v>-0.84199999999999964</c:v>
                </c:pt>
                <c:pt idx="2">
                  <c:v>2.6999999999999691E-2</c:v>
                </c:pt>
                <c:pt idx="3">
                  <c:v>-0.72100000000000009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A-A94E-846C-6380AD9E0345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charts'!$U$85,'data for charts'!$U$93,'data for charts'!$U$130,'data for charts'!$U$141)</c:f>
              <c:numCache>
                <c:formatCode>0.000_)</c:formatCode>
                <c:ptCount val="4"/>
                <c:pt idx="0">
                  <c:v>3.0000000000001137E-3</c:v>
                </c:pt>
                <c:pt idx="1">
                  <c:v>-0.47700000000000031</c:v>
                </c:pt>
                <c:pt idx="2">
                  <c:v>2.8999999999999915E-2</c:v>
                </c:pt>
                <c:pt idx="3">
                  <c:v>-0.40700000000000003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A-A94E-846C-6380AD9E0345}"/>
            </c:ext>
          </c:extLst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charts'!$W$85,'data for charts'!$W$93,'data for charts'!$W$130,'data for charts'!$W$141)</c:f>
              <c:numCache>
                <c:formatCode>0.000_)</c:formatCode>
                <c:ptCount val="4"/>
                <c:pt idx="0">
                  <c:v>9.9999999999944578E-4</c:v>
                </c:pt>
                <c:pt idx="1">
                  <c:v>-0.63199999999999967</c:v>
                </c:pt>
                <c:pt idx="2">
                  <c:v>3.5000000000000142E-2</c:v>
                </c:pt>
                <c:pt idx="3">
                  <c:v>-0.58499999999999996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A-A94E-846C-6380AD9E0345}"/>
            </c:ext>
          </c:extLst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charts'!$X$85,'data for charts'!$X$93,'data for charts'!$X$130,'data for charts'!$X$141)</c:f>
              <c:numCache>
                <c:formatCode>0.000_)</c:formatCode>
                <c:ptCount val="4"/>
                <c:pt idx="0">
                  <c:v>0</c:v>
                </c:pt>
                <c:pt idx="1">
                  <c:v>-0.66666666666667052</c:v>
                </c:pt>
                <c:pt idx="2">
                  <c:v>3.6111111111110095E-2</c:v>
                </c:pt>
                <c:pt idx="3">
                  <c:v>-0.55166666666666986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A-A94E-846C-6380AD9E0345}"/>
            </c:ext>
          </c:extLst>
        </c:ser>
        <c:ser>
          <c:idx val="10"/>
          <c:order val="6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charts'!$Q$85,'data for charts'!$Q$93,'data for charts'!$Q$130,'data for charts'!$Q$141)</c:f>
              <c:strCache>
                <c:ptCount val="4"/>
                <c:pt idx="0">
                  <c:v>630-620 
Low Mass, Heating
E&amp;W Shade</c:v>
                </c:pt>
                <c:pt idx="1">
                  <c:v>630-620 
Low Mass, Cooling
E&amp;W Shade</c:v>
                </c:pt>
                <c:pt idx="2">
                  <c:v>930-920 
High Mass, Heating
E&amp;W Shade</c:v>
                </c:pt>
                <c:pt idx="3">
                  <c:v>930-920 
High Mass, Cooling
E&amp;W Shade</c:v>
                </c:pt>
              </c:strCache>
            </c:strRef>
          </c:cat>
          <c:val>
            <c:numRef>
              <c:f>('data for charts'!$Z$85,'data for charts'!$Z$93,'data for charts'!$Z$130,'data for charts'!$Z$141)</c:f>
              <c:numCache>
                <c:formatCode>0.000_)</c:formatCode>
                <c:ptCount val="4"/>
                <c:pt idx="0">
                  <c:v>-2.035000000000009E-2</c:v>
                </c:pt>
                <c:pt idx="1">
                  <c:v>-0.54438000000000031</c:v>
                </c:pt>
                <c:pt idx="2">
                  <c:v>2.322000000000024E-2</c:v>
                </c:pt>
                <c:pt idx="3">
                  <c:v>-0.50319000000000003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A-A94E-846C-6380AD9E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134888"/>
        <c:axId val="-2115846840"/>
      </c:barChart>
      <c:catAx>
        <c:axId val="-211513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84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584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13488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962674893163"/>
          <c:y val="0.92830903478011495"/>
          <c:w val="0.67172071859497096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B8-23.  BESTEST BASIC
Thermostat Setback (Delta)
Annual Heating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charts'!$R$68,'data for charts'!$R$106)</c:f>
              <c:numCache>
                <c:formatCode>0.000_)</c:formatCode>
                <c:ptCount val="2"/>
                <c:pt idx="0">
                  <c:v>-1.5450000000000004</c:v>
                </c:pt>
                <c:pt idx="1">
                  <c:v>-0.37699999999999989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3-FF4C-9CDF-E29C508991FA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charts'!$S$68,'data for charts'!$S$106)</c:f>
              <c:numCache>
                <c:formatCode>0.000_)</c:formatCode>
                <c:ptCount val="2"/>
                <c:pt idx="0">
                  <c:v>-1.8849999999999998</c:v>
                </c:pt>
                <c:pt idx="1">
                  <c:v>-0.58900000000000019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3-FF4C-9CDF-E29C508991FA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charts'!$T$68,'data for charts'!$T$106)</c:f>
              <c:numCache>
                <c:formatCode>0.000_)</c:formatCode>
                <c:ptCount val="2"/>
                <c:pt idx="0">
                  <c:v>-2.1659999999999995</c:v>
                </c:pt>
                <c:pt idx="1">
                  <c:v>-0.63300000000000001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3-FF4C-9CDF-E29C508991FA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charts'!$U$68,'data for charts'!$U$106)</c:f>
              <c:numCache>
                <c:formatCode>0.000_)</c:formatCode>
                <c:ptCount val="2"/>
                <c:pt idx="0">
                  <c:v>-1.9710000000000001</c:v>
                </c:pt>
                <c:pt idx="1">
                  <c:v>-0.66599999999999993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3-FF4C-9CDF-E29C508991FA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charts'!$V$68,'data for charts'!$V$106)</c:f>
              <c:numCache>
                <c:formatCode>0.000_)</c:formatCode>
                <c:ptCount val="2"/>
                <c:pt idx="0">
                  <c:v>-1.7930000000000001</c:v>
                </c:pt>
                <c:pt idx="1">
                  <c:v>-0.57699999999999996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63-FF4C-9CDF-E29C508991FA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charts'!$W$68,'data for charts'!$W$106)</c:f>
              <c:numCache>
                <c:formatCode>0.000_)</c:formatCode>
                <c:ptCount val="2"/>
                <c:pt idx="0">
                  <c:v>-1.8169999999999997</c:v>
                </c:pt>
                <c:pt idx="1">
                  <c:v>-0.55099999999999993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63-FF4C-9CDF-E29C508991FA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charts'!$X$68,'data for charts'!$X$106)</c:f>
              <c:numCache>
                <c:formatCode>0.000_)</c:formatCode>
                <c:ptCount val="2"/>
                <c:pt idx="0">
                  <c:v>-1.8289999999999997</c:v>
                </c:pt>
                <c:pt idx="1">
                  <c:v>-0.57499999999999996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63-FF4C-9CDF-E29C508991FA}"/>
            </c:ext>
          </c:extLst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charts'!$Y$68,'data for charts'!$Y$106)</c:f>
              <c:numCache>
                <c:formatCode>0.000_)</c:formatCode>
                <c:ptCount val="2"/>
                <c:pt idx="0">
                  <c:v>-2.0529999999999999</c:v>
                </c:pt>
                <c:pt idx="1">
                  <c:v>-0.71799999999999997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63-FF4C-9CDF-E29C508991FA}"/>
            </c:ext>
          </c:extLst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charts'!$Q$68,'data for charts'!$Q$106)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charts'!$Z$68,'data for charts'!$Z$106)</c:f>
              <c:numCache>
                <c:formatCode>0.000_)</c:formatCode>
                <c:ptCount val="2"/>
                <c:pt idx="0">
                  <c:v>-1.6944499999999998</c:v>
                </c:pt>
                <c:pt idx="1">
                  <c:v>-0.4555530000000001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63-FF4C-9CDF-E29C5089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05320"/>
        <c:axId val="-2109427480"/>
      </c:barChart>
      <c:catAx>
        <c:axId val="-210980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42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42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805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01"/>
          <c:w val="0.75163262749758997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B8-24.  BESTEST BASIC
Thermostat Setback (Delta)
Peak Heating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charts'!$R$86,'data for charts'!$R$131)</c:f>
              <c:numCache>
                <c:formatCode>0.000_)</c:formatCode>
                <c:ptCount val="2"/>
                <c:pt idx="0">
                  <c:v>1.7950000000000004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F-B54A-9ED2-2C0711DA06BF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charts'!$S$86,'data for charts'!$S$131)</c:f>
              <c:numCache>
                <c:formatCode>0.000_)</c:formatCode>
                <c:ptCount val="2"/>
                <c:pt idx="0">
                  <c:v>1.5459999999999998</c:v>
                </c:pt>
                <c:pt idx="1">
                  <c:v>1.5749999999999997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F-B54A-9ED2-2C0711DA06BF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charts'!$T$86,'data for charts'!$T$131)</c:f>
              <c:numCache>
                <c:formatCode>0.000_)</c:formatCode>
                <c:ptCount val="2"/>
                <c:pt idx="0">
                  <c:v>1.8979999999999997</c:v>
                </c:pt>
                <c:pt idx="1">
                  <c:v>2.1080000000000001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F-B54A-9ED2-2C0711DA06BF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charts'!$U$86,'data for charts'!$U$131)</c:f>
              <c:numCache>
                <c:formatCode>0.000_)</c:formatCode>
                <c:ptCount val="2"/>
                <c:pt idx="0">
                  <c:v>2.2720000000000002</c:v>
                </c:pt>
                <c:pt idx="1">
                  <c:v>2.3559999999999999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F-B54A-9ED2-2C0711DA06BF}"/>
            </c:ext>
          </c:extLst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charts'!$W$86,'data for charts'!$W$131)</c:f>
              <c:numCache>
                <c:formatCode>0.000_)</c:formatCode>
                <c:ptCount val="2"/>
                <c:pt idx="0">
                  <c:v>2.3100000000000005</c:v>
                </c:pt>
                <c:pt idx="1">
                  <c:v>2.5089999999999999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F-B54A-9ED2-2C0711DA06BF}"/>
            </c:ext>
          </c:extLst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charts'!$X$86,'data for charts'!$X$131)</c:f>
              <c:numCache>
                <c:formatCode>0.000_)</c:formatCode>
                <c:ptCount val="2"/>
                <c:pt idx="0">
                  <c:v>1.7916666666666599</c:v>
                </c:pt>
                <c:pt idx="1">
                  <c:v>1.6055555555555499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F-B54A-9ED2-2C0711DA06BF}"/>
            </c:ext>
          </c:extLst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charts'!$Y$86,'data for charts'!$Y$131)</c:f>
              <c:numCache>
                <c:formatCode>0.000_)</c:formatCode>
                <c:ptCount val="2"/>
                <c:pt idx="0">
                  <c:v>2.5999999999999996</c:v>
                </c:pt>
                <c:pt idx="1">
                  <c:v>2.6309999999999998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4F-B54A-9ED2-2C0711DA06BF}"/>
            </c:ext>
          </c:extLst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charts'!$Q$86,'data for charts'!$Q$131)</c:f>
              <c:strCache>
                <c:ptCount val="2"/>
                <c:pt idx="0">
                  <c:v>640-600 
Low Mass, Heating
Heating Setback</c:v>
                </c:pt>
                <c:pt idx="1">
                  <c:v>940-900 
High Mass, Heating
Heating Setback</c:v>
                </c:pt>
              </c:strCache>
            </c:strRef>
          </c:cat>
          <c:val>
            <c:numRef>
              <c:f>('data for charts'!$Z$86,'data for charts'!$Z$131)</c:f>
              <c:numCache>
                <c:formatCode>0.000_)</c:formatCode>
                <c:ptCount val="2"/>
                <c:pt idx="0">
                  <c:v>2.5350599999999996</c:v>
                </c:pt>
                <c:pt idx="1">
                  <c:v>1.6527900000000004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4F-B54A-9ED2-2C0711DA0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93880"/>
        <c:axId val="-2122290568"/>
      </c:barChart>
      <c:catAx>
        <c:axId val="-212229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9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229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93880"/>
        <c:crosses val="autoZero"/>
        <c:crossBetween val="between"/>
        <c:majorUnit val="0.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942586394236799"/>
          <c:y val="0.93265922510094101"/>
          <c:w val="0.757551044188289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B8-25.  BESTEST BASIC
Vent Cooling (Delta)
Annual Sensible Cooling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charts'!$R$78,'data for charts'!$R$120)</c:f>
              <c:numCache>
                <c:formatCode>0.000_)</c:formatCode>
                <c:ptCount val="2"/>
                <c:pt idx="0">
                  <c:v>-1.3209999999999997</c:v>
                </c:pt>
                <c:pt idx="1">
                  <c:v>-1.7450000000000001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AF42-A313-579B792CAEAC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charts'!$S$78,'data for charts'!$S$120)</c:f>
              <c:numCache>
                <c:formatCode>0.000_)</c:formatCode>
                <c:ptCount val="2"/>
                <c:pt idx="0">
                  <c:v>-1.2930000000000001</c:v>
                </c:pt>
                <c:pt idx="1">
                  <c:v>-2.0739999999999998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E-AF42-A313-579B792CAEAC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charts'!$T$78,'data for charts'!$T$120)</c:f>
              <c:numCache>
                <c:formatCode>0.000_)</c:formatCode>
                <c:ptCount val="2"/>
                <c:pt idx="0">
                  <c:v>-1.2839999999999998</c:v>
                </c:pt>
                <c:pt idx="1">
                  <c:v>-1.917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E-AF42-A313-579B792CAEAC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charts'!$U$78,'data for charts'!$U$120)</c:f>
              <c:numCache>
                <c:formatCode>0.000_)</c:formatCode>
                <c:ptCount val="2"/>
                <c:pt idx="0">
                  <c:v>-1.3839999999999995</c:v>
                </c:pt>
                <c:pt idx="1">
                  <c:v>-2.2439999999999998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2E-AF42-A313-579B792CAEAC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charts'!$V$78,'data for charts'!$V$120)</c:f>
              <c:numCache>
                <c:formatCode>0.000_)</c:formatCode>
                <c:ptCount val="2"/>
                <c:pt idx="0">
                  <c:v>-1.4190000000000005</c:v>
                </c:pt>
                <c:pt idx="1">
                  <c:v>-2.8260000000000001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2E-AF42-A313-579B792CAEAC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charts'!$W$78,'data for charts'!$W$120)</c:f>
              <c:numCache>
                <c:formatCode>0.000_)</c:formatCode>
                <c:ptCount val="2"/>
                <c:pt idx="0">
                  <c:v>-1.4039999999999999</c:v>
                </c:pt>
                <c:pt idx="1">
                  <c:v>-2.0209999999999999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2E-AF42-A313-579B792CAEAC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charts'!$X$78,'data for charts'!$X$120)</c:f>
              <c:numCache>
                <c:formatCode>0.000_)</c:formatCode>
                <c:ptCount val="2"/>
                <c:pt idx="0">
                  <c:v>-1.3730000000000002</c:v>
                </c:pt>
                <c:pt idx="1">
                  <c:v>-1.9243999999999999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2E-AF42-A313-579B792CAEAC}"/>
            </c:ext>
          </c:extLst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charts'!$Y$78,'data for charts'!$Y$120)</c:f>
              <c:numCache>
                <c:formatCode>0.000_)</c:formatCode>
                <c:ptCount val="2"/>
                <c:pt idx="0">
                  <c:v>-1.3219999999999992</c:v>
                </c:pt>
                <c:pt idx="1">
                  <c:v>-1.8280000000000003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2E-AF42-A313-579B792CAEAC}"/>
            </c:ext>
          </c:extLst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charts'!$Q$78,'data for charts'!$Q$120)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charts'!$Z$78,'data for charts'!$Z$120)</c:f>
              <c:numCache>
                <c:formatCode>0.000_)</c:formatCode>
                <c:ptCount val="2"/>
                <c:pt idx="0">
                  <c:v>-0.96389000000000014</c:v>
                </c:pt>
                <c:pt idx="1">
                  <c:v>-1.9638879999999999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2E-AF42-A313-579B792CA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71240"/>
        <c:axId val="-2039467960"/>
      </c:barChart>
      <c:catAx>
        <c:axId val="-203947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67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9467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71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01"/>
          <c:w val="0.75459183584293898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B8-26.  BESTEST BASIC
Vent Cooling (Delta)
Peak Sensible Cooling</a:t>
            </a:r>
          </a:p>
        </c:rich>
      </c:tx>
      <c:layout>
        <c:manualLayout>
          <c:xMode val="edge"/>
          <c:yMode val="edge"/>
          <c:x val="0.325179430262670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12639101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charts'!$R$95,'data for charts'!$R$144)</c:f>
              <c:numCache>
                <c:formatCode>0.000_)</c:formatCode>
                <c:ptCount val="2"/>
                <c:pt idx="0">
                  <c:v>-0.16300000000000026</c:v>
                </c:pt>
                <c:pt idx="1">
                  <c:v>-0.85499999999999998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1-C543-AE90-F674C1BF8B02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charts'!$S$95,'data for charts'!$S$144)</c:f>
              <c:numCache>
                <c:formatCode>0.000_)</c:formatCode>
                <c:ptCount val="2"/>
                <c:pt idx="0">
                  <c:v>-0.13399999999999945</c:v>
                </c:pt>
                <c:pt idx="1">
                  <c:v>-0.53399999999999981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1-C543-AE90-F674C1BF8B02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charts'!$T$95,'data for charts'!$T$144)</c:f>
              <c:numCache>
                <c:formatCode>0.000_)</c:formatCode>
                <c:ptCount val="2"/>
                <c:pt idx="0">
                  <c:v>-0.13999999999999968</c:v>
                </c:pt>
                <c:pt idx="1">
                  <c:v>-0.79400000000000004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1-C543-AE90-F674C1BF8B02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charts'!$U$95,'data for charts'!$U$144)</c:f>
              <c:numCache>
                <c:formatCode>0.000_)</c:formatCode>
                <c:ptCount val="2"/>
                <c:pt idx="0">
                  <c:v>-0.15599999999999969</c:v>
                </c:pt>
                <c:pt idx="1">
                  <c:v>-0.70100000000000007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1-C543-AE90-F674C1BF8B02}"/>
            </c:ext>
          </c:extLst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charts'!$W$95,'data for charts'!$W$144)</c:f>
              <c:numCache>
                <c:formatCode>0.000_)</c:formatCode>
                <c:ptCount val="2"/>
                <c:pt idx="0">
                  <c:v>-0.14299999999999979</c:v>
                </c:pt>
                <c:pt idx="1">
                  <c:v>-0.65700000000000003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1-C543-AE90-F674C1BF8B02}"/>
            </c:ext>
          </c:extLst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charts'!$X$95,'data for charts'!$X$144)</c:f>
              <c:numCache>
                <c:formatCode>0.000_)</c:formatCode>
                <c:ptCount val="2"/>
                <c:pt idx="0">
                  <c:v>-0.10833333333332984</c:v>
                </c:pt>
                <c:pt idx="1">
                  <c:v>-0.88055555555555998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1-C543-AE90-F674C1BF8B02}"/>
            </c:ext>
          </c:extLst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charts'!$Y$95,'data for charts'!$Y$144)</c:f>
              <c:numCache>
                <c:formatCode>0.000_)</c:formatCode>
                <c:ptCount val="2"/>
                <c:pt idx="0">
                  <c:v>-0.13300000000000001</c:v>
                </c:pt>
                <c:pt idx="1">
                  <c:v>-0.58999999999999986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1-C543-AE90-F674C1BF8B02}"/>
            </c:ext>
          </c:extLst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charts'!$Q$95,'data for charts'!$Q$144)</c:f>
              <c:strCache>
                <c:ptCount val="2"/>
                <c:pt idx="0">
                  <c:v>650-600 
Low Mass, Cooling
Night Ventilation</c:v>
                </c:pt>
                <c:pt idx="1">
                  <c:v>950-900 
High Mass, Cooling
Night Ventilation</c:v>
                </c:pt>
              </c:strCache>
            </c:strRef>
          </c:cat>
          <c:val>
            <c:numRef>
              <c:f>('data for charts'!$Z$95,'data for charts'!$Z$144)</c:f>
              <c:numCache>
                <c:formatCode>0.000_)</c:formatCode>
                <c:ptCount val="2"/>
                <c:pt idx="0">
                  <c:v>-0.1393999999999993</c:v>
                </c:pt>
                <c:pt idx="1">
                  <c:v>-0.95338000000000012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71-C543-AE90-F674C1BF8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88072"/>
        <c:axId val="-2109705704"/>
      </c:barChart>
      <c:catAx>
        <c:axId val="208048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70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70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35379977992198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488072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42981405903601"/>
          <c:y val="0.93247168736860597"/>
          <c:w val="0.75851853146547599"/>
          <c:h val="6.31717854191553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B8-27.  BESTEST BASIC
Sunspace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charts'!$R$109,'data for charts'!$R$121)</c:f>
              <c:numCache>
                <c:formatCode>0.000_)</c:formatCode>
                <c:ptCount val="2"/>
                <c:pt idx="0">
                  <c:v>1.141</c:v>
                </c:pt>
                <c:pt idx="1">
                  <c:v>-1.6440000000000001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B64B-B90B-B06B5DCA88AB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charts'!$S$109,'data for charts'!$S$121)</c:f>
              <c:numCache>
                <c:formatCode>0.000_)</c:formatCode>
                <c:ptCount val="2"/>
                <c:pt idx="0">
                  <c:v>1.054</c:v>
                </c:pt>
                <c:pt idx="1">
                  <c:v>-1.9340000000000002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B64B-B90B-B06B5DCA88AB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charts'!$T$109,'data for charts'!$T$121)</c:f>
              <c:numCache>
                <c:formatCode>0.000_)</c:formatCode>
                <c:ptCount val="2"/>
                <c:pt idx="0">
                  <c:v>1.0559999999999998</c:v>
                </c:pt>
                <c:pt idx="1">
                  <c:v>-2.0270000000000001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C-B64B-B90B-B06B5DCA88AB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charts'!$U$109,'data for charts'!$U$121)</c:f>
              <c:numCache>
                <c:formatCode>0.000_)</c:formatCode>
                <c:ptCount val="2"/>
                <c:pt idx="0">
                  <c:v>0.98699999999999988</c:v>
                </c:pt>
                <c:pt idx="1">
                  <c:v>-2.3620000000000001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C-B64B-B90B-B06B5DCA88AB}"/>
            </c:ext>
          </c:extLst>
        </c:ser>
        <c:ser>
          <c:idx val="6"/>
          <c:order val="4"/>
          <c:tx>
            <c:strRef>
              <c:f>'data for charts'!$V$64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charts'!$V$109,'data for charts'!$V$121)</c:f>
              <c:numCache>
                <c:formatCode>0.000_)</c:formatCode>
                <c:ptCount val="2"/>
                <c:pt idx="0">
                  <c:v>0.86299999999999999</c:v>
                </c:pt>
                <c:pt idx="1">
                  <c:v>-2.6970000000000001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C-B64B-B90B-B06B5DCA88AB}"/>
            </c:ext>
          </c:extLst>
        </c:ser>
        <c:ser>
          <c:idx val="7"/>
          <c:order val="5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charts'!$W$109,'data for charts'!$W$121)</c:f>
              <c:numCache>
                <c:formatCode>0.000_)</c:formatCode>
                <c:ptCount val="2"/>
                <c:pt idx="0">
                  <c:v>1.2130000000000001</c:v>
                </c:pt>
                <c:pt idx="1">
                  <c:v>-1.929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5C-B64B-B90B-B06B5DCA88AB}"/>
            </c:ext>
          </c:extLst>
        </c:ser>
        <c:ser>
          <c:idx val="8"/>
          <c:order val="6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charts'!$X$109,'data for charts'!$X$121)</c:f>
              <c:numCache>
                <c:formatCode>0.000_)</c:formatCode>
                <c:ptCount val="2"/>
                <c:pt idx="0">
                  <c:v>1.7180000000000002</c:v>
                </c:pt>
                <c:pt idx="1">
                  <c:v>-2.0736999999999997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5C-B64B-B90B-B06B5DCA88AB}"/>
            </c:ext>
          </c:extLst>
        </c:ser>
        <c:ser>
          <c:idx val="9"/>
          <c:order val="7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charts'!$Y$109,'data for charts'!$Y$121)</c:f>
              <c:numCache>
                <c:formatCode>0.000_)</c:formatCode>
                <c:ptCount val="2"/>
                <c:pt idx="0">
                  <c:v>0.77499999999999991</c:v>
                </c:pt>
                <c:pt idx="1">
                  <c:v>-1.8130000000000002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5C-B64B-B90B-B06B5DCA88AB}"/>
            </c:ext>
          </c:extLst>
        </c:ser>
        <c:ser>
          <c:idx val="10"/>
          <c:order val="8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charts'!$Q$109,'data for charts'!$Q$121)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charts'!$Z$109,'data for charts'!$Z$121)</c:f>
              <c:numCache>
                <c:formatCode>0.000_)</c:formatCode>
                <c:ptCount val="2"/>
                <c:pt idx="0">
                  <c:v>1.2083399999999997</c:v>
                </c:pt>
                <c:pt idx="1">
                  <c:v>-1.877777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5C-B64B-B90B-B06B5DCA8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176392"/>
        <c:axId val="-2045283464"/>
      </c:barChart>
      <c:catAx>
        <c:axId val="-212817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283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5283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176392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906441078883"/>
          <c:y val="0.93265922510094101"/>
          <c:w val="0.76790815687439795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B8-28.  BESTEST BASIC
Sunspace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charts'!$R$132,'data for charts'!$R$145)</c:f>
              <c:numCache>
                <c:formatCode>0.000_)</c:formatCode>
                <c:ptCount val="2"/>
                <c:pt idx="0">
                  <c:v>-0.43999999999999995</c:v>
                </c:pt>
                <c:pt idx="1">
                  <c:v>-1.9350000000000001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C-124D-BB84-4C97E2D7622B}"/>
            </c:ext>
          </c:extLst>
        </c:ser>
        <c:ser>
          <c:idx val="1"/>
          <c:order val="1"/>
          <c:tx>
            <c:strRef>
              <c:f>'data for charts'!$S$64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charts'!$S$132,'data for charts'!$S$145)</c:f>
              <c:numCache>
                <c:formatCode>0.000_)</c:formatCode>
                <c:ptCount val="2"/>
                <c:pt idx="0">
                  <c:v>-0.70199999999999996</c:v>
                </c:pt>
                <c:pt idx="1">
                  <c:v>-2.0110000000000001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C-124D-BB84-4C97E2D7622B}"/>
            </c:ext>
          </c:extLst>
        </c:ser>
        <c:ser>
          <c:idx val="3"/>
          <c:order val="2"/>
          <c:tx>
            <c:strRef>
              <c:f>'data for charts'!$T$64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charts'!$T$132,'data for charts'!$T$145)</c:f>
              <c:numCache>
                <c:formatCode>0.000_)</c:formatCode>
                <c:ptCount val="2"/>
                <c:pt idx="0">
                  <c:v>-0.83000000000000007</c:v>
                </c:pt>
                <c:pt idx="1">
                  <c:v>-2.4010000000000002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C-124D-BB84-4C97E2D7622B}"/>
            </c:ext>
          </c:extLst>
        </c:ser>
        <c:ser>
          <c:idx val="5"/>
          <c:order val="3"/>
          <c:tx>
            <c:strRef>
              <c:f>'data for charts'!$U$64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charts'!$U$132,'data for charts'!$U$145)</c:f>
              <c:numCache>
                <c:formatCode>0.000_)</c:formatCode>
                <c:ptCount val="2"/>
                <c:pt idx="0">
                  <c:v>-0.8969999999999998</c:v>
                </c:pt>
                <c:pt idx="1">
                  <c:v>-2.5009999999999999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7C-124D-BB84-4C97E2D7622B}"/>
            </c:ext>
          </c:extLst>
        </c:ser>
        <c:ser>
          <c:idx val="7"/>
          <c:order val="4"/>
          <c:tx>
            <c:strRef>
              <c:f>'data for charts'!$W$64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charts'!$W$132,'data for charts'!$W$145)</c:f>
              <c:numCache>
                <c:formatCode>0.000_)</c:formatCode>
                <c:ptCount val="2"/>
                <c:pt idx="0">
                  <c:v>-0.75600000000000023</c:v>
                </c:pt>
                <c:pt idx="1">
                  <c:v>-2.1550000000000002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7C-124D-BB84-4C97E2D7622B}"/>
            </c:ext>
          </c:extLst>
        </c:ser>
        <c:ser>
          <c:idx val="8"/>
          <c:order val="5"/>
          <c:tx>
            <c:strRef>
              <c:f>'data for charts'!$X$64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charts'!$X$132,'data for charts'!$X$145)</c:f>
              <c:numCache>
                <c:formatCode>0.000_)</c:formatCode>
                <c:ptCount val="2"/>
                <c:pt idx="0">
                  <c:v>-0.99466666666667036</c:v>
                </c:pt>
                <c:pt idx="1">
                  <c:v>-2.1886666666666699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7C-124D-BB84-4C97E2D7622B}"/>
            </c:ext>
          </c:extLst>
        </c:ser>
        <c:ser>
          <c:idx val="9"/>
          <c:order val="6"/>
          <c:tx>
            <c:strRef>
              <c:f>'data for charts'!$Y$64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charts'!$Y$132,'data for charts'!$Y$145)</c:f>
              <c:numCache>
                <c:formatCode>0.000_)</c:formatCode>
                <c:ptCount val="2"/>
                <c:pt idx="0">
                  <c:v>-1.0180000000000002</c:v>
                </c:pt>
                <c:pt idx="1">
                  <c:v>-2.0539999999999998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C-124D-BB84-4C97E2D7622B}"/>
            </c:ext>
          </c:extLst>
        </c:ser>
        <c:ser>
          <c:idx val="10"/>
          <c:order val="7"/>
          <c:tx>
            <c:strRef>
              <c:f>'data for charts'!$Z$64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charts'!$Q$132,'data for charts'!$Q$145)</c:f>
              <c:strCache>
                <c:ptCount val="2"/>
                <c:pt idx="0">
                  <c:v>960-900 
High Mass, Heating
Sunspace</c:v>
                </c:pt>
                <c:pt idx="1">
                  <c:v>960-900 
High Mass, Cooling
Sunspace</c:v>
                </c:pt>
              </c:strCache>
            </c:strRef>
          </c:cat>
          <c:val>
            <c:numRef>
              <c:f>('data for charts'!$Z$132,'data for charts'!$Z$145)</c:f>
              <c:numCache>
                <c:formatCode>0.000_)</c:formatCode>
                <c:ptCount val="2"/>
                <c:pt idx="0">
                  <c:v>-0.47687999999999997</c:v>
                </c:pt>
                <c:pt idx="1">
                  <c:v>-2.1125699999999998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7C-124D-BB84-4C97E2D7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72104"/>
        <c:axId val="-2109368760"/>
      </c:barChart>
      <c:catAx>
        <c:axId val="-210937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6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936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72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377029314177"/>
          <c:y val="0.93265922510094101"/>
          <c:w val="0.75607144001561399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B8-29. BESTEST BASIC AND IN-DEPTH
Mass Effect (Delta)
Annual Heating and Sensible Cooling</a:t>
            </a:r>
          </a:p>
        </c:rich>
      </c:tx>
      <c:layout>
        <c:manualLayout>
          <c:xMode val="edge"/>
          <c:yMode val="edge"/>
          <c:x val="0.240776972800708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charts'!$R$451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charts'!$R$453:$R$458</c:f>
              <c:numCache>
                <c:formatCode>0.000_)</c:formatCode>
                <c:ptCount val="6"/>
                <c:pt idx="0">
                  <c:v>-0.56099999999999994</c:v>
                </c:pt>
                <c:pt idx="1">
                  <c:v>-0.42900000000000005</c:v>
                </c:pt>
                <c:pt idx="2">
                  <c:v>-3.1260000000000003</c:v>
                </c:pt>
                <c:pt idx="3">
                  <c:v>-4.004999999999999</c:v>
                </c:pt>
                <c:pt idx="4">
                  <c:v>-1.9579999999999997</c:v>
                </c:pt>
                <c:pt idx="5">
                  <c:v>-4.4290000000000003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6-654D-A6FF-742815019A5F}"/>
            </c:ext>
          </c:extLst>
        </c:ser>
        <c:ser>
          <c:idx val="1"/>
          <c:order val="1"/>
          <c:tx>
            <c:strRef>
              <c:f>'data for charts'!$S$451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charts'!$S$453:$S$458</c:f>
              <c:numCache>
                <c:formatCode>0.000_)</c:formatCode>
                <c:ptCount val="6"/>
                <c:pt idx="0">
                  <c:v>-0.53500000000000014</c:v>
                </c:pt>
                <c:pt idx="1">
                  <c:v>-0.39300000000000002</c:v>
                </c:pt>
                <c:pt idx="2">
                  <c:v>-3.1629999999999994</c:v>
                </c:pt>
                <c:pt idx="3">
                  <c:v>-3.8329999999999997</c:v>
                </c:pt>
                <c:pt idx="4">
                  <c:v>-1.867</c:v>
                </c:pt>
                <c:pt idx="5">
                  <c:v>-4.6139999999999999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6-654D-A6FF-742815019A5F}"/>
            </c:ext>
          </c:extLst>
        </c:ser>
        <c:ser>
          <c:idx val="2"/>
          <c:order val="2"/>
          <c:tx>
            <c:strRef>
              <c:f>'data for charts'!$T$451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charts'!$T$453:$T$458</c:f>
              <c:numCache>
                <c:formatCode>0.000_)</c:formatCode>
                <c:ptCount val="6"/>
                <c:pt idx="0">
                  <c:v>-0.5990000000000002</c:v>
                </c:pt>
                <c:pt idx="1">
                  <c:v>-0.36699999999999999</c:v>
                </c:pt>
                <c:pt idx="2">
                  <c:v>-3.8369999999999997</c:v>
                </c:pt>
                <c:pt idx="3">
                  <c:v>-4.6239999999999997</c:v>
                </c:pt>
                <c:pt idx="4">
                  <c:v>-2.3040000000000003</c:v>
                </c:pt>
                <c:pt idx="5">
                  <c:v>-5.2569999999999997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6-654D-A6FF-742815019A5F}"/>
            </c:ext>
          </c:extLst>
        </c:ser>
        <c:ser>
          <c:idx val="3"/>
          <c:order val="3"/>
          <c:tx>
            <c:strRef>
              <c:f>'data for charts'!$U$451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charts'!$U$453:$U$458</c:f>
              <c:numCache>
                <c:formatCode>0.000_)</c:formatCode>
                <c:ptCount val="6"/>
                <c:pt idx="0">
                  <c:v>-0.56700000000000017</c:v>
                </c:pt>
                <c:pt idx="1">
                  <c:v>-0.43199999999999994</c:v>
                </c:pt>
                <c:pt idx="2">
                  <c:v>-3.3289999999999997</c:v>
                </c:pt>
                <c:pt idx="3">
                  <c:v>-4.1129999999999995</c:v>
                </c:pt>
                <c:pt idx="4">
                  <c:v>-2.024</c:v>
                </c:pt>
                <c:pt idx="5">
                  <c:v>-4.9729999999999999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C6-654D-A6FF-742815019A5F}"/>
            </c:ext>
          </c:extLst>
        </c:ser>
        <c:ser>
          <c:idx val="4"/>
          <c:order val="4"/>
          <c:tx>
            <c:strRef>
              <c:f>'data for charts'!$V$451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charts'!$V$453:$V$458</c:f>
              <c:numCache>
                <c:formatCode>0.000_)</c:formatCode>
                <c:ptCount val="6"/>
                <c:pt idx="0">
                  <c:v>-0.5860000000000003</c:v>
                </c:pt>
                <c:pt idx="1">
                  <c:v>-0.46200000000000008</c:v>
                </c:pt>
                <c:pt idx="2">
                  <c:v>-3.6080000000000001</c:v>
                </c:pt>
                <c:pt idx="3">
                  <c:v>-4.5490000000000004</c:v>
                </c:pt>
                <c:pt idx="4">
                  <c:v>-2.3919999999999999</c:v>
                </c:pt>
                <c:pt idx="5">
                  <c:v>-5.9559999999999995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6-654D-A6FF-742815019A5F}"/>
            </c:ext>
          </c:extLst>
        </c:ser>
        <c:ser>
          <c:idx val="5"/>
          <c:order val="5"/>
          <c:tx>
            <c:strRef>
              <c:f>'data for charts'!$W$451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charts'!$W$453:$W$458</c:f>
              <c:numCache>
                <c:formatCode>0.000_)</c:formatCode>
                <c:ptCount val="6"/>
                <c:pt idx="0">
                  <c:v>-0.50100000000000033</c:v>
                </c:pt>
                <c:pt idx="1">
                  <c:v>-0.36799999999999994</c:v>
                </c:pt>
                <c:pt idx="2">
                  <c:v>-3.1519999999999997</c:v>
                </c:pt>
                <c:pt idx="3">
                  <c:v>-3.92</c:v>
                </c:pt>
                <c:pt idx="4">
                  <c:v>-1.8859999999999999</c:v>
                </c:pt>
                <c:pt idx="5">
                  <c:v>-4.5369999999999999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6-654D-A6FF-742815019A5F}"/>
            </c:ext>
          </c:extLst>
        </c:ser>
        <c:ser>
          <c:idx val="6"/>
          <c:order val="6"/>
          <c:tx>
            <c:strRef>
              <c:f>'data for charts'!$X$451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charts'!$X$453:$X$458</c:f>
              <c:numCache>
                <c:formatCode>0.000_)</c:formatCode>
                <c:ptCount val="6"/>
                <c:pt idx="0">
                  <c:v>-0.55999999999999961</c:v>
                </c:pt>
                <c:pt idx="1">
                  <c:v>-0.41009999999999991</c:v>
                </c:pt>
                <c:pt idx="2">
                  <c:v>-3.2169999999999996</c:v>
                </c:pt>
                <c:pt idx="3">
                  <c:v>-4.0069999999999997</c:v>
                </c:pt>
                <c:pt idx="4">
                  <c:v>-1.9630000000000001</c:v>
                </c:pt>
                <c:pt idx="5">
                  <c:v>-4.5583999999999998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6-654D-A6FF-742815019A5F}"/>
            </c:ext>
          </c:extLst>
        </c:ser>
        <c:ser>
          <c:idx val="7"/>
          <c:order val="7"/>
          <c:tx>
            <c:strRef>
              <c:f>'data for charts'!$Y$451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charts'!$Y$453:$Y$458</c:f>
              <c:numCache>
                <c:formatCode>0.000_)</c:formatCode>
                <c:ptCount val="6"/>
                <c:pt idx="0">
                  <c:v>-0.64900000000000002</c:v>
                </c:pt>
                <c:pt idx="1">
                  <c:v>-0.55000000000000004</c:v>
                </c:pt>
                <c:pt idx="2">
                  <c:v>-3.3210000000000002</c:v>
                </c:pt>
                <c:pt idx="3">
                  <c:v>-4.1789999999999994</c:v>
                </c:pt>
                <c:pt idx="4">
                  <c:v>-1.9860000000000002</c:v>
                </c:pt>
                <c:pt idx="5">
                  <c:v>-4.6850000000000005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C6-654D-A6FF-742815019A5F}"/>
            </c:ext>
          </c:extLst>
        </c:ser>
        <c:ser>
          <c:idx val="8"/>
          <c:order val="8"/>
          <c:tx>
            <c:strRef>
              <c:f>'data for charts'!$Z$451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charts'!$Q$453:$Q$458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charts'!$Z$453:$Z$458</c:f>
              <c:numCache>
                <c:formatCode>0.000_)</c:formatCode>
                <c:ptCount val="6"/>
                <c:pt idx="0">
                  <c:v>-0.66112000000000037</c:v>
                </c:pt>
                <c:pt idx="1">
                  <c:v>-0.44444400000000006</c:v>
                </c:pt>
                <c:pt idx="2">
                  <c:v>-3.1583399999999999</c:v>
                </c:pt>
                <c:pt idx="3">
                  <c:v>-4.23611</c:v>
                </c:pt>
                <c:pt idx="4">
                  <c:v>-1.9194430000000002</c:v>
                </c:pt>
                <c:pt idx="5">
                  <c:v>-5.2361080000000007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C6-654D-A6FF-742815019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350088"/>
        <c:axId val="-2110600536"/>
      </c:barChart>
      <c:catAx>
        <c:axId val="-21093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600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60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9934832778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350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3265922510094101"/>
          <c:w val="0.76790815687439795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B8-3.  BESTEST BASIC
Annual Transmitted Solar Radiation - Shaded</a:t>
            </a:r>
          </a:p>
        </c:rich>
      </c:tx>
      <c:layout>
        <c:manualLayout>
          <c:xMode val="edge"/>
          <c:yMode val="edge"/>
          <c:x val="0.247550898535018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'data for charts'!$B$326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charts'!$B$327:$B$328</c:f>
              <c:numCache>
                <c:formatCode>0_)</c:formatCode>
                <c:ptCount val="2"/>
                <c:pt idx="0">
                  <c:v>599</c:v>
                </c:pt>
                <c:pt idx="1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6-9D4E-8586-BF6BC1A93A2D}"/>
            </c:ext>
          </c:extLst>
        </c:ser>
        <c:ser>
          <c:idx val="0"/>
          <c:order val="1"/>
          <c:tx>
            <c:strRef>
              <c:f>'data for charts'!$D$326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charts'!$D$327:$D$328</c:f>
              <c:numCache>
                <c:formatCode>0_)</c:formatCode>
                <c:ptCount val="2"/>
                <c:pt idx="0">
                  <c:v>481</c:v>
                </c:pt>
                <c:pt idx="1">
                  <c:v>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6-9D4E-8586-BF6BC1A93A2D}"/>
            </c:ext>
          </c:extLst>
        </c:ser>
        <c:ser>
          <c:idx val="1"/>
          <c:order val="2"/>
          <c:tx>
            <c:strRef>
              <c:f>'data for charts'!$E$326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charts'!$E$327:$E$328</c:f>
              <c:numCache>
                <c:formatCode>0_)</c:formatCode>
                <c:ptCount val="2"/>
                <c:pt idx="0">
                  <c:v>554</c:v>
                </c:pt>
                <c:pt idx="1">
                  <c:v>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6-9D4E-8586-BF6BC1A93A2D}"/>
            </c:ext>
          </c:extLst>
        </c:ser>
        <c:ser>
          <c:idx val="2"/>
          <c:order val="3"/>
          <c:tx>
            <c:strRef>
              <c:f>'data for charts'!$F$326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charts'!$F$327:$F$328</c:f>
              <c:numCache>
                <c:formatCode>0_)</c:formatCode>
                <c:ptCount val="2"/>
                <c:pt idx="0">
                  <c:v>441.3</c:v>
                </c:pt>
                <c:pt idx="1">
                  <c:v>774.86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6-9D4E-8586-BF6BC1A93A2D}"/>
            </c:ext>
          </c:extLst>
        </c:ser>
        <c:ser>
          <c:idx val="3"/>
          <c:order val="4"/>
          <c:tx>
            <c:strRef>
              <c:f>'data for charts'!$G$326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charts'!$G$327:$G$328</c:f>
              <c:numCache>
                <c:formatCode>0_)</c:formatCode>
                <c:ptCount val="2"/>
                <c:pt idx="0">
                  <c:v>431</c:v>
                </c:pt>
                <c:pt idx="1">
                  <c:v>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6-9D4E-8586-BF6BC1A93A2D}"/>
            </c:ext>
          </c:extLst>
        </c:ser>
        <c:ser>
          <c:idx val="4"/>
          <c:order val="5"/>
          <c:tx>
            <c:strRef>
              <c:f>'data for charts'!$H$326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charts'!$H$327:$H$328</c:f>
              <c:numCache>
                <c:formatCode>0_)</c:formatCode>
                <c:ptCount val="2"/>
                <c:pt idx="0">
                  <c:v>437.5</c:v>
                </c:pt>
                <c:pt idx="1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6-9D4E-8586-BF6BC1A93A2D}"/>
            </c:ext>
          </c:extLst>
        </c:ser>
        <c:ser>
          <c:idx val="5"/>
          <c:order val="6"/>
          <c:tx>
            <c:strRef>
              <c:f>'data for charts'!$I$326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charts'!$I$327:$I$328</c:f>
              <c:numCache>
                <c:formatCode>0_)</c:formatCode>
                <c:ptCount val="2"/>
                <c:pt idx="0">
                  <c:v>0</c:v>
                </c:pt>
                <c:pt idx="1">
                  <c:v>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6-9D4E-8586-BF6BC1A93A2D}"/>
            </c:ext>
          </c:extLst>
        </c:ser>
        <c:ser>
          <c:idx val="6"/>
          <c:order val="7"/>
          <c:tx>
            <c:strRef>
              <c:f>'data for charts'!$J$326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charts'!$A$327:$A$328</c:f>
              <c:strCache>
                <c:ptCount val="2"/>
                <c:pt idx="0">
                  <c:v>630 WEST</c:v>
                </c:pt>
                <c:pt idx="1">
                  <c:v>610 SOUTH</c:v>
                </c:pt>
              </c:strCache>
            </c:strRef>
          </c:cat>
          <c:val>
            <c:numRef>
              <c:f>'data for charts'!$J$327:$J$328</c:f>
              <c:numCache>
                <c:formatCode>0_)</c:formatCode>
                <c:ptCount val="2"/>
                <c:pt idx="0">
                  <c:v>525.94100000000003</c:v>
                </c:pt>
                <c:pt idx="1">
                  <c:v>789.13099999999997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16-9D4E-8586-BF6BC1A9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92056"/>
        <c:axId val="-2114759432"/>
      </c:barChart>
      <c:catAx>
        <c:axId val="20805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4759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4759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Diffuse + Direct (kWh/m</a:t>
                </a:r>
                <a:r>
                  <a:rPr lang="en-US" sz="14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28684110244784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92056"/>
        <c:crosses val="autoZero"/>
        <c:crossBetween val="between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8353855879003"/>
          <c:y val="0.93265922510094101"/>
          <c:w val="0.7457143273295060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B8-30. BESTEST BASIC AND IN-DEPTH
Mass Effect (Delta)
Peak Heating and Sensible Cooling</a:t>
            </a:r>
          </a:p>
        </c:rich>
      </c:tx>
      <c:layout>
        <c:manualLayout>
          <c:xMode val="edge"/>
          <c:yMode val="edge"/>
          <c:x val="0.240776972800708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charts'!$R$463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charts'!$R$465:$R$470</c:f>
              <c:numCache>
                <c:formatCode>0.000_)</c:formatCode>
                <c:ptCount val="6"/>
                <c:pt idx="0">
                  <c:v>-0.2150000000000003</c:v>
                </c:pt>
                <c:pt idx="1">
                  <c:v>-0.90800000000000014</c:v>
                </c:pt>
                <c:pt idx="2">
                  <c:v>-0.58699999999999974</c:v>
                </c:pt>
                <c:pt idx="3">
                  <c:v>-3.306</c:v>
                </c:pt>
                <c:pt idx="4">
                  <c:v>-1.2520000000000002</c:v>
                </c:pt>
                <c:pt idx="5">
                  <c:v>-3.9979999999999998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C-F843-922E-2D65FBFB02FA}"/>
            </c:ext>
          </c:extLst>
        </c:ser>
        <c:ser>
          <c:idx val="1"/>
          <c:order val="1"/>
          <c:tx>
            <c:strRef>
              <c:f>'data for charts'!$S$463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charts'!$S$465:$S$470</c:f>
              <c:numCache>
                <c:formatCode>0.000_)</c:formatCode>
                <c:ptCount val="6"/>
                <c:pt idx="0">
                  <c:v>-0.1509999999999998</c:v>
                </c:pt>
                <c:pt idx="1">
                  <c:v>-0.80500000000000005</c:v>
                </c:pt>
                <c:pt idx="2">
                  <c:v>-0.4870000000000001</c:v>
                </c:pt>
                <c:pt idx="3">
                  <c:v>-2.81</c:v>
                </c:pt>
                <c:pt idx="4">
                  <c:v>-0.45800000000000018</c:v>
                </c:pt>
                <c:pt idx="5">
                  <c:v>-3.2100000000000004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C-F843-922E-2D65FBFB02FA}"/>
            </c:ext>
          </c:extLst>
        </c:ser>
        <c:ser>
          <c:idx val="2"/>
          <c:order val="2"/>
          <c:tx>
            <c:strRef>
              <c:f>'data for charts'!$T$463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charts'!$T$465:$T$470</c:f>
              <c:numCache>
                <c:formatCode>0.000_)</c:formatCode>
                <c:ptCount val="6"/>
                <c:pt idx="0">
                  <c:v>-0.14100000000000001</c:v>
                </c:pt>
                <c:pt idx="1">
                  <c:v>-0.68400000000000005</c:v>
                </c:pt>
                <c:pt idx="2">
                  <c:v>-0.48799999999999999</c:v>
                </c:pt>
                <c:pt idx="3">
                  <c:v>-3.1979999999999995</c:v>
                </c:pt>
                <c:pt idx="4">
                  <c:v>-0.27799999999999958</c:v>
                </c:pt>
                <c:pt idx="5">
                  <c:v>-3.8519999999999999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C-F843-922E-2D65FBFB02FA}"/>
            </c:ext>
          </c:extLst>
        </c:ser>
        <c:ser>
          <c:idx val="3"/>
          <c:order val="3"/>
          <c:tx>
            <c:strRef>
              <c:f>'data for charts'!$U$463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charts'!$U$465:$U$470</c:f>
              <c:numCache>
                <c:formatCode>0.000_)</c:formatCode>
                <c:ptCount val="6"/>
                <c:pt idx="0">
                  <c:v>-0.14900000000000002</c:v>
                </c:pt>
                <c:pt idx="1">
                  <c:v>-0.40999999999999992</c:v>
                </c:pt>
                <c:pt idx="2">
                  <c:v>-0.49800000000000022</c:v>
                </c:pt>
                <c:pt idx="3">
                  <c:v>-2.956</c:v>
                </c:pt>
                <c:pt idx="4">
                  <c:v>-0.41400000000000059</c:v>
                </c:pt>
                <c:pt idx="5">
                  <c:v>-3.5010000000000003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1C-F843-922E-2D65FBFB02FA}"/>
            </c:ext>
          </c:extLst>
        </c:ser>
        <c:ser>
          <c:idx val="5"/>
          <c:order val="4"/>
          <c:tx>
            <c:strRef>
              <c:f>'data for charts'!$W$463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charts'!$W$465:$W$470</c:f>
              <c:numCache>
                <c:formatCode>0.000_)</c:formatCode>
                <c:ptCount val="6"/>
                <c:pt idx="0">
                  <c:v>-0.14199999999999946</c:v>
                </c:pt>
                <c:pt idx="1">
                  <c:v>-0.54699999999999993</c:v>
                </c:pt>
                <c:pt idx="2">
                  <c:v>-0.42899999999999983</c:v>
                </c:pt>
                <c:pt idx="3">
                  <c:v>-2.9519999999999995</c:v>
                </c:pt>
                <c:pt idx="4">
                  <c:v>-0.23000000000000043</c:v>
                </c:pt>
                <c:pt idx="5">
                  <c:v>-3.4659999999999997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C-F843-922E-2D65FBFB02FA}"/>
            </c:ext>
          </c:extLst>
        </c:ser>
        <c:ser>
          <c:idx val="6"/>
          <c:order val="5"/>
          <c:tx>
            <c:strRef>
              <c:f>'data for charts'!$X$463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charts'!$X$465:$X$470</c:f>
              <c:numCache>
                <c:formatCode>0.000_)</c:formatCode>
                <c:ptCount val="6"/>
                <c:pt idx="0">
                  <c:v>-0.1444444444444497</c:v>
                </c:pt>
                <c:pt idx="1">
                  <c:v>-0.81555555555555204</c:v>
                </c:pt>
                <c:pt idx="2">
                  <c:v>-0.41388888888888964</c:v>
                </c:pt>
                <c:pt idx="3">
                  <c:v>-2.9194444444444398</c:v>
                </c:pt>
                <c:pt idx="4">
                  <c:v>-0.59999999999999964</c:v>
                </c:pt>
                <c:pt idx="5">
                  <c:v>-3.69166666666667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1C-F843-922E-2D65FBFB02FA}"/>
            </c:ext>
          </c:extLst>
        </c:ser>
        <c:ser>
          <c:idx val="7"/>
          <c:order val="6"/>
          <c:tx>
            <c:strRef>
              <c:f>'data for charts'!$Y$463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charts'!$Y$465:$Y$470</c:f>
              <c:numCache>
                <c:formatCode>0.000_)</c:formatCode>
                <c:ptCount val="6"/>
                <c:pt idx="0">
                  <c:v>-0.19799999999999951</c:v>
                </c:pt>
                <c:pt idx="1">
                  <c:v>-1.2199999999999998</c:v>
                </c:pt>
                <c:pt idx="2">
                  <c:v>-0.55699999999999994</c:v>
                </c:pt>
                <c:pt idx="3">
                  <c:v>-3.3550000000000004</c:v>
                </c:pt>
                <c:pt idx="4">
                  <c:v>-0.5259999999999998</c:v>
                </c:pt>
                <c:pt idx="5">
                  <c:v>-3.8120000000000003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1C-F843-922E-2D65FBFB02FA}"/>
            </c:ext>
          </c:extLst>
        </c:ser>
        <c:ser>
          <c:idx val="8"/>
          <c:order val="7"/>
          <c:tx>
            <c:strRef>
              <c:f>'data for charts'!$Z$463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charts'!$Q$465:$Q$470</c:f>
              <c:strCache>
                <c:ptCount val="6"/>
                <c:pt idx="0">
                  <c:v>800-430
Mass, Heating
w/ Op. Win.</c:v>
                </c:pt>
                <c:pt idx="1">
                  <c:v>800-430
Mass, Cooling
w/ Op. Win.</c:v>
                </c:pt>
                <c:pt idx="2">
                  <c:v>900-600 
Mass, Heating</c:v>
                </c:pt>
                <c:pt idx="3">
                  <c:v>900-600 
Mass, Cooling</c:v>
                </c:pt>
                <c:pt idx="4">
                  <c:v>940-640
Mass, Heating
w/ Heating Setback</c:v>
                </c:pt>
                <c:pt idx="5">
                  <c:v>950-650
Mass, Cooling
w/ Night Vent</c:v>
                </c:pt>
              </c:strCache>
            </c:strRef>
          </c:cat>
          <c:val>
            <c:numRef>
              <c:f>'data for charts'!$Z$465:$Z$470</c:f>
              <c:numCache>
                <c:formatCode>0.000_)</c:formatCode>
                <c:ptCount val="6"/>
                <c:pt idx="0">
                  <c:v>-0.18421000000000021</c:v>
                </c:pt>
                <c:pt idx="1">
                  <c:v>-0.87867699999999993</c:v>
                </c:pt>
                <c:pt idx="2">
                  <c:v>-0.57751000000000019</c:v>
                </c:pt>
                <c:pt idx="3">
                  <c:v>-3.3154699999999995</c:v>
                </c:pt>
                <c:pt idx="4">
                  <c:v>-1.4597799999999994</c:v>
                </c:pt>
                <c:pt idx="5">
                  <c:v>-4.1294500000000003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1C-F843-922E-2D65FBFB0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674824"/>
        <c:axId val="-2110188424"/>
      </c:barChart>
      <c:catAx>
        <c:axId val="-211067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18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18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091906333894302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67482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612830305202"/>
          <c:y val="0.93265922510094101"/>
          <c:w val="0.77974487373318202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B8-31.  BESTEST IN-DEPTH
South Window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charts'!$R$243,'data for charts'!$R$256,'data for charts'!$R$288,'data for charts'!$R$299)</c:f>
              <c:numCache>
                <c:formatCode>0.000_)</c:formatCode>
                <c:ptCount val="4"/>
                <c:pt idx="0">
                  <c:v>-1.133</c:v>
                </c:pt>
                <c:pt idx="1">
                  <c:v>5.5949999999999998</c:v>
                </c:pt>
                <c:pt idx="2">
                  <c:v>-3.6980000000000004</c:v>
                </c:pt>
                <c:pt idx="3">
                  <c:v>2.0190000000000001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7-E343-9E06-EB50B7C2E4DD}"/>
            </c:ext>
          </c:extLst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charts'!$S$243,'data for charts'!$S$256,'data for charts'!$S$288,'data for charts'!$S$299)</c:f>
              <c:numCache>
                <c:formatCode>0.000_)</c:formatCode>
                <c:ptCount val="4"/>
                <c:pt idx="0">
                  <c:v>-1.7150000000000007</c:v>
                </c:pt>
                <c:pt idx="1">
                  <c:v>5.8159999999999998</c:v>
                </c:pt>
                <c:pt idx="2">
                  <c:v>-4.343</c:v>
                </c:pt>
                <c:pt idx="3">
                  <c:v>2.3759999999999999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7-E343-9E06-EB50B7C2E4DD}"/>
            </c:ext>
          </c:extLst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charts'!$T$243,'data for charts'!$T$256,'data for charts'!$T$288,'data for charts'!$T$299)</c:f>
              <c:numCache>
                <c:formatCode>0.000_)</c:formatCode>
                <c:ptCount val="4"/>
                <c:pt idx="0">
                  <c:v>-2.1180000000000003</c:v>
                </c:pt>
                <c:pt idx="1">
                  <c:v>6.657</c:v>
                </c:pt>
                <c:pt idx="2">
                  <c:v>-5.3559999999999999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7-E343-9E06-EB50B7C2E4DD}"/>
            </c:ext>
          </c:extLst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charts'!$U$243,'data for charts'!$U$256,'data for charts'!$U$288,'data for charts'!$U$299)</c:f>
              <c:numCache>
                <c:formatCode>0.000_)</c:formatCode>
                <c:ptCount val="4"/>
                <c:pt idx="0">
                  <c:v>-1.952</c:v>
                </c:pt>
                <c:pt idx="1">
                  <c:v>6.5739999999999998</c:v>
                </c:pt>
                <c:pt idx="2">
                  <c:v>-4.7139999999999995</c:v>
                </c:pt>
                <c:pt idx="3">
                  <c:v>2.8929999999999998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7-E343-9E06-EB50B7C2E4DD}"/>
            </c:ext>
          </c:extLst>
        </c:ser>
        <c:ser>
          <c:idx val="6"/>
          <c:order val="4"/>
          <c:tx>
            <c:strRef>
              <c:f>'data for charts'!$V$101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charts'!$V$243,'data for charts'!$V$256,'data for charts'!$V$288,'data for charts'!$V$299)</c:f>
              <c:numCache>
                <c:formatCode>0.000_)</c:formatCode>
                <c:ptCount val="4"/>
                <c:pt idx="0">
                  <c:v>-1.5899999999999999</c:v>
                </c:pt>
                <c:pt idx="1">
                  <c:v>7.28</c:v>
                </c:pt>
                <c:pt idx="2">
                  <c:v>-4.6120000000000001</c:v>
                </c:pt>
                <c:pt idx="3">
                  <c:v>3.1930000000000001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7-E343-9E06-EB50B7C2E4DD}"/>
            </c:ext>
          </c:extLst>
        </c:ser>
        <c:ser>
          <c:idx val="7"/>
          <c:order val="5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charts'!$W$243,'data for charts'!$W$256,'data for charts'!$W$288,'data for charts'!$W$299)</c:f>
              <c:numCache>
                <c:formatCode>0.000_)</c:formatCode>
                <c:ptCount val="4"/>
                <c:pt idx="0">
                  <c:v>-1.7800000000000002</c:v>
                </c:pt>
                <c:pt idx="1">
                  <c:v>5.9290000000000003</c:v>
                </c:pt>
                <c:pt idx="2">
                  <c:v>-4.4309999999999992</c:v>
                </c:pt>
                <c:pt idx="3">
                  <c:v>2.3770000000000002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7-E343-9E06-EB50B7C2E4DD}"/>
            </c:ext>
          </c:extLst>
        </c:ser>
        <c:ser>
          <c:idx val="8"/>
          <c:order val="6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charts'!$X$243,'data for charts'!$X$256,'data for charts'!$X$288,'data for charts'!$X$299)</c:f>
              <c:numCache>
                <c:formatCode>0.000_)</c:formatCode>
                <c:ptCount val="4"/>
                <c:pt idx="0">
                  <c:v>-1.6280000000000001</c:v>
                </c:pt>
                <c:pt idx="1">
                  <c:v>5.8746</c:v>
                </c:pt>
                <c:pt idx="2">
                  <c:v>-4.2850000000000001</c:v>
                </c:pt>
                <c:pt idx="3">
                  <c:v>2.2776999999999998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7-E343-9E06-EB50B7C2E4DD}"/>
            </c:ext>
          </c:extLst>
        </c:ser>
        <c:ser>
          <c:idx val="9"/>
          <c:order val="7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charts'!$Y$243,'data for charts'!$Y$256,'data for charts'!$Y$288,'data for charts'!$Y$299)</c:f>
              <c:numCache>
                <c:formatCode>0.000_)</c:formatCode>
                <c:ptCount val="4"/>
                <c:pt idx="0">
                  <c:v>-1.1479999999999997</c:v>
                </c:pt>
                <c:pt idx="1">
                  <c:v>5.9029999999999996</c:v>
                </c:pt>
                <c:pt idx="2">
                  <c:v>-3.82</c:v>
                </c:pt>
                <c:pt idx="3">
                  <c:v>2.274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7-E343-9E06-EB50B7C2E4DD}"/>
            </c:ext>
          </c:extLst>
        </c:ser>
        <c:ser>
          <c:idx val="10"/>
          <c:order val="8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charts'!$Q$573:$Q$576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
S. Window</c:v>
                </c:pt>
                <c:pt idx="3">
                  <c:v>900-800
High Mass, Cooling
S. Window</c:v>
                </c:pt>
              </c:strCache>
            </c:strRef>
          </c:cat>
          <c:val>
            <c:numRef>
              <c:f>('data for charts'!$Z$243,'data for charts'!$Z$256,'data for charts'!$Z$288,'data for charts'!$Z$299)</c:f>
              <c:numCache>
                <c:formatCode>0.000_)</c:formatCode>
                <c:ptCount val="4"/>
                <c:pt idx="0">
                  <c:v>-1.6500000000000004</c:v>
                </c:pt>
                <c:pt idx="1">
                  <c:v>6.0972200000000001</c:v>
                </c:pt>
                <c:pt idx="2">
                  <c:v>-4.1472199999999999</c:v>
                </c:pt>
                <c:pt idx="3">
                  <c:v>2.3055539999999999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D7-E343-9E06-EB50B7C2E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40936"/>
        <c:axId val="-2029437656"/>
      </c:barChart>
      <c:catAx>
        <c:axId val="-202944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37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37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2797180939658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40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4775446354399"/>
          <c:y val="0.93265922510094101"/>
          <c:w val="0.7856632904238809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B8-32.  BESTEST IN-DEPTH
South Window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charts'!$R$101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charts'!$R$271,'data for charts'!$R$280,'data for charts'!$R$310,'data for charts'!$R$320)</c:f>
              <c:numCache>
                <c:formatCode>0.000_)</c:formatCode>
                <c:ptCount val="4"/>
                <c:pt idx="0">
                  <c:v>-5.0000000000003375E-3</c:v>
                </c:pt>
                <c:pt idx="1">
                  <c:v>4.7009999999999996</c:v>
                </c:pt>
                <c:pt idx="2">
                  <c:v>-0.37699999999999978</c:v>
                </c:pt>
                <c:pt idx="3">
                  <c:v>2.3029999999999999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2-B84A-84CF-1F309269561C}"/>
            </c:ext>
          </c:extLst>
        </c:ser>
        <c:ser>
          <c:idx val="1"/>
          <c:order val="1"/>
          <c:tx>
            <c:strRef>
              <c:f>'data for charts'!$S$101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charts'!$S$271,'data for charts'!$S$280,'data for charts'!$S$310,'data for charts'!$S$320)</c:f>
              <c:numCache>
                <c:formatCode>0.000_)</c:formatCode>
                <c:ptCount val="4"/>
                <c:pt idx="0">
                  <c:v>-4.0000000000000036E-3</c:v>
                </c:pt>
                <c:pt idx="1">
                  <c:v>4.1929999999999996</c:v>
                </c:pt>
                <c:pt idx="2">
                  <c:v>-0.3400000000000003</c:v>
                </c:pt>
                <c:pt idx="3">
                  <c:v>2.1879999999999997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2-B84A-84CF-1F309269561C}"/>
            </c:ext>
          </c:extLst>
        </c:ser>
        <c:ser>
          <c:idx val="3"/>
          <c:order val="2"/>
          <c:tx>
            <c:strRef>
              <c:f>'data for charts'!$T$101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charts'!$T$271,'data for charts'!$T$280,'data for charts'!$T$310,'data for charts'!$T$320)</c:f>
              <c:numCache>
                <c:formatCode>0.000_)</c:formatCode>
                <c:ptCount val="4"/>
                <c:pt idx="0">
                  <c:v>-4.9999999999998934E-3</c:v>
                </c:pt>
                <c:pt idx="1">
                  <c:v>5.2289999999999992</c:v>
                </c:pt>
                <c:pt idx="2">
                  <c:v>-0.35199999999999987</c:v>
                </c:pt>
                <c:pt idx="3">
                  <c:v>2.7150000000000003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2-B84A-84CF-1F309269561C}"/>
            </c:ext>
          </c:extLst>
        </c:ser>
        <c:ser>
          <c:idx val="5"/>
          <c:order val="3"/>
          <c:tx>
            <c:strRef>
              <c:f>'data for charts'!$U$101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charts'!$U$271,'data for charts'!$U$280,'data for charts'!$U$310,'data for charts'!$U$320)</c:f>
              <c:numCache>
                <c:formatCode>0.000_)</c:formatCode>
                <c:ptCount val="4"/>
                <c:pt idx="0">
                  <c:v>-2.8999999999999915E-2</c:v>
                </c:pt>
                <c:pt idx="1">
                  <c:v>5.0649999999999995</c:v>
                </c:pt>
                <c:pt idx="2">
                  <c:v>-0.37800000000000011</c:v>
                </c:pt>
                <c:pt idx="3">
                  <c:v>2.5190000000000001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2-B84A-84CF-1F309269561C}"/>
            </c:ext>
          </c:extLst>
        </c:ser>
        <c:ser>
          <c:idx val="7"/>
          <c:order val="4"/>
          <c:tx>
            <c:strRef>
              <c:f>'data for charts'!$W$101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charts'!$W$271,'data for charts'!$W$280,'data for charts'!$W$310,'data for charts'!$W$320)</c:f>
              <c:numCache>
                <c:formatCode>0.000_)</c:formatCode>
                <c:ptCount val="4"/>
                <c:pt idx="0">
                  <c:v>-6.9999999999996732E-3</c:v>
                </c:pt>
                <c:pt idx="1">
                  <c:v>4.7109999999999994</c:v>
                </c:pt>
                <c:pt idx="2">
                  <c:v>-0.29400000000000004</c:v>
                </c:pt>
                <c:pt idx="3">
                  <c:v>2.306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2-B84A-84CF-1F309269561C}"/>
            </c:ext>
          </c:extLst>
        </c:ser>
        <c:ser>
          <c:idx val="8"/>
          <c:order val="5"/>
          <c:tx>
            <c:strRef>
              <c:f>'data for charts'!$X$101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charts'!$X$271,'data for charts'!$X$280,'data for charts'!$X$310,'data for charts'!$X$320)</c:f>
              <c:numCache>
                <c:formatCode>0.000_)</c:formatCode>
                <c:ptCount val="4"/>
                <c:pt idx="0">
                  <c:v>0</c:v>
                </c:pt>
                <c:pt idx="1">
                  <c:v>4.6877777777777796</c:v>
                </c:pt>
                <c:pt idx="2">
                  <c:v>-0.26944444444443993</c:v>
                </c:pt>
                <c:pt idx="3">
                  <c:v>2.5838888888888922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2-B84A-84CF-1F309269561C}"/>
            </c:ext>
          </c:extLst>
        </c:ser>
        <c:ser>
          <c:idx val="9"/>
          <c:order val="6"/>
          <c:tx>
            <c:strRef>
              <c:f>'data for charts'!$Y$101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charts'!$Y$271,'data for charts'!$Y$280,'data for charts'!$Y$310,'data for charts'!$Y$320)</c:f>
              <c:numCache>
                <c:formatCode>0.000_)</c:formatCode>
                <c:ptCount val="4"/>
                <c:pt idx="0">
                  <c:v>0.21700000000000053</c:v>
                </c:pt>
                <c:pt idx="1">
                  <c:v>4.234</c:v>
                </c:pt>
                <c:pt idx="2">
                  <c:v>-0.1419999999999999</c:v>
                </c:pt>
                <c:pt idx="3">
                  <c:v>2.0989999999999998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2-B84A-84CF-1F309269561C}"/>
            </c:ext>
          </c:extLst>
        </c:ser>
        <c:ser>
          <c:idx val="10"/>
          <c:order val="7"/>
          <c:tx>
            <c:strRef>
              <c:f>'data for charts'!$Z$101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('data for charts'!$Q$271,'data for charts'!$Q$280,'data for charts'!$Q$310,'data for charts'!$Q$320)</c:f>
              <c:strCache>
                <c:ptCount val="4"/>
                <c:pt idx="0">
                  <c:v>600-430
Low Mass, Heating
S. Window</c:v>
                </c:pt>
                <c:pt idx="1">
                  <c:v>600-430
Low Mass, Cooling
S. Window</c:v>
                </c:pt>
                <c:pt idx="2">
                  <c:v>900-800
High Mass, Heating  
S. Window</c:v>
                </c:pt>
                <c:pt idx="3">
                  <c:v>900-800
High Mass, Cooling  
S. Window</c:v>
                </c:pt>
              </c:strCache>
            </c:strRef>
          </c:cat>
          <c:val>
            <c:numRef>
              <c:f>('data for charts'!$Z$271,'data for charts'!$Z$280,'data for charts'!$Z$310,'data for charts'!$Z$320)</c:f>
              <c:numCache>
                <c:formatCode>0.000_)</c:formatCode>
                <c:ptCount val="4"/>
                <c:pt idx="0">
                  <c:v>-0.22114000000000011</c:v>
                </c:pt>
                <c:pt idx="1">
                  <c:v>4.8393599999999992</c:v>
                </c:pt>
                <c:pt idx="2">
                  <c:v>-0.6144400000000001</c:v>
                </c:pt>
                <c:pt idx="3">
                  <c:v>2.4025670000000003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2-B84A-84CF-1F3092695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5658184"/>
        <c:axId val="-2029667896"/>
      </c:barChart>
      <c:catAx>
        <c:axId val="-2045658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6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6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5658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287266117263"/>
          <c:y val="0.93265922510094101"/>
          <c:w val="0.766425872681565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B8-33.  BESTEST IN-DEPTH
Low Mass Annual Heating
Cases 195 to 250</a:t>
            </a:r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charts'!$B$84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charts'!$B$85:$B$92</c:f>
              <c:numCache>
                <c:formatCode>0.000_)</c:formatCode>
                <c:ptCount val="8"/>
                <c:pt idx="0">
                  <c:v>4.1669999999999998</c:v>
                </c:pt>
                <c:pt idx="1">
                  <c:v>5.2519999999999998</c:v>
                </c:pt>
                <c:pt idx="2">
                  <c:v>6.4560000000000004</c:v>
                </c:pt>
                <c:pt idx="3">
                  <c:v>5.5469999999999997</c:v>
                </c:pt>
                <c:pt idx="4">
                  <c:v>6.944</c:v>
                </c:pt>
                <c:pt idx="5">
                  <c:v>10.375999999999999</c:v>
                </c:pt>
                <c:pt idx="6">
                  <c:v>5.649</c:v>
                </c:pt>
                <c:pt idx="7">
                  <c:v>4.7510000000000003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F-BE49-85EE-0EDD90B6AB87}"/>
            </c:ext>
          </c:extLst>
        </c:ser>
        <c:ser>
          <c:idx val="1"/>
          <c:order val="1"/>
          <c:tx>
            <c:strRef>
              <c:f>'data for charts'!$C$84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charts'!$C$85:$C$92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6.5590000000000002</c:v>
                </c:pt>
                <c:pt idx="3">
                  <c:v>0</c:v>
                </c:pt>
                <c:pt idx="4">
                  <c:v>7.2149999999999999</c:v>
                </c:pt>
                <c:pt idx="5">
                  <c:v>10.74</c:v>
                </c:pt>
                <c:pt idx="6">
                  <c:v>6.0090000000000003</c:v>
                </c:pt>
                <c:pt idx="7">
                  <c:v>5.7389999999999999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F-BE49-85EE-0EDD90B6AB87}"/>
            </c:ext>
          </c:extLst>
        </c:ser>
        <c:ser>
          <c:idx val="3"/>
          <c:order val="2"/>
          <c:tx>
            <c:strRef>
              <c:f>'data for charts'!$D$84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charts'!$D$85:$D$92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8.7870000000000008</c:v>
                </c:pt>
                <c:pt idx="5">
                  <c:v>12.243</c:v>
                </c:pt>
                <c:pt idx="6">
                  <c:v>7.4480000000000004</c:v>
                </c:pt>
                <c:pt idx="7">
                  <c:v>7.024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F-BE49-85EE-0EDD90B6AB87}"/>
            </c:ext>
          </c:extLst>
        </c:ser>
        <c:ser>
          <c:idx val="6"/>
          <c:order val="3"/>
          <c:tx>
            <c:strRef>
              <c:f>'data for charts'!$E$84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charts'!$E$85:$E$92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8.1020000000000003</c:v>
                </c:pt>
                <c:pt idx="5">
                  <c:v>11.632999999999999</c:v>
                </c:pt>
                <c:pt idx="6">
                  <c:v>6.7690000000000001</c:v>
                </c:pt>
                <c:pt idx="7">
                  <c:v>6.6079999999999997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F-BE49-85EE-0EDD90B6AB87}"/>
            </c:ext>
          </c:extLst>
        </c:ser>
        <c:ser>
          <c:idx val="7"/>
          <c:order val="4"/>
          <c:tx>
            <c:strRef>
              <c:f>'data for charts'!$F$84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charts'!$F$85:$F$92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8.1270000000000007</c:v>
                </c:pt>
                <c:pt idx="5">
                  <c:v>11.648999999999999</c:v>
                </c:pt>
                <c:pt idx="6">
                  <c:v>6.7859999999999996</c:v>
                </c:pt>
                <c:pt idx="7">
                  <c:v>6.6529999999999996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F-BE49-85EE-0EDD90B6AB87}"/>
            </c:ext>
          </c:extLst>
        </c:ser>
        <c:ser>
          <c:idx val="8"/>
          <c:order val="5"/>
          <c:tx>
            <c:strRef>
              <c:f>'data for charts'!$G$84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charts'!$G$85:$G$92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7.4219999999999997</c:v>
                </c:pt>
                <c:pt idx="5">
                  <c:v>11.037000000000001</c:v>
                </c:pt>
                <c:pt idx="6">
                  <c:v>6.194</c:v>
                </c:pt>
                <c:pt idx="7">
                  <c:v>5.9740000000000002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F-BE49-85EE-0EDD90B6AB87}"/>
            </c:ext>
          </c:extLst>
        </c:ser>
        <c:ser>
          <c:idx val="9"/>
          <c:order val="6"/>
          <c:tx>
            <c:strRef>
              <c:f>'data for charts'!$H$84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charts'!$H$85:$H$92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6.5540000000000003</c:v>
                </c:pt>
                <c:pt idx="3">
                  <c:v>0</c:v>
                </c:pt>
                <c:pt idx="4">
                  <c:v>7.2969999999999997</c:v>
                </c:pt>
                <c:pt idx="5">
                  <c:v>10.84</c:v>
                </c:pt>
                <c:pt idx="6">
                  <c:v>6.0759999999999996</c:v>
                </c:pt>
                <c:pt idx="7">
                  <c:v>5.7640000000000002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F-BE49-85EE-0EDD90B6AB87}"/>
            </c:ext>
          </c:extLst>
        </c:ser>
        <c:ser>
          <c:idx val="10"/>
          <c:order val="7"/>
          <c:tx>
            <c:strRef>
              <c:f>'data for charts'!$I$84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charts'!$I$85:$I$92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6.9669999999999996</c:v>
                </c:pt>
                <c:pt idx="3">
                  <c:v>0</c:v>
                </c:pt>
                <c:pt idx="4">
                  <c:v>7.4370000000000003</c:v>
                </c:pt>
                <c:pt idx="5">
                  <c:v>10.964</c:v>
                </c:pt>
                <c:pt idx="6">
                  <c:v>6.234</c:v>
                </c:pt>
                <c:pt idx="7">
                  <c:v>5.7380000000000004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5F-BE49-85EE-0EDD90B6AB87}"/>
            </c:ext>
          </c:extLst>
        </c:ser>
        <c:ser>
          <c:idx val="11"/>
          <c:order val="8"/>
          <c:tx>
            <c:strRef>
              <c:f>'data for charts'!$J$84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charts'!$A$85:$A$92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charts'!$J$85:$J$92</c:f>
              <c:numCache>
                <c:formatCode>0.000_)</c:formatCode>
                <c:ptCount val="8"/>
                <c:pt idx="0">
                  <c:v>4.36111</c:v>
                </c:pt>
                <c:pt idx="1">
                  <c:v>5.5833300000000001</c:v>
                </c:pt>
                <c:pt idx="2">
                  <c:v>6.6055599999999997</c:v>
                </c:pt>
                <c:pt idx="3">
                  <c:v>5.9555600000000002</c:v>
                </c:pt>
                <c:pt idx="4">
                  <c:v>7.1166700000000001</c:v>
                </c:pt>
                <c:pt idx="5">
                  <c:v>10.9056</c:v>
                </c:pt>
                <c:pt idx="6">
                  <c:v>5.8722200000000004</c:v>
                </c:pt>
                <c:pt idx="7">
                  <c:v>5.1916700000000002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5F-BE49-85EE-0EDD90B6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020696"/>
        <c:axId val="-2128450424"/>
      </c:barChart>
      <c:catAx>
        <c:axId val="-213002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45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45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77732591745770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0020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9166775906619"/>
          <c:y val="0.93265922510094101"/>
          <c:w val="0.781224477905856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B8-34.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2597114317424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charts'!$B$133:$B$140</c:f>
              <c:numCache>
                <c:formatCode>0.000_)</c:formatCode>
                <c:ptCount val="8"/>
                <c:pt idx="0">
                  <c:v>0.41399999999999998</c:v>
                </c:pt>
                <c:pt idx="1">
                  <c:v>0.56999999999999995</c:v>
                </c:pt>
                <c:pt idx="2">
                  <c:v>0.16200000000000001</c:v>
                </c:pt>
                <c:pt idx="3">
                  <c:v>0.63900000000000001</c:v>
                </c:pt>
                <c:pt idx="4">
                  <c:v>0.186</c:v>
                </c:pt>
                <c:pt idx="5">
                  <c:v>0.45400000000000001</c:v>
                </c:pt>
                <c:pt idx="6">
                  <c:v>0.41499999999999998</c:v>
                </c:pt>
                <c:pt idx="7">
                  <c:v>3.2130000000000001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884C-90F3-6635C58D636E}"/>
            </c:ext>
          </c:extLst>
        </c:ser>
        <c:ser>
          <c:idx val="1"/>
          <c:order val="1"/>
          <c:tx>
            <c:strRef>
              <c:f>'data for charts'!$C$132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charts'!$C$133:$C$140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0.61299999999999999</c:v>
                </c:pt>
                <c:pt idx="3">
                  <c:v>0</c:v>
                </c:pt>
                <c:pt idx="4">
                  <c:v>0.70099999999999996</c:v>
                </c:pt>
                <c:pt idx="5">
                  <c:v>0.97599999999999998</c:v>
                </c:pt>
                <c:pt idx="6">
                  <c:v>1.0720000000000001</c:v>
                </c:pt>
                <c:pt idx="7">
                  <c:v>2.5449999999999999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9-884C-90F3-6635C58D636E}"/>
            </c:ext>
          </c:extLst>
        </c:ser>
        <c:ser>
          <c:idx val="3"/>
          <c:order val="2"/>
          <c:tx>
            <c:strRef>
              <c:f>'data for charts'!$D$132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charts'!$D$133:$D$140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0.39900000000000002</c:v>
                </c:pt>
                <c:pt idx="5">
                  <c:v>0.69199999999999995</c:v>
                </c:pt>
                <c:pt idx="6">
                  <c:v>0.66</c:v>
                </c:pt>
                <c:pt idx="7">
                  <c:v>2.177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9-884C-90F3-6635C58D636E}"/>
            </c:ext>
          </c:extLst>
        </c:ser>
        <c:ser>
          <c:idx val="6"/>
          <c:order val="3"/>
          <c:tx>
            <c:strRef>
              <c:f>'data for charts'!$E$132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charts'!$E$133:$E$140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0.82699999999999996</c:v>
                </c:pt>
                <c:pt idx="5">
                  <c:v>1.131</c:v>
                </c:pt>
                <c:pt idx="6">
                  <c:v>1.2390000000000001</c:v>
                </c:pt>
                <c:pt idx="7">
                  <c:v>2.9239999999999999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9-884C-90F3-6635C58D636E}"/>
            </c:ext>
          </c:extLst>
        </c:ser>
        <c:ser>
          <c:idx val="7"/>
          <c:order val="4"/>
          <c:tx>
            <c:strRef>
              <c:f>'data for charts'!$F$132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charts'!$F$133:$F$140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0.83499999999999996</c:v>
                </c:pt>
                <c:pt idx="5">
                  <c:v>1.139</c:v>
                </c:pt>
                <c:pt idx="6">
                  <c:v>1.246</c:v>
                </c:pt>
                <c:pt idx="7">
                  <c:v>2.931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9-884C-90F3-6635C58D636E}"/>
            </c:ext>
          </c:extLst>
        </c:ser>
        <c:ser>
          <c:idx val="8"/>
          <c:order val="5"/>
          <c:tx>
            <c:strRef>
              <c:f>'data for charts'!$G$132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charts'!$G$133:$G$140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0.73399999999999999</c:v>
                </c:pt>
                <c:pt idx="5">
                  <c:v>1.02</c:v>
                </c:pt>
                <c:pt idx="6">
                  <c:v>1.1080000000000001</c:v>
                </c:pt>
                <c:pt idx="7">
                  <c:v>2.4860000000000002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49-884C-90F3-6635C58D636E}"/>
            </c:ext>
          </c:extLst>
        </c:ser>
        <c:ser>
          <c:idx val="9"/>
          <c:order val="6"/>
          <c:tx>
            <c:strRef>
              <c:f>'data for charts'!$H$132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charts'!$H$133:$H$140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0.66790000000000005</c:v>
                </c:pt>
                <c:pt idx="3">
                  <c:v>0</c:v>
                </c:pt>
                <c:pt idx="4">
                  <c:v>0.73680000000000001</c:v>
                </c:pt>
                <c:pt idx="5">
                  <c:v>1.04</c:v>
                </c:pt>
                <c:pt idx="6">
                  <c:v>1.1140000000000001</c:v>
                </c:pt>
                <c:pt idx="7">
                  <c:v>2.6840000000000002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49-884C-90F3-6635C58D636E}"/>
            </c:ext>
          </c:extLst>
        </c:ser>
        <c:ser>
          <c:idx val="10"/>
          <c:order val="7"/>
          <c:tx>
            <c:strRef>
              <c:f>'data for charts'!$I$132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charts'!$I$133:$I$140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0.64100000000000001</c:v>
                </c:pt>
                <c:pt idx="3">
                  <c:v>0</c:v>
                </c:pt>
                <c:pt idx="4">
                  <c:v>0.68300000000000005</c:v>
                </c:pt>
                <c:pt idx="5">
                  <c:v>0.98499999999999999</c:v>
                </c:pt>
                <c:pt idx="6">
                  <c:v>1.0449999999999999</c:v>
                </c:pt>
                <c:pt idx="7">
                  <c:v>3.38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49-884C-90F3-6635C58D636E}"/>
            </c:ext>
          </c:extLst>
        </c:ser>
        <c:ser>
          <c:idx val="11"/>
          <c:order val="8"/>
          <c:tx>
            <c:strRef>
              <c:f>'data for charts'!$J$132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charts'!$A$133:$A$140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charts'!$J$133:$J$140</c:f>
              <c:numCache>
                <c:formatCode>0.000_)</c:formatCode>
                <c:ptCount val="8"/>
                <c:pt idx="0">
                  <c:v>0.41388900000000001</c:v>
                </c:pt>
                <c:pt idx="1">
                  <c:v>0.588889</c:v>
                </c:pt>
                <c:pt idx="2">
                  <c:v>0.36666700000000002</c:v>
                </c:pt>
                <c:pt idx="3">
                  <c:v>0.64444400000000002</c:v>
                </c:pt>
                <c:pt idx="4">
                  <c:v>0.40555600000000003</c:v>
                </c:pt>
                <c:pt idx="5">
                  <c:v>0.69722200000000001</c:v>
                </c:pt>
                <c:pt idx="6">
                  <c:v>0.70555599999999996</c:v>
                </c:pt>
                <c:pt idx="7">
                  <c:v>3.1749999999999998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049-884C-90F3-6635C58D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781208"/>
        <c:axId val="-2027091416"/>
      </c:barChart>
      <c:catAx>
        <c:axId val="207878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09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09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76905884317478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781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67988907047"/>
          <c:y val="0.93265922510094101"/>
          <c:w val="0.77382657356509799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B8-35.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charts'!$B$183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charts'!$B$184:$B$191</c:f>
              <c:numCache>
                <c:formatCode>0.000_)</c:formatCode>
                <c:ptCount val="8"/>
                <c:pt idx="0">
                  <c:v>2.004</c:v>
                </c:pt>
                <c:pt idx="1">
                  <c:v>2.6509999999999998</c:v>
                </c:pt>
                <c:pt idx="2">
                  <c:v>2.7010000000000001</c:v>
                </c:pt>
                <c:pt idx="3">
                  <c:v>2.7869999999999999</c:v>
                </c:pt>
                <c:pt idx="4">
                  <c:v>2.867</c:v>
                </c:pt>
                <c:pt idx="5">
                  <c:v>4.3860000000000001</c:v>
                </c:pt>
                <c:pt idx="6">
                  <c:v>2.6850000000000001</c:v>
                </c:pt>
                <c:pt idx="7">
                  <c:v>2.8660000000000001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9-C14B-9060-2B478767EBC1}"/>
            </c:ext>
          </c:extLst>
        </c:ser>
        <c:ser>
          <c:idx val="1"/>
          <c:order val="1"/>
          <c:tx>
            <c:strRef>
              <c:f>'data for charts'!$C$183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charts'!$C$184:$C$191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2.9729999999999999</c:v>
                </c:pt>
                <c:pt idx="3">
                  <c:v>0</c:v>
                </c:pt>
                <c:pt idx="4">
                  <c:v>3.28</c:v>
                </c:pt>
                <c:pt idx="5">
                  <c:v>4.984</c:v>
                </c:pt>
                <c:pt idx="6">
                  <c:v>3.1</c:v>
                </c:pt>
                <c:pt idx="7">
                  <c:v>3.2789999999999999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9-C14B-9060-2B478767EBC1}"/>
            </c:ext>
          </c:extLst>
        </c:ser>
        <c:ser>
          <c:idx val="3"/>
          <c:order val="2"/>
          <c:tx>
            <c:strRef>
              <c:f>'data for charts'!$D$183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charts'!$D$184:$D$191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3.4649999999999999</c:v>
                </c:pt>
                <c:pt idx="5">
                  <c:v>4.9939999999999998</c:v>
                </c:pt>
                <c:pt idx="6">
                  <c:v>3.282</c:v>
                </c:pt>
                <c:pt idx="7">
                  <c:v>3.4649999999999999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9-C14B-9060-2B478767EBC1}"/>
            </c:ext>
          </c:extLst>
        </c:ser>
        <c:ser>
          <c:idx val="6"/>
          <c:order val="3"/>
          <c:tx>
            <c:strRef>
              <c:f>'data for charts'!$E$183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charts'!$E$184:$E$191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3.6949999999999998</c:v>
                </c:pt>
                <c:pt idx="5">
                  <c:v>5.2789999999999999</c:v>
                </c:pt>
                <c:pt idx="6">
                  <c:v>3.4950000000000001</c:v>
                </c:pt>
                <c:pt idx="7">
                  <c:v>3.6949999999999998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9-C14B-9060-2B478767EBC1}"/>
            </c:ext>
          </c:extLst>
        </c:ser>
        <c:ser>
          <c:idx val="8"/>
          <c:order val="4"/>
          <c:tx>
            <c:strRef>
              <c:f>'data for charts'!$G$183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charts'!$G$184:$G$191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3.3479999999999999</c:v>
                </c:pt>
                <c:pt idx="5">
                  <c:v>5.1589999999999998</c:v>
                </c:pt>
                <c:pt idx="6">
                  <c:v>3.1589999999999998</c:v>
                </c:pt>
                <c:pt idx="7">
                  <c:v>3.3410000000000002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09-C14B-9060-2B478767EBC1}"/>
            </c:ext>
          </c:extLst>
        </c:ser>
        <c:ser>
          <c:idx val="9"/>
          <c:order val="5"/>
          <c:tx>
            <c:strRef>
              <c:f>'data for charts'!$H$183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charts'!$H$184:$H$191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2.9805555555555601</c:v>
                </c:pt>
                <c:pt idx="3">
                  <c:v>0</c:v>
                </c:pt>
                <c:pt idx="4">
                  <c:v>3.3361111111111099</c:v>
                </c:pt>
                <c:pt idx="5">
                  <c:v>4.8916666666666702</c:v>
                </c:pt>
                <c:pt idx="6">
                  <c:v>3.1527777777777799</c:v>
                </c:pt>
                <c:pt idx="7">
                  <c:v>3.3361111111111099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9-C14B-9060-2B478767EBC1}"/>
            </c:ext>
          </c:extLst>
        </c:ser>
        <c:ser>
          <c:idx val="10"/>
          <c:order val="6"/>
          <c:tx>
            <c:strRef>
              <c:f>'data for charts'!$I$183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charts'!$I$184:$I$191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3.3250000000000002</c:v>
                </c:pt>
                <c:pt idx="3">
                  <c:v>0</c:v>
                </c:pt>
                <c:pt idx="4">
                  <c:v>3.52</c:v>
                </c:pt>
                <c:pt idx="5">
                  <c:v>5.1070000000000002</c:v>
                </c:pt>
                <c:pt idx="6">
                  <c:v>3.3330000000000002</c:v>
                </c:pt>
                <c:pt idx="7">
                  <c:v>3.5249999999999999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9-C14B-9060-2B478767EBC1}"/>
            </c:ext>
          </c:extLst>
        </c:ser>
        <c:ser>
          <c:idx val="11"/>
          <c:order val="7"/>
          <c:tx>
            <c:strRef>
              <c:f>'data for charts'!$J$183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charts'!$A$184:$A$191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charts'!$J$184:$J$191</c:f>
              <c:numCache>
                <c:formatCode>0.000_)</c:formatCode>
                <c:ptCount val="8"/>
                <c:pt idx="0">
                  <c:v>2.0917400000000002</c:v>
                </c:pt>
                <c:pt idx="1">
                  <c:v>2.8557600000000001</c:v>
                </c:pt>
                <c:pt idx="2">
                  <c:v>3.0444599999999999</c:v>
                </c:pt>
                <c:pt idx="3">
                  <c:v>3.0341200000000002</c:v>
                </c:pt>
                <c:pt idx="4">
                  <c:v>3.2464400000000002</c:v>
                </c:pt>
                <c:pt idx="5">
                  <c:v>5.0669199999999996</c:v>
                </c:pt>
                <c:pt idx="6">
                  <c:v>3.0628000000000002</c:v>
                </c:pt>
                <c:pt idx="7">
                  <c:v>3.2463500000000001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09-C14B-9060-2B478767E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853928"/>
        <c:axId val="2080609816"/>
      </c:barChart>
      <c:catAx>
        <c:axId val="-2109853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60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060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07275864578917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9853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01"/>
          <c:w val="0.77234452241749496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195 to 250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charts'!$B$232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charts'!$B$233:$B$240</c:f>
              <c:numCache>
                <c:formatCode>0.000_)</c:formatCode>
                <c:ptCount val="8"/>
                <c:pt idx="0">
                  <c:v>0.65100000000000002</c:v>
                </c:pt>
                <c:pt idx="1">
                  <c:v>0.86299999999999999</c:v>
                </c:pt>
                <c:pt idx="2">
                  <c:v>0.47599999999999998</c:v>
                </c:pt>
                <c:pt idx="3">
                  <c:v>1.0069999999999999</c:v>
                </c:pt>
                <c:pt idx="4">
                  <c:v>0.56000000000000005</c:v>
                </c:pt>
                <c:pt idx="5">
                  <c:v>1.0589999999999999</c:v>
                </c:pt>
                <c:pt idx="6">
                  <c:v>0.73899999999999999</c:v>
                </c:pt>
                <c:pt idx="7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8-1640-93AB-B21A7A298604}"/>
            </c:ext>
          </c:extLst>
        </c:ser>
        <c:ser>
          <c:idx val="1"/>
          <c:order val="1"/>
          <c:tx>
            <c:strRef>
              <c:f>'data for charts'!$C$232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charts'!$C$233:$C$240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1.0169999999999999</c:v>
                </c:pt>
                <c:pt idx="3">
                  <c:v>0</c:v>
                </c:pt>
                <c:pt idx="4">
                  <c:v>1.1659999999999999</c:v>
                </c:pt>
                <c:pt idx="5">
                  <c:v>1.6459999999999999</c:v>
                </c:pt>
                <c:pt idx="6">
                  <c:v>1.347</c:v>
                </c:pt>
                <c:pt idx="7">
                  <c:v>3.036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98-1640-93AB-B21A7A298604}"/>
            </c:ext>
          </c:extLst>
        </c:ser>
        <c:ser>
          <c:idx val="3"/>
          <c:order val="2"/>
          <c:tx>
            <c:strRef>
              <c:f>'data for charts'!$D$232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charts'!$D$233:$D$240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0.93700000000000006</c:v>
                </c:pt>
                <c:pt idx="5">
                  <c:v>1.4550000000000001</c:v>
                </c:pt>
                <c:pt idx="6">
                  <c:v>1.119</c:v>
                </c:pt>
                <c:pt idx="7">
                  <c:v>2.605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98-1640-93AB-B21A7A298604}"/>
            </c:ext>
          </c:extLst>
        </c:ser>
        <c:ser>
          <c:idx val="6"/>
          <c:order val="3"/>
          <c:tx>
            <c:strRef>
              <c:f>'data for charts'!$E$232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charts'!$E$233:$E$240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1.34</c:v>
                </c:pt>
                <c:pt idx="5">
                  <c:v>1.875</c:v>
                </c:pt>
                <c:pt idx="6">
                  <c:v>1.54</c:v>
                </c:pt>
                <c:pt idx="7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98-1640-93AB-B21A7A298604}"/>
            </c:ext>
          </c:extLst>
        </c:ser>
        <c:ser>
          <c:idx val="8"/>
          <c:order val="4"/>
          <c:tx>
            <c:strRef>
              <c:f>'data for charts'!$G$232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charts'!$G$233:$G$240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1.2150000000000001</c:v>
                </c:pt>
                <c:pt idx="5">
                  <c:v>1.7</c:v>
                </c:pt>
                <c:pt idx="6">
                  <c:v>1.3979999999999999</c:v>
                </c:pt>
                <c:pt idx="7">
                  <c:v>2.258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98-1640-93AB-B21A7A298604}"/>
            </c:ext>
          </c:extLst>
        </c:ser>
        <c:ser>
          <c:idx val="9"/>
          <c:order val="5"/>
          <c:tx>
            <c:strRef>
              <c:f>'data for charts'!$H$232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charts'!$H$233:$H$240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1.0677777777777799</c:v>
                </c:pt>
                <c:pt idx="3">
                  <c:v>0</c:v>
                </c:pt>
                <c:pt idx="4">
                  <c:v>1.17888888888889</c:v>
                </c:pt>
                <c:pt idx="5">
                  <c:v>1.7077777777777801</c:v>
                </c:pt>
                <c:pt idx="6">
                  <c:v>1.3613888888888901</c:v>
                </c:pt>
                <c:pt idx="7">
                  <c:v>3.2277777777777801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98-1640-93AB-B21A7A298604}"/>
            </c:ext>
          </c:extLst>
        </c:ser>
        <c:ser>
          <c:idx val="10"/>
          <c:order val="6"/>
          <c:tx>
            <c:strRef>
              <c:f>'data for charts'!$I$232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charts'!$I$233:$I$240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1.1419999999999999</c:v>
                </c:pt>
                <c:pt idx="3">
                  <c:v>0</c:v>
                </c:pt>
                <c:pt idx="4">
                  <c:v>1.2130000000000001</c:v>
                </c:pt>
                <c:pt idx="5">
                  <c:v>1.7490000000000001</c:v>
                </c:pt>
                <c:pt idx="6">
                  <c:v>1.397</c:v>
                </c:pt>
                <c:pt idx="7">
                  <c:v>4.9119999999999999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98-1640-93AB-B21A7A298604}"/>
            </c:ext>
          </c:extLst>
        </c:ser>
        <c:ser>
          <c:idx val="11"/>
          <c:order val="7"/>
          <c:tx>
            <c:strRef>
              <c:f>'data for charts'!$J$232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charts'!$A$233:$A$240</c:f>
              <c:strCache>
                <c:ptCount val="8"/>
                <c:pt idx="0">
                  <c:v>195
Solid
Conduction</c:v>
                </c:pt>
                <c:pt idx="1">
                  <c:v>200
Surface
Convection
Int IR="off"
Ext IR="off"</c:v>
                </c:pt>
                <c:pt idx="2">
                  <c:v>210
Infrared
Radiation
Int IR="off"
Ext IR="on"</c:v>
                </c:pt>
                <c:pt idx="3">
                  <c:v>215
Infrared
Radiation
Int IR="on"
Ext IR="off"</c:v>
                </c:pt>
                <c:pt idx="4">
                  <c:v>220
In-Depth
Base
Case</c:v>
                </c:pt>
                <c:pt idx="5">
                  <c:v>230
Infiltration</c:v>
                </c:pt>
                <c:pt idx="6">
                  <c:v>240
Internal
Gains</c:v>
                </c:pt>
                <c:pt idx="7">
                  <c:v>250
Exterior
Solar
Absorptance</c:v>
                </c:pt>
              </c:strCache>
            </c:strRef>
          </c:cat>
          <c:val>
            <c:numRef>
              <c:f>'data for charts'!$J$233:$J$240</c:f>
              <c:numCache>
                <c:formatCode>0.000_)</c:formatCode>
                <c:ptCount val="8"/>
                <c:pt idx="0">
                  <c:v>0.73013700000000004</c:v>
                </c:pt>
                <c:pt idx="1">
                  <c:v>0.97461699999999996</c:v>
                </c:pt>
                <c:pt idx="2">
                  <c:v>0.81179500000000004</c:v>
                </c:pt>
                <c:pt idx="3">
                  <c:v>1.07409</c:v>
                </c:pt>
                <c:pt idx="4">
                  <c:v>0.91012400000000004</c:v>
                </c:pt>
                <c:pt idx="5">
                  <c:v>1.4068099999999999</c:v>
                </c:pt>
                <c:pt idx="6">
                  <c:v>1.0928</c:v>
                </c:pt>
                <c:pt idx="7">
                  <c:v>3.0397099999999999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98-1640-93AB-B21A7A29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40584"/>
        <c:axId val="-2119965560"/>
      </c:barChart>
      <c:catAx>
        <c:axId val="-211984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965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96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06449328417961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4058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885373789986"/>
          <c:y val="0.93265922510094101"/>
          <c:w val="0.77826538608312201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B8-37.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407614545734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charts'!$B$93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charts'!$B$94:$B$99</c:f>
              <c:numCache>
                <c:formatCode>0.000_)</c:formatCode>
                <c:ptCount val="6"/>
                <c:pt idx="0">
                  <c:v>4.51</c:v>
                </c:pt>
                <c:pt idx="1">
                  <c:v>4.6749999999999998</c:v>
                </c:pt>
                <c:pt idx="2">
                  <c:v>4.577</c:v>
                </c:pt>
                <c:pt idx="3">
                  <c:v>4.7610000000000001</c:v>
                </c:pt>
                <c:pt idx="4">
                  <c:v>5.2210000000000001</c:v>
                </c:pt>
                <c:pt idx="5">
                  <c:v>3.859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B-DC48-8F87-2E6EB96808E3}"/>
            </c:ext>
          </c:extLst>
        </c:ser>
        <c:ser>
          <c:idx val="1"/>
          <c:order val="1"/>
          <c:tx>
            <c:strRef>
              <c:f>'data for charts'!$C$93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charts'!$C$94:$C$99</c:f>
              <c:numCache>
                <c:formatCode>0.000_)</c:formatCode>
                <c:ptCount val="6"/>
                <c:pt idx="0">
                  <c:v>4.93</c:v>
                </c:pt>
                <c:pt idx="1">
                  <c:v>5.125</c:v>
                </c:pt>
                <c:pt idx="2">
                  <c:v>4.9589999999999996</c:v>
                </c:pt>
                <c:pt idx="3">
                  <c:v>5.077</c:v>
                </c:pt>
                <c:pt idx="4">
                  <c:v>5.327</c:v>
                </c:pt>
                <c:pt idx="5">
                  <c:v>4.2089999999999996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B-DC48-8F87-2E6EB96808E3}"/>
            </c:ext>
          </c:extLst>
        </c:ser>
        <c:ser>
          <c:idx val="6"/>
          <c:order val="2"/>
          <c:tx>
            <c:strRef>
              <c:f>'data for charts'!$E$93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charts'!$E$94:$E$99</c:f>
              <c:numCache>
                <c:formatCode>0.000_)</c:formatCode>
                <c:ptCount val="6"/>
                <c:pt idx="0">
                  <c:v>5.3410000000000002</c:v>
                </c:pt>
                <c:pt idx="1">
                  <c:v>5.9370000000000003</c:v>
                </c:pt>
                <c:pt idx="2">
                  <c:v>5.4059999999999997</c:v>
                </c:pt>
                <c:pt idx="3">
                  <c:v>5.5869999999999997</c:v>
                </c:pt>
                <c:pt idx="4">
                  <c:v>5.85</c:v>
                </c:pt>
                <c:pt idx="5">
                  <c:v>4.6269999999999998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B-DC48-8F87-2E6EB96808E3}"/>
            </c:ext>
          </c:extLst>
        </c:ser>
        <c:ser>
          <c:idx val="7"/>
          <c:order val="3"/>
          <c:tx>
            <c:strRef>
              <c:f>'data for charts'!$F$93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charts'!$F$94:$F$99</c:f>
              <c:numCache>
                <c:formatCode>0.000_)</c:formatCode>
                <c:ptCount val="6"/>
                <c:pt idx="0">
                  <c:v>5.92</c:v>
                </c:pt>
                <c:pt idx="1">
                  <c:v>6.1479999999999997</c:v>
                </c:pt>
                <c:pt idx="2">
                  <c:v>5.9420000000000002</c:v>
                </c:pt>
                <c:pt idx="3">
                  <c:v>5.9640000000000004</c:v>
                </c:pt>
                <c:pt idx="4">
                  <c:v>6.165</c:v>
                </c:pt>
                <c:pt idx="5">
                  <c:v>5.141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B-DC48-8F87-2E6EB96808E3}"/>
            </c:ext>
          </c:extLst>
        </c:ser>
        <c:ser>
          <c:idx val="9"/>
          <c:order val="4"/>
          <c:tx>
            <c:strRef>
              <c:f>'data for charts'!$H$93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charts'!$H$94:$H$99</c:f>
              <c:numCache>
                <c:formatCode>0.000_)</c:formatCode>
                <c:ptCount val="6"/>
                <c:pt idx="0">
                  <c:v>5.0469999999999997</c:v>
                </c:pt>
                <c:pt idx="1">
                  <c:v>5.2789999999999999</c:v>
                </c:pt>
                <c:pt idx="2">
                  <c:v>5.1319999999999997</c:v>
                </c:pt>
                <c:pt idx="3">
                  <c:v>5.1239999999999997</c:v>
                </c:pt>
                <c:pt idx="4">
                  <c:v>5.61</c:v>
                </c:pt>
                <c:pt idx="5">
                  <c:v>4.3479999999999999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FB-DC48-8F87-2E6EB96808E3}"/>
            </c:ext>
          </c:extLst>
        </c:ser>
        <c:ser>
          <c:idx val="10"/>
          <c:order val="5"/>
          <c:tx>
            <c:strRef>
              <c:f>'data for charts'!$I$93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charts'!$I$94:$I$99</c:f>
              <c:numCache>
                <c:formatCode>0.000_)</c:formatCode>
                <c:ptCount val="6"/>
                <c:pt idx="0">
                  <c:v>5.4889999999999999</c:v>
                </c:pt>
                <c:pt idx="1">
                  <c:v>5.8410000000000002</c:v>
                </c:pt>
                <c:pt idx="2">
                  <c:v>5.5090000000000003</c:v>
                </c:pt>
                <c:pt idx="3">
                  <c:v>5.7859999999999996</c:v>
                </c:pt>
                <c:pt idx="4">
                  <c:v>0</c:v>
                </c:pt>
                <c:pt idx="5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FB-DC48-8F87-2E6EB96808E3}"/>
            </c:ext>
          </c:extLst>
        </c:ser>
        <c:ser>
          <c:idx val="11"/>
          <c:order val="6"/>
          <c:tx>
            <c:strRef>
              <c:f>'data for charts'!$J$93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charts'!$A$94:$A$99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charts'!$J$94:$J$99</c:f>
              <c:numCache>
                <c:formatCode>0.000_)</c:formatCode>
                <c:ptCount val="6"/>
                <c:pt idx="0">
                  <c:v>4.4583300000000001</c:v>
                </c:pt>
                <c:pt idx="1">
                  <c:v>4.6555600000000004</c:v>
                </c:pt>
                <c:pt idx="2">
                  <c:v>4.4916700000000001</c:v>
                </c:pt>
                <c:pt idx="3">
                  <c:v>4.5027799999999996</c:v>
                </c:pt>
                <c:pt idx="4">
                  <c:v>4.7805600000000004</c:v>
                </c:pt>
                <c:pt idx="5">
                  <c:v>3.76389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FB-DC48-8F87-2E6EB968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288040"/>
        <c:axId val="-2119284792"/>
      </c:barChart>
      <c:catAx>
        <c:axId val="-211928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28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7446994900515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288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08949519489901"/>
          <c:y val="0.87610675093019597"/>
          <c:w val="0.66135743021023596"/>
          <c:h val="6.9521521881542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B8-38.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Annual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2597114317424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4076145457348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charts'!$B$142:$B$147</c:f>
              <c:numCache>
                <c:formatCode>0.000_)</c:formatCode>
                <c:ptCount val="6"/>
                <c:pt idx="0">
                  <c:v>7.5279999999999996</c:v>
                </c:pt>
                <c:pt idx="1">
                  <c:v>4.8730000000000002</c:v>
                </c:pt>
                <c:pt idx="2">
                  <c:v>5.2039999999999997</c:v>
                </c:pt>
                <c:pt idx="3">
                  <c:v>4.3019999999999996</c:v>
                </c:pt>
                <c:pt idx="4">
                  <c:v>2.7320000000000002</c:v>
                </c:pt>
                <c:pt idx="5">
                  <c:v>5.0609999999999999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A-F840-965B-93000A6B56DF}"/>
            </c:ext>
          </c:extLst>
        </c:ser>
        <c:ser>
          <c:idx val="1"/>
          <c:order val="1"/>
          <c:tx>
            <c:strRef>
              <c:f>'data for charts'!$C$141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charts'!$C$142:$C$147</c:f>
              <c:numCache>
                <c:formatCode>0.000_)</c:formatCode>
                <c:ptCount val="6"/>
                <c:pt idx="0">
                  <c:v>8.67</c:v>
                </c:pt>
                <c:pt idx="1">
                  <c:v>5.8949999999999996</c:v>
                </c:pt>
                <c:pt idx="2">
                  <c:v>7.0110000000000001</c:v>
                </c:pt>
                <c:pt idx="3">
                  <c:v>5.8360000000000003</c:v>
                </c:pt>
                <c:pt idx="4">
                  <c:v>4.57</c:v>
                </c:pt>
                <c:pt idx="5">
                  <c:v>5.9059999999999997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A-F840-965B-93000A6B56DF}"/>
            </c:ext>
          </c:extLst>
        </c:ser>
        <c:ser>
          <c:idx val="6"/>
          <c:order val="2"/>
          <c:tx>
            <c:strRef>
              <c:f>'data for charts'!$E$141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charts'!$E$142:$E$147</c:f>
              <c:numCache>
                <c:formatCode>0.000_)</c:formatCode>
                <c:ptCount val="6"/>
                <c:pt idx="0">
                  <c:v>9.8279999999999994</c:v>
                </c:pt>
                <c:pt idx="1">
                  <c:v>6.5110000000000001</c:v>
                </c:pt>
                <c:pt idx="2">
                  <c:v>7.8710000000000004</c:v>
                </c:pt>
                <c:pt idx="3">
                  <c:v>6.665</c:v>
                </c:pt>
                <c:pt idx="4">
                  <c:v>5.2450000000000001</c:v>
                </c:pt>
                <c:pt idx="5">
                  <c:v>6.7249999999999996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A-F840-965B-93000A6B56DF}"/>
            </c:ext>
          </c:extLst>
        </c:ser>
        <c:ser>
          <c:idx val="7"/>
          <c:order val="3"/>
          <c:tx>
            <c:strRef>
              <c:f>'data for charts'!$F$141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charts'!$F$142:$F$147</c:f>
              <c:numCache>
                <c:formatCode>0.000_)</c:formatCode>
                <c:ptCount val="6"/>
                <c:pt idx="0">
                  <c:v>10.35</c:v>
                </c:pt>
                <c:pt idx="1">
                  <c:v>7.1139999999999999</c:v>
                </c:pt>
                <c:pt idx="2">
                  <c:v>8.0890000000000004</c:v>
                </c:pt>
                <c:pt idx="3">
                  <c:v>7.1</c:v>
                </c:pt>
                <c:pt idx="4">
                  <c:v>5.4710000000000001</c:v>
                </c:pt>
                <c:pt idx="5">
                  <c:v>7.3040000000000003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A-F840-965B-93000A6B56DF}"/>
            </c:ext>
          </c:extLst>
        </c:ser>
        <c:ser>
          <c:idx val="9"/>
          <c:order val="4"/>
          <c:tx>
            <c:strRef>
              <c:f>'data for charts'!$H$141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charts'!$H$142:$H$147</c:f>
              <c:numCache>
                <c:formatCode>0.000_)</c:formatCode>
                <c:ptCount val="6"/>
                <c:pt idx="0">
                  <c:v>8.7639999999999993</c:v>
                </c:pt>
                <c:pt idx="1">
                  <c:v>5.7610000000000001</c:v>
                </c:pt>
                <c:pt idx="2">
                  <c:v>6.6989999999999998</c:v>
                </c:pt>
                <c:pt idx="3">
                  <c:v>5.7210000000000001</c:v>
                </c:pt>
                <c:pt idx="4">
                  <c:v>3.7269999999999999</c:v>
                </c:pt>
                <c:pt idx="5">
                  <c:v>5.9560000000000004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A-F840-965B-93000A6B56DF}"/>
            </c:ext>
          </c:extLst>
        </c:ser>
        <c:ser>
          <c:idx val="10"/>
          <c:order val="5"/>
          <c:tx>
            <c:strRef>
              <c:f>'data for charts'!$I$141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charts'!$I$142:$I$147</c:f>
              <c:numCache>
                <c:formatCode>0.000_)</c:formatCode>
                <c:ptCount val="6"/>
                <c:pt idx="0">
                  <c:v>8.7140000000000004</c:v>
                </c:pt>
                <c:pt idx="1">
                  <c:v>6.2569999999999997</c:v>
                </c:pt>
                <c:pt idx="2">
                  <c:v>7.431</c:v>
                </c:pt>
                <c:pt idx="3">
                  <c:v>5.7809999999999997</c:v>
                </c:pt>
                <c:pt idx="4">
                  <c:v>0</c:v>
                </c:pt>
                <c:pt idx="5">
                  <c:v>5.6630000000000003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A-F840-965B-93000A6B56DF}"/>
            </c:ext>
          </c:extLst>
        </c:ser>
        <c:ser>
          <c:idx val="11"/>
          <c:order val="6"/>
          <c:tx>
            <c:strRef>
              <c:f>'data for charts'!$J$141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charts'!$A$142:$A$147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charts'!$J$142:$J$147</c:f>
              <c:numCache>
                <c:formatCode>0.000_)</c:formatCode>
                <c:ptCount val="6"/>
                <c:pt idx="0">
                  <c:v>8.4972200000000004</c:v>
                </c:pt>
                <c:pt idx="1">
                  <c:v>5.5027799999999996</c:v>
                </c:pt>
                <c:pt idx="2">
                  <c:v>6.3972199999999999</c:v>
                </c:pt>
                <c:pt idx="3">
                  <c:v>5.4694399999999996</c:v>
                </c:pt>
                <c:pt idx="4">
                  <c:v>3.7416700000000001</c:v>
                </c:pt>
                <c:pt idx="5">
                  <c:v>5.8111100000000002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1A-F840-965B-93000A6B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14200"/>
        <c:axId val="-2029495080"/>
      </c:barChart>
      <c:catAx>
        <c:axId val="-202941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95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95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7364341284419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14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611831123773201"/>
          <c:y val="0.87610675093019597"/>
          <c:w val="0.63028236342821198"/>
          <c:h val="6.5171331560716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B8-39.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Heating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7145547263362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charts'!$B$192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charts'!$B$193:$B$198</c:f>
              <c:numCache>
                <c:formatCode>0.000_)</c:formatCode>
                <c:ptCount val="6"/>
                <c:pt idx="0">
                  <c:v>2.863</c:v>
                </c:pt>
                <c:pt idx="1">
                  <c:v>2.8639999999999999</c:v>
                </c:pt>
                <c:pt idx="2">
                  <c:v>2.863</c:v>
                </c:pt>
                <c:pt idx="3">
                  <c:v>3.0139999999999998</c:v>
                </c:pt>
                <c:pt idx="4">
                  <c:v>3.0150000000000001</c:v>
                </c:pt>
                <c:pt idx="5">
                  <c:v>2.8610000000000002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2-7544-AE8E-E29691A0A021}"/>
            </c:ext>
          </c:extLst>
        </c:ser>
        <c:ser>
          <c:idx val="1"/>
          <c:order val="1"/>
          <c:tx>
            <c:strRef>
              <c:f>'data for charts'!$C$192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charts'!$C$193:$C$198</c:f>
              <c:numCache>
                <c:formatCode>0.000_)</c:formatCode>
                <c:ptCount val="6"/>
                <c:pt idx="0">
                  <c:v>3.2770000000000001</c:v>
                </c:pt>
                <c:pt idx="1">
                  <c:v>3.278</c:v>
                </c:pt>
                <c:pt idx="2">
                  <c:v>3.2770000000000001</c:v>
                </c:pt>
                <c:pt idx="3">
                  <c:v>3.2759999999999998</c:v>
                </c:pt>
                <c:pt idx="4">
                  <c:v>3.2770000000000001</c:v>
                </c:pt>
                <c:pt idx="5">
                  <c:v>3.2749999999999999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2-7544-AE8E-E29691A0A021}"/>
            </c:ext>
          </c:extLst>
        </c:ser>
        <c:ser>
          <c:idx val="6"/>
          <c:order val="2"/>
          <c:tx>
            <c:strRef>
              <c:f>'data for charts'!$E$192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charts'!$E$193:$E$198</c:f>
              <c:numCache>
                <c:formatCode>0.000_)</c:formatCode>
                <c:ptCount val="6"/>
                <c:pt idx="0">
                  <c:v>3.661</c:v>
                </c:pt>
                <c:pt idx="1">
                  <c:v>3.6850000000000001</c:v>
                </c:pt>
                <c:pt idx="2">
                  <c:v>3.661</c:v>
                </c:pt>
                <c:pt idx="3">
                  <c:v>3.681</c:v>
                </c:pt>
                <c:pt idx="4">
                  <c:v>3.669</c:v>
                </c:pt>
                <c:pt idx="5">
                  <c:v>3.6509999999999998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F2-7544-AE8E-E29691A0A021}"/>
            </c:ext>
          </c:extLst>
        </c:ser>
        <c:ser>
          <c:idx val="9"/>
          <c:order val="3"/>
          <c:tx>
            <c:strRef>
              <c:f>'data for charts'!$H$192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charts'!$H$193:$H$198</c:f>
              <c:numCache>
                <c:formatCode>0.000_)</c:formatCode>
                <c:ptCount val="6"/>
                <c:pt idx="0">
                  <c:v>3.3361111111111099</c:v>
                </c:pt>
                <c:pt idx="1">
                  <c:v>3.3361111111111099</c:v>
                </c:pt>
                <c:pt idx="2">
                  <c:v>3.3277777777777802</c:v>
                </c:pt>
                <c:pt idx="3">
                  <c:v>3.3277777777777802</c:v>
                </c:pt>
                <c:pt idx="4">
                  <c:v>3.3277777777777802</c:v>
                </c:pt>
                <c:pt idx="5">
                  <c:v>3.3361111111111099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F2-7544-AE8E-E29691A0A021}"/>
            </c:ext>
          </c:extLst>
        </c:ser>
        <c:ser>
          <c:idx val="10"/>
          <c:order val="4"/>
          <c:tx>
            <c:strRef>
              <c:f>'data for charts'!$I$192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charts'!$I$193:$I$198</c:f>
              <c:numCache>
                <c:formatCode>0.000_)</c:formatCode>
                <c:ptCount val="6"/>
                <c:pt idx="0">
                  <c:v>3.738</c:v>
                </c:pt>
                <c:pt idx="1">
                  <c:v>3.7589999999999999</c:v>
                </c:pt>
                <c:pt idx="2">
                  <c:v>3.738</c:v>
                </c:pt>
                <c:pt idx="3">
                  <c:v>3.77</c:v>
                </c:pt>
                <c:pt idx="4">
                  <c:v>0</c:v>
                </c:pt>
                <c:pt idx="5">
                  <c:v>3.7349999999999999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F2-7544-AE8E-E29691A0A021}"/>
            </c:ext>
          </c:extLst>
        </c:ser>
        <c:ser>
          <c:idx val="11"/>
          <c:order val="5"/>
          <c:tx>
            <c:strRef>
              <c:f>'data for charts'!$J$192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charts'!$A$193:$A$198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charts'!$J$193:$J$198</c:f>
              <c:numCache>
                <c:formatCode>0.000_)</c:formatCode>
                <c:ptCount val="6"/>
                <c:pt idx="0">
                  <c:v>3.0253399999999999</c:v>
                </c:pt>
                <c:pt idx="1">
                  <c:v>3.0255999999999998</c:v>
                </c:pt>
                <c:pt idx="2">
                  <c:v>3.0148299999999999</c:v>
                </c:pt>
                <c:pt idx="3">
                  <c:v>3.0155099999999999</c:v>
                </c:pt>
                <c:pt idx="4">
                  <c:v>2.9951599999999998</c:v>
                </c:pt>
                <c:pt idx="5">
                  <c:v>3.0244800000000001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F2-7544-AE8E-E29691A0A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07960"/>
        <c:axId val="-2119404456"/>
      </c:barChart>
      <c:catAx>
        <c:axId val="-211940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04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404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4090985771966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07960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3335984222838"/>
          <c:y val="0.94990002269292195"/>
          <c:w val="0.78418368625120505"/>
          <c:h val="3.7066190543474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B8-4.  BESTEST BASIC
Annual Transmissivity Coefficient of Windows
(Unshaded Transmitted)/(Incident Solar Radiation)</a:t>
            </a:r>
          </a:p>
        </c:rich>
      </c:tx>
      <c:layout>
        <c:manualLayout>
          <c:xMode val="edge"/>
          <c:yMode val="edge"/>
          <c:x val="0.219267480577136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charts'!$B$336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>
              <a:solidFill>
                <a:srgbClr val="000000"/>
              </a:solidFill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charts'!$B$337:$B$338</c:f>
              <c:numCache>
                <c:formatCode>0.000</c:formatCode>
                <c:ptCount val="2"/>
                <c:pt idx="0">
                  <c:v>0.67403314917127077</c:v>
                </c:pt>
                <c:pt idx="1">
                  <c:v>0.64972527472527475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9-594F-9817-E1B6D7D036B8}"/>
            </c:ext>
          </c:extLst>
        </c:ser>
        <c:ser>
          <c:idx val="2"/>
          <c:order val="1"/>
          <c:tx>
            <c:strRef>
              <c:f>'data for charts'!$D$336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charts'!$D$337:$D$338</c:f>
              <c:numCache>
                <c:formatCode>0.000</c:formatCode>
                <c:ptCount val="2"/>
                <c:pt idx="0">
                  <c:v>0.68118628359592215</c:v>
                </c:pt>
                <c:pt idx="1">
                  <c:v>0.67113665389527455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9-594F-9817-E1B6D7D036B8}"/>
            </c:ext>
          </c:extLst>
        </c:ser>
        <c:ser>
          <c:idx val="3"/>
          <c:order val="2"/>
          <c:tx>
            <c:strRef>
              <c:f>'data for charts'!$E$336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charts'!$E$337:$E$338</c:f>
              <c:numCache>
                <c:formatCode>0.000</c:formatCode>
                <c:ptCount val="2"/>
                <c:pt idx="0">
                  <c:v>0.68693918245264207</c:v>
                </c:pt>
                <c:pt idx="1">
                  <c:v>0.6517615176151762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9-594F-9817-E1B6D7D036B8}"/>
            </c:ext>
          </c:extLst>
        </c:ser>
        <c:ser>
          <c:idx val="4"/>
          <c:order val="3"/>
          <c:tx>
            <c:strRef>
              <c:f>'data for charts'!$F$336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charts'!$F$337:$F$338</c:f>
              <c:numCache>
                <c:formatCode>0.000</c:formatCode>
                <c:ptCount val="2"/>
                <c:pt idx="0">
                  <c:v>0.65727962638645654</c:v>
                </c:pt>
                <c:pt idx="1">
                  <c:v>0.65020099475369619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59-594F-9817-E1B6D7D036B8}"/>
            </c:ext>
          </c:extLst>
        </c:ser>
        <c:ser>
          <c:idx val="5"/>
          <c:order val="4"/>
          <c:tx>
            <c:strRef>
              <c:f>'data for charts'!$G$336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charts'!$G$337:$G$338</c:f>
              <c:numCache>
                <c:formatCode>0.000</c:formatCode>
                <c:ptCount val="2"/>
                <c:pt idx="0">
                  <c:v>0.64071856287425155</c:v>
                </c:pt>
                <c:pt idx="1">
                  <c:v>0.62822252374491183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9-594F-9817-E1B6D7D036B8}"/>
            </c:ext>
          </c:extLst>
        </c:ser>
        <c:ser>
          <c:idx val="6"/>
          <c:order val="5"/>
          <c:tx>
            <c:strRef>
              <c:f>'data for charts'!$H$336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charts'!$H$337:$H$338</c:f>
              <c:numCache>
                <c:formatCode>0.000</c:formatCode>
                <c:ptCount val="2"/>
                <c:pt idx="0">
                  <c:v>0.65382411067193669</c:v>
                </c:pt>
                <c:pt idx="1">
                  <c:v>0.64662943495400782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59-594F-9817-E1B6D7D036B8}"/>
            </c:ext>
          </c:extLst>
        </c:ser>
        <c:ser>
          <c:idx val="7"/>
          <c:order val="6"/>
          <c:tx>
            <c:strRef>
              <c:f>'data for charts'!$I$336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charts'!$I$337:$I$338</c:f>
              <c:numCache>
                <c:formatCode>0.000</c:formatCode>
                <c:ptCount val="2"/>
                <c:pt idx="0">
                  <c:v>0.6477064220183486</c:v>
                </c:pt>
                <c:pt idx="1">
                  <c:v>0.62261580381471393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59-594F-9817-E1B6D7D036B8}"/>
            </c:ext>
          </c:extLst>
        </c:ser>
        <c:ser>
          <c:idx val="8"/>
          <c:order val="7"/>
          <c:tx>
            <c:strRef>
              <c:f>'data for charts'!$J$336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charts'!$A$337:$A$338</c:f>
              <c:strCache>
                <c:ptCount val="2"/>
                <c:pt idx="0">
                  <c:v>620 WEST</c:v>
                </c:pt>
                <c:pt idx="1">
                  <c:v>600 SOUTH</c:v>
                </c:pt>
              </c:strCache>
            </c:strRef>
          </c:cat>
          <c:val>
            <c:numRef>
              <c:f>'data for charts'!$J$337:$J$338</c:f>
              <c:numCache>
                <c:formatCode>0.000</c:formatCode>
                <c:ptCount val="2"/>
                <c:pt idx="0">
                  <c:v>0.69524761227588061</c:v>
                </c:pt>
                <c:pt idx="1">
                  <c:v>0.63438168412481988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59-594F-9817-E1B6D7D03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512584"/>
        <c:axId val="-2110232952"/>
      </c:barChart>
      <c:catAx>
        <c:axId val="208051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023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023295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Transmissivity Coefficient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42039365797057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0512584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467351819646"/>
          <c:y val="0.93265922510094101"/>
          <c:w val="0.75163262749758997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B8-40.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Low Mass Peak Sensible Cooling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7145547263362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charts'!$B$241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charts'!$B$242:$B$247</c:f>
              <c:numCache>
                <c:formatCode>0.000_)</c:formatCode>
                <c:ptCount val="6"/>
                <c:pt idx="0">
                  <c:v>6.3559999999999999</c:v>
                </c:pt>
                <c:pt idx="1">
                  <c:v>4.444</c:v>
                </c:pt>
                <c:pt idx="2">
                  <c:v>6.2690000000000001</c:v>
                </c:pt>
                <c:pt idx="3">
                  <c:v>3.4039999999999999</c:v>
                </c:pt>
                <c:pt idx="4">
                  <c:v>2.8479999999999999</c:v>
                </c:pt>
                <c:pt idx="5">
                  <c:v>5.7009999999999996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F44-9D56-D7A47ED016BF}"/>
            </c:ext>
          </c:extLst>
        </c:ser>
        <c:ser>
          <c:idx val="1"/>
          <c:order val="1"/>
          <c:tx>
            <c:strRef>
              <c:f>'data for charts'!$C$241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charts'!$C$242:$C$247</c:f>
              <c:numCache>
                <c:formatCode>0.000_)</c:formatCode>
                <c:ptCount val="6"/>
                <c:pt idx="0">
                  <c:v>6.641</c:v>
                </c:pt>
                <c:pt idx="1">
                  <c:v>4.6310000000000002</c:v>
                </c:pt>
                <c:pt idx="2">
                  <c:v>6.5549999999999997</c:v>
                </c:pt>
                <c:pt idx="3">
                  <c:v>4.093</c:v>
                </c:pt>
                <c:pt idx="4">
                  <c:v>3.7490000000000001</c:v>
                </c:pt>
                <c:pt idx="5">
                  <c:v>5.9459999999999997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8-4F44-9D56-D7A47ED016BF}"/>
            </c:ext>
          </c:extLst>
        </c:ser>
        <c:ser>
          <c:idx val="6"/>
          <c:order val="2"/>
          <c:tx>
            <c:strRef>
              <c:f>'data for charts'!$E$241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charts'!$E$242:$E$247</c:f>
              <c:numCache>
                <c:formatCode>0.000_)</c:formatCode>
                <c:ptCount val="6"/>
                <c:pt idx="0">
                  <c:v>7.234</c:v>
                </c:pt>
                <c:pt idx="1">
                  <c:v>5.22</c:v>
                </c:pt>
                <c:pt idx="2">
                  <c:v>6.976</c:v>
                </c:pt>
                <c:pt idx="3">
                  <c:v>4.657</c:v>
                </c:pt>
                <c:pt idx="4">
                  <c:v>4.1639999999999997</c:v>
                </c:pt>
                <c:pt idx="5">
                  <c:v>6.5529999999999999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8-4F44-9D56-D7A47ED016BF}"/>
            </c:ext>
          </c:extLst>
        </c:ser>
        <c:ser>
          <c:idx val="9"/>
          <c:order val="3"/>
          <c:tx>
            <c:strRef>
              <c:f>'data for charts'!$H$241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charts'!$H$242:$H$247</c:f>
              <c:numCache>
                <c:formatCode>0.000_)</c:formatCode>
                <c:ptCount val="6"/>
                <c:pt idx="0">
                  <c:v>6.7638888888888902</c:v>
                </c:pt>
                <c:pt idx="1">
                  <c:v>4.7861111111111097</c:v>
                </c:pt>
                <c:pt idx="2">
                  <c:v>6.2027777777777802</c:v>
                </c:pt>
                <c:pt idx="3">
                  <c:v>4.2777777777777803</c:v>
                </c:pt>
                <c:pt idx="4">
                  <c:v>3.5888888888888899</c:v>
                </c:pt>
                <c:pt idx="5">
                  <c:v>6.1777777777777798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8-4F44-9D56-D7A47ED016BF}"/>
            </c:ext>
          </c:extLst>
        </c:ser>
        <c:ser>
          <c:idx val="10"/>
          <c:order val="4"/>
          <c:tx>
            <c:strRef>
              <c:f>'data for charts'!$I$241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charts'!$I$242:$I$247</c:f>
              <c:numCache>
                <c:formatCode>0.000_)</c:formatCode>
                <c:ptCount val="6"/>
                <c:pt idx="0">
                  <c:v>6.867</c:v>
                </c:pt>
                <c:pt idx="1">
                  <c:v>5.2359999999999998</c:v>
                </c:pt>
                <c:pt idx="2">
                  <c:v>6.6210000000000004</c:v>
                </c:pt>
                <c:pt idx="3">
                  <c:v>4.9290000000000003</c:v>
                </c:pt>
                <c:pt idx="4">
                  <c:v>0</c:v>
                </c:pt>
                <c:pt idx="5">
                  <c:v>6.141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F8-4F44-9D56-D7A47ED016BF}"/>
            </c:ext>
          </c:extLst>
        </c:ser>
        <c:ser>
          <c:idx val="11"/>
          <c:order val="5"/>
          <c:tx>
            <c:strRef>
              <c:f>'data for charts'!$J$241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charts'!$A$242:$A$247</c:f>
              <c:strCache>
                <c:ptCount val="6"/>
                <c:pt idx="0">
                  <c:v>270
South
Windows</c:v>
                </c:pt>
                <c:pt idx="1">
                  <c:v>280
Cavity
Albedo</c:v>
                </c:pt>
                <c:pt idx="2">
                  <c:v>290
South
Shading</c:v>
                </c:pt>
                <c:pt idx="3">
                  <c:v>300
East/West
Windows</c:v>
                </c:pt>
                <c:pt idx="4">
                  <c:v>310
East/West
Shading</c:v>
                </c:pt>
                <c:pt idx="5">
                  <c:v>320
Thermostat</c:v>
                </c:pt>
              </c:strCache>
            </c:strRef>
          </c:cat>
          <c:val>
            <c:numRef>
              <c:f>'data for charts'!$J$242:$J$247</c:f>
              <c:numCache>
                <c:formatCode>0.000_)</c:formatCode>
                <c:ptCount val="6"/>
                <c:pt idx="0">
                  <c:v>6.8551599999999997</c:v>
                </c:pt>
                <c:pt idx="1">
                  <c:v>4.7150600000000003</c:v>
                </c:pt>
                <c:pt idx="2">
                  <c:v>6.7135199999999999</c:v>
                </c:pt>
                <c:pt idx="3">
                  <c:v>3.9004799999999999</c:v>
                </c:pt>
                <c:pt idx="4">
                  <c:v>3.26579</c:v>
                </c:pt>
                <c:pt idx="5">
                  <c:v>6.1803800000000004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F8-4F44-9D56-D7A47ED0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496488"/>
        <c:axId val="-2119499864"/>
      </c:barChart>
      <c:catAx>
        <c:axId val="-211949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9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49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4008332155870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49648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814545518103"/>
          <c:y val="0.94990002269292195"/>
          <c:w val="0.78270408207853104"/>
          <c:h val="3.7066190543474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B8-41.  BESTEST IN-DEPTH
Cases 195 to 220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7145547263362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charts'!$R$475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charts'!$R$477:$R$484</c:f>
              <c:numCache>
                <c:formatCode>0.000_)</c:formatCode>
                <c:ptCount val="8"/>
                <c:pt idx="0">
                  <c:v>1.085</c:v>
                </c:pt>
                <c:pt idx="1">
                  <c:v>0.15599999999999997</c:v>
                </c:pt>
                <c:pt idx="2">
                  <c:v>1.2040000000000006</c:v>
                </c:pt>
                <c:pt idx="3">
                  <c:v>-0.40799999999999992</c:v>
                </c:pt>
                <c:pt idx="4">
                  <c:v>1.3970000000000002</c:v>
                </c:pt>
                <c:pt idx="5">
                  <c:v>-0.45300000000000001</c:v>
                </c:pt>
                <c:pt idx="6">
                  <c:v>0.29499999999999993</c:v>
                </c:pt>
                <c:pt idx="7">
                  <c:v>0.48799999999999955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8-B342-A608-DFE9F1B2E56B}"/>
            </c:ext>
          </c:extLst>
        </c:ser>
        <c:ser>
          <c:idx val="1"/>
          <c:order val="1"/>
          <c:tx>
            <c:strRef>
              <c:f>'data for charts'!$S$475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charts'!$S$477:$S$484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0.65599999999999969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28-B342-A608-DFE9F1B2E56B}"/>
            </c:ext>
          </c:extLst>
        </c:ser>
        <c:ser>
          <c:idx val="6"/>
          <c:order val="2"/>
          <c:tx>
            <c:strRef>
              <c:f>'data for charts'!$X$475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charts'!$X$477:$X$484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0.74299999999999944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8-B342-A608-DFE9F1B2E56B}"/>
            </c:ext>
          </c:extLst>
        </c:ser>
        <c:ser>
          <c:idx val="7"/>
          <c:order val="3"/>
          <c:tx>
            <c:strRef>
              <c:f>'data for charts'!$Y$475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charts'!$Y$477:$Y$484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0.47000000000000064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28-B342-A608-DFE9F1B2E56B}"/>
            </c:ext>
          </c:extLst>
        </c:ser>
        <c:ser>
          <c:idx val="8"/>
          <c:order val="4"/>
          <c:tx>
            <c:strRef>
              <c:f>'data for charts'!$Z$475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charts'!$Q$477:$Q$484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Heating
Ext IR 
(Int IR "off")</c:v>
                </c:pt>
                <c:pt idx="3">
                  <c:v>210-200
Cooling
Ext IR
(Int IR "off")</c:v>
                </c:pt>
                <c:pt idx="4">
                  <c:v>220-215
Heating
Ext IR
(Int IR "on")</c:v>
                </c:pt>
                <c:pt idx="5">
                  <c:v>220-215
Cooling
Ext IR
(Int IR "on")</c:v>
                </c:pt>
                <c:pt idx="6">
                  <c:v>215-200
Heating
Int IR
(Ext IR "off")</c:v>
                </c:pt>
                <c:pt idx="7">
                  <c:v>220-210
Heating
Int IR
(Ext IR "on")</c:v>
                </c:pt>
              </c:strCache>
            </c:strRef>
          </c:cat>
          <c:val>
            <c:numRef>
              <c:f>'data for charts'!$Z$477:$Z$484</c:f>
              <c:numCache>
                <c:formatCode>0.000_)</c:formatCode>
                <c:ptCount val="8"/>
                <c:pt idx="0">
                  <c:v>1.2222200000000001</c:v>
                </c:pt>
                <c:pt idx="1">
                  <c:v>0.17499999999999999</c:v>
                </c:pt>
                <c:pt idx="2">
                  <c:v>1.0222299999999995</c:v>
                </c:pt>
                <c:pt idx="3">
                  <c:v>-0.22222199999999998</c:v>
                </c:pt>
                <c:pt idx="4">
                  <c:v>1.1611099999999999</c:v>
                </c:pt>
                <c:pt idx="5">
                  <c:v>-0.23888799999999999</c:v>
                </c:pt>
                <c:pt idx="6">
                  <c:v>0.37223000000000006</c:v>
                </c:pt>
                <c:pt idx="7">
                  <c:v>0.5111100000000004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8-B342-A608-DFE9F1B2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597544"/>
        <c:axId val="-2119594280"/>
      </c:barChart>
      <c:catAx>
        <c:axId val="-211959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9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59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659220819257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97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195"/>
          <c:w val="0.76494894852904805"/>
          <c:h val="3.7066190543474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B8-42.  BESTEST IN-DEPTH
Cases 195 to 220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7145547263362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charts'!$R$489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charts'!$R$491:$R$498</c:f>
              <c:numCache>
                <c:formatCode>0.000_)</c:formatCode>
                <c:ptCount val="8"/>
                <c:pt idx="0">
                  <c:v>0.6469999999999998</c:v>
                </c:pt>
                <c:pt idx="1">
                  <c:v>0.21199999999999997</c:v>
                </c:pt>
                <c:pt idx="2">
                  <c:v>-0.38700000000000001</c:v>
                </c:pt>
                <c:pt idx="3">
                  <c:v>-0.44699999999999984</c:v>
                </c:pt>
                <c:pt idx="4">
                  <c:v>0.13600000000000012</c:v>
                </c:pt>
                <c:pt idx="5">
                  <c:v>0.14399999999999991</c:v>
                </c:pt>
                <c:pt idx="6" formatCode="General">
                  <c:v>0.16599999999999993</c:v>
                </c:pt>
                <c:pt idx="7">
                  <c:v>8.4000000000000075E-2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0-924B-88FA-E4B632606134}"/>
            </c:ext>
          </c:extLst>
        </c:ser>
        <c:ser>
          <c:idx val="1"/>
          <c:order val="1"/>
          <c:tx>
            <c:strRef>
              <c:f>'data for charts'!$S$489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charts'!$S$491:$S$498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0.30699999999999994</c:v>
                </c:pt>
                <c:pt idx="7">
                  <c:v>0.14900000000000002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0-924B-88FA-E4B632606134}"/>
            </c:ext>
          </c:extLst>
        </c:ser>
        <c:ser>
          <c:idx val="6"/>
          <c:order val="2"/>
          <c:tx>
            <c:strRef>
              <c:f>'data for charts'!$X$489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charts'!$X$491:$X$498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0.35555555555554985</c:v>
                </c:pt>
                <c:pt idx="7">
                  <c:v>0.11111111111111005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B0-924B-88FA-E4B632606134}"/>
            </c:ext>
          </c:extLst>
        </c:ser>
        <c:ser>
          <c:idx val="7"/>
          <c:order val="3"/>
          <c:tx>
            <c:strRef>
              <c:f>'data for charts'!$Y$489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charts'!$Y$491:$Y$498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0.19499999999999984</c:v>
                </c:pt>
                <c:pt idx="7">
                  <c:v>7.1000000000000174E-2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B0-924B-88FA-E4B632606134}"/>
            </c:ext>
          </c:extLst>
        </c:ser>
        <c:ser>
          <c:idx val="8"/>
          <c:order val="4"/>
          <c:tx>
            <c:strRef>
              <c:f>'data for charts'!$Z$489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charts'!$Q$491:$Q$498</c:f>
              <c:strCache>
                <c:ptCount val="8"/>
                <c:pt idx="0">
                  <c:v>200-195
Heating
Surface Convection</c:v>
                </c:pt>
                <c:pt idx="1">
                  <c:v>200-195
Cooling
Surface Convection</c:v>
                </c:pt>
                <c:pt idx="2">
                  <c:v>210-200
Cooling
Ext IR
(Int IR "off")</c:v>
                </c:pt>
                <c:pt idx="3">
                  <c:v>220-215
Cooling
Ext IR 
(Int IR on)</c:v>
                </c:pt>
                <c:pt idx="4">
                  <c:v>215-200
Heating
Int IR
(Ext IR "off")</c:v>
                </c:pt>
                <c:pt idx="5">
                  <c:v>215-200
Cooling
Int IR
(Ext IR "off")</c:v>
                </c:pt>
                <c:pt idx="6">
                  <c:v>220-210
Heating
Int IR
(Ext IR "on")</c:v>
                </c:pt>
                <c:pt idx="7">
                  <c:v>220-210
Cooling
Int IR
(Ext IR "on")</c:v>
                </c:pt>
              </c:strCache>
            </c:strRef>
          </c:cat>
          <c:val>
            <c:numRef>
              <c:f>'data for charts'!$Z$491:$Z$498</c:f>
              <c:numCache>
                <c:formatCode>0.000_)</c:formatCode>
                <c:ptCount val="8"/>
                <c:pt idx="0">
                  <c:v>0.76401999999999992</c:v>
                </c:pt>
                <c:pt idx="1">
                  <c:v>0.24447999999999992</c:v>
                </c:pt>
                <c:pt idx="2">
                  <c:v>-0.16282199999999991</c:v>
                </c:pt>
                <c:pt idx="3">
                  <c:v>-0.16396599999999995</c:v>
                </c:pt>
                <c:pt idx="4">
                  <c:v>0.17836000000000007</c:v>
                </c:pt>
                <c:pt idx="5">
                  <c:v>9.9473000000000034E-2</c:v>
                </c:pt>
                <c:pt idx="6" formatCode="General">
                  <c:v>0.20198000000000027</c:v>
                </c:pt>
                <c:pt idx="7">
                  <c:v>9.8329E-2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B0-924B-88FA-E4B63260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684408"/>
        <c:axId val="-2119688936"/>
      </c:barChart>
      <c:catAx>
        <c:axId val="-211968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688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688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365922081925730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684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1168488789068"/>
          <c:y val="0.94990002269292195"/>
          <c:w val="0.76790815687439795"/>
          <c:h val="3.7066190543474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B8-43.  BESTEST IN-DEPTH
Cases 220 to 270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8253564863770495"/>
          <c:h val="0.63858635941306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charts'!$R$503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charts'!$R$505:$R$512</c:f>
              <c:numCache>
                <c:formatCode>0.000_)</c:formatCode>
                <c:ptCount val="8"/>
                <c:pt idx="0">
                  <c:v>3.4319999999999995</c:v>
                </c:pt>
                <c:pt idx="1">
                  <c:v>0.26800000000000002</c:v>
                </c:pt>
                <c:pt idx="2">
                  <c:v>-1.2949999999999999</c:v>
                </c:pt>
                <c:pt idx="3">
                  <c:v>0.22899999999999998</c:v>
                </c:pt>
                <c:pt idx="4">
                  <c:v>-2.1929999999999996</c:v>
                </c:pt>
                <c:pt idx="5">
                  <c:v>3.0270000000000001</c:v>
                </c:pt>
                <c:pt idx="6">
                  <c:v>-2.4340000000000002</c:v>
                </c:pt>
                <c:pt idx="7">
                  <c:v>7.3419999999999996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A-A440-853B-1F23FE66B8F1}"/>
            </c:ext>
          </c:extLst>
        </c:ser>
        <c:ser>
          <c:idx val="1"/>
          <c:order val="1"/>
          <c:tx>
            <c:strRef>
              <c:f>'data for charts'!$S$503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charts'!$S$505:$S$512</c:f>
              <c:numCache>
                <c:formatCode>0.000_)</c:formatCode>
                <c:ptCount val="8"/>
                <c:pt idx="0">
                  <c:v>3.5250000000000004</c:v>
                </c:pt>
                <c:pt idx="1">
                  <c:v>0.27500000000000002</c:v>
                </c:pt>
                <c:pt idx="2">
                  <c:v>-1.2059999999999995</c:v>
                </c:pt>
                <c:pt idx="3">
                  <c:v>0.37100000000000011</c:v>
                </c:pt>
                <c:pt idx="4">
                  <c:v>-1.476</c:v>
                </c:pt>
                <c:pt idx="5">
                  <c:v>1.8439999999999999</c:v>
                </c:pt>
                <c:pt idx="6">
                  <c:v>-2.2850000000000001</c:v>
                </c:pt>
                <c:pt idx="7">
                  <c:v>7.9690000000000003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A-A440-853B-1F23FE66B8F1}"/>
            </c:ext>
          </c:extLst>
        </c:ser>
        <c:ser>
          <c:idx val="2"/>
          <c:order val="2"/>
          <c:tx>
            <c:strRef>
              <c:f>'data for charts'!$T$503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charts'!$T$505:$T$512</c:f>
              <c:numCache>
                <c:formatCode>0.000_)</c:formatCode>
                <c:ptCount val="8"/>
                <c:pt idx="0">
                  <c:v>3.4559999999999995</c:v>
                </c:pt>
                <c:pt idx="1">
                  <c:v>0.29299999999999993</c:v>
                </c:pt>
                <c:pt idx="2">
                  <c:v>-1.3390000000000004</c:v>
                </c:pt>
                <c:pt idx="3">
                  <c:v>0.26100000000000001</c:v>
                </c:pt>
                <c:pt idx="4">
                  <c:v>-1.7630000000000008</c:v>
                </c:pt>
                <c:pt idx="5">
                  <c:v>1.778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A-A440-853B-1F23FE66B8F1}"/>
            </c:ext>
          </c:extLst>
        </c:ser>
        <c:ser>
          <c:idx val="3"/>
          <c:order val="3"/>
          <c:tx>
            <c:strRef>
              <c:f>'data for charts'!$U$503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charts'!$U$505:$U$512</c:f>
              <c:numCache>
                <c:formatCode>0.000_)</c:formatCode>
                <c:ptCount val="8"/>
                <c:pt idx="0">
                  <c:v>3.5309999999999988</c:v>
                </c:pt>
                <c:pt idx="1">
                  <c:v>0.30400000000000005</c:v>
                </c:pt>
                <c:pt idx="2">
                  <c:v>-1.3330000000000002</c:v>
                </c:pt>
                <c:pt idx="3">
                  <c:v>0.41200000000000014</c:v>
                </c:pt>
                <c:pt idx="4">
                  <c:v>-1.4940000000000007</c:v>
                </c:pt>
                <c:pt idx="5">
                  <c:v>2.097</c:v>
                </c:pt>
                <c:pt idx="6">
                  <c:v>-2.7610000000000001</c:v>
                </c:pt>
                <c:pt idx="7">
                  <c:v>9.0009999999999994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A-A440-853B-1F23FE66B8F1}"/>
            </c:ext>
          </c:extLst>
        </c:ser>
        <c:ser>
          <c:idx val="4"/>
          <c:order val="4"/>
          <c:tx>
            <c:strRef>
              <c:f>'data for charts'!$V$503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charts'!$V$505:$V$512</c:f>
              <c:numCache>
                <c:formatCode>0.000_)</c:formatCode>
                <c:ptCount val="8"/>
                <c:pt idx="0">
                  <c:v>3.5219999999999985</c:v>
                </c:pt>
                <c:pt idx="1">
                  <c:v>0.30400000000000005</c:v>
                </c:pt>
                <c:pt idx="2">
                  <c:v>-1.3410000000000011</c:v>
                </c:pt>
                <c:pt idx="3">
                  <c:v>0.41100000000000003</c:v>
                </c:pt>
                <c:pt idx="4">
                  <c:v>-1.4740000000000011</c:v>
                </c:pt>
                <c:pt idx="5">
                  <c:v>2.0960000000000001</c:v>
                </c:pt>
                <c:pt idx="6">
                  <c:v>-2.2070000000000007</c:v>
                </c:pt>
                <c:pt idx="7">
                  <c:v>9.5150000000000006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A-A440-853B-1F23FE66B8F1}"/>
            </c:ext>
          </c:extLst>
        </c:ser>
        <c:ser>
          <c:idx val="5"/>
          <c:order val="5"/>
          <c:tx>
            <c:strRef>
              <c:f>'data for charts'!$W$503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charts'!$W$505:$W$512</c:f>
              <c:numCache>
                <c:formatCode>0.000_)</c:formatCode>
                <c:ptCount val="8"/>
                <c:pt idx="0">
                  <c:v>3.6150000000000011</c:v>
                </c:pt>
                <c:pt idx="1">
                  <c:v>0.28600000000000003</c:v>
                </c:pt>
                <c:pt idx="2">
                  <c:v>-1.2279999999999998</c:v>
                </c:pt>
                <c:pt idx="3">
                  <c:v>0.37400000000000011</c:v>
                </c:pt>
                <c:pt idx="4">
                  <c:v>-1.4479999999999995</c:v>
                </c:pt>
                <c:pt idx="5">
                  <c:v>1.7520000000000002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A-A440-853B-1F23FE66B8F1}"/>
            </c:ext>
          </c:extLst>
        </c:ser>
        <c:ser>
          <c:idx val="6"/>
          <c:order val="6"/>
          <c:tx>
            <c:strRef>
              <c:f>'data for charts'!$X$503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charts'!$X$505:$X$512</c:f>
              <c:numCache>
                <c:formatCode>0.000_)</c:formatCode>
                <c:ptCount val="8"/>
                <c:pt idx="0">
                  <c:v>3.5430000000000001</c:v>
                </c:pt>
                <c:pt idx="1">
                  <c:v>0.30320000000000003</c:v>
                </c:pt>
                <c:pt idx="2">
                  <c:v>-1.2210000000000001</c:v>
                </c:pt>
                <c:pt idx="3">
                  <c:v>0.37720000000000009</c:v>
                </c:pt>
                <c:pt idx="4">
                  <c:v>-1.5329999999999995</c:v>
                </c:pt>
                <c:pt idx="5">
                  <c:v>1.9472</c:v>
                </c:pt>
                <c:pt idx="6">
                  <c:v>-2.25</c:v>
                </c:pt>
                <c:pt idx="7">
                  <c:v>8.0271999999999988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A-A440-853B-1F23FE66B8F1}"/>
            </c:ext>
          </c:extLst>
        </c:ser>
        <c:ser>
          <c:idx val="7"/>
          <c:order val="7"/>
          <c:tx>
            <c:strRef>
              <c:f>'data for charts'!$Y$503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charts'!$Y$505:$Y$512</c:f>
              <c:numCache>
                <c:formatCode>0.000_)</c:formatCode>
                <c:ptCount val="8"/>
                <c:pt idx="0">
                  <c:v>3.5270000000000001</c:v>
                </c:pt>
                <c:pt idx="1">
                  <c:v>0.30199999999999994</c:v>
                </c:pt>
                <c:pt idx="2">
                  <c:v>-1.2030000000000003</c:v>
                </c:pt>
                <c:pt idx="3">
                  <c:v>0.36199999999999988</c:v>
                </c:pt>
                <c:pt idx="4">
                  <c:v>-1.6989999999999998</c:v>
                </c:pt>
                <c:pt idx="5">
                  <c:v>2.6970000000000001</c:v>
                </c:pt>
                <c:pt idx="6">
                  <c:v>-1.9480000000000004</c:v>
                </c:pt>
                <c:pt idx="7">
                  <c:v>8.0310000000000006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4A-A440-853B-1F23FE66B8F1}"/>
            </c:ext>
          </c:extLst>
        </c:ser>
        <c:ser>
          <c:idx val="8"/>
          <c:order val="8"/>
          <c:tx>
            <c:strRef>
              <c:f>'data for charts'!$Z$503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charts'!$Q$505:$Q$512</c:f>
              <c:strCache>
                <c:ptCount val="8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Heating
Ext Solar
Absorptance</c:v>
                </c:pt>
                <c:pt idx="5">
                  <c:v>250-220
Cooling
Ext Solar Abs.</c:v>
                </c:pt>
                <c:pt idx="6">
                  <c:v>270-220
Heating
South
Windows</c:v>
                </c:pt>
                <c:pt idx="7">
                  <c:v>270-220
Cooling
South
Windows</c:v>
                </c:pt>
              </c:strCache>
            </c:strRef>
          </c:cat>
          <c:val>
            <c:numRef>
              <c:f>'data for charts'!$Z$505:$Z$512</c:f>
              <c:numCache>
                <c:formatCode>0.000_)</c:formatCode>
                <c:ptCount val="8"/>
                <c:pt idx="0">
                  <c:v>3.7889299999999997</c:v>
                </c:pt>
                <c:pt idx="1">
                  <c:v>0.29166599999999998</c:v>
                </c:pt>
                <c:pt idx="2">
                  <c:v>-1.2444499999999996</c:v>
                </c:pt>
                <c:pt idx="3">
                  <c:v>0.29999999999999993</c:v>
                </c:pt>
                <c:pt idx="4">
                  <c:v>-1.9249999999999998</c:v>
                </c:pt>
                <c:pt idx="5">
                  <c:v>2.769444</c:v>
                </c:pt>
                <c:pt idx="6">
                  <c:v>-2.6583399999999999</c:v>
                </c:pt>
                <c:pt idx="7">
                  <c:v>8.0916639999999997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4A-A440-853B-1F23FE66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827688"/>
        <c:axId val="-2119839624"/>
      </c:barChart>
      <c:catAx>
        <c:axId val="-211982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39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839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1057104811327602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27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3931735225661"/>
          <c:y val="0.87393165576978304"/>
          <c:w val="0.78418368625120505"/>
          <c:h val="6.51713315607164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B8-44.  BESTEST IN-DEPTH
Cases 220 to 270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charts'!$R$517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charts'!$R$519:$R$524</c:f>
              <c:numCache>
                <c:formatCode>0.000_)</c:formatCode>
                <c:ptCount val="6"/>
                <c:pt idx="0">
                  <c:v>1.5190000000000001</c:v>
                </c:pt>
                <c:pt idx="1">
                  <c:v>0.49899999999999989</c:v>
                </c:pt>
                <c:pt idx="2">
                  <c:v>-0.18199999999999994</c:v>
                </c:pt>
                <c:pt idx="3">
                  <c:v>0.17899999999999994</c:v>
                </c:pt>
                <c:pt idx="4">
                  <c:v>2.8</c:v>
                </c:pt>
                <c:pt idx="5">
                  <c:v>5.7959999999999994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4-B949-89D8-9147D5EE9A41}"/>
            </c:ext>
          </c:extLst>
        </c:ser>
        <c:ser>
          <c:idx val="1"/>
          <c:order val="1"/>
          <c:tx>
            <c:strRef>
              <c:f>'data for charts'!$S$517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charts'!$S$519:$S$524</c:f>
              <c:numCache>
                <c:formatCode>0.000_)</c:formatCode>
                <c:ptCount val="6"/>
                <c:pt idx="0">
                  <c:v>1.7040000000000002</c:v>
                </c:pt>
                <c:pt idx="1">
                  <c:v>0.48</c:v>
                </c:pt>
                <c:pt idx="2">
                  <c:v>-0.17999999999999972</c:v>
                </c:pt>
                <c:pt idx="3">
                  <c:v>0.18100000000000005</c:v>
                </c:pt>
                <c:pt idx="4">
                  <c:v>1.87</c:v>
                </c:pt>
                <c:pt idx="5">
                  <c:v>5.4749999999999996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4-B949-89D8-9147D5EE9A41}"/>
            </c:ext>
          </c:extLst>
        </c:ser>
        <c:ser>
          <c:idx val="2"/>
          <c:order val="2"/>
          <c:tx>
            <c:strRef>
              <c:f>'data for charts'!$T$517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charts'!$T$519:$T$524</c:f>
              <c:numCache>
                <c:formatCode>0.000_)</c:formatCode>
                <c:ptCount val="6"/>
                <c:pt idx="0">
                  <c:v>1.5289999999999999</c:v>
                </c:pt>
                <c:pt idx="1">
                  <c:v>0.51800000000000002</c:v>
                </c:pt>
                <c:pt idx="2">
                  <c:v>-0.18299999999999983</c:v>
                </c:pt>
                <c:pt idx="3">
                  <c:v>0.18199999999999994</c:v>
                </c:pt>
                <c:pt idx="4">
                  <c:v>1.6679999999999999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4-B949-89D8-9147D5EE9A41}"/>
            </c:ext>
          </c:extLst>
        </c:ser>
        <c:ser>
          <c:idx val="3"/>
          <c:order val="3"/>
          <c:tx>
            <c:strRef>
              <c:f>'data for charts'!$U$517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charts'!$U$519:$U$524</c:f>
              <c:numCache>
                <c:formatCode>0.000_)</c:formatCode>
                <c:ptCount val="6"/>
                <c:pt idx="0">
                  <c:v>1.5840000000000001</c:v>
                </c:pt>
                <c:pt idx="1">
                  <c:v>0.53499999999999992</c:v>
                </c:pt>
                <c:pt idx="2">
                  <c:v>-0.19999999999999973</c:v>
                </c:pt>
                <c:pt idx="3">
                  <c:v>0.19999999999999996</c:v>
                </c:pt>
                <c:pt idx="4">
                  <c:v>1.2499999999999998</c:v>
                </c:pt>
                <c:pt idx="5">
                  <c:v>5.8940000000000001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4-B949-89D8-9147D5EE9A41}"/>
            </c:ext>
          </c:extLst>
        </c:ser>
        <c:ser>
          <c:idx val="5"/>
          <c:order val="4"/>
          <c:tx>
            <c:strRef>
              <c:f>'data for charts'!$W$517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charts'!$W$519:$W$524</c:f>
              <c:numCache>
                <c:formatCode>0.000_)</c:formatCode>
                <c:ptCount val="6"/>
                <c:pt idx="0">
                  <c:v>1.8109999999999999</c:v>
                </c:pt>
                <c:pt idx="1">
                  <c:v>0.48499999999999988</c:v>
                </c:pt>
                <c:pt idx="2">
                  <c:v>-0.18900000000000006</c:v>
                </c:pt>
                <c:pt idx="3">
                  <c:v>0.18299999999999983</c:v>
                </c:pt>
                <c:pt idx="4">
                  <c:v>1.0429999999999999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4-B949-89D8-9147D5EE9A41}"/>
            </c:ext>
          </c:extLst>
        </c:ser>
        <c:ser>
          <c:idx val="6"/>
          <c:order val="5"/>
          <c:tx>
            <c:strRef>
              <c:f>'data for charts'!$X$517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charts'!$X$519:$X$524</c:f>
              <c:numCache>
                <c:formatCode>0.000_)</c:formatCode>
                <c:ptCount val="6"/>
                <c:pt idx="0">
                  <c:v>1.5555555555555602</c:v>
                </c:pt>
                <c:pt idx="1">
                  <c:v>0.52888888888889007</c:v>
                </c:pt>
                <c:pt idx="2">
                  <c:v>-0.18333333333333002</c:v>
                </c:pt>
                <c:pt idx="3">
                  <c:v>0.18250000000000011</c:v>
                </c:pt>
                <c:pt idx="4">
                  <c:v>2.0488888888888903</c:v>
                </c:pt>
                <c:pt idx="5">
                  <c:v>5.585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54-B949-89D8-9147D5EE9A41}"/>
            </c:ext>
          </c:extLst>
        </c:ser>
        <c:ser>
          <c:idx val="7"/>
          <c:order val="6"/>
          <c:tx>
            <c:strRef>
              <c:f>'data for charts'!$Y$517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charts'!$Y$519:$Y$524</c:f>
              <c:numCache>
                <c:formatCode>0.000_)</c:formatCode>
                <c:ptCount val="6"/>
                <c:pt idx="0">
                  <c:v>1.5870000000000002</c:v>
                </c:pt>
                <c:pt idx="1">
                  <c:v>0.53600000000000003</c:v>
                </c:pt>
                <c:pt idx="2">
                  <c:v>-0.18699999999999983</c:v>
                </c:pt>
                <c:pt idx="3">
                  <c:v>0.18399999999999994</c:v>
                </c:pt>
                <c:pt idx="4">
                  <c:v>3.6989999999999998</c:v>
                </c:pt>
                <c:pt idx="5">
                  <c:v>5.6539999999999999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54-B949-89D8-9147D5EE9A41}"/>
            </c:ext>
          </c:extLst>
        </c:ser>
        <c:ser>
          <c:idx val="8"/>
          <c:order val="7"/>
          <c:tx>
            <c:strRef>
              <c:f>'data for charts'!$Z$517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charts'!$Q$519:$Q$524</c:f>
              <c:strCache>
                <c:ptCount val="6"/>
                <c:pt idx="0">
                  <c:v>230-220
Heating
Infiltration</c:v>
                </c:pt>
                <c:pt idx="1">
                  <c:v>230-220
Cooling
Infiltration</c:v>
                </c:pt>
                <c:pt idx="2">
                  <c:v>240-220
Heating
Internal Gains</c:v>
                </c:pt>
                <c:pt idx="3">
                  <c:v>240-220
Cooling
Internal Gains</c:v>
                </c:pt>
                <c:pt idx="4">
                  <c:v>250-220
Cooling
Ext Solar
Absorpance</c:v>
                </c:pt>
                <c:pt idx="5">
                  <c:v>270-220
Cooling
South
Windows</c:v>
                </c:pt>
              </c:strCache>
            </c:strRef>
          </c:cat>
          <c:val>
            <c:numRef>
              <c:f>'data for charts'!$Z$519:$Z$524</c:f>
              <c:numCache>
                <c:formatCode>0.000_)</c:formatCode>
                <c:ptCount val="6"/>
                <c:pt idx="0">
                  <c:v>1.8204799999999994</c:v>
                </c:pt>
                <c:pt idx="1">
                  <c:v>0.49668599999999985</c:v>
                </c:pt>
                <c:pt idx="2">
                  <c:v>-0.18364000000000003</c:v>
                </c:pt>
                <c:pt idx="3">
                  <c:v>0.18267599999999995</c:v>
                </c:pt>
                <c:pt idx="4">
                  <c:v>2.1295859999999998</c:v>
                </c:pt>
                <c:pt idx="5">
                  <c:v>5.945036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54-B949-89D8-9147D5EE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012616"/>
        <c:axId val="-2120019752"/>
      </c:barChart>
      <c:catAx>
        <c:axId val="-212001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19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01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53447654279757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012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01"/>
          <c:w val="0.77974487373318202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B8-45.  BESTEST IN-DEPTH
Cases 270 to 320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2771088361100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charts'!$R$531:$R$537</c:f>
              <c:numCache>
                <c:formatCode>0.000_)</c:formatCode>
                <c:ptCount val="7"/>
                <c:pt idx="0">
                  <c:v>-2.6549999999999994</c:v>
                </c:pt>
                <c:pt idx="1">
                  <c:v>-0.6509999999999998</c:v>
                </c:pt>
                <c:pt idx="2">
                  <c:v>-2.4669999999999996</c:v>
                </c:pt>
                <c:pt idx="3">
                  <c:v>-2.3239999999999998</c:v>
                </c:pt>
                <c:pt idx="4">
                  <c:v>-3.226</c:v>
                </c:pt>
                <c:pt idx="5">
                  <c:v>0.45999999999999996</c:v>
                </c:pt>
                <c:pt idx="6">
                  <c:v>-1.5699999999999994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B-D647-96D5-83562E571BD1}"/>
            </c:ext>
          </c:extLst>
        </c:ser>
        <c:ser>
          <c:idx val="1"/>
          <c:order val="1"/>
          <c:tx>
            <c:strRef>
              <c:f>'data for charts'!$S$529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charts'!$S$531:$S$537</c:f>
              <c:numCache>
                <c:formatCode>0.000_)</c:formatCode>
                <c:ptCount val="7"/>
                <c:pt idx="0">
                  <c:v>-2.7750000000000004</c:v>
                </c:pt>
                <c:pt idx="1">
                  <c:v>-0.72100000000000009</c:v>
                </c:pt>
                <c:pt idx="2">
                  <c:v>-2.7640000000000002</c:v>
                </c:pt>
                <c:pt idx="3">
                  <c:v>-1.6589999999999998</c:v>
                </c:pt>
                <c:pt idx="4">
                  <c:v>-2.8339999999999996</c:v>
                </c:pt>
                <c:pt idx="5">
                  <c:v>0.25</c:v>
                </c:pt>
                <c:pt idx="6">
                  <c:v>-1.266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B-D647-96D5-83562E571BD1}"/>
            </c:ext>
          </c:extLst>
        </c:ser>
        <c:ser>
          <c:idx val="3"/>
          <c:order val="2"/>
          <c:tx>
            <c:strRef>
              <c:f>'data for charts'!$U$529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charts'!$U$531:$U$537</c:f>
              <c:numCache>
                <c:formatCode>0.000_)</c:formatCode>
                <c:ptCount val="7"/>
                <c:pt idx="0">
                  <c:v>-3.3169999999999993</c:v>
                </c:pt>
                <c:pt idx="1">
                  <c:v>-0.71400000000000041</c:v>
                </c:pt>
                <c:pt idx="2">
                  <c:v>-3.1029999999999998</c:v>
                </c:pt>
                <c:pt idx="3">
                  <c:v>-1.956999999999999</c:v>
                </c:pt>
                <c:pt idx="4">
                  <c:v>-3.1629999999999994</c:v>
                </c:pt>
                <c:pt idx="5">
                  <c:v>0.2629999999999999</c:v>
                </c:pt>
                <c:pt idx="6">
                  <c:v>-1.42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B-D647-96D5-83562E571BD1}"/>
            </c:ext>
          </c:extLst>
        </c:ser>
        <c:ser>
          <c:idx val="4"/>
          <c:order val="3"/>
          <c:tx>
            <c:strRef>
              <c:f>'data for charts'!$V$529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charts'!$V$531:$V$537</c:f>
              <c:numCache>
                <c:formatCode>0.000_)</c:formatCode>
                <c:ptCount val="7"/>
                <c:pt idx="0">
                  <c:v>-3.2359999999999998</c:v>
                </c:pt>
                <c:pt idx="1">
                  <c:v>-0.77899999999999991</c:v>
                </c:pt>
                <c:pt idx="2">
                  <c:v>-3.0459999999999994</c:v>
                </c:pt>
                <c:pt idx="3">
                  <c:v>-2.2609999999999992</c:v>
                </c:pt>
                <c:pt idx="4">
                  <c:v>-3.25</c:v>
                </c:pt>
                <c:pt idx="5">
                  <c:v>0.20099999999999962</c:v>
                </c:pt>
                <c:pt idx="6">
                  <c:v>-1.6289999999999996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B-D647-96D5-83562E571BD1}"/>
            </c:ext>
          </c:extLst>
        </c:ser>
        <c:ser>
          <c:idx val="6"/>
          <c:order val="4"/>
          <c:tx>
            <c:strRef>
              <c:f>'data for charts'!$X$529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charts'!$X$531:$X$537</c:f>
              <c:numCache>
                <c:formatCode>0.000_)</c:formatCode>
                <c:ptCount val="7"/>
                <c:pt idx="0">
                  <c:v>-3.0029999999999992</c:v>
                </c:pt>
                <c:pt idx="1">
                  <c:v>-0.69899999999999984</c:v>
                </c:pt>
                <c:pt idx="2">
                  <c:v>-2.8079999999999989</c:v>
                </c:pt>
                <c:pt idx="3">
                  <c:v>-2.0649999999999995</c:v>
                </c:pt>
                <c:pt idx="4">
                  <c:v>-3.0429999999999993</c:v>
                </c:pt>
                <c:pt idx="5">
                  <c:v>0.48600000000000065</c:v>
                </c:pt>
                <c:pt idx="6">
                  <c:v>-1.9940000000000002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B-D647-96D5-83562E571BD1}"/>
            </c:ext>
          </c:extLst>
        </c:ser>
        <c:ser>
          <c:idx val="7"/>
          <c:order val="5"/>
          <c:tx>
            <c:strRef>
              <c:f>'data for charts'!$Y$529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charts'!$Y$531:$Y$537</c:f>
              <c:numCache>
                <c:formatCode>0.000_)</c:formatCode>
                <c:ptCount val="7"/>
                <c:pt idx="0">
                  <c:v>-2.4570000000000007</c:v>
                </c:pt>
                <c:pt idx="1">
                  <c:v>-0.64900000000000002</c:v>
                </c:pt>
                <c:pt idx="2">
                  <c:v>-3.0510000000000002</c:v>
                </c:pt>
                <c:pt idx="3">
                  <c:v>-1.2830000000000004</c:v>
                </c:pt>
                <c:pt idx="4">
                  <c:v>-2.9330000000000007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5B-D647-96D5-83562E571BD1}"/>
            </c:ext>
          </c:extLst>
        </c:ser>
        <c:ser>
          <c:idx val="8"/>
          <c:order val="6"/>
          <c:tx>
            <c:strRef>
              <c:f>'data for charts'!$Z$529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charts'!$Q$531:$Q$537</c:f>
              <c:strCache>
                <c:ptCount val="7"/>
                <c:pt idx="0">
                  <c:v>280-270
Cooling
Cavity Albedo</c:v>
                </c:pt>
                <c:pt idx="1">
                  <c:v>320-270
Heating
Thermostat</c:v>
                </c:pt>
                <c:pt idx="2">
                  <c:v>320-270
Cooling
Thermostat</c:v>
                </c:pt>
                <c:pt idx="3">
                  <c:v>290-270
Cooling
South Shading</c:v>
                </c:pt>
                <c:pt idx="4">
                  <c:v>300-270
Cooling
E&amp;W Windows</c:v>
                </c:pt>
                <c:pt idx="5">
                  <c:v>310-300
Heating
E&amp;W Shading</c:v>
                </c:pt>
                <c:pt idx="6">
                  <c:v>310-300
Cooling
E&amp;W Shading</c:v>
                </c:pt>
              </c:strCache>
            </c:strRef>
          </c:cat>
          <c:val>
            <c:numRef>
              <c:f>'data for charts'!$Z$531:$Z$537</c:f>
              <c:numCache>
                <c:formatCode>0.000_)</c:formatCode>
                <c:ptCount val="7"/>
                <c:pt idx="0">
                  <c:v>-2.9944400000000009</c:v>
                </c:pt>
                <c:pt idx="1">
                  <c:v>-0.69444000000000017</c:v>
                </c:pt>
                <c:pt idx="2">
                  <c:v>-2.6861100000000002</c:v>
                </c:pt>
                <c:pt idx="3">
                  <c:v>-2.1000000000000005</c:v>
                </c:pt>
                <c:pt idx="4">
                  <c:v>-3.0277800000000008</c:v>
                </c:pt>
                <c:pt idx="5">
                  <c:v>0.2777800000000008</c:v>
                </c:pt>
                <c:pt idx="6">
                  <c:v>-1.7277699999999996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B-D647-96D5-83562E57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839144"/>
        <c:axId val="-2029483768"/>
      </c:barChart>
      <c:catAx>
        <c:axId val="-202983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83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483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0513331021224299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839144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2"/>
        <c:txPr>
          <a:bodyPr/>
          <a:lstStyle/>
          <a:p>
            <a:pPr>
              <a:defRPr sz="86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642526093783201"/>
          <c:y val="0.863056179967716"/>
          <c:w val="0.65543889699692104"/>
          <c:h val="6.2996236400303204E-2"/>
        </c:manualLayout>
      </c:layout>
      <c:overlay val="0"/>
      <c:spPr>
        <a:ln w="3175">
          <a:solidFill>
            <a:srgbClr val="000000"/>
          </a:solidFill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B8-46.  BESTEST IN-DEPTH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Cases 270 to 320 (Delta)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Sensible Cooling</a:t>
            </a:r>
            <a:endParaRPr lang="en-US"/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71455472633620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charts'!$R$229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charts'!$R$230:$R$234</c:f>
              <c:numCache>
                <c:formatCode>0.000_)</c:formatCode>
                <c:ptCount val="5"/>
                <c:pt idx="0">
                  <c:v>-1.9119999999999999</c:v>
                </c:pt>
                <c:pt idx="1">
                  <c:v>-0.65500000000000025</c:v>
                </c:pt>
                <c:pt idx="2">
                  <c:v>-8.6999999999999744E-2</c:v>
                </c:pt>
                <c:pt idx="3">
                  <c:v>-2.952</c:v>
                </c:pt>
                <c:pt idx="4">
                  <c:v>-0.55600000000000005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2A41-9AA5-C78440BEF697}"/>
            </c:ext>
          </c:extLst>
        </c:ser>
        <c:ser>
          <c:idx val="1"/>
          <c:order val="1"/>
          <c:tx>
            <c:strRef>
              <c:f>'data for charts'!$S$229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charts'!$S$230:$S$234</c:f>
              <c:numCache>
                <c:formatCode>0.000_)</c:formatCode>
                <c:ptCount val="5"/>
                <c:pt idx="0">
                  <c:v>-2.0099999999999998</c:v>
                </c:pt>
                <c:pt idx="1">
                  <c:v>-0.69500000000000028</c:v>
                </c:pt>
                <c:pt idx="2">
                  <c:v>-8.6000000000000298E-2</c:v>
                </c:pt>
                <c:pt idx="3">
                  <c:v>-2.548</c:v>
                </c:pt>
                <c:pt idx="4">
                  <c:v>-0.34399999999999986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8-2A41-9AA5-C78440BEF697}"/>
            </c:ext>
          </c:extLst>
        </c:ser>
        <c:ser>
          <c:idx val="5"/>
          <c:order val="2"/>
          <c:tx>
            <c:strRef>
              <c:f>'data for charts'!$U$229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charts'!$U$230:$U$234</c:f>
              <c:numCache>
                <c:formatCode>0.000_)</c:formatCode>
                <c:ptCount val="5"/>
                <c:pt idx="0">
                  <c:v>-2.0140000000000002</c:v>
                </c:pt>
                <c:pt idx="1">
                  <c:v>-0.68100000000000005</c:v>
                </c:pt>
                <c:pt idx="2">
                  <c:v>-0.25800000000000001</c:v>
                </c:pt>
                <c:pt idx="3">
                  <c:v>-2.577</c:v>
                </c:pt>
                <c:pt idx="4">
                  <c:v>-0.49300000000000033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78-2A41-9AA5-C78440BEF697}"/>
            </c:ext>
          </c:extLst>
        </c:ser>
        <c:ser>
          <c:idx val="8"/>
          <c:order val="3"/>
          <c:tx>
            <c:strRef>
              <c:f>'data for charts'!$X$229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charts'!$X$230:$X$234</c:f>
              <c:numCache>
                <c:formatCode>0.000_)</c:formatCode>
                <c:ptCount val="5"/>
                <c:pt idx="0">
                  <c:v>-1.9777777777777805</c:v>
                </c:pt>
                <c:pt idx="1">
                  <c:v>-0.58611111111111036</c:v>
                </c:pt>
                <c:pt idx="2">
                  <c:v>-0.56111111111111001</c:v>
                </c:pt>
                <c:pt idx="3">
                  <c:v>-2.4861111111111098</c:v>
                </c:pt>
                <c:pt idx="4">
                  <c:v>-0.68888888888889044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78-2A41-9AA5-C78440BEF697}"/>
            </c:ext>
          </c:extLst>
        </c:ser>
        <c:ser>
          <c:idx val="9"/>
          <c:order val="4"/>
          <c:tx>
            <c:strRef>
              <c:f>'data for charts'!$Y$229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charts'!$Y$230:$Y$234</c:f>
              <c:numCache>
                <c:formatCode>0.000_)</c:formatCode>
                <c:ptCount val="5"/>
                <c:pt idx="0">
                  <c:v>-1.6310000000000002</c:v>
                </c:pt>
                <c:pt idx="1">
                  <c:v>-0.72599999999999998</c:v>
                </c:pt>
                <c:pt idx="2">
                  <c:v>-0.24599999999999955</c:v>
                </c:pt>
                <c:pt idx="3">
                  <c:v>-1.9379999999999997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78-2A41-9AA5-C78440BEF697}"/>
            </c:ext>
          </c:extLst>
        </c:ser>
        <c:ser>
          <c:idx val="10"/>
          <c:order val="5"/>
          <c:tx>
            <c:strRef>
              <c:f>'data for charts'!$Z$229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charts'!$Q$230:$Q$234</c:f>
              <c:strCache>
                <c:ptCount val="5"/>
                <c:pt idx="0">
                  <c:v>280-270
Cavity Albedo</c:v>
                </c:pt>
                <c:pt idx="1">
                  <c:v>320-270
 Thermostat</c:v>
                </c:pt>
                <c:pt idx="2">
                  <c:v>290-270
South Shading</c:v>
                </c:pt>
                <c:pt idx="3">
                  <c:v>300-270
E&amp;W Windows</c:v>
                </c:pt>
                <c:pt idx="4">
                  <c:v>310-300
E&amp;W Shading</c:v>
                </c:pt>
              </c:strCache>
            </c:strRef>
          </c:cat>
          <c:val>
            <c:numRef>
              <c:f>'data for charts'!$Z$230:$Z$234</c:f>
              <c:numCache>
                <c:formatCode>0.000_)</c:formatCode>
                <c:ptCount val="5"/>
                <c:pt idx="0">
                  <c:v>-2.1400999999999994</c:v>
                </c:pt>
                <c:pt idx="1">
                  <c:v>-0.67477999999999927</c:v>
                </c:pt>
                <c:pt idx="2">
                  <c:v>-0.14163999999999977</c:v>
                </c:pt>
                <c:pt idx="3">
                  <c:v>-2.9546799999999998</c:v>
                </c:pt>
                <c:pt idx="4">
                  <c:v>-0.63468999999999998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78-2A41-9AA5-C78440BEF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6546888"/>
        <c:axId val="-2065957128"/>
      </c:barChart>
      <c:catAx>
        <c:axId val="-206654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957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95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751186240382269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5468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88290059747"/>
          <c:y val="0.94990002269292195"/>
          <c:w val="0.77234696939242198"/>
          <c:h val="3.70661905434740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B8-47.  BESTEST IN-DEPTH
Annual Heating
Cases 395 to 440, 800, 810</a:t>
            </a:r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charts'!$B$100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charts'!$B$101:$B$108</c:f>
              <c:numCache>
                <c:formatCode>0.000_)</c:formatCode>
                <c:ptCount val="8"/>
                <c:pt idx="0">
                  <c:v>4.984</c:v>
                </c:pt>
                <c:pt idx="1">
                  <c:v>6.9</c:v>
                </c:pt>
                <c:pt idx="2">
                  <c:v>8.5960000000000001</c:v>
                </c:pt>
                <c:pt idx="3">
                  <c:v>7.298</c:v>
                </c:pt>
                <c:pt idx="4">
                  <c:v>5.4290000000000003</c:v>
                </c:pt>
                <c:pt idx="5">
                  <c:v>4.4489999999999998</c:v>
                </c:pt>
                <c:pt idx="6">
                  <c:v>4.8680000000000003</c:v>
                </c:pt>
                <c:pt idx="7">
                  <c:v>1.839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F-B94E-B09B-0B29506F02BD}"/>
            </c:ext>
          </c:extLst>
        </c:ser>
        <c:ser>
          <c:idx val="1"/>
          <c:order val="1"/>
          <c:tx>
            <c:strRef>
              <c:f>'data for charts'!$C$100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charts'!$C$101:$C$108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7.0750000000000002</c:v>
                </c:pt>
                <c:pt idx="2">
                  <c:v>8.8729999999999993</c:v>
                </c:pt>
                <c:pt idx="3">
                  <c:v>7.61</c:v>
                </c:pt>
                <c:pt idx="4">
                  <c:v>6.4880000000000004</c:v>
                </c:pt>
                <c:pt idx="5">
                  <c:v>4.9870000000000001</c:v>
                </c:pt>
                <c:pt idx="6">
                  <c:v>5.9530000000000003</c:v>
                </c:pt>
                <c:pt idx="7">
                  <c:v>2.4460000000000002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B94E-B09B-0B29506F02BD}"/>
            </c:ext>
          </c:extLst>
        </c:ser>
        <c:ser>
          <c:idx val="3"/>
          <c:order val="2"/>
          <c:tx>
            <c:strRef>
              <c:f>'data for charts'!$D$100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charts'!$D$101:$D$108</c:f>
              <c:numCache>
                <c:formatCode>0.000_)</c:formatCode>
                <c:ptCount val="8"/>
                <c:pt idx="0">
                  <c:v>5.835</c:v>
                </c:pt>
                <c:pt idx="1">
                  <c:v>8.77</c:v>
                </c:pt>
                <c:pt idx="2">
                  <c:v>10.506</c:v>
                </c:pt>
                <c:pt idx="3">
                  <c:v>9.1509999999999998</c:v>
                </c:pt>
                <c:pt idx="4">
                  <c:v>7.827</c:v>
                </c:pt>
                <c:pt idx="5">
                  <c:v>0</c:v>
                </c:pt>
                <c:pt idx="6">
                  <c:v>7.2279999999999998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CF-B94E-B09B-0B29506F02BD}"/>
            </c:ext>
          </c:extLst>
        </c:ser>
        <c:ser>
          <c:idx val="6"/>
          <c:order val="3"/>
          <c:tx>
            <c:strRef>
              <c:f>'data for charts'!$E$100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charts'!$E$101:$E$108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7.9660000000000002</c:v>
                </c:pt>
                <c:pt idx="2">
                  <c:v>9.7260000000000009</c:v>
                </c:pt>
                <c:pt idx="3">
                  <c:v>8.3650000000000002</c:v>
                </c:pt>
                <c:pt idx="4">
                  <c:v>7.1779999999999999</c:v>
                </c:pt>
                <c:pt idx="5">
                  <c:v>5.6520000000000001</c:v>
                </c:pt>
                <c:pt idx="6">
                  <c:v>6.6109999999999998</c:v>
                </c:pt>
                <c:pt idx="7">
                  <c:v>3.004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B94E-B09B-0B29506F02BD}"/>
            </c:ext>
          </c:extLst>
        </c:ser>
        <c:ser>
          <c:idx val="7"/>
          <c:order val="4"/>
          <c:tx>
            <c:strRef>
              <c:f>'data for charts'!$F$100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charts'!$F$101:$F$108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7.9729999999999999</c:v>
                </c:pt>
                <c:pt idx="2">
                  <c:v>9.734</c:v>
                </c:pt>
                <c:pt idx="3">
                  <c:v>8.3729999999999993</c:v>
                </c:pt>
                <c:pt idx="4">
                  <c:v>7.1859999999999999</c:v>
                </c:pt>
                <c:pt idx="5">
                  <c:v>5.8109999999999999</c:v>
                </c:pt>
                <c:pt idx="6">
                  <c:v>6.6</c:v>
                </c:pt>
                <c:pt idx="7">
                  <c:v>2.8279999999999998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CF-B94E-B09B-0B29506F02BD}"/>
            </c:ext>
          </c:extLst>
        </c:ser>
        <c:ser>
          <c:idx val="8"/>
          <c:order val="5"/>
          <c:tx>
            <c:strRef>
              <c:f>'data for charts'!$G$100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charts'!$G$101:$G$108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7.2869999999999999</c:v>
                </c:pt>
                <c:pt idx="2">
                  <c:v>9.0190000000000001</c:v>
                </c:pt>
                <c:pt idx="3">
                  <c:v>7.774</c:v>
                </c:pt>
                <c:pt idx="4">
                  <c:v>6.6619999999999999</c:v>
                </c:pt>
                <c:pt idx="5">
                  <c:v>0</c:v>
                </c:pt>
                <c:pt idx="6">
                  <c:v>6.1609999999999996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F-B94E-B09B-0B29506F02BD}"/>
            </c:ext>
          </c:extLst>
        </c:ser>
        <c:ser>
          <c:idx val="9"/>
          <c:order val="6"/>
          <c:tx>
            <c:strRef>
              <c:f>'data for charts'!$H$100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charts'!$H$101:$H$108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7.1660000000000004</c:v>
                </c:pt>
                <c:pt idx="2">
                  <c:v>8.9359999999999999</c:v>
                </c:pt>
                <c:pt idx="3">
                  <c:v>7.6970000000000001</c:v>
                </c:pt>
                <c:pt idx="4">
                  <c:v>6.5</c:v>
                </c:pt>
                <c:pt idx="5">
                  <c:v>5.0979999999999999</c:v>
                </c:pt>
                <c:pt idx="6">
                  <c:v>5.94</c:v>
                </c:pt>
                <c:pt idx="7">
                  <c:v>2.5670000000000002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CF-B94E-B09B-0B29506F02BD}"/>
            </c:ext>
          </c:extLst>
        </c:ser>
        <c:ser>
          <c:idx val="10"/>
          <c:order val="7"/>
          <c:tx>
            <c:strRef>
              <c:f>'data for charts'!$I$100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charts'!$I$101:$I$108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7.3259999999999996</c:v>
                </c:pt>
                <c:pt idx="2">
                  <c:v>9.0850000000000009</c:v>
                </c:pt>
                <c:pt idx="3">
                  <c:v>7.8630000000000004</c:v>
                </c:pt>
                <c:pt idx="4">
                  <c:v>6.51</c:v>
                </c:pt>
                <c:pt idx="5">
                  <c:v>5.6420000000000003</c:v>
                </c:pt>
                <c:pt idx="6">
                  <c:v>5.8609999999999998</c:v>
                </c:pt>
                <c:pt idx="7">
                  <c:v>2.9620000000000002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CF-B94E-B09B-0B29506F02BD}"/>
            </c:ext>
          </c:extLst>
        </c:ser>
        <c:ser>
          <c:idx val="11"/>
          <c:order val="8"/>
          <c:tx>
            <c:strRef>
              <c:f>'data for charts'!$J$100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charts'!$A$101:$A$108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charts'!$J$101:$J$108</c:f>
              <c:numCache>
                <c:formatCode>0.000_)</c:formatCode>
                <c:ptCount val="8"/>
                <c:pt idx="0">
                  <c:v>4.9833299999999996</c:v>
                </c:pt>
                <c:pt idx="1">
                  <c:v>7.0277799999999999</c:v>
                </c:pt>
                <c:pt idx="2">
                  <c:v>8.9138900000000003</c:v>
                </c:pt>
                <c:pt idx="3">
                  <c:v>7.6583300000000003</c:v>
                </c:pt>
                <c:pt idx="4">
                  <c:v>6.0305600000000004</c:v>
                </c:pt>
                <c:pt idx="5">
                  <c:v>4.5722199999999997</c:v>
                </c:pt>
                <c:pt idx="6">
                  <c:v>5.36944</c:v>
                </c:pt>
                <c:pt idx="7">
                  <c:v>1.9722200000000001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CF-B94E-B09B-0B29506F0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728264"/>
        <c:axId val="-2070447528"/>
      </c:barChart>
      <c:catAx>
        <c:axId val="-207072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447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47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90782991440915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728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056781470574"/>
          <c:y val="0.93265922510094101"/>
          <c:w val="0.781224477905856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B8-48.  BESTEST IN-DEPTH
Annual Sensible Cooling
Cases 395 to 440, 800, 810</a:t>
            </a:r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charts'!$B$148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charts'!$B$149:$B$156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1.0999999999999999E-2</c:v>
                </c:pt>
                <c:pt idx="4">
                  <c:v>0.54200000000000004</c:v>
                </c:pt>
                <c:pt idx="5">
                  <c:v>3.9670000000000001</c:v>
                </c:pt>
                <c:pt idx="6">
                  <c:v>0.113</c:v>
                </c:pt>
                <c:pt idx="7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0-2944-836F-0C7A7AEEB1EC}"/>
            </c:ext>
          </c:extLst>
        </c:ser>
        <c:ser>
          <c:idx val="1"/>
          <c:order val="1"/>
          <c:tx>
            <c:strRef>
              <c:f>'data for charts'!$C$148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charts'!$C$149:$C$156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0.04</c:v>
                </c:pt>
                <c:pt idx="2">
                  <c:v>5.8999999999999997E-2</c:v>
                </c:pt>
                <c:pt idx="3">
                  <c:v>0.14699999999999999</c:v>
                </c:pt>
                <c:pt idx="4">
                  <c:v>0.61699999999999999</c:v>
                </c:pt>
                <c:pt idx="5">
                  <c:v>4.1719999999999997</c:v>
                </c:pt>
                <c:pt idx="6">
                  <c:v>0.224</c:v>
                </c:pt>
                <c:pt idx="7">
                  <c:v>1.405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2944-836F-0C7A7AEEB1EC}"/>
            </c:ext>
          </c:extLst>
        </c:ser>
        <c:ser>
          <c:idx val="3"/>
          <c:order val="2"/>
          <c:tx>
            <c:strRef>
              <c:f>'data for charts'!$D$148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charts'!$D$149:$D$156</c:f>
              <c:numCache>
                <c:formatCode>0.000_)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0.01</c:v>
                </c:pt>
                <c:pt idx="3">
                  <c:v>5.0999999999999997E-2</c:v>
                </c:pt>
                <c:pt idx="4">
                  <c:v>0.42199999999999999</c:v>
                </c:pt>
                <c:pt idx="5">
                  <c:v>0</c:v>
                </c:pt>
                <c:pt idx="6">
                  <c:v>5.5E-2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0-2944-836F-0C7A7AEEB1EC}"/>
            </c:ext>
          </c:extLst>
        </c:ser>
        <c:ser>
          <c:idx val="6"/>
          <c:order val="3"/>
          <c:tx>
            <c:strRef>
              <c:f>'data for charts'!$E$148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charts'!$E$149:$E$156</c:f>
              <c:numCache>
                <c:formatCode>0.000_)</c:formatCode>
                <c:ptCount val="8"/>
                <c:pt idx="0">
                  <c:v>1.6E-2</c:v>
                </c:pt>
                <c:pt idx="1">
                  <c:v>6.0999999999999999E-2</c:v>
                </c:pt>
                <c:pt idx="2">
                  <c:v>8.4000000000000005E-2</c:v>
                </c:pt>
                <c:pt idx="3">
                  <c:v>0.189</c:v>
                </c:pt>
                <c:pt idx="4">
                  <c:v>0.70399999999999996</c:v>
                </c:pt>
                <c:pt idx="5">
                  <c:v>4.6740000000000004</c:v>
                </c:pt>
                <c:pt idx="6">
                  <c:v>0.27200000000000002</c:v>
                </c:pt>
                <c:pt idx="7">
                  <c:v>1.7110000000000001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0-2944-836F-0C7A7AEEB1EC}"/>
            </c:ext>
          </c:extLst>
        </c:ser>
        <c:ser>
          <c:idx val="7"/>
          <c:order val="4"/>
          <c:tx>
            <c:strRef>
              <c:f>'data for charts'!$F$148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charts'!$F$149:$F$156</c:f>
              <c:numCache>
                <c:formatCode>0.000_)</c:formatCode>
                <c:ptCount val="8"/>
                <c:pt idx="0">
                  <c:v>1.4E-2</c:v>
                </c:pt>
                <c:pt idx="1">
                  <c:v>5.8000000000000003E-2</c:v>
                </c:pt>
                <c:pt idx="2">
                  <c:v>8.4000000000000005E-2</c:v>
                </c:pt>
                <c:pt idx="3">
                  <c:v>0.188</c:v>
                </c:pt>
                <c:pt idx="4">
                  <c:v>0.68400000000000005</c:v>
                </c:pt>
                <c:pt idx="5">
                  <c:v>5.2039999999999997</c:v>
                </c:pt>
                <c:pt idx="6">
                  <c:v>0.222</c:v>
                </c:pt>
                <c:pt idx="7">
                  <c:v>1.708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40-2944-836F-0C7A7AEEB1EC}"/>
            </c:ext>
          </c:extLst>
        </c:ser>
        <c:ser>
          <c:idx val="8"/>
          <c:order val="5"/>
          <c:tx>
            <c:strRef>
              <c:f>'data for charts'!$G$148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charts'!$G$149:$G$156</c:f>
              <c:numCache>
                <c:formatCode>0.000_)</c:formatCode>
                <c:ptCount val="8"/>
                <c:pt idx="0">
                  <c:v>0.01</c:v>
                </c:pt>
                <c:pt idx="1">
                  <c:v>4.2000000000000003E-2</c:v>
                </c:pt>
                <c:pt idx="2">
                  <c:v>6.3E-2</c:v>
                </c:pt>
                <c:pt idx="3">
                  <c:v>0.154</c:v>
                </c:pt>
                <c:pt idx="4">
                  <c:v>0.56299999999999994</c:v>
                </c:pt>
                <c:pt idx="5">
                  <c:v>0</c:v>
                </c:pt>
                <c:pt idx="6">
                  <c:v>0.19500000000000001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40-2944-836F-0C7A7AEEB1EC}"/>
            </c:ext>
          </c:extLst>
        </c:ser>
        <c:ser>
          <c:idx val="9"/>
          <c:order val="6"/>
          <c:tx>
            <c:strRef>
              <c:f>'data for charts'!$H$148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charts'!$H$149:$H$156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4.4679999999999997E-2</c:v>
                </c:pt>
                <c:pt idx="2">
                  <c:v>6.7070000000000005E-2</c:v>
                </c:pt>
                <c:pt idx="3">
                  <c:v>0.1575</c:v>
                </c:pt>
                <c:pt idx="4">
                  <c:v>0.61739999999999995</c:v>
                </c:pt>
                <c:pt idx="5">
                  <c:v>3.9750000000000001</c:v>
                </c:pt>
                <c:pt idx="6">
                  <c:v>0.20730000000000001</c:v>
                </c:pt>
                <c:pt idx="7">
                  <c:v>1.1910000000000001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40-2944-836F-0C7A7AEEB1EC}"/>
            </c:ext>
          </c:extLst>
        </c:ser>
        <c:ser>
          <c:idx val="10"/>
          <c:order val="7"/>
          <c:tx>
            <c:strRef>
              <c:f>'data for charts'!$I$148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charts'!$I$149:$I$156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4.3999999999999997E-2</c:v>
                </c:pt>
                <c:pt idx="2">
                  <c:v>6.5000000000000002E-2</c:v>
                </c:pt>
                <c:pt idx="3">
                  <c:v>0.14299999999999999</c:v>
                </c:pt>
                <c:pt idx="4">
                  <c:v>0.875</c:v>
                </c:pt>
                <c:pt idx="5">
                  <c:v>4.6840000000000002</c:v>
                </c:pt>
                <c:pt idx="6">
                  <c:v>0.32500000000000001</c:v>
                </c:pt>
                <c:pt idx="7">
                  <c:v>1.6240000000000001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40-2944-836F-0C7A7AEEB1EC}"/>
            </c:ext>
          </c:extLst>
        </c:ser>
        <c:ser>
          <c:idx val="11"/>
          <c:order val="8"/>
          <c:tx>
            <c:strRef>
              <c:f>'data for charts'!$J$148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charts'!$A$149:$A$156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charts'!$J$149:$J$156</c:f>
              <c:numCache>
                <c:formatCode>0.000_)</c:formatCode>
                <c:ptCount val="8"/>
                <c:pt idx="0">
                  <c:v>0</c:v>
                </c:pt>
                <c:pt idx="1">
                  <c:v>5.5555600000000002E-3</c:v>
                </c:pt>
                <c:pt idx="2">
                  <c:v>1.66667E-2</c:v>
                </c:pt>
                <c:pt idx="3">
                  <c:v>6.6666699999999995E-2</c:v>
                </c:pt>
                <c:pt idx="4">
                  <c:v>0.65</c:v>
                </c:pt>
                <c:pt idx="5">
                  <c:v>4.2527799999999996</c:v>
                </c:pt>
                <c:pt idx="6">
                  <c:v>0.20555599999999999</c:v>
                </c:pt>
                <c:pt idx="7">
                  <c:v>1.20556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40-2944-836F-0C7A7AEEB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766696"/>
        <c:axId val="-2065763416"/>
      </c:barChart>
      <c:catAx>
        <c:axId val="-206576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6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576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89956626547292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766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226222832024"/>
          <c:y val="0.93265922510094101"/>
          <c:w val="0.7856632904238809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B8-49.  BESTEST IN-DEPTH
Peak Heating
Cases 395 to 440, 800, 810</a:t>
            </a:r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charts'!$B$199:$B$206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2.867</c:v>
                </c:pt>
                <c:pt idx="2">
                  <c:v>3.625</c:v>
                </c:pt>
                <c:pt idx="3">
                  <c:v>3.4430000000000001</c:v>
                </c:pt>
                <c:pt idx="4">
                  <c:v>3.4420000000000002</c:v>
                </c:pt>
                <c:pt idx="5">
                  <c:v>3.4390000000000001</c:v>
                </c:pt>
                <c:pt idx="6">
                  <c:v>3.2269999999999999</c:v>
                </c:pt>
                <c:pt idx="7">
                  <c:v>2.9790000000000001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5-BA43-8DA8-6B494C2735C5}"/>
            </c:ext>
          </c:extLst>
        </c:ser>
        <c:ser>
          <c:idx val="1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charts'!$C$199:$C$206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3.28</c:v>
                </c:pt>
                <c:pt idx="2">
                  <c:v>4.1239999999999997</c:v>
                </c:pt>
                <c:pt idx="3">
                  <c:v>3.944</c:v>
                </c:pt>
                <c:pt idx="4">
                  <c:v>3.944</c:v>
                </c:pt>
                <c:pt idx="5">
                  <c:v>3.9420000000000002</c:v>
                </c:pt>
                <c:pt idx="6">
                  <c:v>3.7930000000000001</c:v>
                </c:pt>
                <c:pt idx="7">
                  <c:v>3.5659999999999998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5-BA43-8DA8-6B494C2735C5}"/>
            </c:ext>
          </c:extLst>
        </c:ser>
        <c:ser>
          <c:idx val="3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charts'!$D$199:$D$206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3.476</c:v>
                </c:pt>
                <c:pt idx="2">
                  <c:v>4.2329999999999997</c:v>
                </c:pt>
                <c:pt idx="3">
                  <c:v>4.05</c:v>
                </c:pt>
                <c:pt idx="4">
                  <c:v>4.05</c:v>
                </c:pt>
                <c:pt idx="5">
                  <c:v>0</c:v>
                </c:pt>
                <c:pt idx="6">
                  <c:v>3.9089999999999998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5-BA43-8DA8-6B494C2735C5}"/>
            </c:ext>
          </c:extLst>
        </c:ser>
        <c:ser>
          <c:idx val="6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charts'!$E$199:$E$206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3.6949999999999998</c:v>
                </c:pt>
                <c:pt idx="2">
                  <c:v>4.4870000000000001</c:v>
                </c:pt>
                <c:pt idx="3">
                  <c:v>4.2869999999999999</c:v>
                </c:pt>
                <c:pt idx="4">
                  <c:v>4.2869999999999999</c:v>
                </c:pt>
                <c:pt idx="5">
                  <c:v>4.2770000000000001</c:v>
                </c:pt>
                <c:pt idx="6">
                  <c:v>4.1379999999999999</c:v>
                </c:pt>
                <c:pt idx="7">
                  <c:v>3.915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5-BA43-8DA8-6B494C2735C5}"/>
            </c:ext>
          </c:extLst>
        </c:ser>
        <c:ser>
          <c:idx val="8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charts'!$G$199:$G$206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3.3420000000000001</c:v>
                </c:pt>
                <c:pt idx="2">
                  <c:v>4.2270000000000003</c:v>
                </c:pt>
                <c:pt idx="3">
                  <c:v>4.0439999999999996</c:v>
                </c:pt>
                <c:pt idx="4">
                  <c:v>4.0439999999999996</c:v>
                </c:pt>
                <c:pt idx="5">
                  <c:v>0</c:v>
                </c:pt>
                <c:pt idx="6">
                  <c:v>3.9020000000000001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5-BA43-8DA8-6B494C2735C5}"/>
            </c:ext>
          </c:extLst>
        </c:ser>
        <c:ser>
          <c:idx val="9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charts'!$H$199:$H$206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3.3361111111111099</c:v>
                </c:pt>
                <c:pt idx="2">
                  <c:v>4.1138888888888898</c:v>
                </c:pt>
                <c:pt idx="3">
                  <c:v>3.9305555555555598</c:v>
                </c:pt>
                <c:pt idx="4">
                  <c:v>3.9305555555555598</c:v>
                </c:pt>
                <c:pt idx="5">
                  <c:v>3.9305555555555598</c:v>
                </c:pt>
                <c:pt idx="6">
                  <c:v>3.7861111111111101</c:v>
                </c:pt>
                <c:pt idx="7">
                  <c:v>3.6055555555555601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5-BA43-8DA8-6B494C2735C5}"/>
            </c:ext>
          </c:extLst>
        </c:ser>
        <c:ser>
          <c:idx val="10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charts'!$I$199:$I$206</c:f>
              <c:numCache>
                <c:formatCode>0.000_)</c:formatCode>
                <c:ptCount val="8"/>
                <c:pt idx="0">
                  <c:v>2.27</c:v>
                </c:pt>
                <c:pt idx="1">
                  <c:v>3.52</c:v>
                </c:pt>
                <c:pt idx="2">
                  <c:v>4.3140000000000001</c:v>
                </c:pt>
                <c:pt idx="3">
                  <c:v>4.1260000000000003</c:v>
                </c:pt>
                <c:pt idx="4">
                  <c:v>4.1369999999999996</c:v>
                </c:pt>
                <c:pt idx="5">
                  <c:v>4.3760000000000003</c:v>
                </c:pt>
                <c:pt idx="6">
                  <c:v>3.9390000000000001</c:v>
                </c:pt>
                <c:pt idx="7">
                  <c:v>3.9630000000000001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5-BA43-8DA8-6B494C2735C5}"/>
            </c:ext>
          </c:extLst>
        </c:ser>
        <c:ser>
          <c:idx val="11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charts'!$A$199:$A$206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charts'!$J$199:$J$206</c:f>
              <c:numCache>
                <c:formatCode>0.000_)</c:formatCode>
                <c:ptCount val="8"/>
                <c:pt idx="0">
                  <c:v>2.2333500000000002</c:v>
                </c:pt>
                <c:pt idx="1">
                  <c:v>3.2464400000000002</c:v>
                </c:pt>
                <c:pt idx="2">
                  <c:v>4.1566799999999997</c:v>
                </c:pt>
                <c:pt idx="3">
                  <c:v>3.9730400000000001</c:v>
                </c:pt>
                <c:pt idx="4">
                  <c:v>3.9729700000000001</c:v>
                </c:pt>
                <c:pt idx="5">
                  <c:v>3.7526999999999999</c:v>
                </c:pt>
                <c:pt idx="6">
                  <c:v>3.7887599999999999</c:v>
                </c:pt>
                <c:pt idx="7">
                  <c:v>3.3228800000000001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95-BA43-8DA8-6B494C273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015048"/>
        <c:axId val="2083457720"/>
      </c:barChart>
      <c:catAx>
        <c:axId val="-211501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45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45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2032643554139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5015048"/>
        <c:crosses val="autoZero"/>
        <c:crossBetween val="between"/>
        <c:maj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73868055616"/>
          <c:y val="0.93265922510094101"/>
          <c:w val="0.766425406591103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B8-5.  BESTEST BASIC
Annual Overhang and Fin Shading Coefficients
(1-(Shaded)/(Unshaded)) Transmitted Solar Radiation</a:t>
            </a:r>
          </a:p>
        </c:rich>
      </c:tx>
      <c:layout>
        <c:manualLayout>
          <c:xMode val="edge"/>
          <c:yMode val="edge"/>
          <c:x val="0.203477617462079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charts'!$B$346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charts'!$B$347:$B$348</c:f>
              <c:numCache>
                <c:formatCode>0.000</c:formatCode>
                <c:ptCount val="2"/>
                <c:pt idx="0">
                  <c:v>0.18169398907103829</c:v>
                </c:pt>
                <c:pt idx="1">
                  <c:v>0.17019027484143767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C-BD46-9AF1-2C326443F8E5}"/>
            </c:ext>
          </c:extLst>
        </c:ser>
        <c:ser>
          <c:idx val="2"/>
          <c:order val="1"/>
          <c:tx>
            <c:strRef>
              <c:f>'data for charts'!$D$346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charts'!$D$347:$D$348</c:f>
              <c:numCache>
                <c:formatCode>0.000</c:formatCode>
                <c:ptCount val="2"/>
                <c:pt idx="0">
                  <c:v>0.34557823129251697</c:v>
                </c:pt>
                <c:pt idx="1">
                  <c:v>0.20932445290199808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C-BD46-9AF1-2C326443F8E5}"/>
            </c:ext>
          </c:extLst>
        </c:ser>
        <c:ser>
          <c:idx val="3"/>
          <c:order val="2"/>
          <c:tx>
            <c:strRef>
              <c:f>'data for charts'!$E$346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charts'!$E$347:$E$348</c:f>
              <c:numCache>
                <c:formatCode>0.000</c:formatCode>
                <c:ptCount val="2"/>
                <c:pt idx="0">
                  <c:v>0.19593613933236576</c:v>
                </c:pt>
                <c:pt idx="1">
                  <c:v>0.16528066528066532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C-BD46-9AF1-2C326443F8E5}"/>
            </c:ext>
          </c:extLst>
        </c:ser>
        <c:ser>
          <c:idx val="4"/>
          <c:order val="3"/>
          <c:tx>
            <c:strRef>
              <c:f>'data for charts'!$F$346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charts'!$F$347:$F$348</c:f>
              <c:numCache>
                <c:formatCode>0.000</c:formatCode>
                <c:ptCount val="2"/>
                <c:pt idx="0">
                  <c:v>0.21610771635640191</c:v>
                </c:pt>
                <c:pt idx="1">
                  <c:v>0.18803311327674732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C-BD46-9AF1-2C326443F8E5}"/>
            </c:ext>
          </c:extLst>
        </c:ser>
        <c:ser>
          <c:idx val="5"/>
          <c:order val="4"/>
          <c:tx>
            <c:strRef>
              <c:f>'data for charts'!$G$346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charts'!$G$347:$G$348</c:f>
              <c:numCache>
                <c:formatCode>0.000</c:formatCode>
                <c:ptCount val="2"/>
                <c:pt idx="0">
                  <c:v>0.32866043613707163</c:v>
                </c:pt>
                <c:pt idx="1">
                  <c:v>0.18250539956803458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C-BD46-9AF1-2C326443F8E5}"/>
            </c:ext>
          </c:extLst>
        </c:ser>
        <c:ser>
          <c:idx val="6"/>
          <c:order val="5"/>
          <c:tx>
            <c:strRef>
              <c:f>'data for charts'!$H$346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charts'!$H$347:$H$348</c:f>
              <c:numCache>
                <c:formatCode>0.000</c:formatCode>
                <c:ptCount val="2"/>
                <c:pt idx="0">
                  <c:v>0.33879426300119386</c:v>
                </c:pt>
                <c:pt idx="1">
                  <c:v>0.20542182752979665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0C-BD46-9AF1-2C326443F8E5}"/>
            </c:ext>
          </c:extLst>
        </c:ser>
        <c:ser>
          <c:idx val="7"/>
          <c:order val="6"/>
          <c:tx>
            <c:strRef>
              <c:f>'data for charts'!$I$346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charts'!$I$347:$I$348</c:f>
              <c:numCache>
                <c:formatCode>0.000</c:formatCode>
                <c:ptCount val="2"/>
                <c:pt idx="1">
                  <c:v>0.11487964989059085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0C-BD46-9AF1-2C326443F8E5}"/>
            </c:ext>
          </c:extLst>
        </c:ser>
        <c:ser>
          <c:idx val="8"/>
          <c:order val="7"/>
          <c:tx>
            <c:strRef>
              <c:f>'data for charts'!$J$346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charts'!$A$347:$A$348</c:f>
              <c:strCache>
                <c:ptCount val="2"/>
                <c:pt idx="0">
                  <c:v>630/620 WEST</c:v>
                </c:pt>
                <c:pt idx="1">
                  <c:v>610/600 SOUTH</c:v>
                </c:pt>
              </c:strCache>
            </c:strRef>
          </c:cat>
          <c:val>
            <c:numRef>
              <c:f>'data for charts'!$J$347:$J$348</c:f>
              <c:numCache>
                <c:formatCode>0.000</c:formatCode>
                <c:ptCount val="2"/>
                <c:pt idx="0">
                  <c:v>0.27313245952026888</c:v>
                </c:pt>
                <c:pt idx="1">
                  <c:v>0.19616853007806767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0C-BD46-9AF1-2C326443F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366760"/>
        <c:axId val="-2125636408"/>
      </c:barChart>
      <c:catAx>
        <c:axId val="-212636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63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63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Shading Coefficient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87776136465812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366760"/>
        <c:crosses val="autoZero"/>
        <c:crossBetween val="between"/>
        <c:majorUnit val="0.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758958404339299"/>
          <c:y val="0.93265922510094101"/>
          <c:w val="0.7457143273295060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B8-50.  BESTEST IN-DEPTH
Peak Sensible Cooling
Cases 395 to 440, 800, 810</a:t>
            </a:r>
          </a:p>
        </c:rich>
      </c:tx>
      <c:layout>
        <c:manualLayout>
          <c:xMode val="edge"/>
          <c:yMode val="edge"/>
          <c:x val="0.306108057247561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charts'!$B$248:$B$255</c:f>
              <c:numCache>
                <c:formatCode>0.000_)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3.5000000000000003E-2</c:v>
                </c:pt>
                <c:pt idx="3">
                  <c:v>0.25800000000000001</c:v>
                </c:pt>
                <c:pt idx="4">
                  <c:v>1.4930000000000001</c:v>
                </c:pt>
                <c:pt idx="5">
                  <c:v>4.5460000000000003</c:v>
                </c:pt>
                <c:pt idx="6">
                  <c:v>0.58499999999999996</c:v>
                </c:pt>
                <c:pt idx="7">
                  <c:v>1.8520000000000001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0-254A-BF14-628B157E15AA}"/>
            </c:ext>
          </c:extLst>
        </c:ser>
        <c:ser>
          <c:idx val="1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charts'!$C$248:$C$255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0.58099999999999996</c:v>
                </c:pt>
                <c:pt idx="2">
                  <c:v>0.69899999999999995</c:v>
                </c:pt>
                <c:pt idx="3">
                  <c:v>0.92300000000000004</c:v>
                </c:pt>
                <c:pt idx="4">
                  <c:v>1.772</c:v>
                </c:pt>
                <c:pt idx="5">
                  <c:v>4.4240000000000004</c:v>
                </c:pt>
                <c:pt idx="6">
                  <c:v>0.96699999999999997</c:v>
                </c:pt>
                <c:pt idx="7">
                  <c:v>2.3570000000000002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0-254A-BF14-628B157E15AA}"/>
            </c:ext>
          </c:extLst>
        </c:ser>
        <c:ser>
          <c:idx val="3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charts'!$D$248:$D$255</c:f>
              <c:numCache>
                <c:formatCode>0.000_)</c:formatCode>
                <c:ptCount val="8"/>
                <c:pt idx="0">
                  <c:v>0</c:v>
                </c:pt>
                <c:pt idx="1">
                  <c:v>0.26500000000000001</c:v>
                </c:pt>
                <c:pt idx="2">
                  <c:v>0.41299999999999998</c:v>
                </c:pt>
                <c:pt idx="3">
                  <c:v>0.63100000000000001</c:v>
                </c:pt>
                <c:pt idx="4">
                  <c:v>1.427</c:v>
                </c:pt>
                <c:pt idx="5">
                  <c:v>0</c:v>
                </c:pt>
                <c:pt idx="6">
                  <c:v>0.74299999999999999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0-254A-BF14-628B157E15AA}"/>
            </c:ext>
          </c:extLst>
        </c:ser>
        <c:ser>
          <c:idx val="6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charts'!$E$248:$E$255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0.66600000000000004</c:v>
                </c:pt>
                <c:pt idx="2">
                  <c:v>0.81399999999999995</c:v>
                </c:pt>
                <c:pt idx="3">
                  <c:v>1.0469999999999999</c:v>
                </c:pt>
                <c:pt idx="4">
                  <c:v>1.762</c:v>
                </c:pt>
                <c:pt idx="5">
                  <c:v>5.0529999999999999</c:v>
                </c:pt>
                <c:pt idx="6">
                  <c:v>1.3520000000000001</c:v>
                </c:pt>
                <c:pt idx="7">
                  <c:v>2.9910000000000001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0-254A-BF14-628B157E15AA}"/>
            </c:ext>
          </c:extLst>
        </c:ser>
        <c:ser>
          <c:idx val="8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charts'!$G$248:$G$255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0.61199999999999999</c:v>
                </c:pt>
                <c:pt idx="2">
                  <c:v>0.72399999999999998</c:v>
                </c:pt>
                <c:pt idx="3">
                  <c:v>0.93799999999999994</c:v>
                </c:pt>
                <c:pt idx="4">
                  <c:v>1.575</c:v>
                </c:pt>
                <c:pt idx="5">
                  <c:v>0</c:v>
                </c:pt>
                <c:pt idx="6">
                  <c:v>1.028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0-254A-BF14-628B157E15AA}"/>
            </c:ext>
          </c:extLst>
        </c:ser>
        <c:ser>
          <c:idx val="9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charts'!$H$248:$H$255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0.61333333333333295</c:v>
                </c:pt>
                <c:pt idx="2">
                  <c:v>0.74305555555555602</c:v>
                </c:pt>
                <c:pt idx="3">
                  <c:v>0.93777777777777804</c:v>
                </c:pt>
                <c:pt idx="4">
                  <c:v>1.79833333333333</c:v>
                </c:pt>
                <c:pt idx="5">
                  <c:v>4.68611111111111</c:v>
                </c:pt>
                <c:pt idx="6">
                  <c:v>0.98277777777777797</c:v>
                </c:pt>
                <c:pt idx="7">
                  <c:v>2.3436111111111102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0-254A-BF14-628B157E15AA}"/>
            </c:ext>
          </c:extLst>
        </c:ser>
        <c:ser>
          <c:idx val="10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charts'!$I$248:$I$255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0.57199999999999995</c:v>
                </c:pt>
                <c:pt idx="2">
                  <c:v>0.71</c:v>
                </c:pt>
                <c:pt idx="3">
                  <c:v>0.92100000000000004</c:v>
                </c:pt>
                <c:pt idx="4">
                  <c:v>2.5779999999999998</c:v>
                </c:pt>
                <c:pt idx="5">
                  <c:v>5.2779999999999996</c:v>
                </c:pt>
                <c:pt idx="6">
                  <c:v>1.3580000000000001</c:v>
                </c:pt>
                <c:pt idx="7">
                  <c:v>2.8620000000000001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0-254A-BF14-628B157E15AA}"/>
            </c:ext>
          </c:extLst>
        </c:ser>
        <c:ser>
          <c:idx val="11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charts'!$A$248:$A$255</c:f>
              <c:strCache>
                <c:ptCount val="8"/>
                <c:pt idx="0">
                  <c:v>395
Low Mass
Solid
Conduction</c:v>
                </c:pt>
                <c:pt idx="1">
                  <c:v>400
Low Mass
Opaque
Windows</c:v>
                </c:pt>
                <c:pt idx="2">
                  <c:v>410
Low Mass
Infiltration</c:v>
                </c:pt>
                <c:pt idx="3">
                  <c:v>420
Low Mass
Internal
Gains</c:v>
                </c:pt>
                <c:pt idx="4">
                  <c:v>430
Low Mass
Ext. Shortwave
Absorptance</c:v>
                </c:pt>
                <c:pt idx="5">
                  <c:v>440
Low Mass
Cavity
Albedo</c:v>
                </c:pt>
                <c:pt idx="6">
                  <c:v>800
High Mass
Opaque
Windows</c:v>
                </c:pt>
                <c:pt idx="7">
                  <c:v>810
High Mass
Cavity
Albedo</c:v>
                </c:pt>
              </c:strCache>
            </c:strRef>
          </c:cat>
          <c:val>
            <c:numRef>
              <c:f>'data for charts'!$J$248:$J$255</c:f>
              <c:numCache>
                <c:formatCode>0.000_)</c:formatCode>
                <c:ptCount val="8"/>
                <c:pt idx="0">
                  <c:v>7.3586700000000005E-2</c:v>
                </c:pt>
                <c:pt idx="1">
                  <c:v>0.25495400000000001</c:v>
                </c:pt>
                <c:pt idx="2">
                  <c:v>0.395314</c:v>
                </c:pt>
                <c:pt idx="3">
                  <c:v>0.63171299999999997</c:v>
                </c:pt>
                <c:pt idx="4">
                  <c:v>1.7302599999999999</c:v>
                </c:pt>
                <c:pt idx="5">
                  <c:v>4.72044</c:v>
                </c:pt>
                <c:pt idx="6">
                  <c:v>0.85158299999999998</c:v>
                </c:pt>
                <c:pt idx="7">
                  <c:v>2.1141899999999998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10-254A-BF14-628B157E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705816"/>
        <c:axId val="-2064702472"/>
      </c:barChart>
      <c:catAx>
        <c:axId val="-206470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70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70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19499899380440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705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777561239917199"/>
          <c:y val="0.93265922510094101"/>
          <c:w val="0.776785781910446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B8-51.  BESTEST IN-DEPTH
Cases 395 to 600 (Delta)
Annual Heating and Sensible Cooling</a:t>
            </a:r>
          </a:p>
        </c:rich>
      </c:tx>
      <c:layout>
        <c:manualLayout>
          <c:xMode val="edge"/>
          <c:yMode val="edge"/>
          <c:x val="0.29098039215686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charts'!$R$543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charts'!$R$545:$R$553</c:f>
              <c:numCache>
                <c:formatCode>0.000_)</c:formatCode>
                <c:ptCount val="9"/>
                <c:pt idx="0">
                  <c:v>1.9160000000000004</c:v>
                </c:pt>
                <c:pt idx="1">
                  <c:v>1.6959999999999997</c:v>
                </c:pt>
                <c:pt idx="2">
                  <c:v>-1.298</c:v>
                </c:pt>
                <c:pt idx="3">
                  <c:v>-1.8689999999999998</c:v>
                </c:pt>
                <c:pt idx="4">
                  <c:v>0.53100000000000003</c:v>
                </c:pt>
                <c:pt idx="5">
                  <c:v>-1.133</c:v>
                </c:pt>
                <c:pt idx="6">
                  <c:v>5.5949999999999998</c:v>
                </c:pt>
                <c:pt idx="7">
                  <c:v>0.15299999999999958</c:v>
                </c:pt>
                <c:pt idx="8">
                  <c:v>-2.1699999999999995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6-E54D-9D82-27E26844F22E}"/>
            </c:ext>
          </c:extLst>
        </c:ser>
        <c:ser>
          <c:idx val="1"/>
          <c:order val="1"/>
          <c:tx>
            <c:strRef>
              <c:f>'data for charts'!$S$543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charts'!$S$545:$S$553</c:f>
              <c:numCache>
                <c:formatCode>0.000_)</c:formatCode>
                <c:ptCount val="9"/>
                <c:pt idx="0">
                  <c:v>2.2759999999999998</c:v>
                </c:pt>
                <c:pt idx="1">
                  <c:v>1.7979999999999992</c:v>
                </c:pt>
                <c:pt idx="2">
                  <c:v>-1.262999999999999</c:v>
                </c:pt>
                <c:pt idx="3">
                  <c:v>-1.1219999999999999</c:v>
                </c:pt>
                <c:pt idx="4">
                  <c:v>0.47</c:v>
                </c:pt>
                <c:pt idx="5">
                  <c:v>-1.7150000000000007</c:v>
                </c:pt>
                <c:pt idx="6">
                  <c:v>5.8159999999999998</c:v>
                </c:pt>
                <c:pt idx="7">
                  <c:v>0.21400000000000041</c:v>
                </c:pt>
                <c:pt idx="8">
                  <c:v>-2.2610000000000001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6-E54D-9D82-27E26844F22E}"/>
            </c:ext>
          </c:extLst>
        </c:ser>
        <c:ser>
          <c:idx val="2"/>
          <c:order val="2"/>
          <c:tx>
            <c:strRef>
              <c:f>'data for charts'!$T$543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charts'!$T$545:$T$553</c:f>
              <c:numCache>
                <c:formatCode>0.000_)</c:formatCode>
                <c:ptCount val="9"/>
                <c:pt idx="0">
                  <c:v>2.9349999999999996</c:v>
                </c:pt>
                <c:pt idx="1">
                  <c:v>1.7360000000000007</c:v>
                </c:pt>
                <c:pt idx="2">
                  <c:v>-1.3550000000000004</c:v>
                </c:pt>
                <c:pt idx="3">
                  <c:v>-1.3239999999999998</c:v>
                </c:pt>
                <c:pt idx="4">
                  <c:v>0.371</c:v>
                </c:pt>
                <c:pt idx="5">
                  <c:v>-2.1180000000000003</c:v>
                </c:pt>
                <c:pt idx="6">
                  <c:v>6.657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6-E54D-9D82-27E26844F22E}"/>
            </c:ext>
          </c:extLst>
        </c:ser>
        <c:ser>
          <c:idx val="3"/>
          <c:order val="3"/>
          <c:tx>
            <c:strRef>
              <c:f>'data for charts'!$U$543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charts'!$U$545:$U$553</c:f>
              <c:numCache>
                <c:formatCode>0.000_)</c:formatCode>
                <c:ptCount val="9"/>
                <c:pt idx="0">
                  <c:v>2.7670000000000003</c:v>
                </c:pt>
                <c:pt idx="1">
                  <c:v>1.7600000000000007</c:v>
                </c:pt>
                <c:pt idx="2">
                  <c:v>-1.3610000000000007</c:v>
                </c:pt>
                <c:pt idx="3">
                  <c:v>-1.1870000000000003</c:v>
                </c:pt>
                <c:pt idx="4">
                  <c:v>0.5149999999999999</c:v>
                </c:pt>
                <c:pt idx="5">
                  <c:v>-1.952</c:v>
                </c:pt>
                <c:pt idx="6">
                  <c:v>6.5739999999999998</c:v>
                </c:pt>
                <c:pt idx="7">
                  <c:v>0.42600000000000016</c:v>
                </c:pt>
                <c:pt idx="8">
                  <c:v>-2.6039999999999992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D6-E54D-9D82-27E26844F22E}"/>
            </c:ext>
          </c:extLst>
        </c:ser>
        <c:ser>
          <c:idx val="4"/>
          <c:order val="4"/>
          <c:tx>
            <c:strRef>
              <c:f>'data for charts'!$V$543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charts'!$V$545:$V$553</c:f>
              <c:numCache>
                <c:formatCode>0.000_)</c:formatCode>
                <c:ptCount val="9"/>
                <c:pt idx="0">
                  <c:v>2.7720000000000002</c:v>
                </c:pt>
                <c:pt idx="1">
                  <c:v>1.7610000000000001</c:v>
                </c:pt>
                <c:pt idx="2">
                  <c:v>-1.3610000000000007</c:v>
                </c:pt>
                <c:pt idx="3">
                  <c:v>-1.1869999999999994</c:v>
                </c:pt>
                <c:pt idx="4">
                  <c:v>0.49600000000000005</c:v>
                </c:pt>
                <c:pt idx="5">
                  <c:v>-1.5899999999999999</c:v>
                </c:pt>
                <c:pt idx="6">
                  <c:v>7.28</c:v>
                </c:pt>
                <c:pt idx="7">
                  <c:v>0.21499999999999986</c:v>
                </c:pt>
                <c:pt idx="8">
                  <c:v>-2.7600000000000007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D6-E54D-9D82-27E26844F22E}"/>
            </c:ext>
          </c:extLst>
        </c:ser>
        <c:ser>
          <c:idx val="5"/>
          <c:order val="5"/>
          <c:tx>
            <c:strRef>
              <c:f>'data for charts'!$W$543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charts'!$W$545:$W$553</c:f>
              <c:numCache>
                <c:formatCode>0.000_)</c:formatCode>
                <c:ptCount val="9"/>
                <c:pt idx="0">
                  <c:v>2.3200000000000003</c:v>
                </c:pt>
                <c:pt idx="1">
                  <c:v>1.7320000000000002</c:v>
                </c:pt>
                <c:pt idx="2">
                  <c:v>-1.2450000000000001</c:v>
                </c:pt>
                <c:pt idx="3">
                  <c:v>-1.1120000000000001</c:v>
                </c:pt>
                <c:pt idx="4">
                  <c:v>0.40899999999999992</c:v>
                </c:pt>
                <c:pt idx="5">
                  <c:v>-1.7800000000000002</c:v>
                </c:pt>
                <c:pt idx="6">
                  <c:v>5.9290000000000003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D6-E54D-9D82-27E26844F22E}"/>
            </c:ext>
          </c:extLst>
        </c:ser>
        <c:ser>
          <c:idx val="6"/>
          <c:order val="6"/>
          <c:tx>
            <c:strRef>
              <c:f>'data for charts'!$X$543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charts'!$X$545:$X$553</c:f>
              <c:numCache>
                <c:formatCode>0.000_)</c:formatCode>
                <c:ptCount val="9"/>
                <c:pt idx="0">
                  <c:v>2.3109999999999999</c:v>
                </c:pt>
                <c:pt idx="1">
                  <c:v>1.7699999999999996</c:v>
                </c:pt>
                <c:pt idx="2">
                  <c:v>-1.2389999999999999</c:v>
                </c:pt>
                <c:pt idx="3">
                  <c:v>-1.1970000000000001</c:v>
                </c:pt>
                <c:pt idx="4">
                  <c:v>0.45989999999999998</c:v>
                </c:pt>
                <c:pt idx="5">
                  <c:v>-1.6280000000000001</c:v>
                </c:pt>
                <c:pt idx="6">
                  <c:v>5.8746</c:v>
                </c:pt>
                <c:pt idx="7">
                  <c:v>0.22599999999999998</c:v>
                </c:pt>
                <c:pt idx="8">
                  <c:v>-2.5169999999999999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D6-E54D-9D82-27E26844F22E}"/>
            </c:ext>
          </c:extLst>
        </c:ser>
        <c:ser>
          <c:idx val="7"/>
          <c:order val="7"/>
          <c:tx>
            <c:strRef>
              <c:f>'data for charts'!$Y$543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charts'!$Y$545:$Y$553</c:f>
              <c:numCache>
                <c:formatCode>0.000_)</c:formatCode>
                <c:ptCount val="9"/>
                <c:pt idx="0">
                  <c:v>2.4869999999999992</c:v>
                </c:pt>
                <c:pt idx="1">
                  <c:v>1.7590000000000012</c:v>
                </c:pt>
                <c:pt idx="2">
                  <c:v>-1.2220000000000004</c:v>
                </c:pt>
                <c:pt idx="3">
                  <c:v>-1.3530000000000006</c:v>
                </c:pt>
                <c:pt idx="4">
                  <c:v>0.73199999999999998</c:v>
                </c:pt>
                <c:pt idx="5">
                  <c:v>-1.1479999999999997</c:v>
                </c:pt>
                <c:pt idx="6">
                  <c:v>5.9029999999999996</c:v>
                </c:pt>
                <c:pt idx="7">
                  <c:v>0.28000000000000025</c:v>
                </c:pt>
                <c:pt idx="8">
                  <c:v>-2.0939999999999994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D6-E54D-9D82-27E26844F22E}"/>
            </c:ext>
          </c:extLst>
        </c:ser>
        <c:ser>
          <c:idx val="8"/>
          <c:order val="8"/>
          <c:tx>
            <c:strRef>
              <c:f>'data for charts'!$Z$543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charts'!$Q$545:$Q$553</c:f>
              <c:strCache>
                <c:ptCount val="9"/>
                <c:pt idx="0">
                  <c:v>400-395
Low Mass,
Heating 
Surf. Conv.
&amp; IR</c:v>
                </c:pt>
                <c:pt idx="1">
                  <c:v>410-400
Low Mass,
Heating  
Infiltration</c:v>
                </c:pt>
                <c:pt idx="2">
                  <c:v>420-410
Low Mass,
Heating
Int. Gains</c:v>
                </c:pt>
                <c:pt idx="3">
                  <c:v>430-420
Low Mass,
Heating
Ext. Solar
Abs.</c:v>
                </c:pt>
                <c:pt idx="4">
                  <c:v>430-420
Low Mass,
Cooling
Ext Solar
Abs.</c:v>
                </c:pt>
                <c:pt idx="5">
                  <c:v>600-430
Low Mass,
Heating
S. Window</c:v>
                </c:pt>
                <c:pt idx="6">
                  <c:v>600-430
Low Mass,
Cooling
S. Window</c:v>
                </c:pt>
                <c:pt idx="7">
                  <c:v>440-600
Low Mass,
Heating
Cavity
Albedo</c:v>
                </c:pt>
                <c:pt idx="8">
                  <c:v>440-600
Low Mass,
Cooling
Cavity
Albedo</c:v>
                </c:pt>
              </c:strCache>
            </c:strRef>
          </c:cat>
          <c:val>
            <c:numRef>
              <c:f>'data for charts'!$Z$545:$Z$553</c:f>
              <c:numCache>
                <c:formatCode>0.000_)</c:formatCode>
                <c:ptCount val="9"/>
                <c:pt idx="0">
                  <c:v>2.0444500000000003</c:v>
                </c:pt>
                <c:pt idx="1">
                  <c:v>1.8861100000000004</c:v>
                </c:pt>
                <c:pt idx="2">
                  <c:v>-1.25556</c:v>
                </c:pt>
                <c:pt idx="3">
                  <c:v>-1.6277699999999999</c:v>
                </c:pt>
                <c:pt idx="4">
                  <c:v>0.58333330000000005</c:v>
                </c:pt>
                <c:pt idx="5">
                  <c:v>-1.6500000000000004</c:v>
                </c:pt>
                <c:pt idx="6">
                  <c:v>6.0972200000000001</c:v>
                </c:pt>
                <c:pt idx="7">
                  <c:v>0.19165999999999972</c:v>
                </c:pt>
                <c:pt idx="8">
                  <c:v>-2.4944400000000009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D6-E54D-9D82-27E26844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4804472"/>
        <c:axId val="-2064801192"/>
      </c:barChart>
      <c:catAx>
        <c:axId val="-206480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01192"/>
        <c:crosses val="autoZero"/>
        <c:auto val="1"/>
        <c:lblAlgn val="ctr"/>
        <c:lblOffset val="100"/>
        <c:tickMarkSkip val="1"/>
        <c:noMultiLvlLbl val="0"/>
      </c:catAx>
      <c:valAx>
        <c:axId val="-2064801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1492123843410302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04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35076802969"/>
          <c:y val="0.93265922510094101"/>
          <c:w val="0.77974487373318202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B8-52.  BESTEST IN-DEPTH
Cases 395 to 600 (Delta)
Peak Heating and Sensible Cooling</a:t>
            </a:r>
          </a:p>
        </c:rich>
      </c:tx>
      <c:layout>
        <c:manualLayout>
          <c:xMode val="edge"/>
          <c:yMode val="edge"/>
          <c:x val="0.30345180770272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20924415443175601"/>
          <c:w val="0.87998520162782101"/>
          <c:h val="0.6973139287442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charts'!$R$559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charts'!$R$561:$R$569</c:f>
              <c:numCache>
                <c:formatCode>0.000_)</c:formatCode>
                <c:ptCount val="9"/>
                <c:pt idx="0">
                  <c:v>0.80500000000000016</c:v>
                </c:pt>
                <c:pt idx="1">
                  <c:v>0</c:v>
                </c:pt>
                <c:pt idx="2">
                  <c:v>0.75800000000000001</c:v>
                </c:pt>
                <c:pt idx="3">
                  <c:v>3.5000000000000003E-2</c:v>
                </c:pt>
                <c:pt idx="4">
                  <c:v>-0.18199999999999994</c:v>
                </c:pt>
                <c:pt idx="5">
                  <c:v>0.223</c:v>
                </c:pt>
                <c:pt idx="6">
                  <c:v>1.2350000000000001</c:v>
                </c:pt>
                <c:pt idx="7">
                  <c:v>4.7009999999999996</c:v>
                </c:pt>
                <c:pt idx="8">
                  <c:v>-1.6479999999999997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7-3943-BBB8-DF90749B0093}"/>
            </c:ext>
          </c:extLst>
        </c:ser>
        <c:ser>
          <c:idx val="1"/>
          <c:order val="1"/>
          <c:tx>
            <c:strRef>
              <c:f>'data for charts'!$S$559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charts'!$S$561:$S$569</c:f>
              <c:numCache>
                <c:formatCode>0.000_)</c:formatCode>
                <c:ptCount val="9"/>
                <c:pt idx="0">
                  <c:v>1.0709999999999997</c:v>
                </c:pt>
                <c:pt idx="1">
                  <c:v>0.21899999999999997</c:v>
                </c:pt>
                <c:pt idx="2">
                  <c:v>0.84399999999999986</c:v>
                </c:pt>
                <c:pt idx="3">
                  <c:v>0.11799999999999999</c:v>
                </c:pt>
                <c:pt idx="4">
                  <c:v>-0.17999999999999972</c:v>
                </c:pt>
                <c:pt idx="5">
                  <c:v>0.22400000000000009</c:v>
                </c:pt>
                <c:pt idx="6">
                  <c:v>0.84899999999999998</c:v>
                </c:pt>
                <c:pt idx="7">
                  <c:v>4.1929999999999996</c:v>
                </c:pt>
                <c:pt idx="8">
                  <c:v>-1.5409999999999995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7-3943-BBB8-DF90749B0093}"/>
            </c:ext>
          </c:extLst>
        </c:ser>
        <c:ser>
          <c:idx val="2"/>
          <c:order val="2"/>
          <c:tx>
            <c:strRef>
              <c:f>'data for charts'!$T$559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charts'!$T$561:$T$569</c:f>
              <c:numCache>
                <c:formatCode>0.000_)</c:formatCode>
                <c:ptCount val="9"/>
                <c:pt idx="0">
                  <c:v>1.1480000000000001</c:v>
                </c:pt>
                <c:pt idx="1">
                  <c:v>0.26500000000000001</c:v>
                </c:pt>
                <c:pt idx="2">
                  <c:v>0.75699999999999967</c:v>
                </c:pt>
                <c:pt idx="3">
                  <c:v>0.14799999999999996</c:v>
                </c:pt>
                <c:pt idx="4">
                  <c:v>-0.18299999999999983</c:v>
                </c:pt>
                <c:pt idx="5">
                  <c:v>0.21800000000000003</c:v>
                </c:pt>
                <c:pt idx="6">
                  <c:v>0.79600000000000004</c:v>
                </c:pt>
                <c:pt idx="7">
                  <c:v>5.2289999999999992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7-3943-BBB8-DF90749B0093}"/>
            </c:ext>
          </c:extLst>
        </c:ser>
        <c:ser>
          <c:idx val="3"/>
          <c:order val="3"/>
          <c:tx>
            <c:strRef>
              <c:f>'data for charts'!$U$559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charts'!$U$561:$U$569</c:f>
              <c:numCache>
                <c:formatCode>0.000_)</c:formatCode>
                <c:ptCount val="9"/>
                <c:pt idx="0">
                  <c:v>1.31</c:v>
                </c:pt>
                <c:pt idx="1">
                  <c:v>0.27200000000000002</c:v>
                </c:pt>
                <c:pt idx="2">
                  <c:v>0.79200000000000026</c:v>
                </c:pt>
                <c:pt idx="3">
                  <c:v>0.14799999999999991</c:v>
                </c:pt>
                <c:pt idx="4">
                  <c:v>-0.20000000000000018</c:v>
                </c:pt>
                <c:pt idx="5">
                  <c:v>0.23299999999999998</c:v>
                </c:pt>
                <c:pt idx="6">
                  <c:v>0.71500000000000008</c:v>
                </c:pt>
                <c:pt idx="7">
                  <c:v>5.0649999999999995</c:v>
                </c:pt>
                <c:pt idx="8">
                  <c:v>-1.774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7-3943-BBB8-DF90749B0093}"/>
            </c:ext>
          </c:extLst>
        </c:ser>
        <c:ser>
          <c:idx val="5"/>
          <c:order val="4"/>
          <c:tx>
            <c:strRef>
              <c:f>'data for charts'!$W$559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charts'!$W$561:$W$569</c:f>
              <c:numCache>
                <c:formatCode>0.000_)</c:formatCode>
                <c:ptCount val="9"/>
                <c:pt idx="0">
                  <c:v>1.0790000000000002</c:v>
                </c:pt>
                <c:pt idx="1">
                  <c:v>0.25600000000000001</c:v>
                </c:pt>
                <c:pt idx="2">
                  <c:v>0.88500000000000023</c:v>
                </c:pt>
                <c:pt idx="3">
                  <c:v>0.11199999999999999</c:v>
                </c:pt>
                <c:pt idx="4">
                  <c:v>-0.18300000000000072</c:v>
                </c:pt>
                <c:pt idx="5">
                  <c:v>0.21399999999999997</c:v>
                </c:pt>
                <c:pt idx="6">
                  <c:v>0.63700000000000001</c:v>
                </c:pt>
                <c:pt idx="7">
                  <c:v>4.7109999999999994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7-3943-BBB8-DF90749B0093}"/>
            </c:ext>
          </c:extLst>
        </c:ser>
        <c:ser>
          <c:idx val="6"/>
          <c:order val="5"/>
          <c:tx>
            <c:strRef>
              <c:f>'data for charts'!$X$559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charts'!$X$561:$X$569</c:f>
              <c:numCache>
                <c:formatCode>0.000_)</c:formatCode>
                <c:ptCount val="9"/>
                <c:pt idx="0">
                  <c:v>1.1149999999999998</c:v>
                </c:pt>
                <c:pt idx="1">
                  <c:v>0.25083333333333296</c:v>
                </c:pt>
                <c:pt idx="2">
                  <c:v>0.7777777777777799</c:v>
                </c:pt>
                <c:pt idx="3">
                  <c:v>0.12972222222222307</c:v>
                </c:pt>
                <c:pt idx="4">
                  <c:v>-0.18333333333333002</c:v>
                </c:pt>
                <c:pt idx="5">
                  <c:v>0.19472222222222202</c:v>
                </c:pt>
                <c:pt idx="6">
                  <c:v>0.86055555555555197</c:v>
                </c:pt>
                <c:pt idx="7">
                  <c:v>4.6877777777777796</c:v>
                </c:pt>
                <c:pt idx="8">
                  <c:v>-1.7999999999999998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C7-3943-BBB8-DF90749B0093}"/>
            </c:ext>
          </c:extLst>
        </c:ser>
        <c:ser>
          <c:idx val="7"/>
          <c:order val="6"/>
          <c:tx>
            <c:strRef>
              <c:f>'data for charts'!$Y$559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charts'!$Y$561:$Y$569</c:f>
              <c:numCache>
                <c:formatCode>0.000_)</c:formatCode>
                <c:ptCount val="9"/>
                <c:pt idx="0">
                  <c:v>1.25</c:v>
                </c:pt>
                <c:pt idx="1">
                  <c:v>0.22699999999999998</c:v>
                </c:pt>
                <c:pt idx="2">
                  <c:v>0.79400000000000004</c:v>
                </c:pt>
                <c:pt idx="3">
                  <c:v>0.13800000000000001</c:v>
                </c:pt>
                <c:pt idx="4">
                  <c:v>-0.18799999999999972</c:v>
                </c:pt>
                <c:pt idx="5">
                  <c:v>0.21100000000000008</c:v>
                </c:pt>
                <c:pt idx="6">
                  <c:v>1.6569999999999998</c:v>
                </c:pt>
                <c:pt idx="7">
                  <c:v>4.234</c:v>
                </c:pt>
                <c:pt idx="8">
                  <c:v>-1.5340000000000007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C7-3943-BBB8-DF90749B0093}"/>
            </c:ext>
          </c:extLst>
        </c:ser>
        <c:ser>
          <c:idx val="8"/>
          <c:order val="7"/>
          <c:tx>
            <c:strRef>
              <c:f>'data for charts'!$Z$559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charts'!$Q$561:$Q$569</c:f>
              <c:strCache>
                <c:ptCount val="9"/>
                <c:pt idx="0">
                  <c:v>400-395
Low Mass, Heating 
Surf. Conv.
&amp; IR</c:v>
                </c:pt>
                <c:pt idx="1">
                  <c:v>400-395
Low Mass, Cooling 
Surf. Conv.
&amp; IR</c:v>
                </c:pt>
                <c:pt idx="2">
                  <c:v>410-400
Low Mass, Heating  
Infiltration</c:v>
                </c:pt>
                <c:pt idx="3">
                  <c:v>410-400
Low Mass, Cooling  
Infiltration</c:v>
                </c:pt>
                <c:pt idx="4">
                  <c:v>420-410
Low Mass, Heating
Int. Gains</c:v>
                </c:pt>
                <c:pt idx="5">
                  <c:v>420-410
Low Mass, Cooling
Int. Gains</c:v>
                </c:pt>
                <c:pt idx="6">
                  <c:v>430-420
Low Mass, Cooling
Ext. Solar
Abs.</c:v>
                </c:pt>
                <c:pt idx="7">
                  <c:v>600-430
Low Mass, Cooling
S. Window</c:v>
                </c:pt>
                <c:pt idx="8">
                  <c:v>440-600
Low Mass, Cooling
Cavity
Albedo</c:v>
                </c:pt>
              </c:strCache>
            </c:strRef>
          </c:cat>
          <c:val>
            <c:numRef>
              <c:f>'data for charts'!$Z$561:$Z$569</c:f>
              <c:numCache>
                <c:formatCode>0.000_)</c:formatCode>
                <c:ptCount val="9"/>
                <c:pt idx="0">
                  <c:v>1.01309</c:v>
                </c:pt>
                <c:pt idx="1">
                  <c:v>0.18136730000000001</c:v>
                </c:pt>
                <c:pt idx="2">
                  <c:v>0.91023999999999949</c:v>
                </c:pt>
                <c:pt idx="3">
                  <c:v>0.14035999999999998</c:v>
                </c:pt>
                <c:pt idx="4">
                  <c:v>-0.18363999999999958</c:v>
                </c:pt>
                <c:pt idx="5">
                  <c:v>0.23639899999999997</c:v>
                </c:pt>
                <c:pt idx="6">
                  <c:v>1.0985469999999999</c:v>
                </c:pt>
                <c:pt idx="7">
                  <c:v>4.8393599999999992</c:v>
                </c:pt>
                <c:pt idx="8">
                  <c:v>-1.8491799999999996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C7-3943-BBB8-DF90749B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5874504"/>
        <c:axId val="-2065871160"/>
      </c:barChart>
      <c:catAx>
        <c:axId val="-206587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71160"/>
        <c:crosses val="autoZero"/>
        <c:auto val="1"/>
        <c:lblAlgn val="ctr"/>
        <c:lblOffset val="100"/>
        <c:tickMarkSkip val="1"/>
        <c:noMultiLvlLbl val="0"/>
      </c:catAx>
      <c:valAx>
        <c:axId val="-206587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Difference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2843405993500402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874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0942347522875"/>
          <c:y val="0.93265922510094101"/>
          <c:w val="0.775306177737771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B8-53.  BESTEST Case 900FF
Annual Hourly Temperature Frequency</a:t>
            </a:r>
          </a:p>
        </c:rich>
      </c:tx>
      <c:layout>
        <c:manualLayout>
          <c:xMode val="edge"/>
          <c:yMode val="edge"/>
          <c:x val="0.283277897698969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16922240348015199"/>
          <c:w val="0.88509064002959703"/>
          <c:h val="0.71123453777086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charts'!$B$765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charts'!$B$809:$B$864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22</c:v>
                </c:pt>
                <c:pt idx="17">
                  <c:v>31</c:v>
                </c:pt>
                <c:pt idx="18">
                  <c:v>30</c:v>
                </c:pt>
                <c:pt idx="19">
                  <c:v>42</c:v>
                </c:pt>
                <c:pt idx="20">
                  <c:v>51</c:v>
                </c:pt>
                <c:pt idx="21">
                  <c:v>67</c:v>
                </c:pt>
                <c:pt idx="22">
                  <c:v>90</c:v>
                </c:pt>
                <c:pt idx="23">
                  <c:v>115</c:v>
                </c:pt>
                <c:pt idx="24">
                  <c:v>156</c:v>
                </c:pt>
                <c:pt idx="25">
                  <c:v>172</c:v>
                </c:pt>
                <c:pt idx="26">
                  <c:v>215</c:v>
                </c:pt>
                <c:pt idx="27">
                  <c:v>244</c:v>
                </c:pt>
                <c:pt idx="28">
                  <c:v>293</c:v>
                </c:pt>
                <c:pt idx="29">
                  <c:v>338</c:v>
                </c:pt>
                <c:pt idx="30">
                  <c:v>387</c:v>
                </c:pt>
                <c:pt idx="31">
                  <c:v>398</c:v>
                </c:pt>
                <c:pt idx="32">
                  <c:v>385</c:v>
                </c:pt>
                <c:pt idx="33">
                  <c:v>396</c:v>
                </c:pt>
                <c:pt idx="34">
                  <c:v>380</c:v>
                </c:pt>
                <c:pt idx="35">
                  <c:v>417</c:v>
                </c:pt>
                <c:pt idx="36">
                  <c:v>455</c:v>
                </c:pt>
                <c:pt idx="37">
                  <c:v>459</c:v>
                </c:pt>
                <c:pt idx="38">
                  <c:v>445</c:v>
                </c:pt>
                <c:pt idx="39">
                  <c:v>459</c:v>
                </c:pt>
                <c:pt idx="40">
                  <c:v>415</c:v>
                </c:pt>
                <c:pt idx="41">
                  <c:v>406</c:v>
                </c:pt>
                <c:pt idx="42">
                  <c:v>369</c:v>
                </c:pt>
                <c:pt idx="43">
                  <c:v>339</c:v>
                </c:pt>
                <c:pt idx="44">
                  <c:v>277</c:v>
                </c:pt>
                <c:pt idx="45">
                  <c:v>230</c:v>
                </c:pt>
                <c:pt idx="46">
                  <c:v>191</c:v>
                </c:pt>
                <c:pt idx="47">
                  <c:v>164</c:v>
                </c:pt>
                <c:pt idx="48">
                  <c:v>108</c:v>
                </c:pt>
                <c:pt idx="49">
                  <c:v>71</c:v>
                </c:pt>
                <c:pt idx="50">
                  <c:v>37</c:v>
                </c:pt>
                <c:pt idx="51">
                  <c:v>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0-CE4E-A4C7-45EBBAB09157}"/>
            </c:ext>
          </c:extLst>
        </c:ser>
        <c:ser>
          <c:idx val="1"/>
          <c:order val="1"/>
          <c:tx>
            <c:strRef>
              <c:f>'data for charts'!$C$765</c:f>
              <c:strCache>
                <c:ptCount val="1"/>
                <c:pt idx="0">
                  <c:v>BLAST/US-IT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charts'!$C$809:$C$864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17</c:v>
                </c:pt>
                <c:pt idx="12">
                  <c:v>14</c:v>
                </c:pt>
                <c:pt idx="13">
                  <c:v>19</c:v>
                </c:pt>
                <c:pt idx="14">
                  <c:v>14</c:v>
                </c:pt>
                <c:pt idx="15">
                  <c:v>25</c:v>
                </c:pt>
                <c:pt idx="16">
                  <c:v>19</c:v>
                </c:pt>
                <c:pt idx="17">
                  <c:v>33</c:v>
                </c:pt>
                <c:pt idx="18">
                  <c:v>34</c:v>
                </c:pt>
                <c:pt idx="19">
                  <c:v>42</c:v>
                </c:pt>
                <c:pt idx="20">
                  <c:v>54</c:v>
                </c:pt>
                <c:pt idx="21">
                  <c:v>72</c:v>
                </c:pt>
                <c:pt idx="22">
                  <c:v>115</c:v>
                </c:pt>
                <c:pt idx="23">
                  <c:v>137</c:v>
                </c:pt>
                <c:pt idx="24">
                  <c:v>159</c:v>
                </c:pt>
                <c:pt idx="25">
                  <c:v>165</c:v>
                </c:pt>
                <c:pt idx="26">
                  <c:v>198</c:v>
                </c:pt>
                <c:pt idx="27">
                  <c:v>245</c:v>
                </c:pt>
                <c:pt idx="28">
                  <c:v>277</c:v>
                </c:pt>
                <c:pt idx="29">
                  <c:v>317</c:v>
                </c:pt>
                <c:pt idx="30">
                  <c:v>365</c:v>
                </c:pt>
                <c:pt idx="31">
                  <c:v>358</c:v>
                </c:pt>
                <c:pt idx="32">
                  <c:v>372</c:v>
                </c:pt>
                <c:pt idx="33">
                  <c:v>341</c:v>
                </c:pt>
                <c:pt idx="34">
                  <c:v>368</c:v>
                </c:pt>
                <c:pt idx="35">
                  <c:v>357</c:v>
                </c:pt>
                <c:pt idx="36">
                  <c:v>389</c:v>
                </c:pt>
                <c:pt idx="37">
                  <c:v>420</c:v>
                </c:pt>
                <c:pt idx="38">
                  <c:v>463</c:v>
                </c:pt>
                <c:pt idx="39">
                  <c:v>419</c:v>
                </c:pt>
                <c:pt idx="40">
                  <c:v>396</c:v>
                </c:pt>
                <c:pt idx="41">
                  <c:v>393</c:v>
                </c:pt>
                <c:pt idx="42">
                  <c:v>348</c:v>
                </c:pt>
                <c:pt idx="43">
                  <c:v>315</c:v>
                </c:pt>
                <c:pt idx="44">
                  <c:v>321</c:v>
                </c:pt>
                <c:pt idx="45">
                  <c:v>303</c:v>
                </c:pt>
                <c:pt idx="46">
                  <c:v>254</c:v>
                </c:pt>
                <c:pt idx="47">
                  <c:v>195</c:v>
                </c:pt>
                <c:pt idx="48">
                  <c:v>175</c:v>
                </c:pt>
                <c:pt idx="49">
                  <c:v>99</c:v>
                </c:pt>
                <c:pt idx="50">
                  <c:v>66</c:v>
                </c:pt>
                <c:pt idx="51">
                  <c:v>32</c:v>
                </c:pt>
                <c:pt idx="52">
                  <c:v>25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0-CE4E-A4C7-45EBBAB09157}"/>
            </c:ext>
          </c:extLst>
        </c:ser>
        <c:ser>
          <c:idx val="2"/>
          <c:order val="2"/>
          <c:tx>
            <c:strRef>
              <c:f>'data for charts'!$D$765</c:f>
              <c:strCache>
                <c:ptCount val="1"/>
                <c:pt idx="0">
                  <c:v>DOE21D/NREL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charts'!$D$809:$D$864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18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30</c:v>
                </c:pt>
                <c:pt idx="16">
                  <c:v>25</c:v>
                </c:pt>
                <c:pt idx="17">
                  <c:v>37</c:v>
                </c:pt>
                <c:pt idx="18">
                  <c:v>51</c:v>
                </c:pt>
                <c:pt idx="19">
                  <c:v>59</c:v>
                </c:pt>
                <c:pt idx="20">
                  <c:v>84</c:v>
                </c:pt>
                <c:pt idx="21">
                  <c:v>107</c:v>
                </c:pt>
                <c:pt idx="22">
                  <c:v>139</c:v>
                </c:pt>
                <c:pt idx="23">
                  <c:v>153</c:v>
                </c:pt>
                <c:pt idx="24">
                  <c:v>158</c:v>
                </c:pt>
                <c:pt idx="25">
                  <c:v>206</c:v>
                </c:pt>
                <c:pt idx="26">
                  <c:v>239</c:v>
                </c:pt>
                <c:pt idx="27">
                  <c:v>274</c:v>
                </c:pt>
                <c:pt idx="28">
                  <c:v>350</c:v>
                </c:pt>
                <c:pt idx="29">
                  <c:v>322</c:v>
                </c:pt>
                <c:pt idx="30">
                  <c:v>375</c:v>
                </c:pt>
                <c:pt idx="31">
                  <c:v>392</c:v>
                </c:pt>
                <c:pt idx="32">
                  <c:v>364</c:v>
                </c:pt>
                <c:pt idx="33">
                  <c:v>370</c:v>
                </c:pt>
                <c:pt idx="34">
                  <c:v>381</c:v>
                </c:pt>
                <c:pt idx="35">
                  <c:v>432</c:v>
                </c:pt>
                <c:pt idx="36">
                  <c:v>431</c:v>
                </c:pt>
                <c:pt idx="37">
                  <c:v>415</c:v>
                </c:pt>
                <c:pt idx="38">
                  <c:v>452</c:v>
                </c:pt>
                <c:pt idx="39">
                  <c:v>410</c:v>
                </c:pt>
                <c:pt idx="40">
                  <c:v>404</c:v>
                </c:pt>
                <c:pt idx="41">
                  <c:v>342</c:v>
                </c:pt>
                <c:pt idx="42">
                  <c:v>349</c:v>
                </c:pt>
                <c:pt idx="43">
                  <c:v>309</c:v>
                </c:pt>
                <c:pt idx="44">
                  <c:v>242</c:v>
                </c:pt>
                <c:pt idx="45">
                  <c:v>197</c:v>
                </c:pt>
                <c:pt idx="46">
                  <c:v>185</c:v>
                </c:pt>
                <c:pt idx="47">
                  <c:v>136</c:v>
                </c:pt>
                <c:pt idx="48">
                  <c:v>92</c:v>
                </c:pt>
                <c:pt idx="49">
                  <c:v>74</c:v>
                </c:pt>
                <c:pt idx="50">
                  <c:v>35</c:v>
                </c:pt>
                <c:pt idx="51">
                  <c:v>16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0-CE4E-A4C7-45EBBAB09157}"/>
            </c:ext>
          </c:extLst>
        </c:ser>
        <c:ser>
          <c:idx val="3"/>
          <c:order val="3"/>
          <c:tx>
            <c:strRef>
              <c:f>'data for charts'!$E$765</c:f>
              <c:strCache>
                <c:ptCount val="1"/>
                <c:pt idx="0">
                  <c:v>SRES-SUN/NREL</c:v>
                </c:pt>
              </c:strCache>
            </c:strRef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charts'!$E$809:$E$864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19</c:v>
                </c:pt>
                <c:pt idx="11">
                  <c:v>19</c:v>
                </c:pt>
                <c:pt idx="12">
                  <c:v>13</c:v>
                </c:pt>
                <c:pt idx="13">
                  <c:v>15</c:v>
                </c:pt>
                <c:pt idx="14">
                  <c:v>23</c:v>
                </c:pt>
                <c:pt idx="15">
                  <c:v>28</c:v>
                </c:pt>
                <c:pt idx="16">
                  <c:v>29</c:v>
                </c:pt>
                <c:pt idx="17">
                  <c:v>28</c:v>
                </c:pt>
                <c:pt idx="18">
                  <c:v>46</c:v>
                </c:pt>
                <c:pt idx="19">
                  <c:v>62</c:v>
                </c:pt>
                <c:pt idx="20">
                  <c:v>69</c:v>
                </c:pt>
                <c:pt idx="21">
                  <c:v>111</c:v>
                </c:pt>
                <c:pt idx="22">
                  <c:v>137</c:v>
                </c:pt>
                <c:pt idx="23">
                  <c:v>141</c:v>
                </c:pt>
                <c:pt idx="24">
                  <c:v>154</c:v>
                </c:pt>
                <c:pt idx="25">
                  <c:v>188</c:v>
                </c:pt>
                <c:pt idx="26">
                  <c:v>232</c:v>
                </c:pt>
                <c:pt idx="27">
                  <c:v>253</c:v>
                </c:pt>
                <c:pt idx="28">
                  <c:v>301</c:v>
                </c:pt>
                <c:pt idx="29">
                  <c:v>336</c:v>
                </c:pt>
                <c:pt idx="30">
                  <c:v>342</c:v>
                </c:pt>
                <c:pt idx="31">
                  <c:v>362</c:v>
                </c:pt>
                <c:pt idx="32">
                  <c:v>329</c:v>
                </c:pt>
                <c:pt idx="33">
                  <c:v>348</c:v>
                </c:pt>
                <c:pt idx="34">
                  <c:v>352</c:v>
                </c:pt>
                <c:pt idx="35">
                  <c:v>361</c:v>
                </c:pt>
                <c:pt idx="36">
                  <c:v>373</c:v>
                </c:pt>
                <c:pt idx="37">
                  <c:v>415</c:v>
                </c:pt>
                <c:pt idx="38">
                  <c:v>390</c:v>
                </c:pt>
                <c:pt idx="39">
                  <c:v>405</c:v>
                </c:pt>
                <c:pt idx="40">
                  <c:v>418</c:v>
                </c:pt>
                <c:pt idx="41">
                  <c:v>401</c:v>
                </c:pt>
                <c:pt idx="42">
                  <c:v>341</c:v>
                </c:pt>
                <c:pt idx="43">
                  <c:v>330</c:v>
                </c:pt>
                <c:pt idx="44">
                  <c:v>285</c:v>
                </c:pt>
                <c:pt idx="45">
                  <c:v>246</c:v>
                </c:pt>
                <c:pt idx="46">
                  <c:v>213</c:v>
                </c:pt>
                <c:pt idx="47">
                  <c:v>156</c:v>
                </c:pt>
                <c:pt idx="48">
                  <c:v>146</c:v>
                </c:pt>
                <c:pt idx="49">
                  <c:v>112</c:v>
                </c:pt>
                <c:pt idx="50">
                  <c:v>90</c:v>
                </c:pt>
                <c:pt idx="51">
                  <c:v>58</c:v>
                </c:pt>
                <c:pt idx="52">
                  <c:v>36</c:v>
                </c:pt>
                <c:pt idx="53">
                  <c:v>18</c:v>
                </c:pt>
                <c:pt idx="54">
                  <c:v>5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10-CE4E-A4C7-45EBBAB09157}"/>
            </c:ext>
          </c:extLst>
        </c:ser>
        <c:ser>
          <c:idx val="4"/>
          <c:order val="4"/>
          <c:tx>
            <c:strRef>
              <c:f>'data for charts'!$F$765</c:f>
              <c:strCache>
                <c:ptCount val="1"/>
                <c:pt idx="0">
                  <c:v>SRES/BRE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charts'!$F$809:$F$864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>
                  <c:v>18</c:v>
                </c:pt>
                <c:pt idx="11">
                  <c:v>10</c:v>
                </c:pt>
                <c:pt idx="12">
                  <c:v>20</c:v>
                </c:pt>
                <c:pt idx="13">
                  <c:v>15</c:v>
                </c:pt>
                <c:pt idx="14">
                  <c:v>20</c:v>
                </c:pt>
                <c:pt idx="15">
                  <c:v>24</c:v>
                </c:pt>
                <c:pt idx="16">
                  <c:v>27</c:v>
                </c:pt>
                <c:pt idx="17">
                  <c:v>28</c:v>
                </c:pt>
                <c:pt idx="18">
                  <c:v>33</c:v>
                </c:pt>
                <c:pt idx="19">
                  <c:v>57</c:v>
                </c:pt>
                <c:pt idx="20">
                  <c:v>53</c:v>
                </c:pt>
                <c:pt idx="21">
                  <c:v>89</c:v>
                </c:pt>
                <c:pt idx="22">
                  <c:v>112</c:v>
                </c:pt>
                <c:pt idx="23">
                  <c:v>142</c:v>
                </c:pt>
                <c:pt idx="24">
                  <c:v>151</c:v>
                </c:pt>
                <c:pt idx="25">
                  <c:v>178</c:v>
                </c:pt>
                <c:pt idx="26">
                  <c:v>195</c:v>
                </c:pt>
                <c:pt idx="27">
                  <c:v>248</c:v>
                </c:pt>
                <c:pt idx="28">
                  <c:v>266</c:v>
                </c:pt>
                <c:pt idx="29">
                  <c:v>332</c:v>
                </c:pt>
                <c:pt idx="30">
                  <c:v>344</c:v>
                </c:pt>
                <c:pt idx="31">
                  <c:v>361</c:v>
                </c:pt>
                <c:pt idx="32">
                  <c:v>376</c:v>
                </c:pt>
                <c:pt idx="33">
                  <c:v>366</c:v>
                </c:pt>
                <c:pt idx="34">
                  <c:v>341</c:v>
                </c:pt>
                <c:pt idx="35">
                  <c:v>397</c:v>
                </c:pt>
                <c:pt idx="36">
                  <c:v>426</c:v>
                </c:pt>
                <c:pt idx="37">
                  <c:v>418</c:v>
                </c:pt>
                <c:pt idx="38">
                  <c:v>446</c:v>
                </c:pt>
                <c:pt idx="39">
                  <c:v>432</c:v>
                </c:pt>
                <c:pt idx="40">
                  <c:v>422</c:v>
                </c:pt>
                <c:pt idx="41">
                  <c:v>389</c:v>
                </c:pt>
                <c:pt idx="42">
                  <c:v>334</c:v>
                </c:pt>
                <c:pt idx="43">
                  <c:v>338</c:v>
                </c:pt>
                <c:pt idx="44">
                  <c:v>311</c:v>
                </c:pt>
                <c:pt idx="45">
                  <c:v>262</c:v>
                </c:pt>
                <c:pt idx="46">
                  <c:v>203</c:v>
                </c:pt>
                <c:pt idx="47">
                  <c:v>189</c:v>
                </c:pt>
                <c:pt idx="48">
                  <c:v>137</c:v>
                </c:pt>
                <c:pt idx="49">
                  <c:v>103</c:v>
                </c:pt>
                <c:pt idx="50">
                  <c:v>71</c:v>
                </c:pt>
                <c:pt idx="51">
                  <c:v>35</c:v>
                </c:pt>
                <c:pt idx="52">
                  <c:v>18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10-CE4E-A4C7-45EBBAB09157}"/>
            </c:ext>
          </c:extLst>
        </c:ser>
        <c:ser>
          <c:idx val="5"/>
          <c:order val="5"/>
          <c:tx>
            <c:strRef>
              <c:f>'data for charts'!$G$765</c:f>
              <c:strCache>
                <c:ptCount val="1"/>
                <c:pt idx="0">
                  <c:v>S3PAS/SPAIN</c:v>
                </c:pt>
              </c:strCache>
            </c:strRef>
          </c:tx>
          <c:spPr>
            <a:ln w="3175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charts'!$G$809:$G$864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8</c:v>
                </c:pt>
                <c:pt idx="9">
                  <c:v>5</c:v>
                </c:pt>
                <c:pt idx="10">
                  <c:v>18</c:v>
                </c:pt>
                <c:pt idx="11">
                  <c:v>20</c:v>
                </c:pt>
                <c:pt idx="12">
                  <c:v>14</c:v>
                </c:pt>
                <c:pt idx="13">
                  <c:v>19</c:v>
                </c:pt>
                <c:pt idx="14">
                  <c:v>21</c:v>
                </c:pt>
                <c:pt idx="15">
                  <c:v>27</c:v>
                </c:pt>
                <c:pt idx="16">
                  <c:v>30</c:v>
                </c:pt>
                <c:pt idx="17">
                  <c:v>33</c:v>
                </c:pt>
                <c:pt idx="18">
                  <c:v>46</c:v>
                </c:pt>
                <c:pt idx="19">
                  <c:v>61</c:v>
                </c:pt>
                <c:pt idx="20">
                  <c:v>71</c:v>
                </c:pt>
                <c:pt idx="21">
                  <c:v>116</c:v>
                </c:pt>
                <c:pt idx="22">
                  <c:v>127</c:v>
                </c:pt>
                <c:pt idx="23">
                  <c:v>157</c:v>
                </c:pt>
                <c:pt idx="24">
                  <c:v>160</c:v>
                </c:pt>
                <c:pt idx="25">
                  <c:v>207</c:v>
                </c:pt>
                <c:pt idx="26">
                  <c:v>224</c:v>
                </c:pt>
                <c:pt idx="27">
                  <c:v>255</c:v>
                </c:pt>
                <c:pt idx="28">
                  <c:v>315</c:v>
                </c:pt>
                <c:pt idx="29">
                  <c:v>347</c:v>
                </c:pt>
                <c:pt idx="30">
                  <c:v>352</c:v>
                </c:pt>
                <c:pt idx="31">
                  <c:v>366</c:v>
                </c:pt>
                <c:pt idx="32">
                  <c:v>349</c:v>
                </c:pt>
                <c:pt idx="33">
                  <c:v>357</c:v>
                </c:pt>
                <c:pt idx="34">
                  <c:v>341</c:v>
                </c:pt>
                <c:pt idx="35">
                  <c:v>392</c:v>
                </c:pt>
                <c:pt idx="36">
                  <c:v>399</c:v>
                </c:pt>
                <c:pt idx="37">
                  <c:v>403</c:v>
                </c:pt>
                <c:pt idx="38">
                  <c:v>440</c:v>
                </c:pt>
                <c:pt idx="39">
                  <c:v>396</c:v>
                </c:pt>
                <c:pt idx="40">
                  <c:v>395</c:v>
                </c:pt>
                <c:pt idx="41">
                  <c:v>360</c:v>
                </c:pt>
                <c:pt idx="42">
                  <c:v>337</c:v>
                </c:pt>
                <c:pt idx="43">
                  <c:v>306</c:v>
                </c:pt>
                <c:pt idx="44">
                  <c:v>306</c:v>
                </c:pt>
                <c:pt idx="45">
                  <c:v>256</c:v>
                </c:pt>
                <c:pt idx="46">
                  <c:v>217</c:v>
                </c:pt>
                <c:pt idx="47">
                  <c:v>166</c:v>
                </c:pt>
                <c:pt idx="48">
                  <c:v>138</c:v>
                </c:pt>
                <c:pt idx="49">
                  <c:v>97</c:v>
                </c:pt>
                <c:pt idx="50">
                  <c:v>57</c:v>
                </c:pt>
                <c:pt idx="51">
                  <c:v>31</c:v>
                </c:pt>
                <c:pt idx="52">
                  <c:v>10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10-CE4E-A4C7-45EBBAB09157}"/>
            </c:ext>
          </c:extLst>
        </c:ser>
        <c:ser>
          <c:idx val="6"/>
          <c:order val="6"/>
          <c:tx>
            <c:strRef>
              <c:f>'data for charts'!$H$765</c:f>
              <c:strCache>
                <c:ptCount val="1"/>
                <c:pt idx="0">
                  <c:v>TSYS/BEL-BRE</c:v>
                </c:pt>
              </c:strCache>
            </c:strRef>
          </c:tx>
          <c:spPr>
            <a:ln w="3175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charts'!$H$809:$H$864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20</c:v>
                </c:pt>
                <c:pt idx="13">
                  <c:v>18</c:v>
                </c:pt>
                <c:pt idx="14">
                  <c:v>20</c:v>
                </c:pt>
                <c:pt idx="15">
                  <c:v>26</c:v>
                </c:pt>
                <c:pt idx="16">
                  <c:v>34</c:v>
                </c:pt>
                <c:pt idx="17">
                  <c:v>29</c:v>
                </c:pt>
                <c:pt idx="18">
                  <c:v>44</c:v>
                </c:pt>
                <c:pt idx="19">
                  <c:v>55</c:v>
                </c:pt>
                <c:pt idx="20">
                  <c:v>57</c:v>
                </c:pt>
                <c:pt idx="21">
                  <c:v>95</c:v>
                </c:pt>
                <c:pt idx="22">
                  <c:v>127</c:v>
                </c:pt>
                <c:pt idx="23">
                  <c:v>143</c:v>
                </c:pt>
                <c:pt idx="24">
                  <c:v>162</c:v>
                </c:pt>
                <c:pt idx="25">
                  <c:v>183</c:v>
                </c:pt>
                <c:pt idx="26">
                  <c:v>234</c:v>
                </c:pt>
                <c:pt idx="27">
                  <c:v>273</c:v>
                </c:pt>
                <c:pt idx="28">
                  <c:v>296</c:v>
                </c:pt>
                <c:pt idx="29">
                  <c:v>356</c:v>
                </c:pt>
                <c:pt idx="30">
                  <c:v>346</c:v>
                </c:pt>
                <c:pt idx="31">
                  <c:v>388</c:v>
                </c:pt>
                <c:pt idx="32">
                  <c:v>380</c:v>
                </c:pt>
                <c:pt idx="33">
                  <c:v>366</c:v>
                </c:pt>
                <c:pt idx="34">
                  <c:v>401</c:v>
                </c:pt>
                <c:pt idx="35">
                  <c:v>404</c:v>
                </c:pt>
                <c:pt idx="36">
                  <c:v>436</c:v>
                </c:pt>
                <c:pt idx="37">
                  <c:v>465</c:v>
                </c:pt>
                <c:pt idx="38">
                  <c:v>412</c:v>
                </c:pt>
                <c:pt idx="39">
                  <c:v>408</c:v>
                </c:pt>
                <c:pt idx="40">
                  <c:v>398</c:v>
                </c:pt>
                <c:pt idx="41">
                  <c:v>335</c:v>
                </c:pt>
                <c:pt idx="42">
                  <c:v>348</c:v>
                </c:pt>
                <c:pt idx="43">
                  <c:v>310</c:v>
                </c:pt>
                <c:pt idx="44">
                  <c:v>297</c:v>
                </c:pt>
                <c:pt idx="45">
                  <c:v>202</c:v>
                </c:pt>
                <c:pt idx="46">
                  <c:v>197</c:v>
                </c:pt>
                <c:pt idx="47">
                  <c:v>161</c:v>
                </c:pt>
                <c:pt idx="48">
                  <c:v>97</c:v>
                </c:pt>
                <c:pt idx="49">
                  <c:v>86</c:v>
                </c:pt>
                <c:pt idx="50">
                  <c:v>48</c:v>
                </c:pt>
                <c:pt idx="51">
                  <c:v>22</c:v>
                </c:pt>
                <c:pt idx="52">
                  <c:v>11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10-CE4E-A4C7-45EBBAB09157}"/>
            </c:ext>
          </c:extLst>
        </c:ser>
        <c:ser>
          <c:idx val="7"/>
          <c:order val="7"/>
          <c:tx>
            <c:strRef>
              <c:f>'data for charts'!$I$765</c:f>
              <c:strCache>
                <c:ptCount val="1"/>
                <c:pt idx="0">
                  <c:v>TASE/FINLAND</c:v>
                </c:pt>
              </c:strCache>
            </c:strRef>
          </c:tx>
          <c:spPr>
            <a:ln w="3175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charts'!$I$809:$I$864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18</c:v>
                </c:pt>
                <c:pt idx="10">
                  <c:v>20</c:v>
                </c:pt>
                <c:pt idx="11">
                  <c:v>12</c:v>
                </c:pt>
                <c:pt idx="12">
                  <c:v>16</c:v>
                </c:pt>
                <c:pt idx="13">
                  <c:v>25</c:v>
                </c:pt>
                <c:pt idx="14">
                  <c:v>24</c:v>
                </c:pt>
                <c:pt idx="15">
                  <c:v>27</c:v>
                </c:pt>
                <c:pt idx="16">
                  <c:v>35</c:v>
                </c:pt>
                <c:pt idx="17">
                  <c:v>45</c:v>
                </c:pt>
                <c:pt idx="18">
                  <c:v>59</c:v>
                </c:pt>
                <c:pt idx="19">
                  <c:v>73</c:v>
                </c:pt>
                <c:pt idx="20">
                  <c:v>118</c:v>
                </c:pt>
                <c:pt idx="21">
                  <c:v>134</c:v>
                </c:pt>
                <c:pt idx="22">
                  <c:v>138</c:v>
                </c:pt>
                <c:pt idx="23">
                  <c:v>173</c:v>
                </c:pt>
                <c:pt idx="24">
                  <c:v>183</c:v>
                </c:pt>
                <c:pt idx="25">
                  <c:v>234</c:v>
                </c:pt>
                <c:pt idx="26">
                  <c:v>274</c:v>
                </c:pt>
                <c:pt idx="27">
                  <c:v>298</c:v>
                </c:pt>
                <c:pt idx="28">
                  <c:v>342</c:v>
                </c:pt>
                <c:pt idx="29">
                  <c:v>352</c:v>
                </c:pt>
                <c:pt idx="30">
                  <c:v>331</c:v>
                </c:pt>
                <c:pt idx="31">
                  <c:v>334</c:v>
                </c:pt>
                <c:pt idx="32">
                  <c:v>343</c:v>
                </c:pt>
                <c:pt idx="33">
                  <c:v>349</c:v>
                </c:pt>
                <c:pt idx="34">
                  <c:v>338</c:v>
                </c:pt>
                <c:pt idx="35">
                  <c:v>404</c:v>
                </c:pt>
                <c:pt idx="36">
                  <c:v>393</c:v>
                </c:pt>
                <c:pt idx="37">
                  <c:v>396</c:v>
                </c:pt>
                <c:pt idx="38">
                  <c:v>411</c:v>
                </c:pt>
                <c:pt idx="39">
                  <c:v>391</c:v>
                </c:pt>
                <c:pt idx="40">
                  <c:v>362</c:v>
                </c:pt>
                <c:pt idx="41">
                  <c:v>342</c:v>
                </c:pt>
                <c:pt idx="42">
                  <c:v>322</c:v>
                </c:pt>
                <c:pt idx="43">
                  <c:v>291</c:v>
                </c:pt>
                <c:pt idx="44">
                  <c:v>266</c:v>
                </c:pt>
                <c:pt idx="45">
                  <c:v>210</c:v>
                </c:pt>
                <c:pt idx="46">
                  <c:v>169</c:v>
                </c:pt>
                <c:pt idx="47">
                  <c:v>151</c:v>
                </c:pt>
                <c:pt idx="48">
                  <c:v>132</c:v>
                </c:pt>
                <c:pt idx="49">
                  <c:v>85</c:v>
                </c:pt>
                <c:pt idx="50">
                  <c:v>59</c:v>
                </c:pt>
                <c:pt idx="51">
                  <c:v>32</c:v>
                </c:pt>
                <c:pt idx="52">
                  <c:v>20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910-CE4E-A4C7-45EBBAB09157}"/>
            </c:ext>
          </c:extLst>
        </c:ser>
        <c:ser>
          <c:idx val="8"/>
          <c:order val="8"/>
          <c:tx>
            <c:strRef>
              <c:f>'data for charts'!$J$765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charts'!$A$809:$A$864</c:f>
              <c:numCache>
                <c:formatCode>General</c:formatCode>
                <c:ptCount val="5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</c:numCache>
            </c:numRef>
          </c:xVal>
          <c:yVal>
            <c:numRef>
              <c:f>'data for charts'!$J$809:$J$864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14</c:v>
                </c:pt>
                <c:pt idx="11">
                  <c:v>14</c:v>
                </c:pt>
                <c:pt idx="12">
                  <c:v>19</c:v>
                </c:pt>
                <c:pt idx="13">
                  <c:v>16</c:v>
                </c:pt>
                <c:pt idx="14">
                  <c:v>20</c:v>
                </c:pt>
                <c:pt idx="15">
                  <c:v>23</c:v>
                </c:pt>
                <c:pt idx="16">
                  <c:v>31</c:v>
                </c:pt>
                <c:pt idx="17">
                  <c:v>30</c:v>
                </c:pt>
                <c:pt idx="18">
                  <c:v>46</c:v>
                </c:pt>
                <c:pt idx="19">
                  <c:v>51</c:v>
                </c:pt>
                <c:pt idx="20">
                  <c:v>62</c:v>
                </c:pt>
                <c:pt idx="21">
                  <c:v>99</c:v>
                </c:pt>
                <c:pt idx="22">
                  <c:v>118</c:v>
                </c:pt>
                <c:pt idx="23">
                  <c:v>141</c:v>
                </c:pt>
                <c:pt idx="24">
                  <c:v>164</c:v>
                </c:pt>
                <c:pt idx="25">
                  <c:v>184</c:v>
                </c:pt>
                <c:pt idx="26">
                  <c:v>232</c:v>
                </c:pt>
                <c:pt idx="27">
                  <c:v>268</c:v>
                </c:pt>
                <c:pt idx="28">
                  <c:v>322</c:v>
                </c:pt>
                <c:pt idx="29">
                  <c:v>330</c:v>
                </c:pt>
                <c:pt idx="30">
                  <c:v>371</c:v>
                </c:pt>
                <c:pt idx="31">
                  <c:v>384</c:v>
                </c:pt>
                <c:pt idx="32">
                  <c:v>397</c:v>
                </c:pt>
                <c:pt idx="33">
                  <c:v>368</c:v>
                </c:pt>
                <c:pt idx="34">
                  <c:v>416</c:v>
                </c:pt>
                <c:pt idx="35">
                  <c:v>402</c:v>
                </c:pt>
                <c:pt idx="36">
                  <c:v>472</c:v>
                </c:pt>
                <c:pt idx="37">
                  <c:v>435</c:v>
                </c:pt>
                <c:pt idx="38">
                  <c:v>440</c:v>
                </c:pt>
                <c:pt idx="39">
                  <c:v>446</c:v>
                </c:pt>
                <c:pt idx="40">
                  <c:v>407</c:v>
                </c:pt>
                <c:pt idx="41">
                  <c:v>358</c:v>
                </c:pt>
                <c:pt idx="42">
                  <c:v>336</c:v>
                </c:pt>
                <c:pt idx="43">
                  <c:v>318</c:v>
                </c:pt>
                <c:pt idx="44">
                  <c:v>250</c:v>
                </c:pt>
                <c:pt idx="45">
                  <c:v>199</c:v>
                </c:pt>
                <c:pt idx="46">
                  <c:v>188</c:v>
                </c:pt>
                <c:pt idx="47">
                  <c:v>132</c:v>
                </c:pt>
                <c:pt idx="48">
                  <c:v>106</c:v>
                </c:pt>
                <c:pt idx="49">
                  <c:v>73</c:v>
                </c:pt>
                <c:pt idx="50">
                  <c:v>40</c:v>
                </c:pt>
                <c:pt idx="51">
                  <c:v>15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910-CE4E-A4C7-45EBBAB09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906088"/>
        <c:axId val="-2064917832"/>
      </c:scatterChart>
      <c:valAx>
        <c:axId val="-2064906088"/>
        <c:scaling>
          <c:orientation val="minMax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Bins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324585397968399"/>
              <c:y val="0.87719429851040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917832"/>
        <c:crossesAt val="0"/>
        <c:crossBetween val="midCat"/>
        <c:majorUnit val="5"/>
      </c:valAx>
      <c:valAx>
        <c:axId val="-206491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Occurrences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361343249712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906088"/>
        <c:crosses val="autoZero"/>
        <c:crossBetween val="midCat"/>
        <c:maj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7586933153889"/>
          <c:y val="0.93265922510094101"/>
          <c:w val="0.78418368625120505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B8-54.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South Facing Surface</a:t>
            </a:r>
            <a:endParaRPr lang="en-US"/>
          </a:p>
        </c:rich>
      </c:tx>
      <c:layout>
        <c:manualLayout>
          <c:xMode val="edge"/>
          <c:yMode val="edge"/>
          <c:x val="0.269245312149522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charts'!$B$359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charts'!$B$360:$B$383,'data for charts'!$B$441:$B$465)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13.8</c:v>
                </c:pt>
                <c:pt idx="8">
                  <c:v>31.6</c:v>
                </c:pt>
                <c:pt idx="9">
                  <c:v>48.3</c:v>
                </c:pt>
                <c:pt idx="10">
                  <c:v>61.6</c:v>
                </c:pt>
                <c:pt idx="11">
                  <c:v>69.3</c:v>
                </c:pt>
                <c:pt idx="12">
                  <c:v>71.7</c:v>
                </c:pt>
                <c:pt idx="13">
                  <c:v>68.099999999999994</c:v>
                </c:pt>
                <c:pt idx="14">
                  <c:v>58.9</c:v>
                </c:pt>
                <c:pt idx="15">
                  <c:v>44.4</c:v>
                </c:pt>
                <c:pt idx="16">
                  <c:v>26.9</c:v>
                </c:pt>
                <c:pt idx="17">
                  <c:v>8.6999999999999993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17.899999999999999</c:v>
                </c:pt>
                <c:pt idx="31">
                  <c:v>58.6</c:v>
                </c:pt>
                <c:pt idx="32">
                  <c:v>100.4</c:v>
                </c:pt>
                <c:pt idx="33">
                  <c:v>205.9</c:v>
                </c:pt>
                <c:pt idx="34">
                  <c:v>326</c:v>
                </c:pt>
                <c:pt idx="35">
                  <c:v>415.1</c:v>
                </c:pt>
                <c:pt idx="36">
                  <c:v>454.8</c:v>
                </c:pt>
                <c:pt idx="37">
                  <c:v>455.6</c:v>
                </c:pt>
                <c:pt idx="38">
                  <c:v>408.6</c:v>
                </c:pt>
                <c:pt idx="39">
                  <c:v>321.2</c:v>
                </c:pt>
                <c:pt idx="40">
                  <c:v>200.6</c:v>
                </c:pt>
                <c:pt idx="41">
                  <c:v>102.3</c:v>
                </c:pt>
                <c:pt idx="42">
                  <c:v>78.8</c:v>
                </c:pt>
                <c:pt idx="43">
                  <c:v>37.1</c:v>
                </c:pt>
                <c:pt idx="44">
                  <c:v>1.1000000000000001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5-774F-A30D-6BD28E5745B7}"/>
            </c:ext>
          </c:extLst>
        </c:ser>
        <c:ser>
          <c:idx val="3"/>
          <c:order val="1"/>
          <c:tx>
            <c:strRef>
              <c:f>'data for charts'!$D$359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charts'!$D$360:$D$383,'data for charts'!$D$441:$D$465)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12.59</c:v>
                </c:pt>
                <c:pt idx="8">
                  <c:v>30.01</c:v>
                </c:pt>
                <c:pt idx="9">
                  <c:v>46.23</c:v>
                </c:pt>
                <c:pt idx="10">
                  <c:v>59.31</c:v>
                </c:pt>
                <c:pt idx="11">
                  <c:v>65.05</c:v>
                </c:pt>
                <c:pt idx="12">
                  <c:v>66.98</c:v>
                </c:pt>
                <c:pt idx="13">
                  <c:v>63.11</c:v>
                </c:pt>
                <c:pt idx="14">
                  <c:v>51.79</c:v>
                </c:pt>
                <c:pt idx="15">
                  <c:v>37.130000000000003</c:v>
                </c:pt>
                <c:pt idx="16">
                  <c:v>19.14</c:v>
                </c:pt>
                <c:pt idx="17">
                  <c:v>4.62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20.11</c:v>
                </c:pt>
                <c:pt idx="31">
                  <c:v>70.22</c:v>
                </c:pt>
                <c:pt idx="32">
                  <c:v>108.13</c:v>
                </c:pt>
                <c:pt idx="33">
                  <c:v>219.58</c:v>
                </c:pt>
                <c:pt idx="34">
                  <c:v>343.67</c:v>
                </c:pt>
                <c:pt idx="35">
                  <c:v>435.54</c:v>
                </c:pt>
                <c:pt idx="36">
                  <c:v>475.37</c:v>
                </c:pt>
                <c:pt idx="37">
                  <c:v>488.49</c:v>
                </c:pt>
                <c:pt idx="38">
                  <c:v>443.66</c:v>
                </c:pt>
                <c:pt idx="39">
                  <c:v>367.07</c:v>
                </c:pt>
                <c:pt idx="40">
                  <c:v>246.71</c:v>
                </c:pt>
                <c:pt idx="41">
                  <c:v>119.19</c:v>
                </c:pt>
                <c:pt idx="42">
                  <c:v>68.86</c:v>
                </c:pt>
                <c:pt idx="43">
                  <c:v>19.75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5-774F-A30D-6BD28E5745B7}"/>
            </c:ext>
          </c:extLst>
        </c:ser>
        <c:ser>
          <c:idx val="6"/>
          <c:order val="2"/>
          <c:tx>
            <c:strRef>
              <c:f>'data for charts'!$E$359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charts'!$E$360:$E$383,'data for charts'!$E$441:$E$465)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3.0447222222222199</c:v>
                </c:pt>
                <c:pt idx="7">
                  <c:v>20.6463888888889</c:v>
                </c:pt>
                <c:pt idx="8">
                  <c:v>38.883611111111101</c:v>
                </c:pt>
                <c:pt idx="9">
                  <c:v>54.566388888888902</c:v>
                </c:pt>
                <c:pt idx="10">
                  <c:v>65.973333333333301</c:v>
                </c:pt>
                <c:pt idx="11">
                  <c:v>71.783888888888896</c:v>
                </c:pt>
                <c:pt idx="12">
                  <c:v>72.283888888888896</c:v>
                </c:pt>
                <c:pt idx="13">
                  <c:v>66.407499999999999</c:v>
                </c:pt>
                <c:pt idx="14">
                  <c:v>54.899722222222202</c:v>
                </c:pt>
                <c:pt idx="15">
                  <c:v>38.883611111111101</c:v>
                </c:pt>
                <c:pt idx="16">
                  <c:v>20.4797222222222</c:v>
                </c:pt>
                <c:pt idx="17">
                  <c:v>3.0447222222222199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211.00638888888901</c:v>
                </c:pt>
                <c:pt idx="34">
                  <c:v>331.00583333333299</c:v>
                </c:pt>
                <c:pt idx="35">
                  <c:v>418.17166666666702</c:v>
                </c:pt>
                <c:pt idx="36">
                  <c:v>454.99416666666701</c:v>
                </c:pt>
                <c:pt idx="37">
                  <c:v>464.56888888888898</c:v>
                </c:pt>
                <c:pt idx="38">
                  <c:v>413.63638888888897</c:v>
                </c:pt>
                <c:pt idx="39">
                  <c:v>334.28388888888901</c:v>
                </c:pt>
                <c:pt idx="40">
                  <c:v>211.94388888888901</c:v>
                </c:pt>
                <c:pt idx="41">
                  <c:v>111.740833333333</c:v>
                </c:pt>
                <c:pt idx="42">
                  <c:v>73.079166666666694</c:v>
                </c:pt>
                <c:pt idx="43">
                  <c:v>17.702500000000001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5-774F-A30D-6BD28E5745B7}"/>
            </c:ext>
          </c:extLst>
        </c:ser>
        <c:ser>
          <c:idx val="7"/>
          <c:order val="3"/>
          <c:tx>
            <c:strRef>
              <c:f>'data for charts'!$F$359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charts'!$F$360:$F$383,'data for charts'!$F$441:$F$465)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3.02</c:v>
                </c:pt>
                <c:pt idx="7">
                  <c:v>20.59</c:v>
                </c:pt>
                <c:pt idx="8">
                  <c:v>38.83</c:v>
                </c:pt>
                <c:pt idx="9">
                  <c:v>54.53</c:v>
                </c:pt>
                <c:pt idx="10">
                  <c:v>54.77</c:v>
                </c:pt>
                <c:pt idx="11">
                  <c:v>59.65</c:v>
                </c:pt>
                <c:pt idx="12">
                  <c:v>60.1</c:v>
                </c:pt>
                <c:pt idx="13">
                  <c:v>55.24</c:v>
                </c:pt>
                <c:pt idx="14">
                  <c:v>45.68</c:v>
                </c:pt>
                <c:pt idx="15">
                  <c:v>32.369999999999997</c:v>
                </c:pt>
                <c:pt idx="16">
                  <c:v>17.059999999999999</c:v>
                </c:pt>
                <c:pt idx="17">
                  <c:v>2.54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164.86</c:v>
                </c:pt>
                <c:pt idx="34">
                  <c:v>291.83999999999997</c:v>
                </c:pt>
                <c:pt idx="35">
                  <c:v>389.26</c:v>
                </c:pt>
                <c:pt idx="36">
                  <c:v>437.2</c:v>
                </c:pt>
                <c:pt idx="37">
                  <c:v>455.75</c:v>
                </c:pt>
                <c:pt idx="38">
                  <c:v>413.67</c:v>
                </c:pt>
                <c:pt idx="39">
                  <c:v>341.53</c:v>
                </c:pt>
                <c:pt idx="40">
                  <c:v>223.71</c:v>
                </c:pt>
                <c:pt idx="41">
                  <c:v>105.72</c:v>
                </c:pt>
                <c:pt idx="42">
                  <c:v>68.47</c:v>
                </c:pt>
                <c:pt idx="43">
                  <c:v>14.35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5-774F-A30D-6BD28E5745B7}"/>
            </c:ext>
          </c:extLst>
        </c:ser>
        <c:ser>
          <c:idx val="8"/>
          <c:order val="4"/>
          <c:tx>
            <c:strRef>
              <c:f>'data for charts'!$G$359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charts'!$G$360:$G$383,'data for charts'!$G$441:$G$465)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21</c:v>
                </c:pt>
                <c:pt idx="8">
                  <c:v>39</c:v>
                </c:pt>
                <c:pt idx="9">
                  <c:v>55</c:v>
                </c:pt>
                <c:pt idx="10">
                  <c:v>66</c:v>
                </c:pt>
                <c:pt idx="11">
                  <c:v>72</c:v>
                </c:pt>
                <c:pt idx="12">
                  <c:v>72</c:v>
                </c:pt>
                <c:pt idx="13">
                  <c:v>66</c:v>
                </c:pt>
                <c:pt idx="14">
                  <c:v>55</c:v>
                </c:pt>
                <c:pt idx="15">
                  <c:v>39</c:v>
                </c:pt>
                <c:pt idx="16">
                  <c:v>20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217</c:v>
                </c:pt>
                <c:pt idx="34">
                  <c:v>336</c:v>
                </c:pt>
                <c:pt idx="35">
                  <c:v>423</c:v>
                </c:pt>
                <c:pt idx="36">
                  <c:v>459</c:v>
                </c:pt>
                <c:pt idx="37">
                  <c:v>469</c:v>
                </c:pt>
                <c:pt idx="38">
                  <c:v>418</c:v>
                </c:pt>
                <c:pt idx="39">
                  <c:v>340</c:v>
                </c:pt>
                <c:pt idx="40">
                  <c:v>218</c:v>
                </c:pt>
                <c:pt idx="41">
                  <c:v>115</c:v>
                </c:pt>
                <c:pt idx="42">
                  <c:v>74</c:v>
                </c:pt>
                <c:pt idx="43">
                  <c:v>18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E5-774F-A30D-6BD28E5745B7}"/>
            </c:ext>
          </c:extLst>
        </c:ser>
        <c:ser>
          <c:idx val="9"/>
          <c:order val="5"/>
          <c:tx>
            <c:strRef>
              <c:f>'data for charts'!$H$359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charts'!$H$360:$H$383,'data for charts'!$H$441:$H$465)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3.05</c:v>
                </c:pt>
                <c:pt idx="7">
                  <c:v>20.69</c:v>
                </c:pt>
                <c:pt idx="8">
                  <c:v>38.94</c:v>
                </c:pt>
                <c:pt idx="9">
                  <c:v>54.67</c:v>
                </c:pt>
                <c:pt idx="10">
                  <c:v>66.08</c:v>
                </c:pt>
                <c:pt idx="11">
                  <c:v>71.92</c:v>
                </c:pt>
                <c:pt idx="12">
                  <c:v>72.42</c:v>
                </c:pt>
                <c:pt idx="13">
                  <c:v>66.53</c:v>
                </c:pt>
                <c:pt idx="14">
                  <c:v>55</c:v>
                </c:pt>
                <c:pt idx="15">
                  <c:v>38.94</c:v>
                </c:pt>
                <c:pt idx="16">
                  <c:v>20.52</c:v>
                </c:pt>
                <c:pt idx="17">
                  <c:v>3.05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187.72</c:v>
                </c:pt>
                <c:pt idx="34">
                  <c:v>314.17</c:v>
                </c:pt>
                <c:pt idx="35">
                  <c:v>404.44</c:v>
                </c:pt>
                <c:pt idx="36">
                  <c:v>443.61</c:v>
                </c:pt>
                <c:pt idx="37">
                  <c:v>452.5</c:v>
                </c:pt>
                <c:pt idx="38">
                  <c:v>400.56</c:v>
                </c:pt>
                <c:pt idx="39">
                  <c:v>316.94</c:v>
                </c:pt>
                <c:pt idx="40">
                  <c:v>188.89</c:v>
                </c:pt>
                <c:pt idx="41">
                  <c:v>86.03</c:v>
                </c:pt>
                <c:pt idx="42">
                  <c:v>69.78</c:v>
                </c:pt>
                <c:pt idx="43">
                  <c:v>17.61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E5-774F-A30D-6BD28E5745B7}"/>
            </c:ext>
          </c:extLst>
        </c:ser>
        <c:ser>
          <c:idx val="10"/>
          <c:order val="6"/>
          <c:tx>
            <c:strRef>
              <c:f>'data for charts'!$I$359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charts'!$I$360:$I$383,'data for charts'!$I$441:$I$465)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20.68</c:v>
                </c:pt>
                <c:pt idx="8">
                  <c:v>38.94</c:v>
                </c:pt>
                <c:pt idx="9">
                  <c:v>54.56</c:v>
                </c:pt>
                <c:pt idx="10">
                  <c:v>65.989999999999995</c:v>
                </c:pt>
                <c:pt idx="11">
                  <c:v>71.739999999999995</c:v>
                </c:pt>
                <c:pt idx="12">
                  <c:v>72.3</c:v>
                </c:pt>
                <c:pt idx="13">
                  <c:v>66.38</c:v>
                </c:pt>
                <c:pt idx="14">
                  <c:v>54.8</c:v>
                </c:pt>
                <c:pt idx="15">
                  <c:v>38.840000000000003</c:v>
                </c:pt>
                <c:pt idx="16">
                  <c:v>20.46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107.47</c:v>
                </c:pt>
                <c:pt idx="33">
                  <c:v>232.33</c:v>
                </c:pt>
                <c:pt idx="34">
                  <c:v>349.16</c:v>
                </c:pt>
                <c:pt idx="35">
                  <c:v>430.22</c:v>
                </c:pt>
                <c:pt idx="36">
                  <c:v>459.85</c:v>
                </c:pt>
                <c:pt idx="37">
                  <c:v>462.28</c:v>
                </c:pt>
                <c:pt idx="38">
                  <c:v>404.57</c:v>
                </c:pt>
                <c:pt idx="39">
                  <c:v>319.26</c:v>
                </c:pt>
                <c:pt idx="40">
                  <c:v>193.61</c:v>
                </c:pt>
                <c:pt idx="41">
                  <c:v>132.30000000000001</c:v>
                </c:pt>
                <c:pt idx="42">
                  <c:v>76.599999999999994</c:v>
                </c:pt>
                <c:pt idx="43">
                  <c:v>18.05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7E5-774F-A30D-6BD28E5745B7}"/>
            </c:ext>
          </c:extLst>
        </c:ser>
        <c:ser>
          <c:idx val="11"/>
          <c:order val="7"/>
          <c:tx>
            <c:strRef>
              <c:f>'data for charts'!$J$359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charts'!$A$360:$A$383,'data for charts'!$A$441:$A$465)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charts'!$J$360:$J$383,'data for charts'!$J$441:$J$465)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4.1399999999999997</c:v>
                </c:pt>
                <c:pt idx="7">
                  <c:v>19.91</c:v>
                </c:pt>
                <c:pt idx="8">
                  <c:v>35.479999999999997</c:v>
                </c:pt>
                <c:pt idx="9">
                  <c:v>48.98</c:v>
                </c:pt>
                <c:pt idx="10">
                  <c:v>58.45</c:v>
                </c:pt>
                <c:pt idx="11">
                  <c:v>63.73</c:v>
                </c:pt>
                <c:pt idx="12">
                  <c:v>63.47</c:v>
                </c:pt>
                <c:pt idx="13">
                  <c:v>57.16</c:v>
                </c:pt>
                <c:pt idx="14">
                  <c:v>46.14</c:v>
                </c:pt>
                <c:pt idx="15">
                  <c:v>31.73</c:v>
                </c:pt>
                <c:pt idx="16">
                  <c:v>15.64</c:v>
                </c:pt>
                <c:pt idx="17">
                  <c:v>2.67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2.86</c:v>
                </c:pt>
                <c:pt idx="30">
                  <c:v>35.659999999999997</c:v>
                </c:pt>
                <c:pt idx="31">
                  <c:v>90.29</c:v>
                </c:pt>
                <c:pt idx="32">
                  <c:v>136.13999999999999</c:v>
                </c:pt>
                <c:pt idx="33">
                  <c:v>256.06</c:v>
                </c:pt>
                <c:pt idx="34">
                  <c:v>377.09</c:v>
                </c:pt>
                <c:pt idx="35">
                  <c:v>449.96</c:v>
                </c:pt>
                <c:pt idx="36">
                  <c:v>468.97</c:v>
                </c:pt>
                <c:pt idx="37">
                  <c:v>458.47</c:v>
                </c:pt>
                <c:pt idx="38">
                  <c:v>395.78</c:v>
                </c:pt>
                <c:pt idx="39">
                  <c:v>298.27999999999997</c:v>
                </c:pt>
                <c:pt idx="40">
                  <c:v>170.26</c:v>
                </c:pt>
                <c:pt idx="41">
                  <c:v>80.37</c:v>
                </c:pt>
                <c:pt idx="42">
                  <c:v>52.39</c:v>
                </c:pt>
                <c:pt idx="43">
                  <c:v>15.19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E5-774F-A30D-6BD28E57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996648"/>
        <c:axId val="-2070003336"/>
      </c:scatterChart>
      <c:valAx>
        <c:axId val="-2069996648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598655329002"/>
              <c:y val="0.8793300021836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0003336"/>
        <c:crosses val="autoZero"/>
        <c:crossBetween val="midCat"/>
        <c:majorUnit val="1"/>
      </c:valAx>
      <c:valAx>
        <c:axId val="-2070003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32436063762829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99966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497373871551299"/>
          <c:y val="0.93265922510094101"/>
          <c:w val="0.76642855270172305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B8-55.  BESTEST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Cloudy &amp; Clear Day Hourly Incident Solar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West Facing Surface</a:t>
            </a:r>
            <a:endParaRPr lang="en-US"/>
          </a:p>
        </c:rich>
      </c:tx>
      <c:layout>
        <c:manualLayout>
          <c:xMode val="edge"/>
          <c:yMode val="edge"/>
          <c:x val="0.269245312149522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charts'!$B$400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charts'!$B$401:$B$424,'data for charts'!$B$482:$B$506)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</c:v>
                </c:pt>
                <c:pt idx="7">
                  <c:v>13.5</c:v>
                </c:pt>
                <c:pt idx="8">
                  <c:v>31</c:v>
                </c:pt>
                <c:pt idx="9">
                  <c:v>47.1</c:v>
                </c:pt>
                <c:pt idx="10">
                  <c:v>59.7</c:v>
                </c:pt>
                <c:pt idx="11">
                  <c:v>67.400000000000006</c:v>
                </c:pt>
                <c:pt idx="12">
                  <c:v>70.099999999999994</c:v>
                </c:pt>
                <c:pt idx="13">
                  <c:v>67.3</c:v>
                </c:pt>
                <c:pt idx="14">
                  <c:v>58.9</c:v>
                </c:pt>
                <c:pt idx="15">
                  <c:v>44.9</c:v>
                </c:pt>
                <c:pt idx="16">
                  <c:v>27.6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</c:v>
                </c:pt>
                <c:pt idx="30">
                  <c:v>17.899999999999999</c:v>
                </c:pt>
                <c:pt idx="31">
                  <c:v>58.5</c:v>
                </c:pt>
                <c:pt idx="32">
                  <c:v>91.8</c:v>
                </c:pt>
                <c:pt idx="33">
                  <c:v>113.7</c:v>
                </c:pt>
                <c:pt idx="34">
                  <c:v>131.19999999999999</c:v>
                </c:pt>
                <c:pt idx="35">
                  <c:v>145.69999999999999</c:v>
                </c:pt>
                <c:pt idx="36">
                  <c:v>153.80000000000001</c:v>
                </c:pt>
                <c:pt idx="37">
                  <c:v>267.7</c:v>
                </c:pt>
                <c:pt idx="38">
                  <c:v>464.8</c:v>
                </c:pt>
                <c:pt idx="39">
                  <c:v>635.1</c:v>
                </c:pt>
                <c:pt idx="40">
                  <c:v>738.3</c:v>
                </c:pt>
                <c:pt idx="41">
                  <c:v>623.9</c:v>
                </c:pt>
                <c:pt idx="42">
                  <c:v>296.89999999999998</c:v>
                </c:pt>
                <c:pt idx="43">
                  <c:v>68.8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B-8D47-BF0B-77F546CF3B2D}"/>
            </c:ext>
          </c:extLst>
        </c:ser>
        <c:ser>
          <c:idx val="3"/>
          <c:order val="1"/>
          <c:tx>
            <c:strRef>
              <c:f>'data for charts'!$D$400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charts'!$D$401:$D$424,'data for charts'!$D$482:$D$506)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13.92</c:v>
                </c:pt>
                <c:pt idx="8">
                  <c:v>31.75</c:v>
                </c:pt>
                <c:pt idx="9">
                  <c:v>45.24</c:v>
                </c:pt>
                <c:pt idx="10">
                  <c:v>56.63</c:v>
                </c:pt>
                <c:pt idx="11">
                  <c:v>61.58</c:v>
                </c:pt>
                <c:pt idx="12">
                  <c:v>63.7</c:v>
                </c:pt>
                <c:pt idx="13">
                  <c:v>61.46</c:v>
                </c:pt>
                <c:pt idx="14">
                  <c:v>51.67</c:v>
                </c:pt>
                <c:pt idx="15">
                  <c:v>37.200000000000003</c:v>
                </c:pt>
                <c:pt idx="16">
                  <c:v>16.72</c:v>
                </c:pt>
                <c:pt idx="17">
                  <c:v>2.52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19.96</c:v>
                </c:pt>
                <c:pt idx="31">
                  <c:v>65.86</c:v>
                </c:pt>
                <c:pt idx="32">
                  <c:v>97.11</c:v>
                </c:pt>
                <c:pt idx="33">
                  <c:v>116.89</c:v>
                </c:pt>
                <c:pt idx="34">
                  <c:v>128.97</c:v>
                </c:pt>
                <c:pt idx="35">
                  <c:v>138.05000000000001</c:v>
                </c:pt>
                <c:pt idx="36">
                  <c:v>141.34</c:v>
                </c:pt>
                <c:pt idx="37">
                  <c:v>243.51</c:v>
                </c:pt>
                <c:pt idx="38">
                  <c:v>462.83</c:v>
                </c:pt>
                <c:pt idx="39">
                  <c:v>664.62</c:v>
                </c:pt>
                <c:pt idx="40">
                  <c:v>786.35</c:v>
                </c:pt>
                <c:pt idx="41">
                  <c:v>649.04999999999995</c:v>
                </c:pt>
                <c:pt idx="42">
                  <c:v>243.11</c:v>
                </c:pt>
                <c:pt idx="43">
                  <c:v>43.19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B-8D47-BF0B-77F546CF3B2D}"/>
            </c:ext>
          </c:extLst>
        </c:ser>
        <c:ser>
          <c:idx val="6"/>
          <c:order val="2"/>
          <c:tx>
            <c:strRef>
              <c:f>'data for charts'!$E$400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charts'!$E$401:$E$424,'data for charts'!$E$482:$E$506)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2.9966666666666701</c:v>
                </c:pt>
                <c:pt idx="7">
                  <c:v>20.183055555555601</c:v>
                </c:pt>
                <c:pt idx="8">
                  <c:v>37.954999999999998</c:v>
                </c:pt>
                <c:pt idx="9">
                  <c:v>53.244444444444397</c:v>
                </c:pt>
                <c:pt idx="10">
                  <c:v>64.467222222222205</c:v>
                </c:pt>
                <c:pt idx="11">
                  <c:v>69.981944444444494</c:v>
                </c:pt>
                <c:pt idx="12">
                  <c:v>70.806111111111093</c:v>
                </c:pt>
                <c:pt idx="13">
                  <c:v>65.663333333333298</c:v>
                </c:pt>
                <c:pt idx="14">
                  <c:v>54.921388888888899</c:v>
                </c:pt>
                <c:pt idx="15">
                  <c:v>39.486944444444397</c:v>
                </c:pt>
                <c:pt idx="16">
                  <c:v>21.290555555555599</c:v>
                </c:pt>
                <c:pt idx="17">
                  <c:v>3.27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0.16666666666666699</c:v>
                </c:pt>
                <c:pt idx="30">
                  <c:v>27.827500000000001</c:v>
                </c:pt>
                <c:pt idx="31">
                  <c:v>77.302499999999995</c:v>
                </c:pt>
                <c:pt idx="32">
                  <c:v>99.989166666666705</c:v>
                </c:pt>
                <c:pt idx="33">
                  <c:v>120.050555555556</c:v>
                </c:pt>
                <c:pt idx="34">
                  <c:v>134.963055555556</c:v>
                </c:pt>
                <c:pt idx="35">
                  <c:v>149.58472222222201</c:v>
                </c:pt>
                <c:pt idx="36">
                  <c:v>153.13361111111101</c:v>
                </c:pt>
                <c:pt idx="37">
                  <c:v>266.44888888888897</c:v>
                </c:pt>
                <c:pt idx="38">
                  <c:v>461.27722222222201</c:v>
                </c:pt>
                <c:pt idx="39">
                  <c:v>635.51027777777801</c:v>
                </c:pt>
                <c:pt idx="40">
                  <c:v>719.32555555555598</c:v>
                </c:pt>
                <c:pt idx="41">
                  <c:v>502.78888888888901</c:v>
                </c:pt>
                <c:pt idx="42">
                  <c:v>141.24250000000001</c:v>
                </c:pt>
                <c:pt idx="43">
                  <c:v>25.247222222222199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B-8D47-BF0B-77F546CF3B2D}"/>
            </c:ext>
          </c:extLst>
        </c:ser>
        <c:ser>
          <c:idx val="7"/>
          <c:order val="3"/>
          <c:tx>
            <c:strRef>
              <c:f>'data for charts'!$F$400</c:f>
              <c:strCache>
                <c:ptCount val="1"/>
                <c:pt idx="0">
                  <c:v>SRES/BRE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charts'!$F$401:$F$424,'data for charts'!$F$482:$F$506)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20.239999999999998</c:v>
                </c:pt>
                <c:pt idx="8">
                  <c:v>38.01</c:v>
                </c:pt>
                <c:pt idx="9">
                  <c:v>53.27</c:v>
                </c:pt>
                <c:pt idx="10">
                  <c:v>53.37</c:v>
                </c:pt>
                <c:pt idx="11">
                  <c:v>57.91</c:v>
                </c:pt>
                <c:pt idx="12">
                  <c:v>58.3</c:v>
                </c:pt>
                <c:pt idx="13">
                  <c:v>54.15</c:v>
                </c:pt>
                <c:pt idx="14">
                  <c:v>45.38</c:v>
                </c:pt>
                <c:pt idx="15">
                  <c:v>32.700000000000003</c:v>
                </c:pt>
                <c:pt idx="16">
                  <c:v>17.7</c:v>
                </c:pt>
                <c:pt idx="17">
                  <c:v>2.73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0.14000000000000001</c:v>
                </c:pt>
                <c:pt idx="30">
                  <c:v>29.94</c:v>
                </c:pt>
                <c:pt idx="31">
                  <c:v>89.2</c:v>
                </c:pt>
                <c:pt idx="32">
                  <c:v>112.85</c:v>
                </c:pt>
                <c:pt idx="33">
                  <c:v>121.41</c:v>
                </c:pt>
                <c:pt idx="34">
                  <c:v>123.51</c:v>
                </c:pt>
                <c:pt idx="35">
                  <c:v>125.06</c:v>
                </c:pt>
                <c:pt idx="36">
                  <c:v>121.07</c:v>
                </c:pt>
                <c:pt idx="37">
                  <c:v>117.94</c:v>
                </c:pt>
                <c:pt idx="38">
                  <c:v>333.68</c:v>
                </c:pt>
                <c:pt idx="39">
                  <c:v>525.35</c:v>
                </c:pt>
                <c:pt idx="40">
                  <c:v>634.59</c:v>
                </c:pt>
                <c:pt idx="41">
                  <c:v>478.44</c:v>
                </c:pt>
                <c:pt idx="42">
                  <c:v>140.30000000000001</c:v>
                </c:pt>
                <c:pt idx="43">
                  <c:v>21.96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B-8D47-BF0B-77F546CF3B2D}"/>
            </c:ext>
          </c:extLst>
        </c:ser>
        <c:ser>
          <c:idx val="8"/>
          <c:order val="4"/>
          <c:tx>
            <c:strRef>
              <c:f>'data for charts'!$G$400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charts'!$G$401:$G$424,'data for charts'!$G$482:$G$506)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</c:v>
                </c:pt>
                <c:pt idx="8">
                  <c:v>38</c:v>
                </c:pt>
                <c:pt idx="9">
                  <c:v>53</c:v>
                </c:pt>
                <c:pt idx="10">
                  <c:v>64</c:v>
                </c:pt>
                <c:pt idx="11">
                  <c:v>70</c:v>
                </c:pt>
                <c:pt idx="12">
                  <c:v>71</c:v>
                </c:pt>
                <c:pt idx="13">
                  <c:v>66</c:v>
                </c:pt>
                <c:pt idx="14">
                  <c:v>55</c:v>
                </c:pt>
                <c:pt idx="15">
                  <c:v>40</c:v>
                </c:pt>
                <c:pt idx="16">
                  <c:v>21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</c:v>
                </c:pt>
                <c:pt idx="31">
                  <c:v>80</c:v>
                </c:pt>
                <c:pt idx="32">
                  <c:v>104</c:v>
                </c:pt>
                <c:pt idx="33">
                  <c:v>125</c:v>
                </c:pt>
                <c:pt idx="34">
                  <c:v>140</c:v>
                </c:pt>
                <c:pt idx="35">
                  <c:v>154</c:v>
                </c:pt>
                <c:pt idx="36">
                  <c:v>157</c:v>
                </c:pt>
                <c:pt idx="37">
                  <c:v>270</c:v>
                </c:pt>
                <c:pt idx="38">
                  <c:v>463</c:v>
                </c:pt>
                <c:pt idx="39">
                  <c:v>635</c:v>
                </c:pt>
                <c:pt idx="40">
                  <c:v>715</c:v>
                </c:pt>
                <c:pt idx="41">
                  <c:v>497</c:v>
                </c:pt>
                <c:pt idx="42">
                  <c:v>139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B-8D47-BF0B-77F546CF3B2D}"/>
            </c:ext>
          </c:extLst>
        </c:ser>
        <c:ser>
          <c:idx val="9"/>
          <c:order val="5"/>
          <c:tx>
            <c:strRef>
              <c:f>'data for charts'!$H$400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charts'!$H$401:$H$424,'data for charts'!$H$482:$H$506)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</c:v>
                </c:pt>
                <c:pt idx="7">
                  <c:v>20.170000000000002</c:v>
                </c:pt>
                <c:pt idx="8">
                  <c:v>37.92</c:v>
                </c:pt>
                <c:pt idx="9">
                  <c:v>53.17</c:v>
                </c:pt>
                <c:pt idx="10">
                  <c:v>64.39</c:v>
                </c:pt>
                <c:pt idx="11">
                  <c:v>69.89</c:v>
                </c:pt>
                <c:pt idx="12">
                  <c:v>70.75</c:v>
                </c:pt>
                <c:pt idx="13">
                  <c:v>65.69</c:v>
                </c:pt>
                <c:pt idx="14">
                  <c:v>55.03</c:v>
                </c:pt>
                <c:pt idx="15">
                  <c:v>39.61</c:v>
                </c:pt>
                <c:pt idx="16">
                  <c:v>21.42</c:v>
                </c:pt>
                <c:pt idx="17">
                  <c:v>3.28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0.17</c:v>
                </c:pt>
                <c:pt idx="30">
                  <c:v>27.01</c:v>
                </c:pt>
                <c:pt idx="31">
                  <c:v>63</c:v>
                </c:pt>
                <c:pt idx="32">
                  <c:v>71.22</c:v>
                </c:pt>
                <c:pt idx="33">
                  <c:v>85.58</c:v>
                </c:pt>
                <c:pt idx="34">
                  <c:v>98.03</c:v>
                </c:pt>
                <c:pt idx="35">
                  <c:v>109.14</c:v>
                </c:pt>
                <c:pt idx="36">
                  <c:v>113.06</c:v>
                </c:pt>
                <c:pt idx="37">
                  <c:v>235.17</c:v>
                </c:pt>
                <c:pt idx="38">
                  <c:v>453.89</c:v>
                </c:pt>
                <c:pt idx="39">
                  <c:v>652.5</c:v>
                </c:pt>
                <c:pt idx="40">
                  <c:v>762.78</c:v>
                </c:pt>
                <c:pt idx="41">
                  <c:v>568.33000000000004</c:v>
                </c:pt>
                <c:pt idx="42">
                  <c:v>158</c:v>
                </c:pt>
                <c:pt idx="43">
                  <c:v>26.6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B-8D47-BF0B-77F546CF3B2D}"/>
            </c:ext>
          </c:extLst>
        </c:ser>
        <c:ser>
          <c:idx val="10"/>
          <c:order val="6"/>
          <c:tx>
            <c:strRef>
              <c:f>'data for charts'!$I$400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charts'!$I$401:$I$424,'data for charts'!$I$482:$I$506)</c:f>
              <c:numCache>
                <c:formatCode>0.0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20.149999999999999</c:v>
                </c:pt>
                <c:pt idx="8">
                  <c:v>37.9</c:v>
                </c:pt>
                <c:pt idx="9">
                  <c:v>53.15</c:v>
                </c:pt>
                <c:pt idx="10">
                  <c:v>64.400000000000006</c:v>
                </c:pt>
                <c:pt idx="11">
                  <c:v>69.95</c:v>
                </c:pt>
                <c:pt idx="12">
                  <c:v>71.16</c:v>
                </c:pt>
                <c:pt idx="13">
                  <c:v>66.02</c:v>
                </c:pt>
                <c:pt idx="14">
                  <c:v>55.16</c:v>
                </c:pt>
                <c:pt idx="15">
                  <c:v>39.729999999999997</c:v>
                </c:pt>
                <c:pt idx="16">
                  <c:v>21.6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25.7</c:v>
                </c:pt>
                <c:pt idx="31">
                  <c:v>62.1</c:v>
                </c:pt>
                <c:pt idx="32">
                  <c:v>72</c:v>
                </c:pt>
                <c:pt idx="33">
                  <c:v>92.6</c:v>
                </c:pt>
                <c:pt idx="34">
                  <c:v>112.8</c:v>
                </c:pt>
                <c:pt idx="35">
                  <c:v>136.75</c:v>
                </c:pt>
                <c:pt idx="36">
                  <c:v>150.9</c:v>
                </c:pt>
                <c:pt idx="37">
                  <c:v>382.5</c:v>
                </c:pt>
                <c:pt idx="38">
                  <c:v>576.80999999999995</c:v>
                </c:pt>
                <c:pt idx="39">
                  <c:v>744.52</c:v>
                </c:pt>
                <c:pt idx="40">
                  <c:v>807.29</c:v>
                </c:pt>
                <c:pt idx="41">
                  <c:v>541.67999999999995</c:v>
                </c:pt>
                <c:pt idx="42">
                  <c:v>145.25</c:v>
                </c:pt>
                <c:pt idx="43">
                  <c:v>24.9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B-8D47-BF0B-77F546CF3B2D}"/>
            </c:ext>
          </c:extLst>
        </c:ser>
        <c:ser>
          <c:idx val="11"/>
          <c:order val="7"/>
          <c:tx>
            <c:strRef>
              <c:f>'data for charts'!$J$400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charts'!$A$401:$A$424,'data for charts'!$A$482:$A$506)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charts'!$J$401:$J$424,'data for charts'!$J$482:$J$506)</c:f>
              <c:numCache>
                <c:formatCode>0.00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4.0999999999999996</c:v>
                </c:pt>
                <c:pt idx="7">
                  <c:v>19.54</c:v>
                </c:pt>
                <c:pt idx="8">
                  <c:v>34.58</c:v>
                </c:pt>
                <c:pt idx="9">
                  <c:v>47.82</c:v>
                </c:pt>
                <c:pt idx="10">
                  <c:v>56.97</c:v>
                </c:pt>
                <c:pt idx="11">
                  <c:v>61.33</c:v>
                </c:pt>
                <c:pt idx="12">
                  <c:v>61.43</c:v>
                </c:pt>
                <c:pt idx="13">
                  <c:v>56.28</c:v>
                </c:pt>
                <c:pt idx="14">
                  <c:v>46.13</c:v>
                </c:pt>
                <c:pt idx="15">
                  <c:v>32.25</c:v>
                </c:pt>
                <c:pt idx="16">
                  <c:v>16.12</c:v>
                </c:pt>
                <c:pt idx="17">
                  <c:v>2.72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0_)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2.86</c:v>
                </c:pt>
                <c:pt idx="30">
                  <c:v>35.659999999999997</c:v>
                </c:pt>
                <c:pt idx="31">
                  <c:v>90.29</c:v>
                </c:pt>
                <c:pt idx="32">
                  <c:v>128.82</c:v>
                </c:pt>
                <c:pt idx="33">
                  <c:v>146.38</c:v>
                </c:pt>
                <c:pt idx="34">
                  <c:v>152.72</c:v>
                </c:pt>
                <c:pt idx="35">
                  <c:v>149.83000000000001</c:v>
                </c:pt>
                <c:pt idx="36">
                  <c:v>142.66</c:v>
                </c:pt>
                <c:pt idx="37">
                  <c:v>257.39999999999998</c:v>
                </c:pt>
                <c:pt idx="38">
                  <c:v>457.01</c:v>
                </c:pt>
                <c:pt idx="39">
                  <c:v>616.36</c:v>
                </c:pt>
                <c:pt idx="40">
                  <c:v>668.52</c:v>
                </c:pt>
                <c:pt idx="41">
                  <c:v>511.04</c:v>
                </c:pt>
                <c:pt idx="42">
                  <c:v>163.22</c:v>
                </c:pt>
                <c:pt idx="43">
                  <c:v>26.89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B-8D47-BF0B-77F546CF3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995368"/>
        <c:axId val="-2066001768"/>
      </c:scatterChart>
      <c:valAx>
        <c:axId val="-2065995368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653470480451901"/>
              <c:y val="0.881490882155227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001768"/>
        <c:crosses val="autoZero"/>
        <c:crossBetween val="midCat"/>
        <c:majorUnit val="1"/>
      </c:valAx>
      <c:valAx>
        <c:axId val="-2066001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Incident Solar Radiation (Wh/m</a:t>
                </a:r>
                <a:r>
                  <a:rPr lang="en-US" sz="11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3324360637628290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995368"/>
        <c:crosses val="autoZero"/>
        <c:crossBetween val="midCat"/>
        <c:majorUnit val="2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303678327667401"/>
          <c:y val="0.93265922510094101"/>
          <c:w val="0.76938776104707196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B8-56.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 - Cases 600FF and 900FF</a:t>
            </a:r>
            <a:endParaRPr lang="en-US"/>
          </a:p>
        </c:rich>
      </c:tx>
      <c:layout>
        <c:manualLayout>
          <c:xMode val="edge"/>
          <c:yMode val="edge"/>
          <c:x val="0.272489884380434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charts'!$B$522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charts'!$B$523:$B$546,'data for charts'!$B$563:$B$587)</c:f>
              <c:numCache>
                <c:formatCode>0.00</c:formatCode>
                <c:ptCount val="49"/>
                <c:pt idx="0">
                  <c:v>-8.8800000000000008</c:v>
                </c:pt>
                <c:pt idx="1">
                  <c:v>-10.48</c:v>
                </c:pt>
                <c:pt idx="2">
                  <c:v>-11.76</c:v>
                </c:pt>
                <c:pt idx="3">
                  <c:v>-12.75</c:v>
                </c:pt>
                <c:pt idx="4">
                  <c:v>-13.69</c:v>
                </c:pt>
                <c:pt idx="5">
                  <c:v>-14.49</c:v>
                </c:pt>
                <c:pt idx="6">
                  <c:v>-15.15</c:v>
                </c:pt>
                <c:pt idx="7">
                  <c:v>-15.63</c:v>
                </c:pt>
                <c:pt idx="8">
                  <c:v>-14.63</c:v>
                </c:pt>
                <c:pt idx="9">
                  <c:v>-10.029999999999999</c:v>
                </c:pt>
                <c:pt idx="10">
                  <c:v>-2.2000000000000002</c:v>
                </c:pt>
                <c:pt idx="11">
                  <c:v>8.84</c:v>
                </c:pt>
                <c:pt idx="12">
                  <c:v>18.96</c:v>
                </c:pt>
                <c:pt idx="13">
                  <c:v>27.19</c:v>
                </c:pt>
                <c:pt idx="14">
                  <c:v>33.22</c:v>
                </c:pt>
                <c:pt idx="15">
                  <c:v>35.51</c:v>
                </c:pt>
                <c:pt idx="16">
                  <c:v>31.46</c:v>
                </c:pt>
                <c:pt idx="17">
                  <c:v>23.99</c:v>
                </c:pt>
                <c:pt idx="18">
                  <c:v>18.079999999999998</c:v>
                </c:pt>
                <c:pt idx="19">
                  <c:v>13.02</c:v>
                </c:pt>
                <c:pt idx="20">
                  <c:v>8.8699999999999992</c:v>
                </c:pt>
                <c:pt idx="21">
                  <c:v>5.12</c:v>
                </c:pt>
                <c:pt idx="22">
                  <c:v>2.0299999999999998</c:v>
                </c:pt>
                <c:pt idx="23">
                  <c:v>-1.03</c:v>
                </c:pt>
                <c:pt idx="24" formatCode="0.000_)">
                  <c:v>0</c:v>
                </c:pt>
                <c:pt idx="25">
                  <c:v>1.61</c:v>
                </c:pt>
                <c:pt idx="26">
                  <c:v>0.93</c:v>
                </c:pt>
                <c:pt idx="27">
                  <c:v>0.49</c:v>
                </c:pt>
                <c:pt idx="28">
                  <c:v>7.0000000000000007E-2</c:v>
                </c:pt>
                <c:pt idx="29">
                  <c:v>-0.41</c:v>
                </c:pt>
                <c:pt idx="30">
                  <c:v>-0.87</c:v>
                </c:pt>
                <c:pt idx="31">
                  <c:v>-1.27</c:v>
                </c:pt>
                <c:pt idx="32">
                  <c:v>-1.64</c:v>
                </c:pt>
                <c:pt idx="33">
                  <c:v>-1.54</c:v>
                </c:pt>
                <c:pt idx="34">
                  <c:v>-0.4</c:v>
                </c:pt>
                <c:pt idx="35">
                  <c:v>1.59</c:v>
                </c:pt>
                <c:pt idx="36">
                  <c:v>4.4000000000000004</c:v>
                </c:pt>
                <c:pt idx="37">
                  <c:v>6.72</c:v>
                </c:pt>
                <c:pt idx="38">
                  <c:v>8.66</c:v>
                </c:pt>
                <c:pt idx="39">
                  <c:v>10.02</c:v>
                </c:pt>
                <c:pt idx="40">
                  <c:v>10.4</c:v>
                </c:pt>
                <c:pt idx="41">
                  <c:v>9.41</c:v>
                </c:pt>
                <c:pt idx="42">
                  <c:v>7.66</c:v>
                </c:pt>
                <c:pt idx="43">
                  <c:v>6.74</c:v>
                </c:pt>
                <c:pt idx="44">
                  <c:v>6</c:v>
                </c:pt>
                <c:pt idx="45">
                  <c:v>5.41</c:v>
                </c:pt>
                <c:pt idx="46">
                  <c:v>4.74</c:v>
                </c:pt>
                <c:pt idx="47">
                  <c:v>4.2</c:v>
                </c:pt>
                <c:pt idx="48">
                  <c:v>3.66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3-7F4F-A624-6D66C9E71FAD}"/>
            </c:ext>
          </c:extLst>
        </c:ser>
        <c:ser>
          <c:idx val="1"/>
          <c:order val="1"/>
          <c:tx>
            <c:strRef>
              <c:f>'data for charts'!$C$522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charts'!$C$523:$C$546,'data for charts'!$C$563:$C$587)</c:f>
              <c:numCache>
                <c:formatCode>0.00</c:formatCode>
                <c:ptCount val="49"/>
                <c:pt idx="0">
                  <c:v>-12.040929999999999</c:v>
                </c:pt>
                <c:pt idx="1">
                  <c:v>-13.523020000000001</c:v>
                </c:pt>
                <c:pt idx="2">
                  <c:v>-14.40184</c:v>
                </c:pt>
                <c:pt idx="3">
                  <c:v>-15.25975</c:v>
                </c:pt>
                <c:pt idx="4">
                  <c:v>-15.99878</c:v>
                </c:pt>
                <c:pt idx="5">
                  <c:v>-16.398319999999998</c:v>
                </c:pt>
                <c:pt idx="6">
                  <c:v>-17.010829999999999</c:v>
                </c:pt>
                <c:pt idx="7">
                  <c:v>-17.053129999999999</c:v>
                </c:pt>
                <c:pt idx="8">
                  <c:v>-13.73638</c:v>
                </c:pt>
                <c:pt idx="9">
                  <c:v>-7.993716</c:v>
                </c:pt>
                <c:pt idx="10">
                  <c:v>2.6043159999999999</c:v>
                </c:pt>
                <c:pt idx="11">
                  <c:v>12.215059999999999</c:v>
                </c:pt>
                <c:pt idx="12">
                  <c:v>20.860199999999999</c:v>
                </c:pt>
                <c:pt idx="13">
                  <c:v>27.53201</c:v>
                </c:pt>
                <c:pt idx="14">
                  <c:v>31.328890000000001</c:v>
                </c:pt>
                <c:pt idx="15">
                  <c:v>31.059419999999999</c:v>
                </c:pt>
                <c:pt idx="16">
                  <c:v>24.280139999999999</c:v>
                </c:pt>
                <c:pt idx="17">
                  <c:v>17.463360000000002</c:v>
                </c:pt>
                <c:pt idx="18">
                  <c:v>12.05287</c:v>
                </c:pt>
                <c:pt idx="19">
                  <c:v>7.5727209999999996</c:v>
                </c:pt>
                <c:pt idx="20">
                  <c:v>3.5981290000000001</c:v>
                </c:pt>
                <c:pt idx="21">
                  <c:v>0.51861420000000003</c:v>
                </c:pt>
                <c:pt idx="22">
                  <c:v>-1.9380599999999999</c:v>
                </c:pt>
                <c:pt idx="23">
                  <c:v>-4.0741290000000001</c:v>
                </c:pt>
                <c:pt idx="24" formatCode="0.000_)">
                  <c:v>0</c:v>
                </c:pt>
                <c:pt idx="25">
                  <c:v>-0.17002049999999999</c:v>
                </c:pt>
                <c:pt idx="26">
                  <c:v>-0.79333200000000004</c:v>
                </c:pt>
                <c:pt idx="27">
                  <c:v>-1.0907659999999999</c:v>
                </c:pt>
                <c:pt idx="28">
                  <c:v>-1.674518</c:v>
                </c:pt>
                <c:pt idx="29">
                  <c:v>-2.041385</c:v>
                </c:pt>
                <c:pt idx="30">
                  <c:v>-2.432849</c:v>
                </c:pt>
                <c:pt idx="31">
                  <c:v>-2.9701719999999998</c:v>
                </c:pt>
                <c:pt idx="32">
                  <c:v>-3.1541109999999999</c:v>
                </c:pt>
                <c:pt idx="33">
                  <c:v>-2.3937599999999999</c:v>
                </c:pt>
                <c:pt idx="34">
                  <c:v>-1.0923590000000001</c:v>
                </c:pt>
                <c:pt idx="35">
                  <c:v>1.5953360000000001</c:v>
                </c:pt>
                <c:pt idx="36">
                  <c:v>3.6248589999999998</c:v>
                </c:pt>
                <c:pt idx="37">
                  <c:v>5.6202759999999996</c:v>
                </c:pt>
                <c:pt idx="38">
                  <c:v>7.3237449999999997</c:v>
                </c:pt>
                <c:pt idx="39">
                  <c:v>8.2691359999999996</c:v>
                </c:pt>
                <c:pt idx="40">
                  <c:v>8.1513120000000008</c:v>
                </c:pt>
                <c:pt idx="41">
                  <c:v>6.5308599999999997</c:v>
                </c:pt>
                <c:pt idx="42">
                  <c:v>5.2506139999999997</c:v>
                </c:pt>
                <c:pt idx="43">
                  <c:v>4.5190869999999999</c:v>
                </c:pt>
                <c:pt idx="44">
                  <c:v>3.8832390000000001</c:v>
                </c:pt>
                <c:pt idx="45">
                  <c:v>3.2206000000000001</c:v>
                </c:pt>
                <c:pt idx="46">
                  <c:v>2.848462</c:v>
                </c:pt>
                <c:pt idx="47">
                  <c:v>2.4744579999999998</c:v>
                </c:pt>
                <c:pt idx="48">
                  <c:v>1.8993629999999999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3-7F4F-A624-6D66C9E71FAD}"/>
            </c:ext>
          </c:extLst>
        </c:ser>
        <c:ser>
          <c:idx val="3"/>
          <c:order val="2"/>
          <c:tx>
            <c:strRef>
              <c:f>'data for charts'!$D$522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charts'!$D$523:$D$546,'data for charts'!$D$563:$D$587)</c:f>
              <c:numCache>
                <c:formatCode>0.00</c:formatCode>
                <c:ptCount val="49"/>
                <c:pt idx="0">
                  <c:v>-12.3</c:v>
                </c:pt>
                <c:pt idx="1">
                  <c:v>-14.1</c:v>
                </c:pt>
                <c:pt idx="2">
                  <c:v>-15.4</c:v>
                </c:pt>
                <c:pt idx="3">
                  <c:v>-16.3</c:v>
                </c:pt>
                <c:pt idx="4">
                  <c:v>-17.100000000000001</c:v>
                </c:pt>
                <c:pt idx="5">
                  <c:v>-17.899999999999999</c:v>
                </c:pt>
                <c:pt idx="6">
                  <c:v>-18.5</c:v>
                </c:pt>
                <c:pt idx="7">
                  <c:v>-18.8</c:v>
                </c:pt>
                <c:pt idx="8">
                  <c:v>-14.7</c:v>
                </c:pt>
                <c:pt idx="9">
                  <c:v>-7.8</c:v>
                </c:pt>
                <c:pt idx="10">
                  <c:v>3.2</c:v>
                </c:pt>
                <c:pt idx="11">
                  <c:v>13.4</c:v>
                </c:pt>
                <c:pt idx="12">
                  <c:v>22.3</c:v>
                </c:pt>
                <c:pt idx="13">
                  <c:v>29.5</c:v>
                </c:pt>
                <c:pt idx="14">
                  <c:v>33.799999999999997</c:v>
                </c:pt>
                <c:pt idx="15">
                  <c:v>33.5</c:v>
                </c:pt>
                <c:pt idx="16">
                  <c:v>27</c:v>
                </c:pt>
                <c:pt idx="17">
                  <c:v>19.7</c:v>
                </c:pt>
                <c:pt idx="18">
                  <c:v>13.7</c:v>
                </c:pt>
                <c:pt idx="19">
                  <c:v>8.6999999999999993</c:v>
                </c:pt>
                <c:pt idx="20">
                  <c:v>4.4000000000000004</c:v>
                </c:pt>
                <c:pt idx="21">
                  <c:v>1</c:v>
                </c:pt>
                <c:pt idx="22">
                  <c:v>-1.9</c:v>
                </c:pt>
                <c:pt idx="23">
                  <c:v>-4.4000000000000004</c:v>
                </c:pt>
                <c:pt idx="24" formatCode="0.000_)">
                  <c:v>0</c:v>
                </c:pt>
                <c:pt idx="25">
                  <c:v>-0.9</c:v>
                </c:pt>
                <c:pt idx="26">
                  <c:v>-1.6</c:v>
                </c:pt>
                <c:pt idx="27">
                  <c:v>-2</c:v>
                </c:pt>
                <c:pt idx="28">
                  <c:v>-2.5</c:v>
                </c:pt>
                <c:pt idx="29">
                  <c:v>-2.9</c:v>
                </c:pt>
                <c:pt idx="30">
                  <c:v>-3.4</c:v>
                </c:pt>
                <c:pt idx="31">
                  <c:v>-3.9</c:v>
                </c:pt>
                <c:pt idx="32">
                  <c:v>-4.3</c:v>
                </c:pt>
                <c:pt idx="33">
                  <c:v>-3.3</c:v>
                </c:pt>
                <c:pt idx="34">
                  <c:v>-1.6</c:v>
                </c:pt>
                <c:pt idx="35">
                  <c:v>1.2</c:v>
                </c:pt>
                <c:pt idx="36">
                  <c:v>3.5</c:v>
                </c:pt>
                <c:pt idx="37">
                  <c:v>5.5</c:v>
                </c:pt>
                <c:pt idx="38">
                  <c:v>7.2</c:v>
                </c:pt>
                <c:pt idx="39">
                  <c:v>8</c:v>
                </c:pt>
                <c:pt idx="40">
                  <c:v>7.9</c:v>
                </c:pt>
                <c:pt idx="41">
                  <c:v>6.2</c:v>
                </c:pt>
                <c:pt idx="42">
                  <c:v>4.7</c:v>
                </c:pt>
                <c:pt idx="43">
                  <c:v>3.8</c:v>
                </c:pt>
                <c:pt idx="44">
                  <c:v>3.2</c:v>
                </c:pt>
                <c:pt idx="45">
                  <c:v>2.7</c:v>
                </c:pt>
                <c:pt idx="46">
                  <c:v>2.2000000000000002</c:v>
                </c:pt>
                <c:pt idx="47">
                  <c:v>1.7</c:v>
                </c:pt>
                <c:pt idx="4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43-7F4F-A624-6D66C9E71FAD}"/>
            </c:ext>
          </c:extLst>
        </c:ser>
        <c:ser>
          <c:idx val="6"/>
          <c:order val="3"/>
          <c:tx>
            <c:strRef>
              <c:f>'data for charts'!$E$522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charts'!$E$523:$E$546,'data for charts'!$E$563:$E$587)</c:f>
              <c:numCache>
                <c:formatCode>0.00</c:formatCode>
                <c:ptCount val="49"/>
                <c:pt idx="0">
                  <c:v>-12.21</c:v>
                </c:pt>
                <c:pt idx="1">
                  <c:v>-13.8</c:v>
                </c:pt>
                <c:pt idx="2">
                  <c:v>-14.9</c:v>
                </c:pt>
                <c:pt idx="3">
                  <c:v>-15.79</c:v>
                </c:pt>
                <c:pt idx="4">
                  <c:v>-16.55</c:v>
                </c:pt>
                <c:pt idx="5">
                  <c:v>-17.2</c:v>
                </c:pt>
                <c:pt idx="6">
                  <c:v>-17.739999999999998</c:v>
                </c:pt>
                <c:pt idx="7">
                  <c:v>-17.850000000000001</c:v>
                </c:pt>
                <c:pt idx="8">
                  <c:v>-14.88</c:v>
                </c:pt>
                <c:pt idx="9">
                  <c:v>-9.07</c:v>
                </c:pt>
                <c:pt idx="10">
                  <c:v>1.01</c:v>
                </c:pt>
                <c:pt idx="11">
                  <c:v>11.21</c:v>
                </c:pt>
                <c:pt idx="12">
                  <c:v>20.03</c:v>
                </c:pt>
                <c:pt idx="13">
                  <c:v>27.27</c:v>
                </c:pt>
                <c:pt idx="14">
                  <c:v>31.34</c:v>
                </c:pt>
                <c:pt idx="15">
                  <c:v>31.47</c:v>
                </c:pt>
                <c:pt idx="16">
                  <c:v>25.96</c:v>
                </c:pt>
                <c:pt idx="17">
                  <c:v>18.96</c:v>
                </c:pt>
                <c:pt idx="18">
                  <c:v>13.04</c:v>
                </c:pt>
                <c:pt idx="19">
                  <c:v>8.31</c:v>
                </c:pt>
                <c:pt idx="20">
                  <c:v>4.2699999999999996</c:v>
                </c:pt>
                <c:pt idx="21">
                  <c:v>0.99</c:v>
                </c:pt>
                <c:pt idx="22">
                  <c:v>-1.66</c:v>
                </c:pt>
                <c:pt idx="23">
                  <c:v>-3.92</c:v>
                </c:pt>
                <c:pt idx="24" formatCode="0.000_)">
                  <c:v>0</c:v>
                </c:pt>
                <c:pt idx="25">
                  <c:v>-1.31</c:v>
                </c:pt>
                <c:pt idx="26">
                  <c:v>-1.97</c:v>
                </c:pt>
                <c:pt idx="27">
                  <c:v>-2.37</c:v>
                </c:pt>
                <c:pt idx="28">
                  <c:v>-2.81</c:v>
                </c:pt>
                <c:pt idx="29">
                  <c:v>-3.25</c:v>
                </c:pt>
                <c:pt idx="30">
                  <c:v>-3.68</c:v>
                </c:pt>
                <c:pt idx="31">
                  <c:v>-4.0999999999999996</c:v>
                </c:pt>
                <c:pt idx="32">
                  <c:v>-4.4000000000000004</c:v>
                </c:pt>
                <c:pt idx="33">
                  <c:v>-3.45</c:v>
                </c:pt>
                <c:pt idx="34">
                  <c:v>-1.6</c:v>
                </c:pt>
                <c:pt idx="35">
                  <c:v>1.66</c:v>
                </c:pt>
                <c:pt idx="36">
                  <c:v>4.4000000000000004</c:v>
                </c:pt>
                <c:pt idx="37">
                  <c:v>6.56</c:v>
                </c:pt>
                <c:pt idx="38">
                  <c:v>8.39</c:v>
                </c:pt>
                <c:pt idx="39">
                  <c:v>9.0399999999999991</c:v>
                </c:pt>
                <c:pt idx="40">
                  <c:v>8.58</c:v>
                </c:pt>
                <c:pt idx="41">
                  <c:v>6.44</c:v>
                </c:pt>
                <c:pt idx="42">
                  <c:v>4.43</c:v>
                </c:pt>
                <c:pt idx="43">
                  <c:v>3.37</c:v>
                </c:pt>
                <c:pt idx="44">
                  <c:v>2.73</c:v>
                </c:pt>
                <c:pt idx="45">
                  <c:v>2.11</c:v>
                </c:pt>
                <c:pt idx="46">
                  <c:v>1.66</c:v>
                </c:pt>
                <c:pt idx="47">
                  <c:v>1.26</c:v>
                </c:pt>
                <c:pt idx="48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43-7F4F-A624-6D66C9E71FAD}"/>
            </c:ext>
          </c:extLst>
        </c:ser>
        <c:ser>
          <c:idx val="8"/>
          <c:order val="4"/>
          <c:tx>
            <c:strRef>
              <c:f>'data for charts'!$G$522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charts'!$G$523:$G$546,'data for charts'!$G$563:$G$587)</c:f>
              <c:numCache>
                <c:formatCode>0.00</c:formatCode>
                <c:ptCount val="49"/>
                <c:pt idx="0">
                  <c:v>-12.1</c:v>
                </c:pt>
                <c:pt idx="1">
                  <c:v>-13.7</c:v>
                </c:pt>
                <c:pt idx="2">
                  <c:v>-14.7</c:v>
                </c:pt>
                <c:pt idx="3">
                  <c:v>-15.6</c:v>
                </c:pt>
                <c:pt idx="4">
                  <c:v>-16.399999999999999</c:v>
                </c:pt>
                <c:pt idx="5">
                  <c:v>-17</c:v>
                </c:pt>
                <c:pt idx="6">
                  <c:v>-17.600000000000001</c:v>
                </c:pt>
                <c:pt idx="7">
                  <c:v>-17.8</c:v>
                </c:pt>
                <c:pt idx="8">
                  <c:v>-14.6</c:v>
                </c:pt>
                <c:pt idx="9">
                  <c:v>-8.9</c:v>
                </c:pt>
                <c:pt idx="10">
                  <c:v>1</c:v>
                </c:pt>
                <c:pt idx="11">
                  <c:v>10.7</c:v>
                </c:pt>
                <c:pt idx="12">
                  <c:v>19.2</c:v>
                </c:pt>
                <c:pt idx="13">
                  <c:v>26.1</c:v>
                </c:pt>
                <c:pt idx="14">
                  <c:v>29.8</c:v>
                </c:pt>
                <c:pt idx="15">
                  <c:v>29.7</c:v>
                </c:pt>
                <c:pt idx="16">
                  <c:v>23.9</c:v>
                </c:pt>
                <c:pt idx="17">
                  <c:v>17.600000000000001</c:v>
                </c:pt>
                <c:pt idx="18">
                  <c:v>12.2</c:v>
                </c:pt>
                <c:pt idx="19">
                  <c:v>7.8</c:v>
                </c:pt>
                <c:pt idx="20">
                  <c:v>4</c:v>
                </c:pt>
                <c:pt idx="21">
                  <c:v>0.9</c:v>
                </c:pt>
                <c:pt idx="22">
                  <c:v>-1.7</c:v>
                </c:pt>
                <c:pt idx="23">
                  <c:v>-3.9</c:v>
                </c:pt>
                <c:pt idx="24" formatCode="0.000_)">
                  <c:v>0</c:v>
                </c:pt>
                <c:pt idx="25">
                  <c:v>-0.7</c:v>
                </c:pt>
                <c:pt idx="26">
                  <c:v>-1.4</c:v>
                </c:pt>
                <c:pt idx="27">
                  <c:v>-1.8</c:v>
                </c:pt>
                <c:pt idx="28">
                  <c:v>-2.2999999999999998</c:v>
                </c:pt>
                <c:pt idx="29">
                  <c:v>-2.7</c:v>
                </c:pt>
                <c:pt idx="30">
                  <c:v>-3.2</c:v>
                </c:pt>
                <c:pt idx="31">
                  <c:v>-3.6</c:v>
                </c:pt>
                <c:pt idx="32">
                  <c:v>-4</c:v>
                </c:pt>
                <c:pt idx="33">
                  <c:v>-3.2</c:v>
                </c:pt>
                <c:pt idx="34">
                  <c:v>-1.7</c:v>
                </c:pt>
                <c:pt idx="35">
                  <c:v>0.9</c:v>
                </c:pt>
                <c:pt idx="36">
                  <c:v>3.1</c:v>
                </c:pt>
                <c:pt idx="37">
                  <c:v>5.0999999999999996</c:v>
                </c:pt>
                <c:pt idx="38">
                  <c:v>6.8</c:v>
                </c:pt>
                <c:pt idx="39">
                  <c:v>7.6</c:v>
                </c:pt>
                <c:pt idx="40">
                  <c:v>7.4</c:v>
                </c:pt>
                <c:pt idx="41">
                  <c:v>5.8</c:v>
                </c:pt>
                <c:pt idx="42">
                  <c:v>4.4000000000000004</c:v>
                </c:pt>
                <c:pt idx="43">
                  <c:v>3.6</c:v>
                </c:pt>
                <c:pt idx="44">
                  <c:v>3</c:v>
                </c:pt>
                <c:pt idx="45">
                  <c:v>2.4</c:v>
                </c:pt>
                <c:pt idx="46">
                  <c:v>1.9</c:v>
                </c:pt>
                <c:pt idx="47">
                  <c:v>1.5</c:v>
                </c:pt>
                <c:pt idx="4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43-7F4F-A624-6D66C9E71FAD}"/>
            </c:ext>
          </c:extLst>
        </c:ser>
        <c:ser>
          <c:idx val="9"/>
          <c:order val="5"/>
          <c:tx>
            <c:strRef>
              <c:f>'data for charts'!$H$522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charts'!$H$523:$H$546,'data for charts'!$H$563:$H$587)</c:f>
              <c:numCache>
                <c:formatCode>0.00</c:formatCode>
                <c:ptCount val="49"/>
                <c:pt idx="0">
                  <c:v>-12.02</c:v>
                </c:pt>
                <c:pt idx="1">
                  <c:v>-13.5</c:v>
                </c:pt>
                <c:pt idx="2">
                  <c:v>-14.7</c:v>
                </c:pt>
                <c:pt idx="3">
                  <c:v>-15.65</c:v>
                </c:pt>
                <c:pt idx="4">
                  <c:v>-16.47</c:v>
                </c:pt>
                <c:pt idx="5">
                  <c:v>-17.14</c:v>
                </c:pt>
                <c:pt idx="6">
                  <c:v>-17.7</c:v>
                </c:pt>
                <c:pt idx="7">
                  <c:v>-17.59</c:v>
                </c:pt>
                <c:pt idx="8">
                  <c:v>-13.46</c:v>
                </c:pt>
                <c:pt idx="9">
                  <c:v>-7.0990000000000002</c:v>
                </c:pt>
                <c:pt idx="10">
                  <c:v>3.657</c:v>
                </c:pt>
                <c:pt idx="11">
                  <c:v>13.49</c:v>
                </c:pt>
                <c:pt idx="12">
                  <c:v>21.77</c:v>
                </c:pt>
                <c:pt idx="13">
                  <c:v>28.26</c:v>
                </c:pt>
                <c:pt idx="14">
                  <c:v>32.090000000000003</c:v>
                </c:pt>
                <c:pt idx="15">
                  <c:v>32.159999999999997</c:v>
                </c:pt>
                <c:pt idx="16">
                  <c:v>25.71</c:v>
                </c:pt>
                <c:pt idx="17">
                  <c:v>18.84</c:v>
                </c:pt>
                <c:pt idx="18">
                  <c:v>13.1</c:v>
                </c:pt>
                <c:pt idx="19">
                  <c:v>8.4079999999999995</c:v>
                </c:pt>
                <c:pt idx="20">
                  <c:v>4.3869999999999996</c:v>
                </c:pt>
                <c:pt idx="21">
                  <c:v>0.96589999999999998</c:v>
                </c:pt>
                <c:pt idx="22">
                  <c:v>-1.7809999999999999</c:v>
                </c:pt>
                <c:pt idx="23">
                  <c:v>-4.032</c:v>
                </c:pt>
                <c:pt idx="24" formatCode="0.000_)">
                  <c:v>0</c:v>
                </c:pt>
                <c:pt idx="25">
                  <c:v>-3.4550000000000001</c:v>
                </c:pt>
                <c:pt idx="26">
                  <c:v>-3.9860000000000002</c:v>
                </c:pt>
                <c:pt idx="27">
                  <c:v>-4.3949999999999996</c:v>
                </c:pt>
                <c:pt idx="28">
                  <c:v>-4.8</c:v>
                </c:pt>
                <c:pt idx="29">
                  <c:v>-5.2160000000000002</c:v>
                </c:pt>
                <c:pt idx="30">
                  <c:v>-5.6040000000000001</c:v>
                </c:pt>
                <c:pt idx="31">
                  <c:v>-5.984</c:v>
                </c:pt>
                <c:pt idx="32">
                  <c:v>-6.0780000000000003</c:v>
                </c:pt>
                <c:pt idx="33">
                  <c:v>-4.7169999999999996</c:v>
                </c:pt>
                <c:pt idx="34">
                  <c:v>-2.9769999999999999</c:v>
                </c:pt>
                <c:pt idx="35">
                  <c:v>0.24940000000000001</c:v>
                </c:pt>
                <c:pt idx="36">
                  <c:v>2.5390000000000001</c:v>
                </c:pt>
                <c:pt idx="37">
                  <c:v>4.3819999999999997</c:v>
                </c:pt>
                <c:pt idx="38">
                  <c:v>5.8529999999999998</c:v>
                </c:pt>
                <c:pt idx="39">
                  <c:v>6.6139999999999999</c:v>
                </c:pt>
                <c:pt idx="40">
                  <c:v>6.3330000000000002</c:v>
                </c:pt>
                <c:pt idx="41">
                  <c:v>4.2039999999999997</c:v>
                </c:pt>
                <c:pt idx="42">
                  <c:v>2.8690000000000002</c:v>
                </c:pt>
                <c:pt idx="43">
                  <c:v>2.1070000000000002</c:v>
                </c:pt>
                <c:pt idx="44">
                  <c:v>1.581</c:v>
                </c:pt>
                <c:pt idx="45">
                  <c:v>1.0469999999999999</c:v>
                </c:pt>
                <c:pt idx="46">
                  <c:v>0.5504</c:v>
                </c:pt>
                <c:pt idx="47">
                  <c:v>0.1517</c:v>
                </c:pt>
                <c:pt idx="48">
                  <c:v>-0.23799999999999999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43-7F4F-A624-6D66C9E71FAD}"/>
            </c:ext>
          </c:extLst>
        </c:ser>
        <c:ser>
          <c:idx val="10"/>
          <c:order val="6"/>
          <c:tx>
            <c:strRef>
              <c:f>'data for charts'!$I$522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charts'!$I$523:$I$546,'data for charts'!$I$563:$I$587)</c:f>
              <c:numCache>
                <c:formatCode>0.00</c:formatCode>
                <c:ptCount val="49"/>
                <c:pt idx="0">
                  <c:v>-13.04</c:v>
                </c:pt>
                <c:pt idx="1">
                  <c:v>-14.59</c:v>
                </c:pt>
                <c:pt idx="2">
                  <c:v>-15.65</c:v>
                </c:pt>
                <c:pt idx="3">
                  <c:v>-16.46</c:v>
                </c:pt>
                <c:pt idx="4">
                  <c:v>-17.16</c:v>
                </c:pt>
                <c:pt idx="5">
                  <c:v>-17.79</c:v>
                </c:pt>
                <c:pt idx="6">
                  <c:v>-18.32</c:v>
                </c:pt>
                <c:pt idx="7">
                  <c:v>-18.47</c:v>
                </c:pt>
                <c:pt idx="8">
                  <c:v>-15.47</c:v>
                </c:pt>
                <c:pt idx="9">
                  <c:v>-9.56</c:v>
                </c:pt>
                <c:pt idx="10">
                  <c:v>0.49</c:v>
                </c:pt>
                <c:pt idx="11">
                  <c:v>10.39</c:v>
                </c:pt>
                <c:pt idx="12">
                  <c:v>18.75</c:v>
                </c:pt>
                <c:pt idx="13">
                  <c:v>25.48</c:v>
                </c:pt>
                <c:pt idx="14">
                  <c:v>29.21</c:v>
                </c:pt>
                <c:pt idx="15">
                  <c:v>28.97</c:v>
                </c:pt>
                <c:pt idx="16">
                  <c:v>22.58</c:v>
                </c:pt>
                <c:pt idx="17">
                  <c:v>15.59</c:v>
                </c:pt>
                <c:pt idx="18">
                  <c:v>10.199999999999999</c:v>
                </c:pt>
                <c:pt idx="19">
                  <c:v>6.02</c:v>
                </c:pt>
                <c:pt idx="20">
                  <c:v>2.39</c:v>
                </c:pt>
                <c:pt idx="21">
                  <c:v>-0.59</c:v>
                </c:pt>
                <c:pt idx="22">
                  <c:v>-3.04</c:v>
                </c:pt>
                <c:pt idx="23">
                  <c:v>-5.14</c:v>
                </c:pt>
                <c:pt idx="24" formatCode="0.000_)">
                  <c:v>0</c:v>
                </c:pt>
                <c:pt idx="25">
                  <c:v>-2.68</c:v>
                </c:pt>
                <c:pt idx="26">
                  <c:v>-3.33</c:v>
                </c:pt>
                <c:pt idx="27">
                  <c:v>-3.72</c:v>
                </c:pt>
                <c:pt idx="28">
                  <c:v>-4.0999999999999996</c:v>
                </c:pt>
                <c:pt idx="29">
                  <c:v>-4.51</c:v>
                </c:pt>
                <c:pt idx="30">
                  <c:v>-4.93</c:v>
                </c:pt>
                <c:pt idx="31">
                  <c:v>-5.34</c:v>
                </c:pt>
                <c:pt idx="32">
                  <c:v>-5.64</c:v>
                </c:pt>
                <c:pt idx="33">
                  <c:v>-4.59</c:v>
                </c:pt>
                <c:pt idx="34">
                  <c:v>-2.64</c:v>
                </c:pt>
                <c:pt idx="35">
                  <c:v>0.75</c:v>
                </c:pt>
                <c:pt idx="36">
                  <c:v>3.26</c:v>
                </c:pt>
                <c:pt idx="37">
                  <c:v>4.99</c:v>
                </c:pt>
                <c:pt idx="38">
                  <c:v>6.51</c:v>
                </c:pt>
                <c:pt idx="39">
                  <c:v>7.11</c:v>
                </c:pt>
                <c:pt idx="40">
                  <c:v>6.68</c:v>
                </c:pt>
                <c:pt idx="41">
                  <c:v>4.24</c:v>
                </c:pt>
                <c:pt idx="42">
                  <c:v>2.4500000000000002</c:v>
                </c:pt>
                <c:pt idx="43">
                  <c:v>1.71</c:v>
                </c:pt>
                <c:pt idx="44">
                  <c:v>1.32</c:v>
                </c:pt>
                <c:pt idx="45">
                  <c:v>0.82</c:v>
                </c:pt>
                <c:pt idx="46">
                  <c:v>0.42</c:v>
                </c:pt>
                <c:pt idx="47">
                  <c:v>0.05</c:v>
                </c:pt>
                <c:pt idx="48">
                  <c:v>-0.34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43-7F4F-A624-6D66C9E71FAD}"/>
            </c:ext>
          </c:extLst>
        </c:ser>
        <c:ser>
          <c:idx val="11"/>
          <c:order val="7"/>
          <c:tx>
            <c:strRef>
              <c:f>'data for charts'!$J$522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charts'!$A$523:$A$546,'data for charts'!$A$563:$A$587)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charts'!$J$523:$J$546,'data for charts'!$J$563:$J$587)</c:f>
              <c:numCache>
                <c:formatCode>0.00</c:formatCode>
                <c:ptCount val="49"/>
                <c:pt idx="0">
                  <c:v>-10.5</c:v>
                </c:pt>
                <c:pt idx="1">
                  <c:v>-12.1</c:v>
                </c:pt>
                <c:pt idx="2">
                  <c:v>-13.5</c:v>
                </c:pt>
                <c:pt idx="3">
                  <c:v>-14.7</c:v>
                </c:pt>
                <c:pt idx="4">
                  <c:v>-15.6</c:v>
                </c:pt>
                <c:pt idx="5">
                  <c:v>-16.399999999999999</c:v>
                </c:pt>
                <c:pt idx="6">
                  <c:v>-17.2</c:v>
                </c:pt>
                <c:pt idx="7">
                  <c:v>-17.399999999999999</c:v>
                </c:pt>
                <c:pt idx="8">
                  <c:v>-14.5</c:v>
                </c:pt>
                <c:pt idx="9">
                  <c:v>-8</c:v>
                </c:pt>
                <c:pt idx="10">
                  <c:v>1.6</c:v>
                </c:pt>
                <c:pt idx="11">
                  <c:v>12.3</c:v>
                </c:pt>
                <c:pt idx="12">
                  <c:v>21.3</c:v>
                </c:pt>
                <c:pt idx="13">
                  <c:v>28.3</c:v>
                </c:pt>
                <c:pt idx="14">
                  <c:v>32.299999999999997</c:v>
                </c:pt>
                <c:pt idx="15">
                  <c:v>32.700000000000003</c:v>
                </c:pt>
                <c:pt idx="16">
                  <c:v>28.3</c:v>
                </c:pt>
                <c:pt idx="17">
                  <c:v>21.8</c:v>
                </c:pt>
                <c:pt idx="18">
                  <c:v>16</c:v>
                </c:pt>
                <c:pt idx="19">
                  <c:v>11.4</c:v>
                </c:pt>
                <c:pt idx="20">
                  <c:v>7.1</c:v>
                </c:pt>
                <c:pt idx="21">
                  <c:v>3.6</c:v>
                </c:pt>
                <c:pt idx="22">
                  <c:v>0.6</c:v>
                </c:pt>
                <c:pt idx="23">
                  <c:v>-1.8</c:v>
                </c:pt>
                <c:pt idx="24" formatCode="0.000_)">
                  <c:v>0</c:v>
                </c:pt>
                <c:pt idx="25">
                  <c:v>0.7</c:v>
                </c:pt>
                <c:pt idx="26">
                  <c:v>0.1</c:v>
                </c:pt>
                <c:pt idx="27">
                  <c:v>-0.5</c:v>
                </c:pt>
                <c:pt idx="28">
                  <c:v>-0.9</c:v>
                </c:pt>
                <c:pt idx="29">
                  <c:v>-1.5</c:v>
                </c:pt>
                <c:pt idx="30">
                  <c:v>-1.9</c:v>
                </c:pt>
                <c:pt idx="31">
                  <c:v>-2.4</c:v>
                </c:pt>
                <c:pt idx="32">
                  <c:v>-2.6</c:v>
                </c:pt>
                <c:pt idx="33">
                  <c:v>-1.6</c:v>
                </c:pt>
                <c:pt idx="34">
                  <c:v>0.2</c:v>
                </c:pt>
                <c:pt idx="35">
                  <c:v>3</c:v>
                </c:pt>
                <c:pt idx="36">
                  <c:v>5.5</c:v>
                </c:pt>
                <c:pt idx="37">
                  <c:v>7.6</c:v>
                </c:pt>
                <c:pt idx="38">
                  <c:v>9.3000000000000007</c:v>
                </c:pt>
                <c:pt idx="39">
                  <c:v>10.1</c:v>
                </c:pt>
                <c:pt idx="40">
                  <c:v>9.9</c:v>
                </c:pt>
                <c:pt idx="41">
                  <c:v>8.4</c:v>
                </c:pt>
                <c:pt idx="42">
                  <c:v>6.9</c:v>
                </c:pt>
                <c:pt idx="43">
                  <c:v>5.9</c:v>
                </c:pt>
                <c:pt idx="44">
                  <c:v>5.2</c:v>
                </c:pt>
                <c:pt idx="45">
                  <c:v>4.5</c:v>
                </c:pt>
                <c:pt idx="46">
                  <c:v>3.9</c:v>
                </c:pt>
                <c:pt idx="47">
                  <c:v>3.4</c:v>
                </c:pt>
                <c:pt idx="48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43-7F4F-A624-6D66C9E71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159240"/>
        <c:axId val="-2066174408"/>
      </c:scatterChart>
      <c:valAx>
        <c:axId val="-2066159240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394067833640699"/>
              <c:y val="0.881513489443510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74408"/>
        <c:crossesAt val="0"/>
        <c:crossBetween val="midCat"/>
        <c:majorUnit val="1"/>
      </c:valAx>
      <c:valAx>
        <c:axId val="-206617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6159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0504746840052"/>
          <c:y val="0.93265922510094101"/>
          <c:w val="0.77234696939242198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B8-57.  BESTEST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HOURLY FREE FLOAT TEMPERATURES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Hot Day - Cases 650FF and 950FF</a:t>
            </a:r>
            <a:endParaRPr lang="en-US"/>
          </a:p>
        </c:rich>
      </c:tx>
      <c:layout>
        <c:manualLayout>
          <c:xMode val="edge"/>
          <c:yMode val="edge"/>
          <c:x val="0.27566046475045303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charts'!$B$604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charts'!$B$605:$B$628,'data for charts'!$B$645:$B$669)</c:f>
              <c:numCache>
                <c:formatCode>General</c:formatCode>
                <c:ptCount val="49"/>
                <c:pt idx="0">
                  <c:v>22.58</c:v>
                </c:pt>
                <c:pt idx="1">
                  <c:v>21.15</c:v>
                </c:pt>
                <c:pt idx="2">
                  <c:v>20.23</c:v>
                </c:pt>
                <c:pt idx="3">
                  <c:v>19.45</c:v>
                </c:pt>
                <c:pt idx="4">
                  <c:v>18.95</c:v>
                </c:pt>
                <c:pt idx="5">
                  <c:v>19.239999999999998</c:v>
                </c:pt>
                <c:pt idx="6">
                  <c:v>21.16</c:v>
                </c:pt>
                <c:pt idx="7">
                  <c:v>23.56</c:v>
                </c:pt>
                <c:pt idx="8">
                  <c:v>25.67</c:v>
                </c:pt>
                <c:pt idx="9">
                  <c:v>28.91</c:v>
                </c:pt>
                <c:pt idx="10">
                  <c:v>32.799999999999997</c:v>
                </c:pt>
                <c:pt idx="11">
                  <c:v>37.49</c:v>
                </c:pt>
                <c:pt idx="12">
                  <c:v>41.94</c:v>
                </c:pt>
                <c:pt idx="13">
                  <c:v>45.43</c:v>
                </c:pt>
                <c:pt idx="14">
                  <c:v>47.41</c:v>
                </c:pt>
                <c:pt idx="15">
                  <c:v>47.84</c:v>
                </c:pt>
                <c:pt idx="16">
                  <c:v>47.01</c:v>
                </c:pt>
                <c:pt idx="17">
                  <c:v>45.53</c:v>
                </c:pt>
                <c:pt idx="18">
                  <c:v>37.369999999999997</c:v>
                </c:pt>
                <c:pt idx="19">
                  <c:v>31.57</c:v>
                </c:pt>
                <c:pt idx="20">
                  <c:v>29.05</c:v>
                </c:pt>
                <c:pt idx="21">
                  <c:v>26.92</c:v>
                </c:pt>
                <c:pt idx="22">
                  <c:v>25.52</c:v>
                </c:pt>
                <c:pt idx="23">
                  <c:v>23.84</c:v>
                </c:pt>
                <c:pt idx="24" formatCode="0.000_)">
                  <c:v>0</c:v>
                </c:pt>
                <c:pt idx="25">
                  <c:v>24.36</c:v>
                </c:pt>
                <c:pt idx="26">
                  <c:v>23.46</c:v>
                </c:pt>
                <c:pt idx="27">
                  <c:v>22.86</c:v>
                </c:pt>
                <c:pt idx="28">
                  <c:v>22.27</c:v>
                </c:pt>
                <c:pt idx="29">
                  <c:v>21.86</c:v>
                </c:pt>
                <c:pt idx="30">
                  <c:v>22.01</c:v>
                </c:pt>
                <c:pt idx="31">
                  <c:v>23.32</c:v>
                </c:pt>
                <c:pt idx="32">
                  <c:v>25.62</c:v>
                </c:pt>
                <c:pt idx="33">
                  <c:v>27.59</c:v>
                </c:pt>
                <c:pt idx="34">
                  <c:v>28.82</c:v>
                </c:pt>
                <c:pt idx="35">
                  <c:v>29.84</c:v>
                </c:pt>
                <c:pt idx="36">
                  <c:v>30.98</c:v>
                </c:pt>
                <c:pt idx="37">
                  <c:v>32.08</c:v>
                </c:pt>
                <c:pt idx="38">
                  <c:v>32.85</c:v>
                </c:pt>
                <c:pt idx="39">
                  <c:v>33.33</c:v>
                </c:pt>
                <c:pt idx="40">
                  <c:v>33.549999999999997</c:v>
                </c:pt>
                <c:pt idx="41">
                  <c:v>33.44</c:v>
                </c:pt>
                <c:pt idx="42">
                  <c:v>33.229999999999997</c:v>
                </c:pt>
                <c:pt idx="43">
                  <c:v>30.92</c:v>
                </c:pt>
                <c:pt idx="44">
                  <c:v>29.17</c:v>
                </c:pt>
                <c:pt idx="45">
                  <c:v>28.31</c:v>
                </c:pt>
                <c:pt idx="46">
                  <c:v>27.27</c:v>
                </c:pt>
                <c:pt idx="47">
                  <c:v>26.62</c:v>
                </c:pt>
                <c:pt idx="48">
                  <c:v>25.54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E-FC4B-B0EA-8F98AF1F9602}"/>
            </c:ext>
          </c:extLst>
        </c:ser>
        <c:ser>
          <c:idx val="1"/>
          <c:order val="1"/>
          <c:tx>
            <c:strRef>
              <c:f>'data for charts'!$C$604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charts'!$C$605:$C$628,'data for charts'!$C$645:$C$669)</c:f>
              <c:numCache>
                <c:formatCode>General</c:formatCode>
                <c:ptCount val="49"/>
                <c:pt idx="0">
                  <c:v>22.222999999999999</c:v>
                </c:pt>
                <c:pt idx="1">
                  <c:v>21.154589999999999</c:v>
                </c:pt>
                <c:pt idx="2">
                  <c:v>20.30677</c:v>
                </c:pt>
                <c:pt idx="3">
                  <c:v>19.52177</c:v>
                </c:pt>
                <c:pt idx="4">
                  <c:v>19.29496</c:v>
                </c:pt>
                <c:pt idx="5">
                  <c:v>19.91442</c:v>
                </c:pt>
                <c:pt idx="6">
                  <c:v>22.528390000000002</c:v>
                </c:pt>
                <c:pt idx="7">
                  <c:v>25.027460000000001</c:v>
                </c:pt>
                <c:pt idx="8">
                  <c:v>28.33267</c:v>
                </c:pt>
                <c:pt idx="9">
                  <c:v>31.831119999999999</c:v>
                </c:pt>
                <c:pt idx="10">
                  <c:v>35.825040000000001</c:v>
                </c:pt>
                <c:pt idx="11">
                  <c:v>40.197270000000003</c:v>
                </c:pt>
                <c:pt idx="12">
                  <c:v>43.902610000000003</c:v>
                </c:pt>
                <c:pt idx="13">
                  <c:v>46.346359999999997</c:v>
                </c:pt>
                <c:pt idx="14">
                  <c:v>47.636229999999998</c:v>
                </c:pt>
                <c:pt idx="15">
                  <c:v>47.60286</c:v>
                </c:pt>
                <c:pt idx="16">
                  <c:v>47.340620000000001</c:v>
                </c:pt>
                <c:pt idx="17">
                  <c:v>45.396410000000003</c:v>
                </c:pt>
                <c:pt idx="18">
                  <c:v>33.703429999999997</c:v>
                </c:pt>
                <c:pt idx="19">
                  <c:v>30.866379999999999</c:v>
                </c:pt>
                <c:pt idx="20">
                  <c:v>28.694959999999998</c:v>
                </c:pt>
                <c:pt idx="21">
                  <c:v>26.496790000000001</c:v>
                </c:pt>
                <c:pt idx="22">
                  <c:v>25.684439999999999</c:v>
                </c:pt>
                <c:pt idx="23">
                  <c:v>24.054269999999999</c:v>
                </c:pt>
                <c:pt idx="24" formatCode="0.000_)">
                  <c:v>0</c:v>
                </c:pt>
                <c:pt idx="25">
                  <c:v>24.560130000000001</c:v>
                </c:pt>
                <c:pt idx="26">
                  <c:v>23.896329999999999</c:v>
                </c:pt>
                <c:pt idx="27">
                  <c:v>23.312629999999999</c:v>
                </c:pt>
                <c:pt idx="28">
                  <c:v>22.68233</c:v>
                </c:pt>
                <c:pt idx="29">
                  <c:v>22.4527</c:v>
                </c:pt>
                <c:pt idx="30">
                  <c:v>22.812750000000001</c:v>
                </c:pt>
                <c:pt idx="31">
                  <c:v>24.667750000000002</c:v>
                </c:pt>
                <c:pt idx="32">
                  <c:v>27.358609999999999</c:v>
                </c:pt>
                <c:pt idx="33">
                  <c:v>28.322890000000001</c:v>
                </c:pt>
                <c:pt idx="34">
                  <c:v>29.207380000000001</c:v>
                </c:pt>
                <c:pt idx="35">
                  <c:v>30.19013</c:v>
                </c:pt>
                <c:pt idx="36">
                  <c:v>31.335180000000001</c:v>
                </c:pt>
                <c:pt idx="37">
                  <c:v>32.187910000000002</c:v>
                </c:pt>
                <c:pt idx="38">
                  <c:v>32.845039999999997</c:v>
                </c:pt>
                <c:pt idx="39">
                  <c:v>33.119790000000002</c:v>
                </c:pt>
                <c:pt idx="40">
                  <c:v>33.247810000000001</c:v>
                </c:pt>
                <c:pt idx="41">
                  <c:v>33.352310000000003</c:v>
                </c:pt>
                <c:pt idx="42">
                  <c:v>32.996040000000001</c:v>
                </c:pt>
                <c:pt idx="43">
                  <c:v>30.203040000000001</c:v>
                </c:pt>
                <c:pt idx="44">
                  <c:v>29.353449999999999</c:v>
                </c:pt>
                <c:pt idx="45">
                  <c:v>28.541589999999999</c:v>
                </c:pt>
                <c:pt idx="46">
                  <c:v>27.375900000000001</c:v>
                </c:pt>
                <c:pt idx="47">
                  <c:v>27.174040000000002</c:v>
                </c:pt>
                <c:pt idx="48">
                  <c:v>25.98047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E-FC4B-B0EA-8F98AF1F9602}"/>
            </c:ext>
          </c:extLst>
        </c:ser>
        <c:ser>
          <c:idx val="3"/>
          <c:order val="2"/>
          <c:tx>
            <c:strRef>
              <c:f>'data for charts'!$D$604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charts'!$D$605:$D$628,'data for charts'!$D$645:$D$669)</c:f>
              <c:numCache>
                <c:formatCode>General</c:formatCode>
                <c:ptCount val="49"/>
                <c:pt idx="0">
                  <c:v>21.8</c:v>
                </c:pt>
                <c:pt idx="1">
                  <c:v>20.8</c:v>
                </c:pt>
                <c:pt idx="2">
                  <c:v>19.899999999999999</c:v>
                </c:pt>
                <c:pt idx="3">
                  <c:v>19.100000000000001</c:v>
                </c:pt>
                <c:pt idx="4">
                  <c:v>18.8</c:v>
                </c:pt>
                <c:pt idx="5">
                  <c:v>19.5</c:v>
                </c:pt>
                <c:pt idx="6">
                  <c:v>22.2</c:v>
                </c:pt>
                <c:pt idx="7">
                  <c:v>24</c:v>
                </c:pt>
                <c:pt idx="8">
                  <c:v>27.3</c:v>
                </c:pt>
                <c:pt idx="9">
                  <c:v>31.5</c:v>
                </c:pt>
                <c:pt idx="10">
                  <c:v>36.200000000000003</c:v>
                </c:pt>
                <c:pt idx="11">
                  <c:v>41.1</c:v>
                </c:pt>
                <c:pt idx="12">
                  <c:v>45.4</c:v>
                </c:pt>
                <c:pt idx="13">
                  <c:v>48.4</c:v>
                </c:pt>
                <c:pt idx="14">
                  <c:v>50.1</c:v>
                </c:pt>
                <c:pt idx="15">
                  <c:v>50.1</c:v>
                </c:pt>
                <c:pt idx="16">
                  <c:v>49.1</c:v>
                </c:pt>
                <c:pt idx="17">
                  <c:v>46.8</c:v>
                </c:pt>
                <c:pt idx="18">
                  <c:v>34</c:v>
                </c:pt>
                <c:pt idx="19">
                  <c:v>30.9</c:v>
                </c:pt>
                <c:pt idx="20">
                  <c:v>28.5</c:v>
                </c:pt>
                <c:pt idx="21">
                  <c:v>26.3</c:v>
                </c:pt>
                <c:pt idx="22">
                  <c:v>25.4</c:v>
                </c:pt>
                <c:pt idx="23">
                  <c:v>23.7</c:v>
                </c:pt>
                <c:pt idx="24" formatCode="0.000_)">
                  <c:v>0</c:v>
                </c:pt>
                <c:pt idx="25">
                  <c:v>24.2</c:v>
                </c:pt>
                <c:pt idx="26">
                  <c:v>23.5</c:v>
                </c:pt>
                <c:pt idx="27">
                  <c:v>22.9</c:v>
                </c:pt>
                <c:pt idx="28">
                  <c:v>22.3</c:v>
                </c:pt>
                <c:pt idx="29">
                  <c:v>22</c:v>
                </c:pt>
                <c:pt idx="30">
                  <c:v>22.5</c:v>
                </c:pt>
                <c:pt idx="31">
                  <c:v>24.3</c:v>
                </c:pt>
                <c:pt idx="32">
                  <c:v>26.5</c:v>
                </c:pt>
                <c:pt idx="33">
                  <c:v>27.5</c:v>
                </c:pt>
                <c:pt idx="34">
                  <c:v>28.6</c:v>
                </c:pt>
                <c:pt idx="35">
                  <c:v>29.8</c:v>
                </c:pt>
                <c:pt idx="36">
                  <c:v>31.1</c:v>
                </c:pt>
                <c:pt idx="37">
                  <c:v>32.200000000000003</c:v>
                </c:pt>
                <c:pt idx="38">
                  <c:v>33</c:v>
                </c:pt>
                <c:pt idx="39">
                  <c:v>33.4</c:v>
                </c:pt>
                <c:pt idx="40">
                  <c:v>33.5</c:v>
                </c:pt>
                <c:pt idx="41">
                  <c:v>33.5</c:v>
                </c:pt>
                <c:pt idx="42">
                  <c:v>33.1</c:v>
                </c:pt>
                <c:pt idx="43">
                  <c:v>30</c:v>
                </c:pt>
                <c:pt idx="44">
                  <c:v>29.1</c:v>
                </c:pt>
                <c:pt idx="45">
                  <c:v>28.2</c:v>
                </c:pt>
                <c:pt idx="46">
                  <c:v>27.1</c:v>
                </c:pt>
                <c:pt idx="47">
                  <c:v>26.8</c:v>
                </c:pt>
                <c:pt idx="48">
                  <c:v>25.7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5E-FC4B-B0EA-8F98AF1F9602}"/>
            </c:ext>
          </c:extLst>
        </c:ser>
        <c:ser>
          <c:idx val="6"/>
          <c:order val="3"/>
          <c:tx>
            <c:strRef>
              <c:f>'data for charts'!$E$604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charts'!$E$605:$E$628,'data for charts'!$E$645:$E$669)</c:f>
              <c:numCache>
                <c:formatCode>General</c:formatCode>
                <c:ptCount val="49"/>
                <c:pt idx="0">
                  <c:v>22.37</c:v>
                </c:pt>
                <c:pt idx="1">
                  <c:v>21.19</c:v>
                </c:pt>
                <c:pt idx="2">
                  <c:v>20.329999999999998</c:v>
                </c:pt>
                <c:pt idx="3">
                  <c:v>19.54</c:v>
                </c:pt>
                <c:pt idx="4">
                  <c:v>19.21</c:v>
                </c:pt>
                <c:pt idx="5">
                  <c:v>19.86</c:v>
                </c:pt>
                <c:pt idx="6">
                  <c:v>22.51</c:v>
                </c:pt>
                <c:pt idx="7">
                  <c:v>24.89</c:v>
                </c:pt>
                <c:pt idx="8">
                  <c:v>28.29</c:v>
                </c:pt>
                <c:pt idx="9">
                  <c:v>32.42</c:v>
                </c:pt>
                <c:pt idx="10">
                  <c:v>37.119999999999997</c:v>
                </c:pt>
                <c:pt idx="11">
                  <c:v>42.08</c:v>
                </c:pt>
                <c:pt idx="12">
                  <c:v>46.46</c:v>
                </c:pt>
                <c:pt idx="13">
                  <c:v>49.69</c:v>
                </c:pt>
                <c:pt idx="14">
                  <c:v>51.3</c:v>
                </c:pt>
                <c:pt idx="15">
                  <c:v>51.28</c:v>
                </c:pt>
                <c:pt idx="16">
                  <c:v>50.46</c:v>
                </c:pt>
                <c:pt idx="17">
                  <c:v>48.37</c:v>
                </c:pt>
                <c:pt idx="18">
                  <c:v>35.39</c:v>
                </c:pt>
                <c:pt idx="19">
                  <c:v>31.63</c:v>
                </c:pt>
                <c:pt idx="20">
                  <c:v>29.12</c:v>
                </c:pt>
                <c:pt idx="21">
                  <c:v>26.83</c:v>
                </c:pt>
                <c:pt idx="22">
                  <c:v>25.87</c:v>
                </c:pt>
                <c:pt idx="23">
                  <c:v>24.19</c:v>
                </c:pt>
                <c:pt idx="24" formatCode="0.000_)">
                  <c:v>0</c:v>
                </c:pt>
                <c:pt idx="25">
                  <c:v>24.52</c:v>
                </c:pt>
                <c:pt idx="26">
                  <c:v>23.81</c:v>
                </c:pt>
                <c:pt idx="27">
                  <c:v>23.22</c:v>
                </c:pt>
                <c:pt idx="28">
                  <c:v>22.6</c:v>
                </c:pt>
                <c:pt idx="29">
                  <c:v>22.32</c:v>
                </c:pt>
                <c:pt idx="30">
                  <c:v>22.77</c:v>
                </c:pt>
                <c:pt idx="31">
                  <c:v>24.73</c:v>
                </c:pt>
                <c:pt idx="32">
                  <c:v>27.59</c:v>
                </c:pt>
                <c:pt idx="33">
                  <c:v>29.09</c:v>
                </c:pt>
                <c:pt idx="34">
                  <c:v>30.5</c:v>
                </c:pt>
                <c:pt idx="35">
                  <c:v>31.98</c:v>
                </c:pt>
                <c:pt idx="36">
                  <c:v>33.56</c:v>
                </c:pt>
                <c:pt idx="37">
                  <c:v>34.79</c:v>
                </c:pt>
                <c:pt idx="38">
                  <c:v>35.65</c:v>
                </c:pt>
                <c:pt idx="39">
                  <c:v>35.96</c:v>
                </c:pt>
                <c:pt idx="40">
                  <c:v>35.82</c:v>
                </c:pt>
                <c:pt idx="41">
                  <c:v>35.61</c:v>
                </c:pt>
                <c:pt idx="42">
                  <c:v>34.93</c:v>
                </c:pt>
                <c:pt idx="43">
                  <c:v>30.96</c:v>
                </c:pt>
                <c:pt idx="44">
                  <c:v>29.79</c:v>
                </c:pt>
                <c:pt idx="45">
                  <c:v>28.83</c:v>
                </c:pt>
                <c:pt idx="46">
                  <c:v>27.59</c:v>
                </c:pt>
                <c:pt idx="47">
                  <c:v>27.28</c:v>
                </c:pt>
                <c:pt idx="48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5E-FC4B-B0EA-8F98AF1F9602}"/>
            </c:ext>
          </c:extLst>
        </c:ser>
        <c:ser>
          <c:idx val="8"/>
          <c:order val="4"/>
          <c:tx>
            <c:strRef>
              <c:f>'data for charts'!$G$604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charts'!$G$605:$G$628,'data for charts'!$G$645:$G$669)</c:f>
              <c:numCache>
                <c:formatCode>General</c:formatCode>
                <c:ptCount val="49"/>
                <c:pt idx="0">
                  <c:v>22.4</c:v>
                </c:pt>
                <c:pt idx="1">
                  <c:v>21.2</c:v>
                </c:pt>
                <c:pt idx="2">
                  <c:v>20.399999999999999</c:v>
                </c:pt>
                <c:pt idx="3">
                  <c:v>19.5</c:v>
                </c:pt>
                <c:pt idx="4">
                  <c:v>19.2</c:v>
                </c:pt>
                <c:pt idx="5">
                  <c:v>19.899999999999999</c:v>
                </c:pt>
                <c:pt idx="6">
                  <c:v>22.5</c:v>
                </c:pt>
                <c:pt idx="7">
                  <c:v>24.7</c:v>
                </c:pt>
                <c:pt idx="8">
                  <c:v>27.9</c:v>
                </c:pt>
                <c:pt idx="9">
                  <c:v>31.7</c:v>
                </c:pt>
                <c:pt idx="10">
                  <c:v>36.200000000000003</c:v>
                </c:pt>
                <c:pt idx="11">
                  <c:v>40.799999999999997</c:v>
                </c:pt>
                <c:pt idx="12">
                  <c:v>45</c:v>
                </c:pt>
                <c:pt idx="13">
                  <c:v>48.1</c:v>
                </c:pt>
                <c:pt idx="14">
                  <c:v>49.6</c:v>
                </c:pt>
                <c:pt idx="15">
                  <c:v>49.7</c:v>
                </c:pt>
                <c:pt idx="16">
                  <c:v>49.1</c:v>
                </c:pt>
                <c:pt idx="17">
                  <c:v>47.2</c:v>
                </c:pt>
                <c:pt idx="18">
                  <c:v>35.1</c:v>
                </c:pt>
                <c:pt idx="19">
                  <c:v>31.6</c:v>
                </c:pt>
                <c:pt idx="20">
                  <c:v>29.2</c:v>
                </c:pt>
                <c:pt idx="21">
                  <c:v>26.9</c:v>
                </c:pt>
                <c:pt idx="22">
                  <c:v>25.9</c:v>
                </c:pt>
                <c:pt idx="23">
                  <c:v>24.2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23.9</c:v>
                </c:pt>
                <c:pt idx="27">
                  <c:v>23.3</c:v>
                </c:pt>
                <c:pt idx="28">
                  <c:v>22.7</c:v>
                </c:pt>
                <c:pt idx="29">
                  <c:v>22.4</c:v>
                </c:pt>
                <c:pt idx="30">
                  <c:v>22.8</c:v>
                </c:pt>
                <c:pt idx="31">
                  <c:v>24.6</c:v>
                </c:pt>
                <c:pt idx="32">
                  <c:v>27.1</c:v>
                </c:pt>
                <c:pt idx="33">
                  <c:v>28.2</c:v>
                </c:pt>
                <c:pt idx="34">
                  <c:v>29.3</c:v>
                </c:pt>
                <c:pt idx="35">
                  <c:v>30.5</c:v>
                </c:pt>
                <c:pt idx="36">
                  <c:v>31.7</c:v>
                </c:pt>
                <c:pt idx="37">
                  <c:v>32.799999999999997</c:v>
                </c:pt>
                <c:pt idx="38">
                  <c:v>33.6</c:v>
                </c:pt>
                <c:pt idx="39">
                  <c:v>34</c:v>
                </c:pt>
                <c:pt idx="40">
                  <c:v>34.1</c:v>
                </c:pt>
                <c:pt idx="41">
                  <c:v>34.1</c:v>
                </c:pt>
                <c:pt idx="42">
                  <c:v>33.700000000000003</c:v>
                </c:pt>
                <c:pt idx="43">
                  <c:v>30.6</c:v>
                </c:pt>
                <c:pt idx="44">
                  <c:v>29.6</c:v>
                </c:pt>
                <c:pt idx="45">
                  <c:v>28.7</c:v>
                </c:pt>
                <c:pt idx="46">
                  <c:v>27.5</c:v>
                </c:pt>
                <c:pt idx="47">
                  <c:v>27.3</c:v>
                </c:pt>
                <c:pt idx="48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5E-FC4B-B0EA-8F98AF1F9602}"/>
            </c:ext>
          </c:extLst>
        </c:ser>
        <c:ser>
          <c:idx val="9"/>
          <c:order val="5"/>
          <c:tx>
            <c:strRef>
              <c:f>'data for charts'!$H$604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charts'!$H$605:$H$628,'data for charts'!$H$645:$H$669)</c:f>
              <c:numCache>
                <c:formatCode>General</c:formatCode>
                <c:ptCount val="49"/>
                <c:pt idx="0">
                  <c:v>22.69</c:v>
                </c:pt>
                <c:pt idx="1">
                  <c:v>21.33</c:v>
                </c:pt>
                <c:pt idx="2">
                  <c:v>20.41</c:v>
                </c:pt>
                <c:pt idx="3">
                  <c:v>19.61</c:v>
                </c:pt>
                <c:pt idx="4">
                  <c:v>19.16</c:v>
                </c:pt>
                <c:pt idx="5">
                  <c:v>19.600000000000001</c:v>
                </c:pt>
                <c:pt idx="6">
                  <c:v>21.68</c:v>
                </c:pt>
                <c:pt idx="7">
                  <c:v>23.47</c:v>
                </c:pt>
                <c:pt idx="8">
                  <c:v>26.38</c:v>
                </c:pt>
                <c:pt idx="9">
                  <c:v>30.35</c:v>
                </c:pt>
                <c:pt idx="10">
                  <c:v>34.82</c:v>
                </c:pt>
                <c:pt idx="11">
                  <c:v>39.380000000000003</c:v>
                </c:pt>
                <c:pt idx="12">
                  <c:v>43.48</c:v>
                </c:pt>
                <c:pt idx="13">
                  <c:v>46.14</c:v>
                </c:pt>
                <c:pt idx="14">
                  <c:v>47.4</c:v>
                </c:pt>
                <c:pt idx="15">
                  <c:v>47.33</c:v>
                </c:pt>
                <c:pt idx="16">
                  <c:v>46.71</c:v>
                </c:pt>
                <c:pt idx="17">
                  <c:v>45.28</c:v>
                </c:pt>
                <c:pt idx="18">
                  <c:v>33.1</c:v>
                </c:pt>
                <c:pt idx="19">
                  <c:v>30.49</c:v>
                </c:pt>
                <c:pt idx="20">
                  <c:v>28.55</c:v>
                </c:pt>
                <c:pt idx="21">
                  <c:v>26.66</c:v>
                </c:pt>
                <c:pt idx="22">
                  <c:v>25.55</c:v>
                </c:pt>
                <c:pt idx="23">
                  <c:v>24.26</c:v>
                </c:pt>
                <c:pt idx="24" formatCode="0.000_)">
                  <c:v>0</c:v>
                </c:pt>
                <c:pt idx="25">
                  <c:v>25.28</c:v>
                </c:pt>
                <c:pt idx="26">
                  <c:v>24.47</c:v>
                </c:pt>
                <c:pt idx="27">
                  <c:v>23.87</c:v>
                </c:pt>
                <c:pt idx="28">
                  <c:v>23.26</c:v>
                </c:pt>
                <c:pt idx="29">
                  <c:v>22.87</c:v>
                </c:pt>
                <c:pt idx="30">
                  <c:v>23.06</c:v>
                </c:pt>
                <c:pt idx="31">
                  <c:v>24.38</c:v>
                </c:pt>
                <c:pt idx="32">
                  <c:v>27.21</c:v>
                </c:pt>
                <c:pt idx="33">
                  <c:v>27.98</c:v>
                </c:pt>
                <c:pt idx="34">
                  <c:v>29.11</c:v>
                </c:pt>
                <c:pt idx="35">
                  <c:v>30.31</c:v>
                </c:pt>
                <c:pt idx="36">
                  <c:v>31.53</c:v>
                </c:pt>
                <c:pt idx="37">
                  <c:v>32.549999999999997</c:v>
                </c:pt>
                <c:pt idx="38">
                  <c:v>33.15</c:v>
                </c:pt>
                <c:pt idx="39">
                  <c:v>33.369999999999997</c:v>
                </c:pt>
                <c:pt idx="40">
                  <c:v>33.380000000000003</c:v>
                </c:pt>
                <c:pt idx="41">
                  <c:v>33.369999999999997</c:v>
                </c:pt>
                <c:pt idx="42">
                  <c:v>33.159999999999997</c:v>
                </c:pt>
                <c:pt idx="43">
                  <c:v>30.43</c:v>
                </c:pt>
                <c:pt idx="44">
                  <c:v>29.61</c:v>
                </c:pt>
                <c:pt idx="45">
                  <c:v>28.89</c:v>
                </c:pt>
                <c:pt idx="46">
                  <c:v>27.93</c:v>
                </c:pt>
                <c:pt idx="47">
                  <c:v>27.42</c:v>
                </c:pt>
                <c:pt idx="48">
                  <c:v>26.59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5E-FC4B-B0EA-8F98AF1F9602}"/>
            </c:ext>
          </c:extLst>
        </c:ser>
        <c:ser>
          <c:idx val="10"/>
          <c:order val="6"/>
          <c:tx>
            <c:strRef>
              <c:f>'data for charts'!$I$604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charts'!$I$605:$I$628,'data for charts'!$I$645:$I$669)</c:f>
              <c:numCache>
                <c:formatCode>General</c:formatCode>
                <c:ptCount val="49"/>
                <c:pt idx="0">
                  <c:v>22.26</c:v>
                </c:pt>
                <c:pt idx="1">
                  <c:v>21.11</c:v>
                </c:pt>
                <c:pt idx="2">
                  <c:v>20.28</c:v>
                </c:pt>
                <c:pt idx="3">
                  <c:v>19.489999999999998</c:v>
                </c:pt>
                <c:pt idx="4">
                  <c:v>19.14</c:v>
                </c:pt>
                <c:pt idx="5">
                  <c:v>19.809999999999999</c:v>
                </c:pt>
                <c:pt idx="6">
                  <c:v>22.49</c:v>
                </c:pt>
                <c:pt idx="7">
                  <c:v>24.81</c:v>
                </c:pt>
                <c:pt idx="8">
                  <c:v>28.04</c:v>
                </c:pt>
                <c:pt idx="9">
                  <c:v>32.11</c:v>
                </c:pt>
                <c:pt idx="10">
                  <c:v>36.54</c:v>
                </c:pt>
                <c:pt idx="11">
                  <c:v>41.15</c:v>
                </c:pt>
                <c:pt idx="12">
                  <c:v>45.03</c:v>
                </c:pt>
                <c:pt idx="13">
                  <c:v>47.65</c:v>
                </c:pt>
                <c:pt idx="14">
                  <c:v>49.04</c:v>
                </c:pt>
                <c:pt idx="15">
                  <c:v>49.28</c:v>
                </c:pt>
                <c:pt idx="16">
                  <c:v>48.73</c:v>
                </c:pt>
                <c:pt idx="17">
                  <c:v>46.58</c:v>
                </c:pt>
                <c:pt idx="18">
                  <c:v>34.909999999999997</c:v>
                </c:pt>
                <c:pt idx="19">
                  <c:v>30.69</c:v>
                </c:pt>
                <c:pt idx="20">
                  <c:v>28.81</c:v>
                </c:pt>
                <c:pt idx="21">
                  <c:v>26.66</c:v>
                </c:pt>
                <c:pt idx="22">
                  <c:v>25.69</c:v>
                </c:pt>
                <c:pt idx="23">
                  <c:v>24.1</c:v>
                </c:pt>
                <c:pt idx="24" formatCode="0.000_)">
                  <c:v>0</c:v>
                </c:pt>
                <c:pt idx="25">
                  <c:v>24.53</c:v>
                </c:pt>
                <c:pt idx="26">
                  <c:v>23.8</c:v>
                </c:pt>
                <c:pt idx="27">
                  <c:v>23.23</c:v>
                </c:pt>
                <c:pt idx="28">
                  <c:v>22.6</c:v>
                </c:pt>
                <c:pt idx="29">
                  <c:v>22.27</c:v>
                </c:pt>
                <c:pt idx="30">
                  <c:v>22.67</c:v>
                </c:pt>
                <c:pt idx="31">
                  <c:v>24.55</c:v>
                </c:pt>
                <c:pt idx="32">
                  <c:v>27.57</c:v>
                </c:pt>
                <c:pt idx="33">
                  <c:v>29.42</c:v>
                </c:pt>
                <c:pt idx="34">
                  <c:v>30.68</c:v>
                </c:pt>
                <c:pt idx="35">
                  <c:v>31.91</c:v>
                </c:pt>
                <c:pt idx="36">
                  <c:v>33.270000000000003</c:v>
                </c:pt>
                <c:pt idx="37">
                  <c:v>34.270000000000003</c:v>
                </c:pt>
                <c:pt idx="38">
                  <c:v>34.9</c:v>
                </c:pt>
                <c:pt idx="39">
                  <c:v>35.19</c:v>
                </c:pt>
                <c:pt idx="40">
                  <c:v>35.28</c:v>
                </c:pt>
                <c:pt idx="41">
                  <c:v>35.299999999999997</c:v>
                </c:pt>
                <c:pt idx="42">
                  <c:v>34.71</c:v>
                </c:pt>
                <c:pt idx="43">
                  <c:v>30.74</c:v>
                </c:pt>
                <c:pt idx="44">
                  <c:v>29.38</c:v>
                </c:pt>
                <c:pt idx="45">
                  <c:v>27.64</c:v>
                </c:pt>
                <c:pt idx="46">
                  <c:v>27.46</c:v>
                </c:pt>
                <c:pt idx="47">
                  <c:v>27.1</c:v>
                </c:pt>
                <c:pt idx="48">
                  <c:v>26.02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5E-FC4B-B0EA-8F98AF1F9602}"/>
            </c:ext>
          </c:extLst>
        </c:ser>
        <c:ser>
          <c:idx val="11"/>
          <c:order val="7"/>
          <c:tx>
            <c:strRef>
              <c:f>'data for charts'!$J$604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('data for charts'!$A$605:$A$628,'data for charts'!$A$645:$A$669)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xVal>
          <c:yVal>
            <c:numRef>
              <c:f>('data for charts'!$J$605:$J$628,'data for charts'!$J$645:$J$669)</c:f>
              <c:numCache>
                <c:formatCode>0.00</c:formatCode>
                <c:ptCount val="49"/>
                <c:pt idx="0">
                  <c:v>22.9</c:v>
                </c:pt>
                <c:pt idx="1">
                  <c:v>21.3</c:v>
                </c:pt>
                <c:pt idx="2">
                  <c:v>20.399999999999999</c:v>
                </c:pt>
                <c:pt idx="3">
                  <c:v>19.5</c:v>
                </c:pt>
                <c:pt idx="4">
                  <c:v>19</c:v>
                </c:pt>
                <c:pt idx="5">
                  <c:v>19.3</c:v>
                </c:pt>
                <c:pt idx="6">
                  <c:v>21.4</c:v>
                </c:pt>
                <c:pt idx="7">
                  <c:v>23.8</c:v>
                </c:pt>
                <c:pt idx="8">
                  <c:v>26.6</c:v>
                </c:pt>
                <c:pt idx="9">
                  <c:v>31.2</c:v>
                </c:pt>
                <c:pt idx="10">
                  <c:v>35.4</c:v>
                </c:pt>
                <c:pt idx="11">
                  <c:v>40.700000000000003</c:v>
                </c:pt>
                <c:pt idx="12">
                  <c:v>45.3</c:v>
                </c:pt>
                <c:pt idx="13">
                  <c:v>48.5</c:v>
                </c:pt>
                <c:pt idx="14">
                  <c:v>50.5</c:v>
                </c:pt>
                <c:pt idx="15">
                  <c:v>50.9</c:v>
                </c:pt>
                <c:pt idx="16">
                  <c:v>50.4</c:v>
                </c:pt>
                <c:pt idx="17">
                  <c:v>49.2</c:v>
                </c:pt>
                <c:pt idx="18">
                  <c:v>35.700000000000003</c:v>
                </c:pt>
                <c:pt idx="19">
                  <c:v>32.1</c:v>
                </c:pt>
                <c:pt idx="20">
                  <c:v>29.5</c:v>
                </c:pt>
                <c:pt idx="21">
                  <c:v>27.3</c:v>
                </c:pt>
                <c:pt idx="22">
                  <c:v>25.9</c:v>
                </c:pt>
                <c:pt idx="23">
                  <c:v>24.5</c:v>
                </c:pt>
                <c:pt idx="24" formatCode="0.000_)">
                  <c:v>0</c:v>
                </c:pt>
                <c:pt idx="25">
                  <c:v>24.6</c:v>
                </c:pt>
                <c:pt idx="26">
                  <c:v>23.7</c:v>
                </c:pt>
                <c:pt idx="27">
                  <c:v>23.1</c:v>
                </c:pt>
                <c:pt idx="28">
                  <c:v>22.4</c:v>
                </c:pt>
                <c:pt idx="29">
                  <c:v>22</c:v>
                </c:pt>
                <c:pt idx="30">
                  <c:v>22.2</c:v>
                </c:pt>
                <c:pt idx="31">
                  <c:v>23.6</c:v>
                </c:pt>
                <c:pt idx="32">
                  <c:v>26.9</c:v>
                </c:pt>
                <c:pt idx="33">
                  <c:v>28.8</c:v>
                </c:pt>
                <c:pt idx="34">
                  <c:v>30.1</c:v>
                </c:pt>
                <c:pt idx="35">
                  <c:v>31.3</c:v>
                </c:pt>
                <c:pt idx="36">
                  <c:v>32.4</c:v>
                </c:pt>
                <c:pt idx="37">
                  <c:v>33.4</c:v>
                </c:pt>
                <c:pt idx="38">
                  <c:v>34.1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34.4</c:v>
                </c:pt>
                <c:pt idx="43">
                  <c:v>30.5</c:v>
                </c:pt>
                <c:pt idx="44">
                  <c:v>29.4</c:v>
                </c:pt>
                <c:pt idx="45">
                  <c:v>28.6</c:v>
                </c:pt>
                <c:pt idx="46">
                  <c:v>27.5</c:v>
                </c:pt>
                <c:pt idx="47">
                  <c:v>26.9</c:v>
                </c:pt>
                <c:pt idx="48">
                  <c:v>26.1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5E-FC4B-B0EA-8F98AF1F9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917000"/>
        <c:axId val="-2027926952"/>
      </c:scatterChart>
      <c:valAx>
        <c:axId val="-2027917000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24166790471903"/>
              <c:y val="0.87933548273839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952"/>
        <c:crossesAt val="0"/>
        <c:crossBetween val="midCat"/>
        <c:majorUnit val="1"/>
      </c:valAx>
      <c:valAx>
        <c:axId val="-2027926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991860895301501E-3"/>
              <c:y val="0.420462336172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170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55560604869"/>
          <c:y val="0.93265922510094101"/>
          <c:w val="0.7856632904238809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B8-58.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600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charts'!$B$686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charts'!$B$687:$B$710</c:f>
              <c:numCache>
                <c:formatCode>0.00</c:formatCode>
                <c:ptCount val="24"/>
                <c:pt idx="0">
                  <c:v>3.25</c:v>
                </c:pt>
                <c:pt idx="1">
                  <c:v>3.4089999999999998</c:v>
                </c:pt>
                <c:pt idx="2">
                  <c:v>3.3919999999999999</c:v>
                </c:pt>
                <c:pt idx="3">
                  <c:v>3.3809999999999998</c:v>
                </c:pt>
                <c:pt idx="4">
                  <c:v>3.4169999999999998</c:v>
                </c:pt>
                <c:pt idx="5">
                  <c:v>3.4319999999999999</c:v>
                </c:pt>
                <c:pt idx="6">
                  <c:v>3.4209999999999998</c:v>
                </c:pt>
                <c:pt idx="7">
                  <c:v>3.3370000000000002</c:v>
                </c:pt>
                <c:pt idx="8">
                  <c:v>2.7669999999999999</c:v>
                </c:pt>
                <c:pt idx="9">
                  <c:v>1.4970000000000001</c:v>
                </c:pt>
                <c:pt idx="10">
                  <c:v>0.151</c:v>
                </c:pt>
                <c:pt idx="11">
                  <c:v>-0.77100000000000002</c:v>
                </c:pt>
                <c:pt idx="12">
                  <c:v>-2.66</c:v>
                </c:pt>
                <c:pt idx="13">
                  <c:v>-3.5750000000000002</c:v>
                </c:pt>
                <c:pt idx="14">
                  <c:v>-3.5270000000000001</c:v>
                </c:pt>
                <c:pt idx="15">
                  <c:v>-2.4350000000000001</c:v>
                </c:pt>
                <c:pt idx="16">
                  <c:v>-0.35599999999999998</c:v>
                </c:pt>
                <c:pt idx="17">
                  <c:v>0.24299999999999999</c:v>
                </c:pt>
                <c:pt idx="18">
                  <c:v>1.53</c:v>
                </c:pt>
                <c:pt idx="19">
                  <c:v>2.3210000000000002</c:v>
                </c:pt>
                <c:pt idx="20">
                  <c:v>2.641</c:v>
                </c:pt>
                <c:pt idx="21">
                  <c:v>2.899</c:v>
                </c:pt>
                <c:pt idx="22">
                  <c:v>3.0169999999999999</c:v>
                </c:pt>
                <c:pt idx="23">
                  <c:v>3.008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D-A240-B413-BC9F48684F8D}"/>
            </c:ext>
          </c:extLst>
        </c:ser>
        <c:ser>
          <c:idx val="1"/>
          <c:order val="1"/>
          <c:tx>
            <c:strRef>
              <c:f>'data for charts'!$C$686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charts'!$C$687:$C$710</c:f>
              <c:numCache>
                <c:formatCode>0.00</c:formatCode>
                <c:ptCount val="24"/>
                <c:pt idx="0">
                  <c:v>3.8018230000000002</c:v>
                </c:pt>
                <c:pt idx="1">
                  <c:v>3.910936</c:v>
                </c:pt>
                <c:pt idx="2">
                  <c:v>3.8657970000000001</c:v>
                </c:pt>
                <c:pt idx="3">
                  <c:v>3.9196019999999998</c:v>
                </c:pt>
                <c:pt idx="4">
                  <c:v>3.940134</c:v>
                </c:pt>
                <c:pt idx="5">
                  <c:v>3.9258150000000001</c:v>
                </c:pt>
                <c:pt idx="6">
                  <c:v>3.936957</c:v>
                </c:pt>
                <c:pt idx="7">
                  <c:v>3.702264</c:v>
                </c:pt>
                <c:pt idx="8">
                  <c:v>2.6752220000000002</c:v>
                </c:pt>
                <c:pt idx="9">
                  <c:v>1.3833219999999999</c:v>
                </c:pt>
                <c:pt idx="10">
                  <c:v>0</c:v>
                </c:pt>
                <c:pt idx="11">
                  <c:v>-1.225471</c:v>
                </c:pt>
                <c:pt idx="12">
                  <c:v>-2.487117</c:v>
                </c:pt>
                <c:pt idx="13">
                  <c:v>-2.9579409999999999</c:v>
                </c:pt>
                <c:pt idx="14">
                  <c:v>-2.631008</c:v>
                </c:pt>
                <c:pt idx="15">
                  <c:v>-1.3491299999999999</c:v>
                </c:pt>
                <c:pt idx="16">
                  <c:v>0</c:v>
                </c:pt>
                <c:pt idx="17">
                  <c:v>0.95016849999999997</c:v>
                </c:pt>
                <c:pt idx="18">
                  <c:v>2.3779189999999999</c:v>
                </c:pt>
                <c:pt idx="19">
                  <c:v>2.8664869999999998</c:v>
                </c:pt>
                <c:pt idx="20">
                  <c:v>3.212612</c:v>
                </c:pt>
                <c:pt idx="21">
                  <c:v>3.2845110000000002</c:v>
                </c:pt>
                <c:pt idx="22">
                  <c:v>3.3307470000000001</c:v>
                </c:pt>
                <c:pt idx="23">
                  <c:v>3.387975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D-A240-B413-BC9F48684F8D}"/>
            </c:ext>
          </c:extLst>
        </c:ser>
        <c:ser>
          <c:idx val="3"/>
          <c:order val="2"/>
          <c:tx>
            <c:strRef>
              <c:f>'data for charts'!$D$686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charts'!$D$687:$D$710</c:f>
              <c:numCache>
                <c:formatCode>0.00</c:formatCode>
                <c:ptCount val="24"/>
                <c:pt idx="0">
                  <c:v>3.9260000000000002</c:v>
                </c:pt>
                <c:pt idx="1">
                  <c:v>4.0350000000000001</c:v>
                </c:pt>
                <c:pt idx="2">
                  <c:v>4.0129999999999999</c:v>
                </c:pt>
                <c:pt idx="3">
                  <c:v>4.0410000000000004</c:v>
                </c:pt>
                <c:pt idx="4">
                  <c:v>4.0449999999999999</c:v>
                </c:pt>
                <c:pt idx="5">
                  <c:v>4.0359999999999996</c:v>
                </c:pt>
                <c:pt idx="6">
                  <c:v>4.0449999999999999</c:v>
                </c:pt>
                <c:pt idx="7">
                  <c:v>3.8570000000000002</c:v>
                </c:pt>
                <c:pt idx="8">
                  <c:v>2.5590000000000002</c:v>
                </c:pt>
                <c:pt idx="9">
                  <c:v>0.84299999999999997</c:v>
                </c:pt>
                <c:pt idx="10">
                  <c:v>0</c:v>
                </c:pt>
                <c:pt idx="11">
                  <c:v>-1.552</c:v>
                </c:pt>
                <c:pt idx="12">
                  <c:v>-2.8540000000000001</c:v>
                </c:pt>
                <c:pt idx="13">
                  <c:v>-3.3980000000000001</c:v>
                </c:pt>
                <c:pt idx="14">
                  <c:v>-3.1160000000000001</c:v>
                </c:pt>
                <c:pt idx="15">
                  <c:v>-1.82</c:v>
                </c:pt>
                <c:pt idx="16">
                  <c:v>0</c:v>
                </c:pt>
                <c:pt idx="17">
                  <c:v>0.77500000000000002</c:v>
                </c:pt>
                <c:pt idx="18">
                  <c:v>2.2320000000000002</c:v>
                </c:pt>
                <c:pt idx="19">
                  <c:v>2.9329999999999998</c:v>
                </c:pt>
                <c:pt idx="20">
                  <c:v>3.323</c:v>
                </c:pt>
                <c:pt idx="21">
                  <c:v>3.4870000000000001</c:v>
                </c:pt>
                <c:pt idx="22">
                  <c:v>3.5139999999999998</c:v>
                </c:pt>
                <c:pt idx="23">
                  <c:v>3.5609999999999999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D-A240-B413-BC9F48684F8D}"/>
            </c:ext>
          </c:extLst>
        </c:ser>
        <c:ser>
          <c:idx val="6"/>
          <c:order val="3"/>
          <c:tx>
            <c:strRef>
              <c:f>'data for charts'!$E$686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charts'!$E$687:$E$710</c:f>
              <c:numCache>
                <c:formatCode>0.00</c:formatCode>
                <c:ptCount val="24"/>
                <c:pt idx="0">
                  <c:v>4.1269999999999998</c:v>
                </c:pt>
                <c:pt idx="1">
                  <c:v>4.258</c:v>
                </c:pt>
                <c:pt idx="2">
                  <c:v>4.2290000000000001</c:v>
                </c:pt>
                <c:pt idx="3">
                  <c:v>4.22</c:v>
                </c:pt>
                <c:pt idx="4">
                  <c:v>4.22</c:v>
                </c:pt>
                <c:pt idx="5">
                  <c:v>4.2210000000000001</c:v>
                </c:pt>
                <c:pt idx="6">
                  <c:v>4.2220000000000004</c:v>
                </c:pt>
                <c:pt idx="7">
                  <c:v>4.09</c:v>
                </c:pt>
                <c:pt idx="8">
                  <c:v>2.9020000000000001</c:v>
                </c:pt>
                <c:pt idx="9">
                  <c:v>1.2749999999999999</c:v>
                </c:pt>
                <c:pt idx="10">
                  <c:v>0</c:v>
                </c:pt>
                <c:pt idx="11">
                  <c:v>-1.0660000000000001</c:v>
                </c:pt>
                <c:pt idx="12">
                  <c:v>-2.5859999999999999</c:v>
                </c:pt>
                <c:pt idx="13">
                  <c:v>-3.2250000000000001</c:v>
                </c:pt>
                <c:pt idx="14">
                  <c:v>-2.8260000000000001</c:v>
                </c:pt>
                <c:pt idx="15">
                  <c:v>-1.552</c:v>
                </c:pt>
                <c:pt idx="16">
                  <c:v>-1E-3</c:v>
                </c:pt>
                <c:pt idx="17">
                  <c:v>0.8</c:v>
                </c:pt>
                <c:pt idx="18">
                  <c:v>2.34</c:v>
                </c:pt>
                <c:pt idx="19">
                  <c:v>2.988</c:v>
                </c:pt>
                <c:pt idx="20">
                  <c:v>3.3650000000000002</c:v>
                </c:pt>
                <c:pt idx="21">
                  <c:v>3.532</c:v>
                </c:pt>
                <c:pt idx="22">
                  <c:v>3.605</c:v>
                </c:pt>
                <c:pt idx="23">
                  <c:v>3.6629999999999998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0D-A240-B413-BC9F48684F8D}"/>
            </c:ext>
          </c:extLst>
        </c:ser>
        <c:ser>
          <c:idx val="8"/>
          <c:order val="4"/>
          <c:tx>
            <c:strRef>
              <c:f>'data for charts'!$G$686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charts'!$G$687:$G$710</c:f>
              <c:numCache>
                <c:formatCode>0.00</c:formatCode>
                <c:ptCount val="24"/>
                <c:pt idx="0">
                  <c:v>3.9249999999999998</c:v>
                </c:pt>
                <c:pt idx="1">
                  <c:v>4.0369999999999999</c:v>
                </c:pt>
                <c:pt idx="2">
                  <c:v>4.0030000000000001</c:v>
                </c:pt>
                <c:pt idx="3">
                  <c:v>4.0010000000000003</c:v>
                </c:pt>
                <c:pt idx="4">
                  <c:v>4.0010000000000003</c:v>
                </c:pt>
                <c:pt idx="5">
                  <c:v>4.0010000000000003</c:v>
                </c:pt>
                <c:pt idx="6">
                  <c:v>4.0010000000000003</c:v>
                </c:pt>
                <c:pt idx="7">
                  <c:v>3.8980000000000001</c:v>
                </c:pt>
                <c:pt idx="8">
                  <c:v>2.706</c:v>
                </c:pt>
                <c:pt idx="9">
                  <c:v>1.151</c:v>
                </c:pt>
                <c:pt idx="10">
                  <c:v>0</c:v>
                </c:pt>
                <c:pt idx="11">
                  <c:v>-1.036</c:v>
                </c:pt>
                <c:pt idx="12">
                  <c:v>-2.4980000000000002</c:v>
                </c:pt>
                <c:pt idx="13">
                  <c:v>-3.085</c:v>
                </c:pt>
                <c:pt idx="14">
                  <c:v>-2.637</c:v>
                </c:pt>
                <c:pt idx="15">
                  <c:v>-1.345</c:v>
                </c:pt>
                <c:pt idx="16">
                  <c:v>0</c:v>
                </c:pt>
                <c:pt idx="17">
                  <c:v>0.88</c:v>
                </c:pt>
                <c:pt idx="18">
                  <c:v>2.331</c:v>
                </c:pt>
                <c:pt idx="19">
                  <c:v>2.9489999999999998</c:v>
                </c:pt>
                <c:pt idx="20">
                  <c:v>3.3090000000000002</c:v>
                </c:pt>
                <c:pt idx="21">
                  <c:v>3.347</c:v>
                </c:pt>
                <c:pt idx="22">
                  <c:v>3.4940000000000002</c:v>
                </c:pt>
                <c:pt idx="23">
                  <c:v>3.5270000000000001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0D-A240-B413-BC9F48684F8D}"/>
            </c:ext>
          </c:extLst>
        </c:ser>
        <c:ser>
          <c:idx val="9"/>
          <c:order val="5"/>
          <c:tx>
            <c:strRef>
              <c:f>'data for charts'!$H$686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charts'!$H$687:$H$710</c:f>
              <c:numCache>
                <c:formatCode>0.00</c:formatCode>
                <c:ptCount val="24"/>
                <c:pt idx="0">
                  <c:v>3.7666666666666702</c:v>
                </c:pt>
                <c:pt idx="1">
                  <c:v>3.8666666666666698</c:v>
                </c:pt>
                <c:pt idx="2">
                  <c:v>3.9027777777777799</c:v>
                </c:pt>
                <c:pt idx="3">
                  <c:v>3.8944444444444399</c:v>
                </c:pt>
                <c:pt idx="4">
                  <c:v>3.9166666666666701</c:v>
                </c:pt>
                <c:pt idx="5">
                  <c:v>3.9305555555555598</c:v>
                </c:pt>
                <c:pt idx="6">
                  <c:v>3.9305555555555598</c:v>
                </c:pt>
                <c:pt idx="7">
                  <c:v>3.75277777777778</c:v>
                </c:pt>
                <c:pt idx="8">
                  <c:v>2.4227777777777799</c:v>
                </c:pt>
                <c:pt idx="9">
                  <c:v>0.79666666666666697</c:v>
                </c:pt>
                <c:pt idx="10">
                  <c:v>-3.48333333333333E-2</c:v>
                </c:pt>
                <c:pt idx="11">
                  <c:v>-1.4350000000000001</c:v>
                </c:pt>
                <c:pt idx="12">
                  <c:v>-2.7202777777777798</c:v>
                </c:pt>
                <c:pt idx="13">
                  <c:v>-3.1555555555555599</c:v>
                </c:pt>
                <c:pt idx="14">
                  <c:v>-2.8444444444444401</c:v>
                </c:pt>
                <c:pt idx="15">
                  <c:v>-1.71583333333333</c:v>
                </c:pt>
                <c:pt idx="16">
                  <c:v>0</c:v>
                </c:pt>
                <c:pt idx="17">
                  <c:v>0.77305555555555605</c:v>
                </c:pt>
                <c:pt idx="18">
                  <c:v>2.3013888888888898</c:v>
                </c:pt>
                <c:pt idx="19">
                  <c:v>2.9666666666666699</c:v>
                </c:pt>
                <c:pt idx="20">
                  <c:v>3.2777777777777799</c:v>
                </c:pt>
                <c:pt idx="21">
                  <c:v>3.4611111111111099</c:v>
                </c:pt>
                <c:pt idx="22">
                  <c:v>3.5</c:v>
                </c:pt>
                <c:pt idx="23">
                  <c:v>3.4722222222222201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0D-A240-B413-BC9F48684F8D}"/>
            </c:ext>
          </c:extLst>
        </c:ser>
        <c:ser>
          <c:idx val="10"/>
          <c:order val="6"/>
          <c:tx>
            <c:strRef>
              <c:f>'data for charts'!$I$686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charts'!$I$687:$I$710</c:f>
              <c:numCache>
                <c:formatCode>0.00</c:formatCode>
                <c:ptCount val="24"/>
                <c:pt idx="0">
                  <c:v>4.2249999999999996</c:v>
                </c:pt>
                <c:pt idx="1">
                  <c:v>4.3540000000000001</c:v>
                </c:pt>
                <c:pt idx="2">
                  <c:v>4.3209999999999997</c:v>
                </c:pt>
                <c:pt idx="3">
                  <c:v>4.3079999999999998</c:v>
                </c:pt>
                <c:pt idx="4">
                  <c:v>4.3029999999999999</c:v>
                </c:pt>
                <c:pt idx="5">
                  <c:v>4.3070000000000004</c:v>
                </c:pt>
                <c:pt idx="6">
                  <c:v>4.3070000000000004</c:v>
                </c:pt>
                <c:pt idx="7">
                  <c:v>4.1669999999999998</c:v>
                </c:pt>
                <c:pt idx="8">
                  <c:v>2.9119999999999999</c:v>
                </c:pt>
                <c:pt idx="9">
                  <c:v>1.466</c:v>
                </c:pt>
                <c:pt idx="10">
                  <c:v>0</c:v>
                </c:pt>
                <c:pt idx="11">
                  <c:v>-0.42399999999999999</c:v>
                </c:pt>
                <c:pt idx="12">
                  <c:v>-2.3639999999999999</c:v>
                </c:pt>
                <c:pt idx="13">
                  <c:v>-2.7589999999999999</c:v>
                </c:pt>
                <c:pt idx="14">
                  <c:v>-2.431</c:v>
                </c:pt>
                <c:pt idx="15">
                  <c:v>-1.1399999999999999</c:v>
                </c:pt>
                <c:pt idx="16">
                  <c:v>0</c:v>
                </c:pt>
                <c:pt idx="17">
                  <c:v>1.292</c:v>
                </c:pt>
                <c:pt idx="18">
                  <c:v>2.4449999999999998</c:v>
                </c:pt>
                <c:pt idx="19">
                  <c:v>2.9409999999999998</c:v>
                </c:pt>
                <c:pt idx="20">
                  <c:v>3.4049999999999998</c:v>
                </c:pt>
                <c:pt idx="21">
                  <c:v>3.5939999999999999</c:v>
                </c:pt>
                <c:pt idx="22">
                  <c:v>3.6960000000000002</c:v>
                </c:pt>
                <c:pt idx="23">
                  <c:v>3.7690000000000001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0D-A240-B413-BC9F48684F8D}"/>
            </c:ext>
          </c:extLst>
        </c:ser>
        <c:ser>
          <c:idx val="11"/>
          <c:order val="7"/>
          <c:tx>
            <c:strRef>
              <c:f>'data for charts'!$J$686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charts'!$A$687:$A$710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charts'!$J$687:$J$710</c:f>
              <c:numCache>
                <c:formatCode>0.00</c:formatCode>
                <c:ptCount val="24"/>
                <c:pt idx="0">
                  <c:v>3.57</c:v>
                </c:pt>
                <c:pt idx="1">
                  <c:v>3.69</c:v>
                </c:pt>
                <c:pt idx="2">
                  <c:v>3.73</c:v>
                </c:pt>
                <c:pt idx="3">
                  <c:v>3.74</c:v>
                </c:pt>
                <c:pt idx="4">
                  <c:v>3.75</c:v>
                </c:pt>
                <c:pt idx="5">
                  <c:v>3.75</c:v>
                </c:pt>
                <c:pt idx="6">
                  <c:v>3.75</c:v>
                </c:pt>
                <c:pt idx="7">
                  <c:v>3.45</c:v>
                </c:pt>
                <c:pt idx="8">
                  <c:v>2.06</c:v>
                </c:pt>
                <c:pt idx="9">
                  <c:v>0.57999999999999996</c:v>
                </c:pt>
                <c:pt idx="10">
                  <c:v>-0.08</c:v>
                </c:pt>
                <c:pt idx="11">
                  <c:v>-1.97</c:v>
                </c:pt>
                <c:pt idx="12">
                  <c:v>-3.36</c:v>
                </c:pt>
                <c:pt idx="13">
                  <c:v>-3.62</c:v>
                </c:pt>
                <c:pt idx="14">
                  <c:v>-2.97</c:v>
                </c:pt>
                <c:pt idx="15">
                  <c:v>-1.47</c:v>
                </c:pt>
                <c:pt idx="16">
                  <c:v>-0.02</c:v>
                </c:pt>
                <c:pt idx="17">
                  <c:v>0.43</c:v>
                </c:pt>
                <c:pt idx="18">
                  <c:v>1.83</c:v>
                </c:pt>
                <c:pt idx="19">
                  <c:v>2.57</c:v>
                </c:pt>
                <c:pt idx="20">
                  <c:v>2.98</c:v>
                </c:pt>
                <c:pt idx="21">
                  <c:v>3.19</c:v>
                </c:pt>
                <c:pt idx="22">
                  <c:v>3.25</c:v>
                </c:pt>
                <c:pt idx="23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0D-A240-B413-BC9F4868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033976"/>
        <c:axId val="-2065027800"/>
      </c:scatterChart>
      <c:valAx>
        <c:axId val="-2065033976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40612209822274"/>
              <c:y val="0.88150783762143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27800"/>
        <c:crossesAt val="0"/>
        <c:crossBetween val="midCat"/>
        <c:majorUnit val="1"/>
      </c:valAx>
      <c:valAx>
        <c:axId val="-206502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5033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838604525155801"/>
          <c:y val="0.93265922510094101"/>
          <c:w val="0.7827040820785310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B8-59.  BESTEST HOURLY LOADS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Clear Cold Day, Case 900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Heating (+), Sensible Cooling (-)</a:t>
            </a:r>
            <a:endParaRPr lang="en-US"/>
          </a:p>
        </c:rich>
      </c:tx>
      <c:layout>
        <c:manualLayout>
          <c:xMode val="edge"/>
          <c:yMode val="edge"/>
          <c:x val="0.26860525342212299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9437661857195702E-2"/>
          <c:y val="0.20924415443175601"/>
          <c:w val="0.88509064002959703"/>
          <c:h val="0.6712127868192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for charts'!$B$727</c:f>
              <c:strCache>
                <c:ptCount val="1"/>
                <c:pt idx="0">
                  <c:v>ESP/DMU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charts'!$B$728:$B$751</c:f>
              <c:numCache>
                <c:formatCode>0.00</c:formatCode>
                <c:ptCount val="24"/>
                <c:pt idx="0">
                  <c:v>2.4409999999999998</c:v>
                </c:pt>
                <c:pt idx="1">
                  <c:v>2.6059999999999999</c:v>
                </c:pt>
                <c:pt idx="2">
                  <c:v>2.6230000000000002</c:v>
                </c:pt>
                <c:pt idx="3">
                  <c:v>2.6669999999999998</c:v>
                </c:pt>
                <c:pt idx="4">
                  <c:v>2.7440000000000002</c:v>
                </c:pt>
                <c:pt idx="5">
                  <c:v>2.8</c:v>
                </c:pt>
                <c:pt idx="6">
                  <c:v>2.8340000000000001</c:v>
                </c:pt>
                <c:pt idx="7">
                  <c:v>2.8370000000000002</c:v>
                </c:pt>
                <c:pt idx="8">
                  <c:v>2.641</c:v>
                </c:pt>
                <c:pt idx="9">
                  <c:v>2.12</c:v>
                </c:pt>
                <c:pt idx="10">
                  <c:v>1.502</c:v>
                </c:pt>
                <c:pt idx="11">
                  <c:v>0.67600000000000005</c:v>
                </c:pt>
                <c:pt idx="12">
                  <c:v>7.3999999999999996E-2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2.7E-2</c:v>
                </c:pt>
                <c:pt idx="17">
                  <c:v>0.41299999999999998</c:v>
                </c:pt>
                <c:pt idx="18">
                  <c:v>0.80400000000000005</c:v>
                </c:pt>
                <c:pt idx="19">
                  <c:v>1.0680000000000001</c:v>
                </c:pt>
                <c:pt idx="20">
                  <c:v>1.2689999999999999</c:v>
                </c:pt>
                <c:pt idx="21">
                  <c:v>1.502</c:v>
                </c:pt>
                <c:pt idx="22">
                  <c:v>1.6579999999999999</c:v>
                </c:pt>
                <c:pt idx="23">
                  <c:v>1.7490000000000001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8-5B49-BD25-9FA2B9A5B79F}"/>
            </c:ext>
          </c:extLst>
        </c:ser>
        <c:ser>
          <c:idx val="1"/>
          <c:order val="1"/>
          <c:tx>
            <c:strRef>
              <c:f>'data for charts'!$C$727</c:f>
              <c:strCache>
                <c:ptCount val="1"/>
                <c:pt idx="0">
                  <c:v>BLAST/US-IT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charts'!$C$728:$C$751</c:f>
              <c:numCache>
                <c:formatCode>0.00</c:formatCode>
                <c:ptCount val="24"/>
                <c:pt idx="0">
                  <c:v>3.103939</c:v>
                </c:pt>
                <c:pt idx="1">
                  <c:v>3.1985890000000001</c:v>
                </c:pt>
                <c:pt idx="2">
                  <c:v>3.2044450000000002</c:v>
                </c:pt>
                <c:pt idx="3">
                  <c:v>3.3056040000000002</c:v>
                </c:pt>
                <c:pt idx="4">
                  <c:v>3.3668550000000002</c:v>
                </c:pt>
                <c:pt idx="5">
                  <c:v>3.3992879999999999</c:v>
                </c:pt>
                <c:pt idx="6">
                  <c:v>3.453233</c:v>
                </c:pt>
                <c:pt idx="7">
                  <c:v>3.3760340000000002</c:v>
                </c:pt>
                <c:pt idx="8">
                  <c:v>2.8980779999999999</c:v>
                </c:pt>
                <c:pt idx="9">
                  <c:v>2.346263</c:v>
                </c:pt>
                <c:pt idx="10">
                  <c:v>1.398112</c:v>
                </c:pt>
                <c:pt idx="11">
                  <c:v>0.37698320000000002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0.1240916</c:v>
                </c:pt>
                <c:pt idx="17">
                  <c:v>0.76691169999999997</c:v>
                </c:pt>
                <c:pt idx="18">
                  <c:v>1.3063880000000001</c:v>
                </c:pt>
                <c:pt idx="19">
                  <c:v>1.613048</c:v>
                </c:pt>
                <c:pt idx="20">
                  <c:v>1.925513</c:v>
                </c:pt>
                <c:pt idx="21">
                  <c:v>2.1361189999999999</c:v>
                </c:pt>
                <c:pt idx="22">
                  <c:v>2.2207560000000002</c:v>
                </c:pt>
                <c:pt idx="23">
                  <c:v>2.311051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8-5B49-BD25-9FA2B9A5B79F}"/>
            </c:ext>
          </c:extLst>
        </c:ser>
        <c:ser>
          <c:idx val="3"/>
          <c:order val="2"/>
          <c:tx>
            <c:strRef>
              <c:f>'data for charts'!$D$727</c:f>
              <c:strCache>
                <c:ptCount val="1"/>
                <c:pt idx="0">
                  <c:v>DOE21D/NREL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charts'!$D$728:$D$751</c:f>
              <c:numCache>
                <c:formatCode>0.00</c:formatCode>
                <c:ptCount val="24"/>
                <c:pt idx="0">
                  <c:v>3.101</c:v>
                </c:pt>
                <c:pt idx="1">
                  <c:v>3.2370000000000001</c:v>
                </c:pt>
                <c:pt idx="2">
                  <c:v>3.2789999999999999</c:v>
                </c:pt>
                <c:pt idx="3">
                  <c:v>3.3769999999999998</c:v>
                </c:pt>
                <c:pt idx="4">
                  <c:v>3.4460000000000002</c:v>
                </c:pt>
                <c:pt idx="5">
                  <c:v>3.4980000000000002</c:v>
                </c:pt>
                <c:pt idx="6">
                  <c:v>3.5569999999999999</c:v>
                </c:pt>
                <c:pt idx="7">
                  <c:v>3.516</c:v>
                </c:pt>
                <c:pt idx="8">
                  <c:v>2.9740000000000002</c:v>
                </c:pt>
                <c:pt idx="9">
                  <c:v>2.202</c:v>
                </c:pt>
                <c:pt idx="10">
                  <c:v>1.034</c:v>
                </c:pt>
                <c:pt idx="11">
                  <c:v>0.23200000000000001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0.73899999999999999</c:v>
                </c:pt>
                <c:pt idx="18">
                  <c:v>1.1399999999999999</c:v>
                </c:pt>
                <c:pt idx="19">
                  <c:v>1.429</c:v>
                </c:pt>
                <c:pt idx="20">
                  <c:v>1.7</c:v>
                </c:pt>
                <c:pt idx="21">
                  <c:v>1.8939999999999999</c:v>
                </c:pt>
                <c:pt idx="22">
                  <c:v>2.028</c:v>
                </c:pt>
                <c:pt idx="23">
                  <c:v>2.1930000000000001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8-5B49-BD25-9FA2B9A5B79F}"/>
            </c:ext>
          </c:extLst>
        </c:ser>
        <c:ser>
          <c:idx val="6"/>
          <c:order val="3"/>
          <c:tx>
            <c:strRef>
              <c:f>'data for charts'!$E$727</c:f>
              <c:strCache>
                <c:ptCount val="1"/>
                <c:pt idx="0">
                  <c:v>SRES-SUN/NREL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charts'!$E$728:$E$751</c:f>
              <c:numCache>
                <c:formatCode>0.00</c:formatCode>
                <c:ptCount val="24"/>
                <c:pt idx="0">
                  <c:v>3.3940000000000001</c:v>
                </c:pt>
                <c:pt idx="1">
                  <c:v>3.54</c:v>
                </c:pt>
                <c:pt idx="2">
                  <c:v>3.5569999999999999</c:v>
                </c:pt>
                <c:pt idx="3">
                  <c:v>3.613</c:v>
                </c:pt>
                <c:pt idx="4">
                  <c:v>3.6659999999999999</c:v>
                </c:pt>
                <c:pt idx="5">
                  <c:v>3.7149999999999999</c:v>
                </c:pt>
                <c:pt idx="6">
                  <c:v>3.76</c:v>
                </c:pt>
                <c:pt idx="7">
                  <c:v>3.7490000000000001</c:v>
                </c:pt>
                <c:pt idx="8">
                  <c:v>3.17</c:v>
                </c:pt>
                <c:pt idx="9">
                  <c:v>2.3199999999999998</c:v>
                </c:pt>
                <c:pt idx="10">
                  <c:v>0.94899999999999995</c:v>
                </c:pt>
                <c:pt idx="11">
                  <c:v>0.10100000000000001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0.27700000000000002</c:v>
                </c:pt>
                <c:pt idx="17">
                  <c:v>1.216</c:v>
                </c:pt>
                <c:pt idx="18">
                  <c:v>1.6080000000000001</c:v>
                </c:pt>
                <c:pt idx="19">
                  <c:v>1.8160000000000001</c:v>
                </c:pt>
                <c:pt idx="20">
                  <c:v>2.0379999999999998</c:v>
                </c:pt>
                <c:pt idx="21">
                  <c:v>2.1739999999999999</c:v>
                </c:pt>
                <c:pt idx="22">
                  <c:v>2.2930000000000001</c:v>
                </c:pt>
                <c:pt idx="23">
                  <c:v>2.423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8-5B49-BD25-9FA2B9A5B79F}"/>
            </c:ext>
          </c:extLst>
        </c:ser>
        <c:ser>
          <c:idx val="8"/>
          <c:order val="4"/>
          <c:tx>
            <c:strRef>
              <c:f>'data for charts'!$G$727</c:f>
              <c:strCache>
                <c:ptCount val="1"/>
                <c:pt idx="0">
                  <c:v>S3PAS/SPAIN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charts'!$G$728:$G$751</c:f>
              <c:numCache>
                <c:formatCode>0.00</c:formatCode>
                <c:ptCount val="24"/>
                <c:pt idx="0">
                  <c:v>3.2080000000000002</c:v>
                </c:pt>
                <c:pt idx="1">
                  <c:v>3.3490000000000002</c:v>
                </c:pt>
                <c:pt idx="2">
                  <c:v>3.3820000000000001</c:v>
                </c:pt>
                <c:pt idx="3">
                  <c:v>3.4470000000000001</c:v>
                </c:pt>
                <c:pt idx="4">
                  <c:v>3.5059999999999998</c:v>
                </c:pt>
                <c:pt idx="5">
                  <c:v>3.5579999999999998</c:v>
                </c:pt>
                <c:pt idx="6">
                  <c:v>3.605</c:v>
                </c:pt>
                <c:pt idx="7">
                  <c:v>3.6080000000000001</c:v>
                </c:pt>
                <c:pt idx="8">
                  <c:v>3.08</c:v>
                </c:pt>
                <c:pt idx="9">
                  <c:v>2.3479999999999999</c:v>
                </c:pt>
                <c:pt idx="10">
                  <c:v>1.117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0.14299999999999999</c:v>
                </c:pt>
                <c:pt idx="17">
                  <c:v>0.91</c:v>
                </c:pt>
                <c:pt idx="18">
                  <c:v>1.2809999999999999</c:v>
                </c:pt>
                <c:pt idx="19">
                  <c:v>1.5429999999999999</c:v>
                </c:pt>
                <c:pt idx="20">
                  <c:v>1.81</c:v>
                </c:pt>
                <c:pt idx="21">
                  <c:v>1.9950000000000001</c:v>
                </c:pt>
                <c:pt idx="22">
                  <c:v>2.1539999999999999</c:v>
                </c:pt>
                <c:pt idx="23">
                  <c:v>2.3109999999999999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8-5B49-BD25-9FA2B9A5B79F}"/>
            </c:ext>
          </c:extLst>
        </c:ser>
        <c:ser>
          <c:idx val="9"/>
          <c:order val="5"/>
          <c:tx>
            <c:strRef>
              <c:f>'data for charts'!$H$727</c:f>
              <c:strCache>
                <c:ptCount val="1"/>
                <c:pt idx="0">
                  <c:v>TSYS/BEL-BRE</c:v>
                </c:pt>
              </c:strCache>
            </c:strRef>
          </c:tx>
          <c:spPr>
            <a:ln w="12700">
              <a:solidFill>
                <a:srgbClr val="999933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999933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charts'!$H$728:$H$751</c:f>
              <c:numCache>
                <c:formatCode>0.00</c:formatCode>
                <c:ptCount val="24"/>
                <c:pt idx="0">
                  <c:v>3.0805555555555602</c:v>
                </c:pt>
                <c:pt idx="1">
                  <c:v>3.2027777777777802</c:v>
                </c:pt>
                <c:pt idx="2">
                  <c:v>3.2777777777777799</c:v>
                </c:pt>
                <c:pt idx="3">
                  <c:v>3.3305555555555602</c:v>
                </c:pt>
                <c:pt idx="4">
                  <c:v>3.4166666666666701</c:v>
                </c:pt>
                <c:pt idx="5">
                  <c:v>3.4694444444444401</c:v>
                </c:pt>
                <c:pt idx="6">
                  <c:v>3.5166666666666702</c:v>
                </c:pt>
                <c:pt idx="7">
                  <c:v>3.4638888888888899</c:v>
                </c:pt>
                <c:pt idx="8">
                  <c:v>2.8333333333333299</c:v>
                </c:pt>
                <c:pt idx="9">
                  <c:v>2.0561111111111101</c:v>
                </c:pt>
                <c:pt idx="10">
                  <c:v>0.793333333333333</c:v>
                </c:pt>
                <c:pt idx="11">
                  <c:v>3.7277777777777799E-2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0.13494444444444401</c:v>
                </c:pt>
                <c:pt idx="17">
                  <c:v>0.76444444444444404</c:v>
                </c:pt>
                <c:pt idx="18">
                  <c:v>1.19861111111111</c:v>
                </c:pt>
                <c:pt idx="19">
                  <c:v>1.45888888888889</c:v>
                </c:pt>
                <c:pt idx="20">
                  <c:v>1.7008333333333301</c:v>
                </c:pt>
                <c:pt idx="21">
                  <c:v>1.9341666666666699</c:v>
                </c:pt>
                <c:pt idx="22">
                  <c:v>2.0922222222222202</c:v>
                </c:pt>
                <c:pt idx="23">
                  <c:v>2.2266666666666701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08-5B49-BD25-9FA2B9A5B79F}"/>
            </c:ext>
          </c:extLst>
        </c:ser>
        <c:ser>
          <c:idx val="10"/>
          <c:order val="6"/>
          <c:tx>
            <c:strRef>
              <c:f>'data for charts'!$I$727</c:f>
              <c:strCache>
                <c:ptCount val="1"/>
                <c:pt idx="0">
                  <c:v>TASE/FINLAND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charts'!$I$728:$I$751</c:f>
              <c:numCache>
                <c:formatCode>0.00</c:formatCode>
                <c:ptCount val="24"/>
                <c:pt idx="0">
                  <c:v>3.4</c:v>
                </c:pt>
                <c:pt idx="1">
                  <c:v>3.5470000000000002</c:v>
                </c:pt>
                <c:pt idx="2">
                  <c:v>3.573</c:v>
                </c:pt>
                <c:pt idx="3">
                  <c:v>3.629</c:v>
                </c:pt>
                <c:pt idx="4">
                  <c:v>3.6869999999999998</c:v>
                </c:pt>
                <c:pt idx="5">
                  <c:v>3.7469999999999999</c:v>
                </c:pt>
                <c:pt idx="6">
                  <c:v>3.7970000000000002</c:v>
                </c:pt>
                <c:pt idx="7">
                  <c:v>3.794</c:v>
                </c:pt>
                <c:pt idx="8">
                  <c:v>3.1680000000000001</c:v>
                </c:pt>
                <c:pt idx="9">
                  <c:v>2.4489999999999998</c:v>
                </c:pt>
                <c:pt idx="10">
                  <c:v>1.2929999999999999</c:v>
                </c:pt>
                <c:pt idx="11">
                  <c:v>0.61899999999999999</c:v>
                </c:pt>
                <c:pt idx="12">
                  <c:v>0.13600000000000001</c:v>
                </c:pt>
                <c:pt idx="13">
                  <c:v>0</c:v>
                </c:pt>
                <c:pt idx="14">
                  <c:v>0</c:v>
                </c:pt>
                <c:pt idx="15">
                  <c:v>8.7999999999999995E-2</c:v>
                </c:pt>
                <c:pt idx="16">
                  <c:v>1.198</c:v>
                </c:pt>
                <c:pt idx="17">
                  <c:v>1.6020000000000001</c:v>
                </c:pt>
                <c:pt idx="18">
                  <c:v>1.8049999999999999</c:v>
                </c:pt>
                <c:pt idx="19">
                  <c:v>1.9430000000000001</c:v>
                </c:pt>
                <c:pt idx="20">
                  <c:v>2.121</c:v>
                </c:pt>
                <c:pt idx="21">
                  <c:v>2.2269999999999999</c:v>
                </c:pt>
                <c:pt idx="22">
                  <c:v>2.3380000000000001</c:v>
                </c:pt>
                <c:pt idx="23">
                  <c:v>2.4580000000000002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08-5B49-BD25-9FA2B9A5B79F}"/>
            </c:ext>
          </c:extLst>
        </c:ser>
        <c:ser>
          <c:idx val="11"/>
          <c:order val="7"/>
          <c:tx>
            <c:strRef>
              <c:f>'data for charts'!$J$727</c:f>
              <c:strCache>
                <c:ptCount val="1"/>
                <c:pt idx="0">
                  <c:v>OS/NREL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'data for charts'!$A$728:$A$751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'data for charts'!$J$728:$J$751</c:f>
              <c:numCache>
                <c:formatCode>0.00</c:formatCode>
                <c:ptCount val="24"/>
                <c:pt idx="0">
                  <c:v>2.69</c:v>
                </c:pt>
                <c:pt idx="1">
                  <c:v>2.83</c:v>
                </c:pt>
                <c:pt idx="2">
                  <c:v>2.9</c:v>
                </c:pt>
                <c:pt idx="3">
                  <c:v>2.98</c:v>
                </c:pt>
                <c:pt idx="4">
                  <c:v>3.06</c:v>
                </c:pt>
                <c:pt idx="5">
                  <c:v>3.12</c:v>
                </c:pt>
                <c:pt idx="6">
                  <c:v>3.17</c:v>
                </c:pt>
                <c:pt idx="7">
                  <c:v>3.06</c:v>
                </c:pt>
                <c:pt idx="8">
                  <c:v>2.44</c:v>
                </c:pt>
                <c:pt idx="9">
                  <c:v>1.77</c:v>
                </c:pt>
                <c:pt idx="10">
                  <c:v>0.99</c:v>
                </c:pt>
                <c:pt idx="11">
                  <c:v>0.27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0.12</c:v>
                </c:pt>
                <c:pt idx="17">
                  <c:v>0.61</c:v>
                </c:pt>
                <c:pt idx="18">
                  <c:v>0.98</c:v>
                </c:pt>
                <c:pt idx="19">
                  <c:v>1.22</c:v>
                </c:pt>
                <c:pt idx="20">
                  <c:v>1.45</c:v>
                </c:pt>
                <c:pt idx="21">
                  <c:v>1.64</c:v>
                </c:pt>
                <c:pt idx="22">
                  <c:v>1.75</c:v>
                </c:pt>
                <c:pt idx="23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08-5B49-BD25-9FA2B9A5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54360"/>
        <c:axId val="-2027584344"/>
      </c:scatterChart>
      <c:valAx>
        <c:axId val="-2029454360"/>
        <c:scaling>
          <c:orientation val="minMax"/>
          <c:max val="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 of Day</a:t>
                </a:r>
              </a:p>
            </c:rich>
          </c:tx>
          <c:layout>
            <c:manualLayout>
              <c:xMode val="edge"/>
              <c:yMode val="edge"/>
              <c:x val="0.43691215068704697"/>
              <c:y val="0.88150783762143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584344"/>
        <c:crossesAt val="0"/>
        <c:crossBetween val="midCat"/>
        <c:majorUnit val="1"/>
      </c:valAx>
      <c:valAx>
        <c:axId val="-202758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Heating or Sensible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9698766447016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9454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80924373909401"/>
          <c:y val="0.93265922510094101"/>
          <c:w val="0.77382657356509799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B8-6.  BESTEST BASIC
Low Mass Annual Heating</a:t>
            </a:r>
          </a:p>
        </c:rich>
      </c:tx>
      <c:layout>
        <c:manualLayout>
          <c:xMode val="edge"/>
          <c:yMode val="edge"/>
          <c:x val="0.331764705882353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charts'!$B$64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charts'!$B$65:$B$72</c:f>
              <c:numCache>
                <c:formatCode>0.000_)</c:formatCode>
                <c:ptCount val="8"/>
                <c:pt idx="0">
                  <c:v>4.984</c:v>
                </c:pt>
                <c:pt idx="1">
                  <c:v>5.4290000000000003</c:v>
                </c:pt>
                <c:pt idx="2">
                  <c:v>4.2960000000000003</c:v>
                </c:pt>
                <c:pt idx="3">
                  <c:v>4.3550000000000004</c:v>
                </c:pt>
                <c:pt idx="4">
                  <c:v>4.6130000000000004</c:v>
                </c:pt>
                <c:pt idx="5">
                  <c:v>5.05</c:v>
                </c:pt>
                <c:pt idx="6">
                  <c:v>2.7509999999999999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214A-91D4-D8BA8422B669}"/>
            </c:ext>
          </c:extLst>
        </c:ser>
        <c:ser>
          <c:idx val="10"/>
          <c:order val="1"/>
          <c:tx>
            <c:strRef>
              <c:f>'data for charts'!$C$64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charts'!$C$65:$C$72</c:f>
              <c:numCache>
                <c:formatCode>0.000_)</c:formatCode>
                <c:ptCount val="8"/>
                <c:pt idx="0">
                  <c:v>4.7990000000000004</c:v>
                </c:pt>
                <c:pt idx="1">
                  <c:v>6.4880000000000004</c:v>
                </c:pt>
                <c:pt idx="2">
                  <c:v>4.7729999999999997</c:v>
                </c:pt>
                <c:pt idx="3">
                  <c:v>4.806</c:v>
                </c:pt>
                <c:pt idx="4">
                  <c:v>5.0490000000000004</c:v>
                </c:pt>
                <c:pt idx="5">
                  <c:v>5.359</c:v>
                </c:pt>
                <c:pt idx="6">
                  <c:v>2.8879999999999999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4-214A-91D4-D8BA8422B669}"/>
            </c:ext>
          </c:extLst>
        </c:ser>
        <c:ser>
          <c:idx val="9"/>
          <c:order val="2"/>
          <c:tx>
            <c:strRef>
              <c:f>'data for charts'!$D$64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charts'!$D$65:$D$72</c:f>
              <c:numCache>
                <c:formatCode>0.000_)</c:formatCode>
                <c:ptCount val="8"/>
                <c:pt idx="0">
                  <c:v>5.835</c:v>
                </c:pt>
                <c:pt idx="1">
                  <c:v>7.827</c:v>
                </c:pt>
                <c:pt idx="2">
                  <c:v>5.7089999999999996</c:v>
                </c:pt>
                <c:pt idx="3">
                  <c:v>5.7859999999999996</c:v>
                </c:pt>
                <c:pt idx="4">
                  <c:v>5.944</c:v>
                </c:pt>
                <c:pt idx="5">
                  <c:v>6.4690000000000003</c:v>
                </c:pt>
                <c:pt idx="6">
                  <c:v>3.5430000000000001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E4-214A-91D4-D8BA8422B669}"/>
            </c:ext>
          </c:extLst>
        </c:ser>
        <c:ser>
          <c:idx val="3"/>
          <c:order val="3"/>
          <c:tx>
            <c:strRef>
              <c:f>'data for charts'!$E$64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charts'!$E$65:$E$72</c:f>
              <c:numCache>
                <c:formatCode>0.000_)</c:formatCode>
                <c:ptCount val="8"/>
                <c:pt idx="0">
                  <c:v>5.1989999999999998</c:v>
                </c:pt>
                <c:pt idx="1">
                  <c:v>7.1779999999999999</c:v>
                </c:pt>
                <c:pt idx="2">
                  <c:v>5.226</c:v>
                </c:pt>
                <c:pt idx="3">
                  <c:v>5.28</c:v>
                </c:pt>
                <c:pt idx="4">
                  <c:v>5.5540000000000003</c:v>
                </c:pt>
                <c:pt idx="5">
                  <c:v>5.883</c:v>
                </c:pt>
                <c:pt idx="6">
                  <c:v>3.2549999999999999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E4-214A-91D4-D8BA8422B669}"/>
            </c:ext>
          </c:extLst>
        </c:ser>
        <c:ser>
          <c:idx val="4"/>
          <c:order val="4"/>
          <c:tx>
            <c:strRef>
              <c:f>'data for charts'!$F$64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charts'!$F$65:$F$72</c:f>
              <c:numCache>
                <c:formatCode>0.000_)</c:formatCode>
                <c:ptCount val="8"/>
                <c:pt idx="0">
                  <c:v>5.2009999999999996</c:v>
                </c:pt>
                <c:pt idx="1">
                  <c:v>7.1859999999999999</c:v>
                </c:pt>
                <c:pt idx="2">
                  <c:v>5.5960000000000001</c:v>
                </c:pt>
                <c:pt idx="3">
                  <c:v>5.62</c:v>
                </c:pt>
                <c:pt idx="4">
                  <c:v>5.734</c:v>
                </c:pt>
                <c:pt idx="5">
                  <c:v>6.0010000000000003</c:v>
                </c:pt>
                <c:pt idx="6">
                  <c:v>3.8029999999999999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E4-214A-91D4-D8BA8422B669}"/>
            </c:ext>
          </c:extLst>
        </c:ser>
        <c:ser>
          <c:idx val="5"/>
          <c:order val="5"/>
          <c:tx>
            <c:strRef>
              <c:f>'data for charts'!$G$64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charts'!$G$65:$G$72</c:f>
              <c:numCache>
                <c:formatCode>0.000_)</c:formatCode>
                <c:ptCount val="8"/>
                <c:pt idx="0">
                  <c:v>4.9669999999999996</c:v>
                </c:pt>
                <c:pt idx="1">
                  <c:v>6.6619999999999999</c:v>
                </c:pt>
                <c:pt idx="2">
                  <c:v>4.8819999999999997</c:v>
                </c:pt>
                <c:pt idx="3">
                  <c:v>4.9710000000000001</c:v>
                </c:pt>
                <c:pt idx="4">
                  <c:v>5.5640000000000001</c:v>
                </c:pt>
                <c:pt idx="5">
                  <c:v>6.0949999999999998</c:v>
                </c:pt>
                <c:pt idx="6">
                  <c:v>3.0649999999999999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E4-214A-91D4-D8BA8422B669}"/>
            </c:ext>
          </c:extLst>
        </c:ser>
        <c:ser>
          <c:idx val="6"/>
          <c:order val="6"/>
          <c:tx>
            <c:strRef>
              <c:f>'data for charts'!$H$64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charts'!$H$65:$H$72</c:f>
              <c:numCache>
                <c:formatCode>0.000_)</c:formatCode>
                <c:ptCount val="8"/>
                <c:pt idx="0">
                  <c:v>4.8550000000000004</c:v>
                </c:pt>
                <c:pt idx="1">
                  <c:v>6.5</c:v>
                </c:pt>
                <c:pt idx="2">
                  <c:v>4.8719999999999999</c:v>
                </c:pt>
                <c:pt idx="3">
                  <c:v>4.97</c:v>
                </c:pt>
                <c:pt idx="4">
                  <c:v>5.0730000000000004</c:v>
                </c:pt>
                <c:pt idx="5">
                  <c:v>5.6239999999999997</c:v>
                </c:pt>
                <c:pt idx="6">
                  <c:v>3.0430000000000001</c:v>
                </c:pt>
                <c:pt idx="7">
                  <c:v>4.1710000000000004E-6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E4-214A-91D4-D8BA8422B669}"/>
            </c:ext>
          </c:extLst>
        </c:ser>
        <c:ser>
          <c:idx val="7"/>
          <c:order val="7"/>
          <c:tx>
            <c:strRef>
              <c:f>'data for charts'!$I$64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charts'!$I$65:$I$72</c:f>
              <c:numCache>
                <c:formatCode>0.000_)</c:formatCode>
                <c:ptCount val="8"/>
                <c:pt idx="0">
                  <c:v>4.8390000000000004</c:v>
                </c:pt>
                <c:pt idx="1">
                  <c:v>6.51</c:v>
                </c:pt>
                <c:pt idx="2">
                  <c:v>5.3620000000000001</c:v>
                </c:pt>
                <c:pt idx="3">
                  <c:v>5.383</c:v>
                </c:pt>
                <c:pt idx="4">
                  <c:v>5.7279999999999998</c:v>
                </c:pt>
                <c:pt idx="5">
                  <c:v>0</c:v>
                </c:pt>
                <c:pt idx="6">
                  <c:v>3.3090000000000002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E4-214A-91D4-D8BA8422B669}"/>
            </c:ext>
          </c:extLst>
        </c:ser>
        <c:ser>
          <c:idx val="8"/>
          <c:order val="8"/>
          <c:tx>
            <c:strRef>
              <c:f>'data for charts'!$J$64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charts'!$A$65:$A$72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charts'!$J$65:$J$72</c:f>
              <c:numCache>
                <c:formatCode>0.000_)</c:formatCode>
                <c:ptCount val="8"/>
                <c:pt idx="0">
                  <c:v>4.9833299999999996</c:v>
                </c:pt>
                <c:pt idx="1">
                  <c:v>6.0305600000000004</c:v>
                </c:pt>
                <c:pt idx="2">
                  <c:v>4.38056</c:v>
                </c:pt>
                <c:pt idx="3">
                  <c:v>4.4249999999999998</c:v>
                </c:pt>
                <c:pt idx="4">
                  <c:v>4.5527800000000003</c:v>
                </c:pt>
                <c:pt idx="5">
                  <c:v>4.8833299999999999</c:v>
                </c:pt>
                <c:pt idx="6">
                  <c:v>2.6861100000000002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E4-214A-91D4-D8BA8422B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958968"/>
        <c:axId val="-2026889656"/>
      </c:barChart>
      <c:catAx>
        <c:axId val="-202595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9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89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Heating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577215450026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595896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589852045408899"/>
          <c:y val="0.93265922510094101"/>
          <c:w val="0.7856632904238809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B8-7.  BESTEST BASIC
Low Mass Annual Sensible Cooling</a:t>
            </a:r>
          </a:p>
        </c:rich>
      </c:tx>
      <c:layout>
        <c:manualLayout>
          <c:xMode val="edge"/>
          <c:yMode val="edge"/>
          <c:x val="0.30259711431742498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charts'!$B$112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charts'!$B$113:$B$120</c:f>
              <c:numCache>
                <c:formatCode>0.000_)</c:formatCode>
                <c:ptCount val="8"/>
                <c:pt idx="0">
                  <c:v>0</c:v>
                </c:pt>
                <c:pt idx="1">
                  <c:v>0.54200000000000004</c:v>
                </c:pt>
                <c:pt idx="2">
                  <c:v>6.1369999999999996</c:v>
                </c:pt>
                <c:pt idx="3">
                  <c:v>3.915</c:v>
                </c:pt>
                <c:pt idx="4">
                  <c:v>3.4169999999999998</c:v>
                </c:pt>
                <c:pt idx="5">
                  <c:v>2.129</c:v>
                </c:pt>
                <c:pt idx="6">
                  <c:v>5.952</c:v>
                </c:pt>
                <c:pt idx="7">
                  <c:v>4.8159999999999998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1-CC4C-BC06-1FA66A3604C2}"/>
            </c:ext>
          </c:extLst>
        </c:ser>
        <c:ser>
          <c:idx val="10"/>
          <c:order val="1"/>
          <c:tx>
            <c:strRef>
              <c:f>'data for charts'!$C$112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charts'!$C$113:$C$120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0.61699999999999999</c:v>
                </c:pt>
                <c:pt idx="2">
                  <c:v>6.4329999999999998</c:v>
                </c:pt>
                <c:pt idx="3">
                  <c:v>4.851</c:v>
                </c:pt>
                <c:pt idx="4">
                  <c:v>4.0919999999999996</c:v>
                </c:pt>
                <c:pt idx="5">
                  <c:v>3.1080000000000001</c:v>
                </c:pt>
                <c:pt idx="6">
                  <c:v>6.1829999999999998</c:v>
                </c:pt>
                <c:pt idx="7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1-CC4C-BC06-1FA66A3604C2}"/>
            </c:ext>
          </c:extLst>
        </c:ser>
        <c:ser>
          <c:idx val="9"/>
          <c:order val="2"/>
          <c:tx>
            <c:strRef>
              <c:f>'data for charts'!$D$112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charts'!$D$113:$D$120</c:f>
              <c:numCache>
                <c:formatCode>0.000_)</c:formatCode>
                <c:ptCount val="8"/>
                <c:pt idx="0">
                  <c:v>0</c:v>
                </c:pt>
                <c:pt idx="1">
                  <c:v>0.42199999999999999</c:v>
                </c:pt>
                <c:pt idx="2">
                  <c:v>7.0789999999999997</c:v>
                </c:pt>
                <c:pt idx="3">
                  <c:v>4.8520000000000003</c:v>
                </c:pt>
                <c:pt idx="4">
                  <c:v>4.3339999999999996</c:v>
                </c:pt>
                <c:pt idx="5">
                  <c:v>2.4889999999999999</c:v>
                </c:pt>
                <c:pt idx="6">
                  <c:v>6.7590000000000003</c:v>
                </c:pt>
                <c:pt idx="7">
                  <c:v>5.7949999999999999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1-CC4C-BC06-1FA66A3604C2}"/>
            </c:ext>
          </c:extLst>
        </c:ser>
        <c:ser>
          <c:idx val="3"/>
          <c:order val="3"/>
          <c:tx>
            <c:strRef>
              <c:f>'data for charts'!$E$112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charts'!$E$113:$E$120</c:f>
              <c:numCache>
                <c:formatCode>0.000_)</c:formatCode>
                <c:ptCount val="8"/>
                <c:pt idx="0">
                  <c:v>1.6E-2</c:v>
                </c:pt>
                <c:pt idx="1">
                  <c:v>0.70399999999999996</c:v>
                </c:pt>
                <c:pt idx="2">
                  <c:v>7.2779999999999996</c:v>
                </c:pt>
                <c:pt idx="3">
                  <c:v>5.4480000000000004</c:v>
                </c:pt>
                <c:pt idx="4">
                  <c:v>4.633</c:v>
                </c:pt>
                <c:pt idx="5">
                  <c:v>3.4929999999999999</c:v>
                </c:pt>
                <c:pt idx="6">
                  <c:v>7.0259999999999998</c:v>
                </c:pt>
                <c:pt idx="7">
                  <c:v>5.8940000000000001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1-CC4C-BC06-1FA66A3604C2}"/>
            </c:ext>
          </c:extLst>
        </c:ser>
        <c:ser>
          <c:idx val="4"/>
          <c:order val="4"/>
          <c:tx>
            <c:strRef>
              <c:f>'data for charts'!$F$112</c:f>
              <c:strCache>
                <c:ptCount val="1"/>
                <c:pt idx="0">
                  <c:v>SRES/BRE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charts'!$F$113:$F$120</c:f>
              <c:numCache>
                <c:formatCode>0.000_)</c:formatCode>
                <c:ptCount val="8"/>
                <c:pt idx="0">
                  <c:v>1.4E-2</c:v>
                </c:pt>
                <c:pt idx="1">
                  <c:v>0.68400000000000005</c:v>
                </c:pt>
                <c:pt idx="2">
                  <c:v>7.9640000000000004</c:v>
                </c:pt>
                <c:pt idx="3">
                  <c:v>5.7779999999999996</c:v>
                </c:pt>
                <c:pt idx="4">
                  <c:v>5.0039999999999996</c:v>
                </c:pt>
                <c:pt idx="5">
                  <c:v>3.7010000000000001</c:v>
                </c:pt>
                <c:pt idx="6">
                  <c:v>7.8109999999999999</c:v>
                </c:pt>
                <c:pt idx="7">
                  <c:v>6.5449999999999999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1-CC4C-BC06-1FA66A3604C2}"/>
            </c:ext>
          </c:extLst>
        </c:ser>
        <c:ser>
          <c:idx val="5"/>
          <c:order val="5"/>
          <c:tx>
            <c:strRef>
              <c:f>'data for charts'!$G$112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charts'!$G$113:$G$120</c:f>
              <c:numCache>
                <c:formatCode>0.000_)</c:formatCode>
                <c:ptCount val="8"/>
                <c:pt idx="0">
                  <c:v>0.01</c:v>
                </c:pt>
                <c:pt idx="1">
                  <c:v>0.56299999999999994</c:v>
                </c:pt>
                <c:pt idx="2">
                  <c:v>6.492</c:v>
                </c:pt>
                <c:pt idx="3">
                  <c:v>4.7640000000000002</c:v>
                </c:pt>
                <c:pt idx="4">
                  <c:v>4.0110000000000001</c:v>
                </c:pt>
                <c:pt idx="5">
                  <c:v>2.4889999999999999</c:v>
                </c:pt>
                <c:pt idx="6">
                  <c:v>6.2469999999999999</c:v>
                </c:pt>
                <c:pt idx="7">
                  <c:v>5.0880000000000001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1-CC4C-BC06-1FA66A3604C2}"/>
            </c:ext>
          </c:extLst>
        </c:ser>
        <c:ser>
          <c:idx val="6"/>
          <c:order val="6"/>
          <c:tx>
            <c:strRef>
              <c:f>'data for charts'!$H$112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charts'!$H$113:$H$120</c:f>
              <c:numCache>
                <c:formatCode>0.000_)</c:formatCode>
                <c:ptCount val="8"/>
                <c:pt idx="0">
                  <c:v>1.0290000000000001E-2</c:v>
                </c:pt>
                <c:pt idx="1">
                  <c:v>0.61739999999999995</c:v>
                </c:pt>
                <c:pt idx="2">
                  <c:v>6.492</c:v>
                </c:pt>
                <c:pt idx="3">
                  <c:v>4.601</c:v>
                </c:pt>
                <c:pt idx="4">
                  <c:v>3.9009999999999998</c:v>
                </c:pt>
                <c:pt idx="5">
                  <c:v>2.4159999999999999</c:v>
                </c:pt>
                <c:pt idx="6">
                  <c:v>6.2460000000000004</c:v>
                </c:pt>
                <c:pt idx="7">
                  <c:v>5.1189999999999998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E1-CC4C-BC06-1FA66A3604C2}"/>
            </c:ext>
          </c:extLst>
        </c:ser>
        <c:ser>
          <c:idx val="7"/>
          <c:order val="7"/>
          <c:tx>
            <c:strRef>
              <c:f>'data for charts'!$I$112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charts'!$I$113:$I$120</c:f>
              <c:numCache>
                <c:formatCode>0.000_)</c:formatCode>
                <c:ptCount val="8"/>
                <c:pt idx="0">
                  <c:v>1.0999999999999999E-2</c:v>
                </c:pt>
                <c:pt idx="1">
                  <c:v>0.875</c:v>
                </c:pt>
                <c:pt idx="2">
                  <c:v>6.7779999999999996</c:v>
                </c:pt>
                <c:pt idx="3">
                  <c:v>5.5060000000000002</c:v>
                </c:pt>
                <c:pt idx="4">
                  <c:v>4.351</c:v>
                </c:pt>
                <c:pt idx="5">
                  <c:v>0</c:v>
                </c:pt>
                <c:pt idx="6">
                  <c:v>6.508</c:v>
                </c:pt>
                <c:pt idx="7">
                  <c:v>5.4560000000000004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E1-CC4C-BC06-1FA66A3604C2}"/>
            </c:ext>
          </c:extLst>
        </c:ser>
        <c:ser>
          <c:idx val="8"/>
          <c:order val="8"/>
          <c:tx>
            <c:strRef>
              <c:f>'data for charts'!$J$112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charts'!$A$113:$A$120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charts'!$J$113:$J$120</c:f>
              <c:numCache>
                <c:formatCode>0.000_)</c:formatCode>
                <c:ptCount val="8"/>
                <c:pt idx="0">
                  <c:v>0</c:v>
                </c:pt>
                <c:pt idx="1">
                  <c:v>0.65</c:v>
                </c:pt>
                <c:pt idx="2">
                  <c:v>6.7472200000000004</c:v>
                </c:pt>
                <c:pt idx="3">
                  <c:v>4.7527799999999996</c:v>
                </c:pt>
                <c:pt idx="4">
                  <c:v>4.1722200000000003</c:v>
                </c:pt>
                <c:pt idx="5">
                  <c:v>2.7833299999999999</c:v>
                </c:pt>
                <c:pt idx="6">
                  <c:v>6.4611099999999997</c:v>
                </c:pt>
                <c:pt idx="7">
                  <c:v>5.7833300000000003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E1-CC4C-BC06-1FA66A360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467832"/>
        <c:axId val="-2026882248"/>
      </c:barChart>
      <c:catAx>
        <c:axId val="-212646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2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882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Cooling Load (MWh)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5689500884167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46783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2557904457281"/>
          <c:y val="0.93265922510094101"/>
          <c:w val="0.78270408207853104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B8-8.  BESTEST BASIC
Low Mass Peak Heating</a:t>
            </a:r>
          </a:p>
        </c:rich>
      </c:tx>
      <c:layout>
        <c:manualLayout>
          <c:xMode val="edge"/>
          <c:yMode val="edge"/>
          <c:x val="0.33176470588235302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charts'!$B$162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charts'!$B$163:$B$170</c:f>
              <c:numCache>
                <c:formatCode>0.000_)</c:formatCode>
                <c:ptCount val="8"/>
                <c:pt idx="0">
                  <c:v>2.0619999999999998</c:v>
                </c:pt>
                <c:pt idx="1">
                  <c:v>3.4420000000000002</c:v>
                </c:pt>
                <c:pt idx="2">
                  <c:v>3.4369999999999998</c:v>
                </c:pt>
                <c:pt idx="3">
                  <c:v>3.4369999999999998</c:v>
                </c:pt>
                <c:pt idx="4">
                  <c:v>3.5910000000000002</c:v>
                </c:pt>
                <c:pt idx="5">
                  <c:v>3.5920000000000001</c:v>
                </c:pt>
                <c:pt idx="6">
                  <c:v>5.2320000000000002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F-B94B-A67A-0AC23D23F2D5}"/>
            </c:ext>
          </c:extLst>
        </c:ser>
        <c:ser>
          <c:idx val="10"/>
          <c:order val="1"/>
          <c:tx>
            <c:strRef>
              <c:f>'data for charts'!$C$162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charts'!$C$163:$C$170</c:f>
              <c:numCache>
                <c:formatCode>0.000_)</c:formatCode>
                <c:ptCount val="8"/>
                <c:pt idx="0">
                  <c:v>2.2090000000000001</c:v>
                </c:pt>
                <c:pt idx="1">
                  <c:v>3.944</c:v>
                </c:pt>
                <c:pt idx="2">
                  <c:v>3.94</c:v>
                </c:pt>
                <c:pt idx="3">
                  <c:v>3.9409999999999998</c:v>
                </c:pt>
                <c:pt idx="4">
                  <c:v>3.9409999999999998</c:v>
                </c:pt>
                <c:pt idx="5">
                  <c:v>3.9409999999999998</c:v>
                </c:pt>
                <c:pt idx="6">
                  <c:v>5.4859999999999998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F-B94B-A67A-0AC23D23F2D5}"/>
            </c:ext>
          </c:extLst>
        </c:ser>
        <c:ser>
          <c:idx val="9"/>
          <c:order val="2"/>
          <c:tx>
            <c:strRef>
              <c:f>'data for charts'!$D$162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charts'!$D$163:$D$170</c:f>
              <c:numCache>
                <c:formatCode>0.000_)</c:formatCode>
                <c:ptCount val="8"/>
                <c:pt idx="0">
                  <c:v>2.3279999999999998</c:v>
                </c:pt>
                <c:pt idx="1">
                  <c:v>4.05</c:v>
                </c:pt>
                <c:pt idx="2">
                  <c:v>4.0449999999999999</c:v>
                </c:pt>
                <c:pt idx="3">
                  <c:v>4.0339999999999998</c:v>
                </c:pt>
                <c:pt idx="4">
                  <c:v>4.0460000000000003</c:v>
                </c:pt>
                <c:pt idx="5">
                  <c:v>4.0250000000000004</c:v>
                </c:pt>
                <c:pt idx="6">
                  <c:v>5.9429999999999996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F-B94B-A67A-0AC23D23F2D5}"/>
            </c:ext>
          </c:extLst>
        </c:ser>
        <c:ser>
          <c:idx val="3"/>
          <c:order val="3"/>
          <c:tx>
            <c:strRef>
              <c:f>'data for charts'!$E$162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charts'!$E$163:$E$170</c:f>
              <c:numCache>
                <c:formatCode>0.000_)</c:formatCode>
                <c:ptCount val="8"/>
                <c:pt idx="0">
                  <c:v>2.3849999999999998</c:v>
                </c:pt>
                <c:pt idx="1">
                  <c:v>4.2869999999999999</c:v>
                </c:pt>
                <c:pt idx="2">
                  <c:v>4.258</c:v>
                </c:pt>
                <c:pt idx="3">
                  <c:v>4.258</c:v>
                </c:pt>
                <c:pt idx="4">
                  <c:v>4.2770000000000001</c:v>
                </c:pt>
                <c:pt idx="5">
                  <c:v>4.28</c:v>
                </c:pt>
                <c:pt idx="6">
                  <c:v>6.53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FF-B94B-A67A-0AC23D23F2D5}"/>
            </c:ext>
          </c:extLst>
        </c:ser>
        <c:ser>
          <c:idx val="5"/>
          <c:order val="4"/>
          <c:tx>
            <c:strRef>
              <c:f>'data for charts'!$G$162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charts'!$G$163:$G$170</c:f>
              <c:numCache>
                <c:formatCode>0.000_)</c:formatCode>
                <c:ptCount val="8"/>
                <c:pt idx="0">
                  <c:v>2.2629999999999999</c:v>
                </c:pt>
                <c:pt idx="1">
                  <c:v>4.0439999999999996</c:v>
                </c:pt>
                <c:pt idx="2">
                  <c:v>4.0369999999999999</c:v>
                </c:pt>
                <c:pt idx="3">
                  <c:v>4.0369999999999999</c:v>
                </c:pt>
                <c:pt idx="4">
                  <c:v>4.2770000000000001</c:v>
                </c:pt>
                <c:pt idx="5">
                  <c:v>4.2779999999999996</c:v>
                </c:pt>
                <c:pt idx="6">
                  <c:v>6.3470000000000004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F-B94B-A67A-0AC23D23F2D5}"/>
            </c:ext>
          </c:extLst>
        </c:ser>
        <c:ser>
          <c:idx val="6"/>
          <c:order val="5"/>
          <c:tx>
            <c:strRef>
              <c:f>'data for charts'!$H$162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charts'!$H$163:$H$170</c:f>
              <c:numCache>
                <c:formatCode>0.000_)</c:formatCode>
                <c:ptCount val="8"/>
                <c:pt idx="0">
                  <c:v>2.2211111111111101</c:v>
                </c:pt>
                <c:pt idx="1">
                  <c:v>3.9305555555555598</c:v>
                </c:pt>
                <c:pt idx="2">
                  <c:v>3.9305555555555598</c:v>
                </c:pt>
                <c:pt idx="3">
                  <c:v>3.9222222222222198</c:v>
                </c:pt>
                <c:pt idx="4">
                  <c:v>3.9222222222222198</c:v>
                </c:pt>
                <c:pt idx="5">
                  <c:v>3.9222222222222198</c:v>
                </c:pt>
                <c:pt idx="6">
                  <c:v>5.7222222222222197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F-B94B-A67A-0AC23D23F2D5}"/>
            </c:ext>
          </c:extLst>
        </c:ser>
        <c:ser>
          <c:idx val="7"/>
          <c:order val="6"/>
          <c:tx>
            <c:strRef>
              <c:f>'data for charts'!$I$162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charts'!$I$163:$I$170</c:f>
              <c:numCache>
                <c:formatCode>0.000_)</c:formatCode>
                <c:ptCount val="8"/>
                <c:pt idx="0">
                  <c:v>2.27</c:v>
                </c:pt>
                <c:pt idx="1">
                  <c:v>4.1369999999999996</c:v>
                </c:pt>
                <c:pt idx="2">
                  <c:v>4.3540000000000001</c:v>
                </c:pt>
                <c:pt idx="3">
                  <c:v>4.3540000000000001</c:v>
                </c:pt>
                <c:pt idx="4">
                  <c:v>4.3789999999999996</c:v>
                </c:pt>
                <c:pt idx="5">
                  <c:v>0</c:v>
                </c:pt>
                <c:pt idx="6">
                  <c:v>6.9539999999999997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FF-B94B-A67A-0AC23D23F2D5}"/>
            </c:ext>
          </c:extLst>
        </c:ser>
        <c:ser>
          <c:idx val="8"/>
          <c:order val="7"/>
          <c:tx>
            <c:strRef>
              <c:f>'data for charts'!$J$162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charts'!$A$163:$A$170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 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charts'!$J$163:$J$170</c:f>
              <c:numCache>
                <c:formatCode>0.000_)</c:formatCode>
                <c:ptCount val="8"/>
                <c:pt idx="0">
                  <c:v>2.2333500000000002</c:v>
                </c:pt>
                <c:pt idx="1">
                  <c:v>3.9729700000000001</c:v>
                </c:pt>
                <c:pt idx="2">
                  <c:v>3.75183</c:v>
                </c:pt>
                <c:pt idx="3">
                  <c:v>3.7413599999999998</c:v>
                </c:pt>
                <c:pt idx="4">
                  <c:v>3.7426699999999999</c:v>
                </c:pt>
                <c:pt idx="5">
                  <c:v>3.7223199999999999</c:v>
                </c:pt>
                <c:pt idx="6">
                  <c:v>6.2868899999999996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FF-B94B-A67A-0AC23D23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786408"/>
        <c:axId val="-2120782088"/>
      </c:barChart>
      <c:catAx>
        <c:axId val="-212078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8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078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Heating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87264989103115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786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2695150620046"/>
          <c:y val="0.93617071927999196"/>
          <c:w val="0.76385491769133795"/>
          <c:h val="5.07787097575283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B8-9.  BESTEST BASIC
Low Mass Peak Sensible Cooling</a:t>
            </a:r>
          </a:p>
        </c:rich>
      </c:tx>
      <c:layout>
        <c:manualLayout>
          <c:xMode val="edge"/>
          <c:yMode val="edge"/>
          <c:x val="0.31462819089900201"/>
          <c:y val="6.5252854812398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4543100258971499E-2"/>
          <c:y val="0.16922240348015199"/>
          <c:w val="0.87998520162782101"/>
          <c:h val="0.73733567969583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charts'!$B$211</c:f>
              <c:strCache>
                <c:ptCount val="1"/>
                <c:pt idx="0">
                  <c:v>ESP/DMU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charts'!$B$212:$B$219</c:f>
              <c:numCache>
                <c:formatCode>0.000_)</c:formatCode>
                <c:ptCount val="8"/>
                <c:pt idx="0">
                  <c:v>0</c:v>
                </c:pt>
                <c:pt idx="1">
                  <c:v>1.4930000000000001</c:v>
                </c:pt>
                <c:pt idx="2">
                  <c:v>6.194</c:v>
                </c:pt>
                <c:pt idx="3">
                  <c:v>5.6689999999999996</c:v>
                </c:pt>
                <c:pt idx="4">
                  <c:v>3.6339999999999999</c:v>
                </c:pt>
                <c:pt idx="5">
                  <c:v>3.0720000000000001</c:v>
                </c:pt>
                <c:pt idx="6">
                  <c:v>6.1609999999999996</c:v>
                </c:pt>
                <c:pt idx="7">
                  <c:v>6.0309999999999997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B-1947-957D-F6BE1E652FDC}"/>
            </c:ext>
          </c:extLst>
        </c:ser>
        <c:ser>
          <c:idx val="10"/>
          <c:order val="1"/>
          <c:tx>
            <c:strRef>
              <c:f>'data for charts'!$C$211</c:f>
              <c:strCache>
                <c:ptCount val="1"/>
                <c:pt idx="0">
                  <c:v>BLAST/US-IT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charts'!$C$212:$C$219</c:f>
              <c:numCache>
                <c:formatCode>0.000_)</c:formatCode>
                <c:ptCount val="8"/>
                <c:pt idx="0">
                  <c:v>0.36199999999999999</c:v>
                </c:pt>
                <c:pt idx="1">
                  <c:v>1.772</c:v>
                </c:pt>
                <c:pt idx="2">
                  <c:v>5.9649999999999999</c:v>
                </c:pt>
                <c:pt idx="3">
                  <c:v>5.8239999999999998</c:v>
                </c:pt>
                <c:pt idx="4">
                  <c:v>4.0750000000000002</c:v>
                </c:pt>
                <c:pt idx="5">
                  <c:v>3.7040000000000002</c:v>
                </c:pt>
                <c:pt idx="6">
                  <c:v>5.8920000000000003</c:v>
                </c:pt>
                <c:pt idx="7">
                  <c:v>5.8310000000000004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0B-1947-957D-F6BE1E652FDC}"/>
            </c:ext>
          </c:extLst>
        </c:ser>
        <c:ser>
          <c:idx val="9"/>
          <c:order val="2"/>
          <c:tx>
            <c:strRef>
              <c:f>'data for charts'!$D$211</c:f>
              <c:strCache>
                <c:ptCount val="1"/>
                <c:pt idx="0">
                  <c:v>DOE21D/NREL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charts'!$D$212:$D$219</c:f>
              <c:numCache>
                <c:formatCode>0.000_)</c:formatCode>
                <c:ptCount val="8"/>
                <c:pt idx="0">
                  <c:v>0</c:v>
                </c:pt>
                <c:pt idx="1">
                  <c:v>1.427</c:v>
                </c:pt>
                <c:pt idx="2">
                  <c:v>6.6559999999999997</c:v>
                </c:pt>
                <c:pt idx="3">
                  <c:v>6.0640000000000001</c:v>
                </c:pt>
                <c:pt idx="4">
                  <c:v>4.43</c:v>
                </c:pt>
                <c:pt idx="5">
                  <c:v>3.5880000000000001</c:v>
                </c:pt>
                <c:pt idx="6">
                  <c:v>6.5759999999999996</c:v>
                </c:pt>
                <c:pt idx="7">
                  <c:v>6.516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0B-1947-957D-F6BE1E652FDC}"/>
            </c:ext>
          </c:extLst>
        </c:ser>
        <c:ser>
          <c:idx val="3"/>
          <c:order val="3"/>
          <c:tx>
            <c:strRef>
              <c:f>'data for charts'!$E$211</c:f>
              <c:strCache>
                <c:ptCount val="1"/>
                <c:pt idx="0">
                  <c:v>SRES-SUN/NREL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charts'!$E$212:$E$219</c:f>
              <c:numCache>
                <c:formatCode>0.000_)</c:formatCode>
                <c:ptCount val="8"/>
                <c:pt idx="0">
                  <c:v>0.39400000000000002</c:v>
                </c:pt>
                <c:pt idx="1">
                  <c:v>1.762</c:v>
                </c:pt>
                <c:pt idx="2">
                  <c:v>6.827</c:v>
                </c:pt>
                <c:pt idx="3">
                  <c:v>6.3710000000000004</c:v>
                </c:pt>
                <c:pt idx="4">
                  <c:v>4.593</c:v>
                </c:pt>
                <c:pt idx="5">
                  <c:v>4.1159999999999997</c:v>
                </c:pt>
                <c:pt idx="6">
                  <c:v>6.7759999999999998</c:v>
                </c:pt>
                <c:pt idx="7">
                  <c:v>6.6710000000000003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0B-1947-957D-F6BE1E652FDC}"/>
            </c:ext>
          </c:extLst>
        </c:ser>
        <c:ser>
          <c:idx val="5"/>
          <c:order val="4"/>
          <c:tx>
            <c:strRef>
              <c:f>'data for charts'!$G$211</c:f>
              <c:strCache>
                <c:ptCount val="1"/>
                <c:pt idx="0">
                  <c:v>S3PAS/SPAIN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charts'!$G$212:$G$219</c:f>
              <c:numCache>
                <c:formatCode>0.000_)</c:formatCode>
                <c:ptCount val="8"/>
                <c:pt idx="0">
                  <c:v>0.35599999999999998</c:v>
                </c:pt>
                <c:pt idx="1">
                  <c:v>1.575</c:v>
                </c:pt>
                <c:pt idx="2">
                  <c:v>6.2859999999999996</c:v>
                </c:pt>
                <c:pt idx="3">
                  <c:v>6.17</c:v>
                </c:pt>
                <c:pt idx="4">
                  <c:v>4.2969999999999997</c:v>
                </c:pt>
                <c:pt idx="5">
                  <c:v>3.665</c:v>
                </c:pt>
                <c:pt idx="6">
                  <c:v>6.25</c:v>
                </c:pt>
                <c:pt idx="7">
                  <c:v>6.1429999999999998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B-1947-957D-F6BE1E652FDC}"/>
            </c:ext>
          </c:extLst>
        </c:ser>
        <c:ser>
          <c:idx val="6"/>
          <c:order val="5"/>
          <c:tx>
            <c:strRef>
              <c:f>'data for charts'!$H$211</c:f>
              <c:strCache>
                <c:ptCount val="1"/>
                <c:pt idx="0">
                  <c:v>TSYS/BEL-BRE</c:v>
                </c:pt>
              </c:strCache>
            </c:strRef>
          </c:tx>
          <c:spPr>
            <a:pattFill prst="smChe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charts'!$H$212:$H$219</c:f>
              <c:numCache>
                <c:formatCode>0.000_)</c:formatCode>
                <c:ptCount val="8"/>
                <c:pt idx="0">
                  <c:v>0.36249999999999999</c:v>
                </c:pt>
                <c:pt idx="1">
                  <c:v>1.79833333333333</c:v>
                </c:pt>
                <c:pt idx="2">
                  <c:v>6.4861111111111098</c:v>
                </c:pt>
                <c:pt idx="3">
                  <c:v>5.6749999999999998</c:v>
                </c:pt>
                <c:pt idx="4">
                  <c:v>4.2750000000000004</c:v>
                </c:pt>
                <c:pt idx="5">
                  <c:v>3.6083333333333298</c:v>
                </c:pt>
                <c:pt idx="6">
                  <c:v>6.44166666666667</c:v>
                </c:pt>
                <c:pt idx="7">
                  <c:v>6.37777777777778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0B-1947-957D-F6BE1E652FDC}"/>
            </c:ext>
          </c:extLst>
        </c:ser>
        <c:ser>
          <c:idx val="7"/>
          <c:order val="6"/>
          <c:tx>
            <c:strRef>
              <c:f>'data for charts'!$I$211</c:f>
              <c:strCache>
                <c:ptCount val="1"/>
                <c:pt idx="0">
                  <c:v>TASE/FINLAND</c:v>
                </c:pt>
              </c:strCache>
            </c:strRef>
          </c:tx>
          <c:spPr>
            <a:pattFill prst="diagBrick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charts'!$I$212:$I$219</c:f>
              <c:numCache>
                <c:formatCode>0.000_)</c:formatCode>
                <c:ptCount val="8"/>
                <c:pt idx="0">
                  <c:v>0.34499999999999997</c:v>
                </c:pt>
                <c:pt idx="1">
                  <c:v>2.5779999999999998</c:v>
                </c:pt>
                <c:pt idx="2">
                  <c:v>6.8120000000000003</c:v>
                </c:pt>
                <c:pt idx="3">
                  <c:v>6.1459999999999999</c:v>
                </c:pt>
                <c:pt idx="4">
                  <c:v>5.0960000000000001</c:v>
                </c:pt>
                <c:pt idx="5">
                  <c:v>0</c:v>
                </c:pt>
                <c:pt idx="6">
                  <c:v>6.7709999999999999</c:v>
                </c:pt>
                <c:pt idx="7">
                  <c:v>6.6790000000000003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0B-1947-957D-F6BE1E652FDC}"/>
            </c:ext>
          </c:extLst>
        </c:ser>
        <c:ser>
          <c:idx val="8"/>
          <c:order val="7"/>
          <c:tx>
            <c:strRef>
              <c:f>'data for charts'!$J$211</c:f>
              <c:strCache>
                <c:ptCount val="1"/>
                <c:pt idx="0">
                  <c:v>OS/NREL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 for charts'!$A$212:$A$219</c:f>
              <c:strCache>
                <c:ptCount val="8"/>
                <c:pt idx="0">
                  <c:v>395
Solid
Conduction</c:v>
                </c:pt>
                <c:pt idx="1">
                  <c:v>430
Opaque
Windows</c:v>
                </c:pt>
                <c:pt idx="2">
                  <c:v>600
South 
Windows</c:v>
                </c:pt>
                <c:pt idx="3">
                  <c:v>610
S. Windows 
+ Overhang</c:v>
                </c:pt>
                <c:pt idx="4">
                  <c:v>620
East &amp; West 
Windows</c:v>
                </c:pt>
                <c:pt idx="5">
                  <c:v>630
E&amp;W 
Windows 
+ Overhang 
&amp; Fins</c:v>
                </c:pt>
                <c:pt idx="6">
                  <c:v>640
Case 600 
with Htg.
Temp. 
Setback</c:v>
                </c:pt>
                <c:pt idx="7">
                  <c:v>650
Case 600
with Night 
Ventilation</c:v>
                </c:pt>
              </c:strCache>
            </c:strRef>
          </c:cat>
          <c:val>
            <c:numRef>
              <c:f>'data for charts'!$J$212:$J$219</c:f>
              <c:numCache>
                <c:formatCode>0.000_)</c:formatCode>
                <c:ptCount val="8"/>
                <c:pt idx="0">
                  <c:v>7.3586700000000005E-2</c:v>
                </c:pt>
                <c:pt idx="1">
                  <c:v>1.7302599999999999</c:v>
                </c:pt>
                <c:pt idx="2">
                  <c:v>6.5696199999999996</c:v>
                </c:pt>
                <c:pt idx="3">
                  <c:v>6.16967</c:v>
                </c:pt>
                <c:pt idx="4">
                  <c:v>3.9232900000000002</c:v>
                </c:pt>
                <c:pt idx="5">
                  <c:v>3.3789099999999999</c:v>
                </c:pt>
                <c:pt idx="6">
                  <c:v>6.5055800000000001</c:v>
                </c:pt>
                <c:pt idx="7">
                  <c:v>6.4302200000000003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0B-1947-957D-F6BE1E652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35736"/>
        <c:axId val="-2026723256"/>
      </c:barChart>
      <c:catAx>
        <c:axId val="-2026335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2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72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 Cooling Load (kW)</a:t>
                </a:r>
              </a:p>
            </c:rich>
          </c:tx>
          <c:layout>
            <c:manualLayout>
              <c:xMode val="edge"/>
              <c:yMode val="edge"/>
              <c:x val="7.3991860895301501E-3"/>
              <c:y val="0.286438281674823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335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19116991619111"/>
          <c:y val="0.93265922510094101"/>
          <c:w val="0.78122447790585603"/>
          <c:h val="6.29962364003032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chart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chart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chart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chart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chart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chart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chart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chart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chart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chart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chart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chart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chart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chart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chart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chart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chart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chart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chart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chart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1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2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2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3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3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4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4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4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4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4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4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4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4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4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4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5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5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5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5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5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5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5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5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5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5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6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61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F00-000000000000}">
  <sheetPr codeName="Chart62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000-000000000000}">
  <sheetPr codeName="Chart63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100-000000000000}">
  <sheetPr codeName="Chart64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200-000000000000}">
  <sheetPr codeName="Chart65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300-000000000000}">
  <sheetPr codeName="Chart66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400-000000000000}">
  <sheetPr codeName="Chart6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500-000000000000}">
  <sheetPr codeName="Chart6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600-000000000000}">
  <sheetPr codeName="Chart6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5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4700-000000000000}">
  <sheetPr codeName="Chart7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7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18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19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0"/>
  <sheetViews>
    <sheetView workbookViewId="0"/>
  </sheetViews>
  <pageMargins left="0.75" right="0.75" top="1" bottom="1" header="0.5" footer="0.5"/>
  <pageSetup orientation="landscape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129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13F373-CADA-464B-A766-AEEDEE01A1D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91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706FBA-602C-4911-B1DC-6C48D188E6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0.0585</cdr:y>
    </cdr:to>
    <cdr:sp macro="" textlink="'Title Page'!$B$37">
      <cdr:nvSpPr>
        <cdr:cNvPr id="238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15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800"/>
            </a:lnSpc>
            <a:defRPr sz="1000"/>
          </a:pPr>
          <a:fld id="{B066E208-04B7-4421-A79A-D04D66B146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8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426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102060-CD73-42A2-AA2A-A06FAFC866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0.08286</cdr:x>
      <cdr:y>0.18434</cdr:y>
    </cdr:from>
    <cdr:to>
      <cdr:x>0.37311</cdr:x>
      <cdr:y>0.22551</cdr:y>
    </cdr:to>
    <cdr:sp macro="" textlink="">
      <cdr:nvSpPr>
        <cdr:cNvPr id="168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1106" y="1076344"/>
          <a:ext cx="2490932" cy="240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Hourly Occurrences For Each 1 ºC Bin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1689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669735D-919E-4ECD-B59C-60493400B9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0.53171</cdr:x>
      <cdr:y>0.38899</cdr:y>
    </cdr:from>
    <cdr:to>
      <cdr:x>0.76446</cdr:x>
      <cdr:y>0.42099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63125" y="2271217"/>
          <a:ext cx="1997466" cy="1868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0.39191</cdr:x>
      <cdr:y>0.6986</cdr:y>
    </cdr:from>
    <cdr:to>
      <cdr:x>0.55716</cdr:x>
      <cdr:y>0.7301</cdr:y>
    </cdr:to>
    <cdr:sp macro="" textlink="">
      <cdr:nvSpPr>
        <cdr:cNvPr id="7270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3368" y="4078984"/>
          <a:ext cx="1418179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0.39113</cdr:x>
      <cdr:y>0.37325</cdr:y>
    </cdr:from>
    <cdr:to>
      <cdr:x>0.58013</cdr:x>
      <cdr:y>0.40575</cdr:y>
    </cdr:to>
    <cdr:sp macro="" textlink="">
      <cdr:nvSpPr>
        <cdr:cNvPr id="73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57223" y="2182161"/>
          <a:ext cx="1622272" cy="190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Clear Day (July 27)</a:t>
          </a:r>
        </a:p>
      </cdr:txBody>
    </cdr:sp>
  </cdr:relSizeAnchor>
  <cdr:relSizeAnchor xmlns:cdr="http://schemas.openxmlformats.org/drawingml/2006/chartDrawing">
    <cdr:from>
      <cdr:x>0.52134</cdr:x>
      <cdr:y>0.75965</cdr:y>
    </cdr:from>
    <cdr:to>
      <cdr:x>0.68734</cdr:x>
      <cdr:y>0.79015</cdr:y>
    </cdr:to>
    <cdr:sp macro="" textlink="">
      <cdr:nvSpPr>
        <cdr:cNvPr id="737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74153" y="4435446"/>
          <a:ext cx="1424616" cy="1780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Cloudy Day (March 5)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373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AA8588F-665C-465A-B470-E12DC87829F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270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51FBF37-228F-4252-B5CB-FAD36BC508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0.43495</cdr:x>
      <cdr:y>0.24925</cdr:y>
    </cdr:from>
    <cdr:to>
      <cdr:x>0.5932</cdr:x>
      <cdr:y>0.282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2747" y="1455356"/>
          <a:ext cx="1358106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600FF</a:t>
          </a:r>
        </a:p>
      </cdr:txBody>
    </cdr:sp>
  </cdr:relSizeAnchor>
  <cdr:relSizeAnchor xmlns:cdr="http://schemas.openxmlformats.org/drawingml/2006/chartDrawing">
    <cdr:from>
      <cdr:x>0.10362</cdr:x>
      <cdr:y>0.52666</cdr:y>
    </cdr:from>
    <cdr:to>
      <cdr:x>0.27287</cdr:x>
      <cdr:y>0.55816</cdr:y>
    </cdr:to>
    <cdr:sp macro="" textlink="">
      <cdr:nvSpPr>
        <cdr:cNvPr id="7475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89394" y="3079055"/>
          <a:ext cx="1452749" cy="1841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900FF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475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3C1ED-EEDD-4A9A-876E-56B11CDBDA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0.43681</cdr:x>
      <cdr:y>0.28921</cdr:y>
    </cdr:from>
    <cdr:to>
      <cdr:x>0.58806</cdr:x>
      <cdr:y>0.32196</cdr:y>
    </cdr:to>
    <cdr:sp macro="" textlink="">
      <cdr:nvSpPr>
        <cdr:cNvPr id="778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8719" y="1688659"/>
          <a:ext cx="1298031" cy="1912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650FF</a:t>
          </a:r>
        </a:p>
      </cdr:txBody>
    </cdr:sp>
  </cdr:relSizeAnchor>
  <cdr:relSizeAnchor xmlns:cdr="http://schemas.openxmlformats.org/drawingml/2006/chartDrawing">
    <cdr:from>
      <cdr:x>0.50894</cdr:x>
      <cdr:y>0.5433</cdr:y>
    </cdr:from>
    <cdr:to>
      <cdr:x>0.66944</cdr:x>
      <cdr:y>0.5748</cdr:y>
    </cdr:to>
    <cdr:sp macro="" textlink="">
      <cdr:nvSpPr>
        <cdr:cNvPr id="778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7712" y="3172245"/>
          <a:ext cx="1377415" cy="183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Case 950FF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778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76AC5D0-B7DC-4E8A-B01E-A7CD1811546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80900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8FAAF5-814B-482C-853B-A0711EF0552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3926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68E93E1-DBCD-4799-8755-38AA6F76D44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0.8257</cdr:x>
      <cdr:y>0.46792</cdr:y>
    </cdr:from>
    <cdr:to>
      <cdr:x>0.9167</cdr:x>
      <cdr:y>0.58217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6176" y="273211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034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10052-5C51-40F9-8576-C52F4F846F6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0.49725</cdr:x>
      <cdr:y>0.4825</cdr:y>
    </cdr:from>
    <cdr:to>
      <cdr:x>0.508</cdr:x>
      <cdr:y>0.51775</cdr:y>
    </cdr:to>
    <cdr:sp macro="" textlink="">
      <cdr:nvSpPr>
        <cdr:cNvPr id="512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67412" y="2817233"/>
          <a:ext cx="92257" cy="205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5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0.05375</cdr:y>
    </cdr:to>
    <cdr:sp macro="" textlink="'Title Page'!$B$37">
      <cdr:nvSpPr>
        <cdr:cNvPr id="5130" name="Text Box 10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38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946E999-A3A7-4CB4-B0F3-1331D6D9B1F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0.82222</cdr:x>
      <cdr:y>0.48225</cdr:y>
    </cdr:from>
    <cdr:to>
      <cdr:x>0.91322</cdr:x>
      <cdr:y>0.5965</cdr:y>
    </cdr:to>
    <cdr:sp macro="" textlink="">
      <cdr:nvSpPr>
        <cdr:cNvPr id="71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6312" y="2815796"/>
          <a:ext cx="78096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650, heating always off</a:t>
          </a:r>
        </a:p>
      </cdr:txBody>
    </cdr:sp>
  </cdr:relSizeAnchor>
  <cdr:relSizeAnchor xmlns:cdr="http://schemas.openxmlformats.org/drawingml/2006/chartDrawing">
    <cdr:from>
      <cdr:x>0</cdr:x>
      <cdr:y>1.71267E-7</cdr:y>
    </cdr:from>
    <cdr:to>
      <cdr:x>1</cdr:x>
      <cdr:y>0.05547</cdr:y>
    </cdr:to>
    <cdr:sp macro="" textlink="'Title Page'!$B$37">
      <cdr:nvSpPr>
        <cdr:cNvPr id="717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1"/>
          <a:ext cx="8582025" cy="323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433D25-36DA-4C30-964C-8F9C5F8126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0.00163</cdr:y>
    </cdr:from>
    <cdr:to>
      <cdr:x>1</cdr:x>
      <cdr:y>0.06547</cdr:y>
    </cdr:to>
    <cdr:sp macro="" textlink="'Title Page'!$B$37">
      <cdr:nvSpPr>
        <cdr:cNvPr id="10246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9486"/>
          <a:ext cx="8582025" cy="371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E2D401-28DC-431D-9309-1A92B2FD67F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0.71228</cdr:x>
      <cdr:y>0.56213</cdr:y>
    </cdr:from>
    <cdr:to>
      <cdr:x>0.80553</cdr:x>
      <cdr:y>0.67638</cdr:y>
    </cdr:to>
    <cdr:sp macro="" textlink="">
      <cdr:nvSpPr>
        <cdr:cNvPr id="307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12803" y="3282205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0.05325</cdr:y>
    </cdr:to>
    <cdr:sp macro="" textlink="'Title Page'!$B$37">
      <cdr:nvSpPr>
        <cdr:cNvPr id="3080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0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8CEA2DD-9127-46F1-9163-34224C6478B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6152" name="Text Box 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EE5D50D-9CA0-4F65-B01E-E2FC2F67D22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0.71664</cdr:x>
      <cdr:y>0.45469</cdr:y>
    </cdr:from>
    <cdr:to>
      <cdr:x>0.80989</cdr:x>
      <cdr:y>0.56894</cdr:y>
    </cdr:to>
    <cdr:sp macro="" textlink="">
      <cdr:nvSpPr>
        <cdr:cNvPr id="81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0223" y="2654847"/>
          <a:ext cx="800274" cy="66708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0">
          <a:solidFill>
            <a:srgbClr val="000000"/>
          </a:solidFill>
          <a:miter lim="800000"/>
          <a:headEnd/>
          <a:tailEnd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 Case 950, heating always off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8199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0E79A7B-0BB0-42FB-900C-646FC1F58A1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9222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0B21D98-3902-4618-BE58-25BF5F6ABD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1270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6D596C6-AD4D-4B44-80CA-61D0AFB7DD7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0.0535</cdr:y>
    </cdr:to>
    <cdr:sp macro="" textlink="'Title Page'!$B$37">
      <cdr:nvSpPr>
        <cdr:cNvPr id="12294" name="Text Box 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2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AB6E1C4-AA8C-4CD5-BFBD-AF8F48E8947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3824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86073F7-65BD-4D03-8D5E-CC3654F0771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296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0132C7D-2818-4F11-8DA6-CE1261ADE21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07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B582E1-22F9-4C6C-A215-8C5BA318964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17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794EF1-56A8-4240-A212-75BFB5589F8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1658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0FFAF2D-21FF-4A4B-ABF8-98B887D6537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1423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3ADBBB7-50E0-42E6-BC3C-712A44F51CB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27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7043DD-1EA6-406E-B883-3578BF5284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37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B0A5FEB-AACB-45FB-8BA4-E0D08E35B7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348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4F97716-E554-403E-9BEC-9CBA32194C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58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934D82-BD63-46E9-AB71-92E188DF0C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368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1D86D8-7EDE-4A2D-95F6-0B27725DB95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78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BA51C74-CC60-43C2-8ADF-0E497C86964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89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BB4F37-BEBF-4577-B242-C731EFA0493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399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A4DB65B-4E60-43DE-B916-758BCEAE28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419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6CB1964-5F51-4101-867C-35A8D63D408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1708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2B3FD34-BE53-4EDD-8498-12FEBEA46D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0.05525</cdr:y>
    </cdr:to>
    <cdr:sp macro="" textlink="'Title Page'!$B$37">
      <cdr:nvSpPr>
        <cdr:cNvPr id="207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73CD99-7D7E-44DE-AE41-62A29992D72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0.05383</cdr:y>
    </cdr:to>
    <cdr:sp macro="" textlink="'Title Page'!$B$37">
      <cdr:nvSpPr>
        <cdr:cNvPr id="22118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56A03B-C5F4-4A95-92CC-2F361944B3E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22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018AC50-42B4-4F39-9CC1-0DB22235F76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325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70DE07-A4DF-446E-8172-477BEBE973D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563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3448" cy="3259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CD6D62-F83E-474E-8147-5E0DE729AAB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73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82EC35-472F-4D4C-87A7-0FF8B9FC59E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83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F1544D2-DC5A-4804-A784-0A60DB01D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593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76ADA70-EBFF-46A5-8634-24EC0778010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04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BC345E-D868-4481-9A1B-45DE3EDAC49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0.073</cdr:x>
      <cdr:y>0.9565</cdr:y>
    </cdr:from>
    <cdr:to>
      <cdr:x>0.5885</cdr:x>
      <cdr:y>0.99175</cdr:y>
    </cdr:to>
    <cdr:sp macro="" textlink="">
      <cdr:nvSpPr>
        <cdr:cNvPr id="6041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014" y="5584836"/>
          <a:ext cx="4447635" cy="2043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0.74916</cdr:x>
      <cdr:y>0.86949</cdr:y>
    </cdr:from>
    <cdr:to>
      <cdr:x>0.78024</cdr:x>
      <cdr:y>0.90212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36" y="5060236"/>
          <a:ext cx="266729" cy="189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614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523D31C-C653-4021-A843-9FCC9E3523E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0.07413</cdr:x>
      <cdr:y>0.95775</cdr:y>
    </cdr:from>
    <cdr:to>
      <cdr:x>0.59138</cdr:x>
      <cdr:y>0.99</cdr:y>
    </cdr:to>
    <cdr:sp macro="" textlink="">
      <cdr:nvSpPr>
        <cdr:cNvPr id="6144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177" y="5592150"/>
          <a:ext cx="4439053" cy="1883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Cases 270, 290-320 have input error likely affecting results by &lt;0.2 MWh/y (&lt;3%)</a:t>
          </a:r>
        </a:p>
      </cdr:txBody>
    </cdr:sp>
  </cdr:relSizeAnchor>
  <cdr:relSizeAnchor xmlns:cdr="http://schemas.openxmlformats.org/drawingml/2006/chartDrawing">
    <cdr:from>
      <cdr:x>0.74731</cdr:x>
      <cdr:y>0.86677</cdr:y>
    </cdr:from>
    <cdr:to>
      <cdr:x>0.77839</cdr:x>
      <cdr:y>0.89939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413460" y="5044426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24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7DB73F5-B926-4743-839B-1A6CE795F4A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0.05475</cdr:y>
    </cdr:to>
    <cdr:sp macro="" textlink="'Title Page'!$B$37">
      <cdr:nvSpPr>
        <cdr:cNvPr id="208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196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54E4848-002E-4B7C-8C83-4A684161B0F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634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EA5592E-DB7B-4969-B2F2-21C986D5C44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0.0555</cdr:y>
    </cdr:to>
    <cdr:sp macro="" textlink="'Title Page'!$B$37">
      <cdr:nvSpPr>
        <cdr:cNvPr id="2252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074EBA36-5B74-4FEF-A06E-0F573A0EFD9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63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lnSpc>
              <a:spcPts val="900"/>
            </a:lnSpc>
            <a:defRPr sz="1000"/>
          </a:pPr>
          <a:fld id="{21C432F6-B902-491A-AB2A-812A02DEC0B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lnSpc>
                <a:spcPts val="900"/>
              </a:lnSpc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273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AC654FC-E63D-418B-AA0B-74458A0C45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0.0825</cdr:x>
      <cdr:y>0.95759</cdr:y>
    </cdr:from>
    <cdr:to>
      <cdr:x>0.93119</cdr:x>
      <cdr:y>0.99021</cdr:y>
    </cdr:to>
    <cdr:sp macro="" textlink="">
      <cdr:nvSpPr>
        <cdr:cNvPr id="2273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8017" y="5591175"/>
          <a:ext cx="7283458" cy="190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6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SRES/BRE Case 270 has input error likely affecting 270-220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0.83167</cdr:x>
      <cdr:y>0.86678</cdr:y>
    </cdr:from>
    <cdr:to>
      <cdr:x>0.86274</cdr:x>
      <cdr:y>0.8994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37413" y="5044465"/>
          <a:ext cx="266643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14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0D31236-2FD2-4FA9-8286-88DCE2B0442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</cdr:y>
    </cdr:to>
    <cdr:sp macro="" textlink="'Title Page'!$B$37">
      <cdr:nvSpPr>
        <cdr:cNvPr id="2355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A61AA00-0255-4C35-A1A3-204D09A36A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0.068</cdr:x>
      <cdr:y>0.94617</cdr:y>
    </cdr:from>
    <cdr:to>
      <cdr:x>0.92564</cdr:x>
      <cdr:y>0.99325</cdr:y>
    </cdr:to>
    <cdr:sp macro="" textlink="">
      <cdr:nvSpPr>
        <cdr:cNvPr id="2355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3577" y="5524500"/>
          <a:ext cx="7360273" cy="2749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0" bIns="22860" anchor="ctr" upright="1"/>
        <a:lstStyle xmlns:a="http://schemas.openxmlformats.org/drawingml/2006/main"/>
        <a:p xmlns:a="http://schemas.openxmlformats.org/drawingml/2006/main"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SRES-BRE Cases 270, 290-320 have input error likely affecting sensitivity results for heating by &lt;0.2 MWh/y (&lt;6%), and for cooling by &lt;0.2 MWh/y (&lt;3%)</a:t>
          </a:r>
        </a:p>
      </cdr:txBody>
    </cdr:sp>
  </cdr:relSizeAnchor>
  <cdr:relSizeAnchor xmlns:cdr="http://schemas.openxmlformats.org/drawingml/2006/chartDrawing">
    <cdr:from>
      <cdr:x>0.75952</cdr:x>
      <cdr:y>0.85536</cdr:y>
    </cdr:from>
    <cdr:to>
      <cdr:x>0.7906</cdr:x>
      <cdr:y>0.88798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518232" y="4978003"/>
          <a:ext cx="266730" cy="1898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</a:t>
          </a: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0.056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9265DD0-F6EB-4542-8BF5-EBF6E54E628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60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65B4411-D138-40AD-AA27-E9107A50619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71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CD4A144-1D04-46D8-911D-E88D95B551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0.05575</cdr:y>
    </cdr:to>
    <cdr:sp macro="" textlink="'Title Page'!$B$37">
      <cdr:nvSpPr>
        <cdr:cNvPr id="481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 xmlns:a="http://schemas.openxmlformats.org/drawingml/2006/main"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FD6029D-5C9D-436A-9AB4-0EDA9F5C632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B8, Section B8.1
Example Results for Section 5.2 - Building Thermal Envelope and Fabric Load Cases 195-960 &amp; 600FF-950FF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A44"/>
  <sheetViews>
    <sheetView workbookViewId="0"/>
  </sheetViews>
  <sheetFormatPr baseColWidth="10" defaultColWidth="8.7109375" defaultRowHeight="16"/>
  <cols>
    <col min="1" max="1" width="114.28515625" customWidth="1"/>
  </cols>
  <sheetData>
    <row r="4" spans="1:1">
      <c r="A4" s="98"/>
    </row>
    <row r="5" spans="1:1">
      <c r="A5" s="464" t="s">
        <v>1647</v>
      </c>
    </row>
    <row r="6" spans="1:1">
      <c r="A6" s="464" t="s">
        <v>1490</v>
      </c>
    </row>
    <row r="7" spans="1:1">
      <c r="A7" s="464" t="s">
        <v>222</v>
      </c>
    </row>
    <row r="8" spans="1:1">
      <c r="A8" s="464" t="s">
        <v>229</v>
      </c>
    </row>
    <row r="9" spans="1:1">
      <c r="A9" s="464" t="s">
        <v>1632</v>
      </c>
    </row>
    <row r="10" spans="1:1">
      <c r="A10" s="98"/>
    </row>
    <row r="11" spans="1:1">
      <c r="A11" s="330" t="s">
        <v>1643</v>
      </c>
    </row>
    <row r="12" spans="1:1">
      <c r="A12" s="330" t="s">
        <v>1591</v>
      </c>
    </row>
    <row r="13" spans="1:1">
      <c r="A13" s="330" t="s">
        <v>1592</v>
      </c>
    </row>
    <row r="14" spans="1:1">
      <c r="A14" s="98"/>
    </row>
    <row r="15" spans="1:1">
      <c r="A15" s="330" t="s">
        <v>1259</v>
      </c>
    </row>
    <row r="16" spans="1:1">
      <c r="A16" s="330" t="s">
        <v>1593</v>
      </c>
    </row>
    <row r="17" spans="1:1">
      <c r="A17" s="330" t="s">
        <v>1594</v>
      </c>
    </row>
    <row r="18" spans="1:1">
      <c r="A18" s="98"/>
    </row>
    <row r="19" spans="1:1">
      <c r="A19" s="330" t="s">
        <v>1595</v>
      </c>
    </row>
    <row r="20" spans="1:1">
      <c r="A20" s="330" t="s">
        <v>1416</v>
      </c>
    </row>
    <row r="24" spans="1:1">
      <c r="A24" s="415" t="s">
        <v>1634</v>
      </c>
    </row>
    <row r="25" spans="1:1">
      <c r="A25" s="414" t="s">
        <v>1581</v>
      </c>
    </row>
    <row r="26" spans="1:1">
      <c r="A26" s="414" t="s">
        <v>1585</v>
      </c>
    </row>
    <row r="27" spans="1:1">
      <c r="A27" s="414" t="s">
        <v>1586</v>
      </c>
    </row>
    <row r="28" spans="1:1">
      <c r="A28" s="414" t="s">
        <v>1587</v>
      </c>
    </row>
    <row r="29" spans="1:1">
      <c r="A29" s="414" t="s">
        <v>1600</v>
      </c>
    </row>
    <row r="30" spans="1:1">
      <c r="A30" s="414" t="s">
        <v>1601</v>
      </c>
    </row>
    <row r="31" spans="1:1">
      <c r="A31" s="414" t="s">
        <v>1602</v>
      </c>
    </row>
    <row r="32" spans="1:1">
      <c r="A32" s="414" t="s">
        <v>1588</v>
      </c>
    </row>
    <row r="33" spans="1:1">
      <c r="A33" s="414" t="s">
        <v>1589</v>
      </c>
    </row>
    <row r="34" spans="1:1">
      <c r="A34" s="414" t="s">
        <v>1590</v>
      </c>
    </row>
    <row r="35" spans="1:1">
      <c r="A35" s="414"/>
    </row>
    <row r="36" spans="1:1">
      <c r="A36" s="414" t="s">
        <v>1260</v>
      </c>
    </row>
    <row r="37" spans="1:1">
      <c r="A37" s="414" t="s">
        <v>1603</v>
      </c>
    </row>
    <row r="38" spans="1:1">
      <c r="A38" s="414" t="s">
        <v>1418</v>
      </c>
    </row>
    <row r="39" spans="1:1">
      <c r="A39" s="414" t="s">
        <v>1419</v>
      </c>
    </row>
    <row r="40" spans="1:1">
      <c r="A40" s="414" t="s">
        <v>1420</v>
      </c>
    </row>
    <row r="41" spans="1:1">
      <c r="A41" s="414" t="s">
        <v>1421</v>
      </c>
    </row>
    <row r="42" spans="1:1">
      <c r="A42" s="414" t="s">
        <v>1422</v>
      </c>
    </row>
    <row r="43" spans="1:1">
      <c r="A43" s="414" t="s">
        <v>1423</v>
      </c>
    </row>
    <row r="44" spans="1:1">
      <c r="A44" s="414" t="s">
        <v>1424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syncVertical="1" syncRef="A37" transitionEvaluation="1" codeName="Sheet8">
    <pageSetUpPr fitToPage="1"/>
  </sheetPr>
  <dimension ref="B1:AJ184"/>
  <sheetViews>
    <sheetView showGridLines="0" topLeftCell="A37" workbookViewId="0"/>
  </sheetViews>
  <sheetFormatPr baseColWidth="10" defaultColWidth="9.7109375" defaultRowHeight="13"/>
  <cols>
    <col min="1" max="1" width="2.28515625" style="1" customWidth="1"/>
    <col min="2" max="2" width="19.140625" style="75" customWidth="1"/>
    <col min="3" max="5" width="7.28515625" style="20" customWidth="1"/>
    <col min="6" max="6" width="7.7109375" style="20" customWidth="1"/>
    <col min="7" max="8" width="7.28515625" style="20" customWidth="1"/>
    <col min="9" max="10" width="7.7109375" style="20" customWidth="1"/>
    <col min="11" max="13" width="6.28515625" style="20" customWidth="1"/>
    <col min="14" max="14" width="8.285156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7" spans="2:16" ht="17" thickBot="1">
      <c r="B7" s="324" t="s">
        <v>360</v>
      </c>
      <c r="C7" s="21"/>
    </row>
    <row r="8" spans="2:16" ht="14" thickTop="1">
      <c r="B8" s="396" t="s">
        <v>1393</v>
      </c>
      <c r="C8" s="147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25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456" t="s">
        <v>1522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1379</v>
      </c>
      <c r="C11" s="117">
        <f>IF(AND(ISNUMBER('Tables 1'!C12),ISNUMBER('Tables 1'!C11)),'Tables 1'!C12-'Tables 1'!C11,"")</f>
        <v>5.9000000000000163E-2</v>
      </c>
      <c r="D11" s="117">
        <f>IF(AND(ISNUMBER('Tables 1'!D12),ISNUMBER('Tables 1'!D11)),'Tables 1'!D12-'Tables 1'!D11,"")</f>
        <v>3.3000000000000362E-2</v>
      </c>
      <c r="E11" s="117">
        <f>IF(AND(ISNUMBER('Tables 1'!E12),ISNUMBER('Tables 1'!E11)),'Tables 1'!E12-'Tables 1'!E11,"")</f>
        <v>7.6999999999999957E-2</v>
      </c>
      <c r="F11" s="117">
        <f>IF(AND(ISNUMBER('Tables 1'!F12),ISNUMBER('Tables 1'!F11)),'Tables 1'!F12-'Tables 1'!F11,"")</f>
        <v>5.400000000000027E-2</v>
      </c>
      <c r="G11" s="117">
        <f>IF(AND(ISNUMBER('Tables 1'!G12),ISNUMBER('Tables 1'!G11)),'Tables 1'!G12-'Tables 1'!G11,"")</f>
        <v>2.4000000000000021E-2</v>
      </c>
      <c r="H11" s="117">
        <f>IF(AND(ISNUMBER('Tables 1'!H12),ISNUMBER('Tables 1'!H11)),'Tables 1'!H12-'Tables 1'!H11,"")</f>
        <v>8.9000000000000412E-2</v>
      </c>
      <c r="I11" s="117">
        <f>IF(AND(ISNUMBER('Tables 1'!I12),ISNUMBER('Tables 1'!I11)),'Tables 1'!I12-'Tables 1'!I11,"")</f>
        <v>9.7999999999999865E-2</v>
      </c>
      <c r="J11" s="117">
        <f>IF(AND(ISNUMBER('Tables 1'!J12),ISNUMBER('Tables 1'!J11)),'Tables 1'!J12-'Tables 1'!J11,"")</f>
        <v>2.0999999999999908E-2</v>
      </c>
      <c r="K11" s="133">
        <f>MIN(C11:J11)</f>
        <v>2.0999999999999908E-2</v>
      </c>
      <c r="L11" s="117">
        <f>MAX(C11:J11)</f>
        <v>9.7999999999999865E-2</v>
      </c>
      <c r="M11" s="145">
        <f>AVERAGE(C11:J11)</f>
        <v>5.687500000000012E-2</v>
      </c>
      <c r="N11" s="275">
        <f>ABS((L11-K11)/M11)</f>
        <v>1.3538461538461501</v>
      </c>
      <c r="O11" s="227"/>
      <c r="P11" s="166">
        <f>IF(AND(ISNUMBER('Tables 1'!P12),ISNUMBER('Tables 1'!P11)),'Tables 1'!P12-'Tables 1'!P11,"")</f>
        <v>4.4439999999999813E-2</v>
      </c>
    </row>
    <row r="12" spans="2:16">
      <c r="B12" s="374" t="s">
        <v>1541</v>
      </c>
      <c r="C12" s="117">
        <f>IF(AND(ISNUMBER('Tables 1'!C13),ISNUMBER('Tables 1'!C11)),'Tables 1'!C13-'Tables 1'!C11,"")</f>
        <v>0.31700000000000017</v>
      </c>
      <c r="D12" s="117">
        <f>IF(AND(ISNUMBER('Tables 1'!D13),ISNUMBER('Tables 1'!D11)),'Tables 1'!D13-'Tables 1'!D11,"")</f>
        <v>0.27600000000000069</v>
      </c>
      <c r="E12" s="117">
        <f>IF(AND(ISNUMBER('Tables 1'!E13),ISNUMBER('Tables 1'!E11)),'Tables 1'!E13-'Tables 1'!E11,"")</f>
        <v>0.23500000000000032</v>
      </c>
      <c r="F12" s="117">
        <f>IF(AND(ISNUMBER('Tables 1'!F13),ISNUMBER('Tables 1'!F11)),'Tables 1'!F13-'Tables 1'!F11,"")</f>
        <v>0.32800000000000029</v>
      </c>
      <c r="G12" s="117">
        <f>IF(AND(ISNUMBER('Tables 1'!G13),ISNUMBER('Tables 1'!G11)),'Tables 1'!G13-'Tables 1'!G11,"")</f>
        <v>0.1379999999999999</v>
      </c>
      <c r="H12" s="117">
        <f>IF(AND(ISNUMBER('Tables 1'!H13),ISNUMBER('Tables 1'!H11)),'Tables 1'!H13-'Tables 1'!H11,"")</f>
        <v>0.68200000000000038</v>
      </c>
      <c r="I12" s="117">
        <f>IF(AND(ISNUMBER('Tables 1'!I13),ISNUMBER('Tables 1'!I11)),'Tables 1'!I13-'Tables 1'!I11,"")</f>
        <v>0.20100000000000051</v>
      </c>
      <c r="J12" s="117">
        <f>IF(AND(ISNUMBER('Tables 1'!J13),ISNUMBER('Tables 1'!J11)),'Tables 1'!J13-'Tables 1'!J11,"")</f>
        <v>0.36599999999999966</v>
      </c>
      <c r="K12" s="133">
        <f>MIN(C12:J12)</f>
        <v>0.1379999999999999</v>
      </c>
      <c r="L12" s="117">
        <f>MAX(C12:J12)</f>
        <v>0.68200000000000038</v>
      </c>
      <c r="M12" s="145">
        <f>AVERAGE(C12:J12)</f>
        <v>0.31787500000000024</v>
      </c>
      <c r="N12" s="275">
        <f>ABS((L12-K12)/M12)</f>
        <v>1.7113645300825799</v>
      </c>
      <c r="O12" s="227"/>
      <c r="P12" s="166">
        <f>IF(AND(ISNUMBER('Tables 1'!P13),ISNUMBER('Tables 1'!P11)),'Tables 1'!P13-'Tables 1'!P11,"")</f>
        <v>0.17222000000000026</v>
      </c>
    </row>
    <row r="13" spans="2:16">
      <c r="B13" s="374" t="s">
        <v>1542</v>
      </c>
      <c r="C13" s="117">
        <f>IF(AND(ISNUMBER('Tables 1'!C14),ISNUMBER('Tables 1'!C13)),'Tables 1'!C14-'Tables 1'!C13,"")</f>
        <v>0.43699999999999939</v>
      </c>
      <c r="D13" s="117">
        <f>IF(AND(ISNUMBER('Tables 1'!D14),ISNUMBER('Tables 1'!D13)),'Tables 1'!D14-'Tables 1'!D13,"")</f>
        <v>0.30999999999999961</v>
      </c>
      <c r="E13" s="117">
        <f>IF(AND(ISNUMBER('Tables 1'!E14),ISNUMBER('Tables 1'!E13)),'Tables 1'!E14-'Tables 1'!E13,"")</f>
        <v>0.52500000000000036</v>
      </c>
      <c r="F13" s="117">
        <f>IF(AND(ISNUMBER('Tables 1'!F14),ISNUMBER('Tables 1'!F13)),'Tables 1'!F14-'Tables 1'!F13,"")</f>
        <v>0.32899999999999974</v>
      </c>
      <c r="G13" s="117">
        <f>IF(AND(ISNUMBER('Tables 1'!G14),ISNUMBER('Tables 1'!G13)),'Tables 1'!G14-'Tables 1'!G13,"")</f>
        <v>0.26700000000000035</v>
      </c>
      <c r="H13" s="117">
        <f>IF(AND(ISNUMBER('Tables 1'!H14),ISNUMBER('Tables 1'!H13)),'Tables 1'!H14-'Tables 1'!H13,"")</f>
        <v>0.53099999999999969</v>
      </c>
      <c r="I13" s="117">
        <f>IF(AND(ISNUMBER('Tables 1'!I14),ISNUMBER('Tables 1'!I13)),'Tables 1'!I14-'Tables 1'!I13,"")</f>
        <v>0.55099999999999927</v>
      </c>
      <c r="J13" s="117" t="str">
        <f>IF(AND(ISNUMBER('Tables 1'!J14),ISNUMBER('Tables 1'!J13)),'Tables 1'!J14-'Tables 1'!J13,"")</f>
        <v/>
      </c>
      <c r="K13" s="133">
        <f>MIN(C13:J13)</f>
        <v>0.26700000000000035</v>
      </c>
      <c r="L13" s="117">
        <f>MAX(C13:J13)</f>
        <v>0.55099999999999927</v>
      </c>
      <c r="M13" s="145">
        <f>AVERAGE(C13:J13)</f>
        <v>0.42142857142857121</v>
      </c>
      <c r="N13" s="275">
        <f>ABS((L13-K13)/M13)</f>
        <v>0.67389830508474358</v>
      </c>
      <c r="O13" s="227"/>
      <c r="P13" s="166">
        <f>IF(AND(ISNUMBER('Tables 1'!P14),ISNUMBER('Tables 1'!P13)),'Tables 1'!P14-'Tables 1'!P13,"")</f>
        <v>0.33054999999999968</v>
      </c>
    </row>
    <row r="14" spans="2:16" ht="14" thickBot="1">
      <c r="B14" s="109" t="s">
        <v>1380</v>
      </c>
      <c r="C14" s="119">
        <f>IF(AND(ISNUMBER('Tables 1'!C15),ISNUMBER('Tables 1'!C11)),'Tables 1'!C15-'Tables 1'!C11,"")</f>
        <v>-1.5450000000000004</v>
      </c>
      <c r="D14" s="119">
        <f>IF(AND(ISNUMBER('Tables 1'!D15),ISNUMBER('Tables 1'!D11)),'Tables 1'!D15-'Tables 1'!D11,"")</f>
        <v>-1.8849999999999998</v>
      </c>
      <c r="E14" s="119">
        <f>IF(AND(ISNUMBER('Tables 1'!E15),ISNUMBER('Tables 1'!E11)),'Tables 1'!E15-'Tables 1'!E11,"")</f>
        <v>-2.1659999999999995</v>
      </c>
      <c r="F14" s="119">
        <f>IF(AND(ISNUMBER('Tables 1'!F15),ISNUMBER('Tables 1'!F11)),'Tables 1'!F15-'Tables 1'!F11,"")</f>
        <v>-1.9710000000000001</v>
      </c>
      <c r="G14" s="119">
        <f>IF(AND(ISNUMBER('Tables 1'!G15),ISNUMBER('Tables 1'!G11)),'Tables 1'!G15-'Tables 1'!G11,"")</f>
        <v>-1.7930000000000001</v>
      </c>
      <c r="H14" s="119">
        <f>IF(AND(ISNUMBER('Tables 1'!H15),ISNUMBER('Tables 1'!H11)),'Tables 1'!H15-'Tables 1'!H11,"")</f>
        <v>-1.8169999999999997</v>
      </c>
      <c r="I14" s="119">
        <f>IF(AND(ISNUMBER('Tables 1'!I15),ISNUMBER('Tables 1'!I11)),'Tables 1'!I15-'Tables 1'!I11,"")</f>
        <v>-1.8289999999999997</v>
      </c>
      <c r="J14" s="119">
        <f>IF(AND(ISNUMBER('Tables 1'!J15),ISNUMBER('Tables 1'!J11)),'Tables 1'!J15-'Tables 1'!J11,"")</f>
        <v>-2.0529999999999999</v>
      </c>
      <c r="K14" s="135">
        <f>MIN(C14:J14)</f>
        <v>-2.1659999999999995</v>
      </c>
      <c r="L14" s="119">
        <f>MAX(C14:J14)</f>
        <v>-1.5450000000000004</v>
      </c>
      <c r="M14" s="146">
        <f>AVERAGE(C14:J14)</f>
        <v>-1.8823750000000001</v>
      </c>
      <c r="N14" s="279">
        <f>ABS((L14-K14)/M14)</f>
        <v>0.32990238395643751</v>
      </c>
      <c r="O14" s="227"/>
      <c r="P14" s="167">
        <f>IF(AND(ISNUMBER('Tables 1'!P15),ISNUMBER('Tables 1'!P11)),'Tables 1'!P15-'Tables 1'!P11,"")</f>
        <v>-1.6944499999999998</v>
      </c>
    </row>
    <row r="15" spans="2:16" ht="14" thickTop="1">
      <c r="B15" s="374" t="s">
        <v>1394</v>
      </c>
      <c r="C15" s="22"/>
      <c r="D15" s="22"/>
      <c r="E15" s="22"/>
      <c r="F15" s="22"/>
      <c r="G15" s="22"/>
      <c r="H15" s="22"/>
      <c r="I15" s="22"/>
      <c r="J15" s="22"/>
      <c r="K15" s="491" t="s">
        <v>1525</v>
      </c>
      <c r="L15" s="492"/>
      <c r="M15" s="492"/>
      <c r="N15" s="493"/>
      <c r="O15" s="227"/>
      <c r="P15" s="166"/>
    </row>
    <row r="16" spans="2:16">
      <c r="B16" s="106"/>
      <c r="C16" s="115" t="str">
        <f>'ESP-DMU'!$E$48</f>
        <v>ESP</v>
      </c>
      <c r="D16" s="115" t="str">
        <f>'BLAST-USIT'!$E$48</f>
        <v>BLAST</v>
      </c>
      <c r="E16" s="115" t="str">
        <f>DOE21D!$E$48</f>
        <v>DOE21D</v>
      </c>
      <c r="F16" s="115" t="str">
        <f>'SRES-SUN'!$E$48</f>
        <v>SRES-SUN</v>
      </c>
      <c r="G16" s="115" t="str">
        <f>'SRES-BRE'!$E$48</f>
        <v>SRES</v>
      </c>
      <c r="H16" s="115" t="str">
        <f>S3PAS!$E$48</f>
        <v>S3PAS</v>
      </c>
      <c r="I16" s="115" t="str">
        <f>TRNSYS!$E$48</f>
        <v>TSYS</v>
      </c>
      <c r="J16" s="115" t="str">
        <f>TASE!$E$48</f>
        <v>TASE</v>
      </c>
      <c r="K16" s="391"/>
      <c r="L16" s="126"/>
      <c r="M16" s="126"/>
      <c r="N16" s="392" t="s">
        <v>1371</v>
      </c>
      <c r="O16" s="125"/>
      <c r="P16" s="156" t="str">
        <f>YourData!$E$48</f>
        <v>OS</v>
      </c>
    </row>
    <row r="17" spans="2:16" ht="12.75" customHeight="1">
      <c r="B17" s="456" t="s">
        <v>1522</v>
      </c>
      <c r="C17" s="143" t="str">
        <f>'ESP-DMU'!$E$52</f>
        <v>DMU</v>
      </c>
      <c r="D17" s="143" t="str">
        <f>'BLAST-USIT'!$E$52</f>
        <v>US-IT</v>
      </c>
      <c r="E17" s="143" t="str">
        <f>DOE21D!$E$52</f>
        <v>NREL</v>
      </c>
      <c r="F17" s="143" t="str">
        <f>'SRES-SUN'!$E$52</f>
        <v>NREL</v>
      </c>
      <c r="G17" s="143" t="str">
        <f>'SRES-BRE'!$E$52</f>
        <v>BRE</v>
      </c>
      <c r="H17" s="143" t="str">
        <f>S3PAS!$E$52</f>
        <v>SPAIN</v>
      </c>
      <c r="I17" s="143" t="str">
        <f>TRNSYS!$E$52</f>
        <v>BEL-BRE</v>
      </c>
      <c r="J17" s="143" t="str">
        <f>TASE!$E$52</f>
        <v>FINLAND</v>
      </c>
      <c r="K17" s="393" t="s">
        <v>339</v>
      </c>
      <c r="L17" s="141" t="s">
        <v>340</v>
      </c>
      <c r="M17" s="116" t="s">
        <v>341</v>
      </c>
      <c r="N17" s="380" t="s">
        <v>1369</v>
      </c>
      <c r="O17" s="125"/>
      <c r="P17" s="164" t="str">
        <f>YourData!$E$52</f>
        <v>NREL</v>
      </c>
    </row>
    <row r="18" spans="2:16" ht="12.75" customHeight="1">
      <c r="B18" s="106" t="s">
        <v>1381</v>
      </c>
      <c r="C18" s="117">
        <f>IF(AND(ISNUMBER('Tables 1'!C53),ISNUMBER('Tables 1'!C52)),'Tables 1'!C53-'Tables 1'!C52,"")</f>
        <v>-2.2219999999999995</v>
      </c>
      <c r="D18" s="117">
        <f>IF(AND(ISNUMBER('Tables 1'!D53),ISNUMBER('Tables 1'!D52)),'Tables 1'!D53-'Tables 1'!D52,"")</f>
        <v>-1.5819999999999999</v>
      </c>
      <c r="E18" s="117">
        <f>IF(AND(ISNUMBER('Tables 1'!E53),ISNUMBER('Tables 1'!E52)),'Tables 1'!E53-'Tables 1'!E52,"")</f>
        <v>-2.2269999999999994</v>
      </c>
      <c r="F18" s="117">
        <f>IF(AND(ISNUMBER('Tables 1'!F53),ISNUMBER('Tables 1'!F52)),'Tables 1'!F53-'Tables 1'!F52,"")</f>
        <v>-1.8299999999999992</v>
      </c>
      <c r="G18" s="117">
        <f>IF(AND(ISNUMBER('Tables 1'!G53),ISNUMBER('Tables 1'!G52)),'Tables 1'!G53-'Tables 1'!G52,"")</f>
        <v>-2.1860000000000008</v>
      </c>
      <c r="H18" s="117">
        <f>IF(AND(ISNUMBER('Tables 1'!H53),ISNUMBER('Tables 1'!H52)),'Tables 1'!H53-'Tables 1'!H52,"")</f>
        <v>-1.7279999999999998</v>
      </c>
      <c r="I18" s="117">
        <f>IF(AND(ISNUMBER('Tables 1'!I53),ISNUMBER('Tables 1'!I52)),'Tables 1'!I53-'Tables 1'!I52,"")</f>
        <v>-1.891</v>
      </c>
      <c r="J18" s="117">
        <f>IF(AND(ISNUMBER('Tables 1'!J53),ISNUMBER('Tables 1'!J52)),'Tables 1'!J53-'Tables 1'!J52,"")</f>
        <v>-1.2719999999999994</v>
      </c>
      <c r="K18" s="133">
        <f>MIN(C18:J18)</f>
        <v>-2.2269999999999994</v>
      </c>
      <c r="L18" s="117">
        <f>MAX(C18:J18)</f>
        <v>-1.2719999999999994</v>
      </c>
      <c r="M18" s="145">
        <f>AVERAGE(C18:J18)</f>
        <v>-1.8672499999999999</v>
      </c>
      <c r="N18" s="275">
        <f>ABS((L18-K18)/M18)</f>
        <v>0.51144731557102696</v>
      </c>
      <c r="O18" s="227"/>
      <c r="P18" s="158">
        <f>IF(AND(ISNUMBER('Tables 1'!P53),ISNUMBER('Tables 1'!P52)),'Tables 1'!P53-'Tables 1'!P52,"")</f>
        <v>-1.9944400000000009</v>
      </c>
    </row>
    <row r="19" spans="2:16" ht="12.75" customHeight="1">
      <c r="B19" s="374" t="s">
        <v>1547</v>
      </c>
      <c r="C19" s="117">
        <f>IF(AND(ISNUMBER('Tables 1'!C54),ISNUMBER('Tables 1'!C52)),'Tables 1'!C54-'Tables 1'!C52,"")</f>
        <v>-2.7199999999999998</v>
      </c>
      <c r="D19" s="117">
        <f>IF(AND(ISNUMBER('Tables 1'!D54),ISNUMBER('Tables 1'!D52)),'Tables 1'!D54-'Tables 1'!D52,"")</f>
        <v>-2.3410000000000002</v>
      </c>
      <c r="E19" s="117">
        <f>IF(AND(ISNUMBER('Tables 1'!E54),ISNUMBER('Tables 1'!E52)),'Tables 1'!E54-'Tables 1'!E52,"")</f>
        <v>-2.7450000000000001</v>
      </c>
      <c r="F19" s="117">
        <f>IF(AND(ISNUMBER('Tables 1'!F54),ISNUMBER('Tables 1'!F52)),'Tables 1'!F54-'Tables 1'!F52,"")</f>
        <v>-2.6449999999999996</v>
      </c>
      <c r="G19" s="117">
        <f>IF(AND(ISNUMBER('Tables 1'!G54),ISNUMBER('Tables 1'!G52)),'Tables 1'!G54-'Tables 1'!G52,"")</f>
        <v>-2.9600000000000009</v>
      </c>
      <c r="H19" s="117">
        <f>IF(AND(ISNUMBER('Tables 1'!H54),ISNUMBER('Tables 1'!H52)),'Tables 1'!H54-'Tables 1'!H52,"")</f>
        <v>-2.4809999999999999</v>
      </c>
      <c r="I19" s="117">
        <f>IF(AND(ISNUMBER('Tables 1'!I54),ISNUMBER('Tables 1'!I52)),'Tables 1'!I54-'Tables 1'!I52,"")</f>
        <v>-2.5910000000000002</v>
      </c>
      <c r="J19" s="117">
        <f>IF(AND(ISNUMBER('Tables 1'!J54),ISNUMBER('Tables 1'!J52)),'Tables 1'!J54-'Tables 1'!J52,"")</f>
        <v>-2.4269999999999996</v>
      </c>
      <c r="K19" s="133">
        <f>MIN(C19:J19)</f>
        <v>-2.9600000000000009</v>
      </c>
      <c r="L19" s="117">
        <f>MAX(C19:J19)</f>
        <v>-2.3410000000000002</v>
      </c>
      <c r="M19" s="145">
        <f>AVERAGE(C19:J19)</f>
        <v>-2.61375</v>
      </c>
      <c r="N19" s="275">
        <f>ABS((L19-K19)/M19)</f>
        <v>0.23682448589191799</v>
      </c>
      <c r="O19" s="227"/>
      <c r="P19" s="158">
        <f>IF(AND(ISNUMBER('Tables 1'!P54),ISNUMBER('Tables 1'!P52)),'Tables 1'!P54-'Tables 1'!P52,"")</f>
        <v>-2.5750000000000002</v>
      </c>
    </row>
    <row r="20" spans="2:16" ht="12.75" customHeight="1">
      <c r="B20" s="106" t="s">
        <v>1548</v>
      </c>
      <c r="C20" s="117">
        <f>IF(AND(ISNUMBER('Tables 1'!C55),ISNUMBER('Tables 1'!C54)),'Tables 1'!C55-'Tables 1'!C54,"")</f>
        <v>-1.2879999999999998</v>
      </c>
      <c r="D20" s="117">
        <f>IF(AND(ISNUMBER('Tables 1'!D55),ISNUMBER('Tables 1'!D54)),'Tables 1'!D55-'Tables 1'!D54,"")</f>
        <v>-0.98399999999999954</v>
      </c>
      <c r="E20" s="117">
        <f>IF(AND(ISNUMBER('Tables 1'!E55),ISNUMBER('Tables 1'!E54)),'Tables 1'!E55-'Tables 1'!E54,"")</f>
        <v>-1.8449999999999998</v>
      </c>
      <c r="F20" s="117">
        <f>IF(AND(ISNUMBER('Tables 1'!F55),ISNUMBER('Tables 1'!F54)),'Tables 1'!F55-'Tables 1'!F54,"")</f>
        <v>-1.1400000000000001</v>
      </c>
      <c r="G20" s="117">
        <f>IF(AND(ISNUMBER('Tables 1'!G55),ISNUMBER('Tables 1'!G54)),'Tables 1'!G55-'Tables 1'!G54,"")</f>
        <v>-1.3029999999999995</v>
      </c>
      <c r="H20" s="117">
        <f>IF(AND(ISNUMBER('Tables 1'!H55),ISNUMBER('Tables 1'!H54)),'Tables 1'!H55-'Tables 1'!H54,"")</f>
        <v>-1.5220000000000002</v>
      </c>
      <c r="I20" s="117">
        <f>IF(AND(ISNUMBER('Tables 1'!I55),ISNUMBER('Tables 1'!I54)),'Tables 1'!I55-'Tables 1'!I54,"")</f>
        <v>-1.4849999999999999</v>
      </c>
      <c r="J20" s="117" t="str">
        <f>IF(AND(ISNUMBER('Tables 1'!J55),ISNUMBER('Tables 1'!J54)),'Tables 1'!J55-'Tables 1'!J54,"")</f>
        <v/>
      </c>
      <c r="K20" s="133">
        <f>MIN(C20:J20)</f>
        <v>-1.8449999999999998</v>
      </c>
      <c r="L20" s="117">
        <f>MAX(C20:J20)</f>
        <v>-0.98399999999999954</v>
      </c>
      <c r="M20" s="145">
        <f>AVERAGE(C20:J20)</f>
        <v>-1.3667142857142855</v>
      </c>
      <c r="N20" s="275">
        <f>ABS((L20-K20)/M20)</f>
        <v>0.62997804954531222</v>
      </c>
      <c r="O20" s="227"/>
      <c r="P20" s="158">
        <f>IF(AND(ISNUMBER('Tables 1'!P55),ISNUMBER('Tables 1'!P54)),'Tables 1'!P55-'Tables 1'!P54,"")</f>
        <v>-1.3888900000000004</v>
      </c>
    </row>
    <row r="21" spans="2:16">
      <c r="B21" s="226" t="s">
        <v>1382</v>
      </c>
      <c r="C21" s="117">
        <f>IF(AND(ISNUMBER('Tables 1'!C56),ISNUMBER('Tables 1'!C52)),'Tables 1'!C56-'Tables 1'!C52,"")</f>
        <v>-0.18499999999999961</v>
      </c>
      <c r="D21" s="117">
        <f>IF(AND(ISNUMBER('Tables 1'!D56),ISNUMBER('Tables 1'!D52)),'Tables 1'!D56-'Tables 1'!D52,"")</f>
        <v>-0.25</v>
      </c>
      <c r="E21" s="117">
        <f>IF(AND(ISNUMBER('Tables 1'!E56),ISNUMBER('Tables 1'!E52)),'Tables 1'!E56-'Tables 1'!E52,"")</f>
        <v>-0.3199999999999994</v>
      </c>
      <c r="F21" s="117">
        <f>IF(AND(ISNUMBER('Tables 1'!F56),ISNUMBER('Tables 1'!F52)),'Tables 1'!F56-'Tables 1'!F52,"")</f>
        <v>-0.25199999999999978</v>
      </c>
      <c r="G21" s="117">
        <f>IF(AND(ISNUMBER('Tables 1'!G56),ISNUMBER('Tables 1'!G52)),'Tables 1'!G56-'Tables 1'!G52,"")</f>
        <v>-0.15300000000000047</v>
      </c>
      <c r="H21" s="117">
        <f>IF(AND(ISNUMBER('Tables 1'!H56),ISNUMBER('Tables 1'!H52)),'Tables 1'!H56-'Tables 1'!H52,"")</f>
        <v>-0.24500000000000011</v>
      </c>
      <c r="I21" s="117">
        <f>IF(AND(ISNUMBER('Tables 1'!I56),ISNUMBER('Tables 1'!I52)),'Tables 1'!I56-'Tables 1'!I52,"")</f>
        <v>-0.24599999999999955</v>
      </c>
      <c r="J21" s="117">
        <f>IF(AND(ISNUMBER('Tables 1'!J56),ISNUMBER('Tables 1'!J52)),'Tables 1'!J56-'Tables 1'!J52,"")</f>
        <v>-0.26999999999999957</v>
      </c>
      <c r="K21" s="133">
        <f>MIN(C21:J21)</f>
        <v>-0.3199999999999994</v>
      </c>
      <c r="L21" s="117">
        <f>MAX(C21:J21)</f>
        <v>-0.15300000000000047</v>
      </c>
      <c r="M21" s="145">
        <f>AVERAGE(C21:J21)</f>
        <v>-0.24012499999999981</v>
      </c>
      <c r="N21" s="275">
        <f>ABS((L21-K21)/M21)</f>
        <v>0.69547110879749741</v>
      </c>
      <c r="O21" s="227"/>
      <c r="P21" s="158">
        <f>IF(AND(ISNUMBER('Tables 1'!P56),ISNUMBER('Tables 1'!P52)),'Tables 1'!P56-'Tables 1'!P52,"")</f>
        <v>-0.28611000000000075</v>
      </c>
    </row>
    <row r="22" spans="2:16" ht="12.75" customHeight="1" thickBot="1">
      <c r="B22" s="394" t="s">
        <v>1389</v>
      </c>
      <c r="C22" s="119">
        <f>IF(AND(ISNUMBER('Tables 1'!C57),ISNUMBER('Tables 1'!C52)),'Tables 1'!C57-'Tables 1'!C52,"")</f>
        <v>-1.3209999999999997</v>
      </c>
      <c r="D22" s="119">
        <f>IF(AND(ISNUMBER('Tables 1'!D57),ISNUMBER('Tables 1'!D52)),'Tables 1'!D57-'Tables 1'!D52,"")</f>
        <v>-1.2930000000000001</v>
      </c>
      <c r="E22" s="119">
        <f>IF(AND(ISNUMBER('Tables 1'!E57),ISNUMBER('Tables 1'!E52)),'Tables 1'!E57-'Tables 1'!E52,"")</f>
        <v>-1.2839999999999998</v>
      </c>
      <c r="F22" s="119">
        <f>IF(AND(ISNUMBER('Tables 1'!F57),ISNUMBER('Tables 1'!F52)),'Tables 1'!F57-'Tables 1'!F52,"")</f>
        <v>-1.3839999999999995</v>
      </c>
      <c r="G22" s="119">
        <f>IF(AND(ISNUMBER('Tables 1'!G57),ISNUMBER('Tables 1'!G52)),'Tables 1'!G57-'Tables 1'!G52,"")</f>
        <v>-1.4190000000000005</v>
      </c>
      <c r="H22" s="119">
        <f>IF(AND(ISNUMBER('Tables 1'!H57),ISNUMBER('Tables 1'!H52)),'Tables 1'!H57-'Tables 1'!H52,"")</f>
        <v>-1.4039999999999999</v>
      </c>
      <c r="I22" s="119">
        <f>IF(AND(ISNUMBER('Tables 1'!I57),ISNUMBER('Tables 1'!I52)),'Tables 1'!I57-'Tables 1'!I52,"")</f>
        <v>-1.3730000000000002</v>
      </c>
      <c r="J22" s="119">
        <f>IF(AND(ISNUMBER('Tables 1'!J57),ISNUMBER('Tables 1'!J52)),'Tables 1'!J57-'Tables 1'!J52,"")</f>
        <v>-1.3219999999999992</v>
      </c>
      <c r="K22" s="135">
        <f>MIN(C22:J22)</f>
        <v>-1.4190000000000005</v>
      </c>
      <c r="L22" s="119">
        <f>MAX(C22:J22)</f>
        <v>-1.2839999999999998</v>
      </c>
      <c r="M22" s="146">
        <f>AVERAGE(C22:J22)</f>
        <v>-1.35</v>
      </c>
      <c r="N22" s="279">
        <f>ABS((L22-K22)/M22)</f>
        <v>0.10000000000000049</v>
      </c>
      <c r="O22" s="227"/>
      <c r="P22" s="160">
        <f>IF(AND(ISNUMBER('Tables 1'!P57),ISNUMBER('Tables 1'!P52)),'Tables 1'!P57-'Tables 1'!P52,"")</f>
        <v>-0.96389000000000014</v>
      </c>
    </row>
    <row r="23" spans="2:16" ht="12.75" customHeight="1" thickTop="1">
      <c r="B23" s="374" t="s">
        <v>1399</v>
      </c>
      <c r="C23" s="22" t="s">
        <v>89</v>
      </c>
      <c r="D23" s="22" t="s">
        <v>89</v>
      </c>
      <c r="E23" s="22" t="s">
        <v>89</v>
      </c>
      <c r="F23" s="22" t="s">
        <v>89</v>
      </c>
      <c r="G23" s="22" t="s">
        <v>89</v>
      </c>
      <c r="H23" s="22" t="s">
        <v>89</v>
      </c>
      <c r="I23" s="22" t="s">
        <v>89</v>
      </c>
      <c r="J23" s="22" t="s">
        <v>89</v>
      </c>
      <c r="K23" s="491" t="s">
        <v>1525</v>
      </c>
      <c r="L23" s="492"/>
      <c r="M23" s="492"/>
      <c r="N23" s="493"/>
      <c r="O23" s="125"/>
      <c r="P23" s="166"/>
    </row>
    <row r="24" spans="2:16" ht="12.75" customHeight="1">
      <c r="B24" s="106"/>
      <c r="C24" s="115" t="str">
        <f>'ESP-DMU'!$E$48</f>
        <v>ESP</v>
      </c>
      <c r="D24" s="115" t="str">
        <f>'BLAST-USIT'!$E$48</f>
        <v>BLAST</v>
      </c>
      <c r="E24" s="115" t="str">
        <f>DOE21D!$E$48</f>
        <v>DOE21D</v>
      </c>
      <c r="F24" s="115" t="str">
        <f>'SRES-SUN'!$E$48</f>
        <v>SRES-SUN</v>
      </c>
      <c r="G24" s="115" t="str">
        <f>'SRES-BRE'!$E$48</f>
        <v>SRES</v>
      </c>
      <c r="H24" s="115" t="str">
        <f>S3PAS!$E$48</f>
        <v>S3PAS</v>
      </c>
      <c r="I24" s="115" t="str">
        <f>TRNSYS!$E$48</f>
        <v>TSYS</v>
      </c>
      <c r="J24" s="115" t="str">
        <f>TASE!$E$48</f>
        <v>TASE</v>
      </c>
      <c r="K24" s="391"/>
      <c r="L24" s="126"/>
      <c r="M24" s="126"/>
      <c r="N24" s="392" t="s">
        <v>1371</v>
      </c>
      <c r="O24" s="125"/>
      <c r="P24" s="156" t="str">
        <f>YourData!$E$48</f>
        <v>OS</v>
      </c>
    </row>
    <row r="25" spans="2:16">
      <c r="B25" s="456" t="s">
        <v>1522</v>
      </c>
      <c r="C25" s="143" t="str">
        <f>'ESP-DMU'!$E$52</f>
        <v>DMU</v>
      </c>
      <c r="D25" s="143" t="str">
        <f>'BLAST-USIT'!$E$52</f>
        <v>US-IT</v>
      </c>
      <c r="E25" s="143" t="str">
        <f>DOE21D!$E$52</f>
        <v>NREL</v>
      </c>
      <c r="F25" s="143" t="str">
        <f>'SRES-SUN'!$E$52</f>
        <v>NREL</v>
      </c>
      <c r="G25" s="457" t="s">
        <v>1520</v>
      </c>
      <c r="H25" s="143" t="str">
        <f>S3PAS!$E$52</f>
        <v>SPAIN</v>
      </c>
      <c r="I25" s="143" t="str">
        <f>TRNSYS!$E$52</f>
        <v>BEL-BRE</v>
      </c>
      <c r="J25" s="143" t="str">
        <f>TASE!$E$52</f>
        <v>FINLAND</v>
      </c>
      <c r="K25" s="393" t="s">
        <v>339</v>
      </c>
      <c r="L25" s="141" t="s">
        <v>340</v>
      </c>
      <c r="M25" s="116" t="s">
        <v>341</v>
      </c>
      <c r="N25" s="380" t="s">
        <v>1369</v>
      </c>
      <c r="O25" s="125"/>
      <c r="P25" s="164" t="str">
        <f>YourData!$E$52</f>
        <v>NREL</v>
      </c>
    </row>
    <row r="26" spans="2:16">
      <c r="B26" s="106" t="s">
        <v>1379</v>
      </c>
      <c r="C26" s="117">
        <f>IF(AND(ISNUMBER('Tables 2'!C12),ISNUMBER('Tables 2'!C11)),'Tables 2'!C12-'Tables 2'!C11,"")</f>
        <v>0</v>
      </c>
      <c r="D26" s="117">
        <f>IF(AND(ISNUMBER('Tables 2'!F12),ISNUMBER('Tables 2'!F11)),'Tables 2'!F12-'Tables 2'!F11,"")</f>
        <v>9.9999999999988987E-4</v>
      </c>
      <c r="E26" s="117">
        <f>IF(AND(ISNUMBER('Tables 2'!I12),ISNUMBER('Tables 2'!I11)),'Tables 2'!I12-'Tables 2'!I11,"")</f>
        <v>-1.1000000000000121E-2</v>
      </c>
      <c r="F26" s="117">
        <f>IF(AND(ISNUMBER('Tables 2'!L12),ISNUMBER('Tables 2'!L11)),'Tables 2'!L12-'Tables 2'!L11,"")</f>
        <v>0</v>
      </c>
      <c r="G26" s="117" t="str">
        <f>IF(AND(ISNUMBER('Tables 2'!O12),ISNUMBER('Tables 2'!O11)),'Tables 2'!O12-'Tables 2'!O11,"")</f>
        <v/>
      </c>
      <c r="H26" s="117">
        <f>IF(AND(ISNUMBER('Tables 2'!R12),ISNUMBER('Tables 2'!R11)),'Tables 2'!R12-'Tables 2'!R11,"")</f>
        <v>0</v>
      </c>
      <c r="I26" s="117">
        <f>IF(AND(ISNUMBER('Tables 2'!U12),ISNUMBER('Tables 2'!U11)),'Tables 2'!U12-'Tables 2'!U11,"")</f>
        <v>-8.3333333333399651E-3</v>
      </c>
      <c r="J26" s="117">
        <f>IF(AND(ISNUMBER('Tables 2'!X12),ISNUMBER('Tables 2'!X11)),'Tables 2'!X12-'Tables 2'!X11,"")</f>
        <v>0</v>
      </c>
      <c r="K26" s="133">
        <f>MIN(C26:J26)</f>
        <v>-1.1000000000000121E-2</v>
      </c>
      <c r="L26" s="117">
        <f>MAX(C26:J26)</f>
        <v>9.9999999999988987E-4</v>
      </c>
      <c r="M26" s="145">
        <f>AVERAGE(C26:J26)</f>
        <v>-2.6190476190485995E-3</v>
      </c>
      <c r="N26" s="275">
        <f>ABS((L26-K26)/M26)</f>
        <v>4.5818181818164705</v>
      </c>
      <c r="O26" s="227"/>
      <c r="P26" s="158">
        <f>IF(AND(ISNUMBER('Tables 2'!AF12),ISNUMBER('Tables 2'!AF11)),'Tables 2'!AF12-'Tables 2'!AF11,"")</f>
        <v>-1.0470000000000201E-2</v>
      </c>
    </row>
    <row r="27" spans="2:16">
      <c r="B27" s="106" t="s">
        <v>1541</v>
      </c>
      <c r="C27" s="117">
        <f>IF(AND(ISNUMBER('Tables 2'!C13),ISNUMBER('Tables 2'!C11)),'Tables 2'!C13-'Tables 2'!C11,"")</f>
        <v>0.15400000000000036</v>
      </c>
      <c r="D27" s="117">
        <f>IF(AND(ISNUMBER('Tables 2'!F13),ISNUMBER('Tables 2'!F11)),'Tables 2'!F13-'Tables 2'!F11,"")</f>
        <v>9.9999999999988987E-4</v>
      </c>
      <c r="E27" s="117">
        <f>IF(AND(ISNUMBER('Tables 2'!I13),ISNUMBER('Tables 2'!I11)),'Tables 2'!I13-'Tables 2'!I11,"")</f>
        <v>1.000000000000334E-3</v>
      </c>
      <c r="F27" s="117">
        <f>IF(AND(ISNUMBER('Tables 2'!L13),ISNUMBER('Tables 2'!L11)),'Tables 2'!L13-'Tables 2'!L11,"")</f>
        <v>1.9000000000000128E-2</v>
      </c>
      <c r="G27" s="117" t="str">
        <f>IF(AND(ISNUMBER('Tables 2'!O13),ISNUMBER('Tables 2'!O11)),'Tables 2'!O13-'Tables 2'!O11,"")</f>
        <v/>
      </c>
      <c r="H27" s="117">
        <f>IF(AND(ISNUMBER('Tables 2'!R13),ISNUMBER('Tables 2'!R11)),'Tables 2'!R13-'Tables 2'!R11,"")</f>
        <v>0.24000000000000021</v>
      </c>
      <c r="I27" s="117">
        <f>IF(AND(ISNUMBER('Tables 2'!U13),ISNUMBER('Tables 2'!U11)),'Tables 2'!U13-'Tables 2'!U11,"")</f>
        <v>-8.3333333333399651E-3</v>
      </c>
      <c r="J27" s="117">
        <f>IF(AND(ISNUMBER('Tables 2'!X13),ISNUMBER('Tables 2'!X11)),'Tables 2'!X13-'Tables 2'!X11,"")</f>
        <v>2.4999999999999467E-2</v>
      </c>
      <c r="K27" s="133">
        <f>MIN(C27:J27)</f>
        <v>-8.3333333333399651E-3</v>
      </c>
      <c r="L27" s="117">
        <f>MAX(C27:J27)</f>
        <v>0.24000000000000021</v>
      </c>
      <c r="M27" s="145">
        <f>AVERAGE(C27:J27)</f>
        <v>6.1666666666665773E-2</v>
      </c>
      <c r="N27" s="275">
        <f>ABS((L27-K27)/M27)</f>
        <v>4.0270270270271959</v>
      </c>
      <c r="O27" s="227"/>
      <c r="P27" s="158">
        <f>IF(AND(ISNUMBER('Tables 2'!AF13),ISNUMBER('Tables 2'!AF11)),'Tables 2'!AF13-'Tables 2'!AF11,"")</f>
        <v>-9.160000000000057E-3</v>
      </c>
    </row>
    <row r="28" spans="2:16">
      <c r="B28" s="106" t="s">
        <v>1542</v>
      </c>
      <c r="C28" s="117">
        <f>IF(AND(ISNUMBER('Tables 2'!C14),ISNUMBER('Tables 2'!C13)),'Tables 2'!C14-'Tables 2'!C13,"")</f>
        <v>9.9999999999988987E-4</v>
      </c>
      <c r="D28" s="117">
        <f>IF(AND(ISNUMBER('Tables 2'!F14),ISNUMBER('Tables 2'!F13)),'Tables 2'!F14-'Tables 2'!F13,"")</f>
        <v>0</v>
      </c>
      <c r="E28" s="117">
        <f>IF(AND(ISNUMBER('Tables 2'!I14),ISNUMBER('Tables 2'!I13)),'Tables 2'!I14-'Tables 2'!I13,"")</f>
        <v>-2.0999999999999908E-2</v>
      </c>
      <c r="F28" s="117">
        <f>IF(AND(ISNUMBER('Tables 2'!L14),ISNUMBER('Tables 2'!L13)),'Tables 2'!L14-'Tables 2'!L13,"")</f>
        <v>3.0000000000001137E-3</v>
      </c>
      <c r="G28" s="117" t="str">
        <f>IF(AND(ISNUMBER('Tables 2'!O14),ISNUMBER('Tables 2'!O13)),'Tables 2'!O14-'Tables 2'!O13,"")</f>
        <v/>
      </c>
      <c r="H28" s="117">
        <f>IF(AND(ISNUMBER('Tables 2'!R14),ISNUMBER('Tables 2'!R13)),'Tables 2'!R14-'Tables 2'!R13,"")</f>
        <v>9.9999999999944578E-4</v>
      </c>
      <c r="I28" s="117">
        <f>IF(AND(ISNUMBER('Tables 2'!U14),ISNUMBER('Tables 2'!U13)),'Tables 2'!U14-'Tables 2'!U13,"")</f>
        <v>0</v>
      </c>
      <c r="J28" s="117" t="str">
        <f>IF(AND(ISNUMBER('Tables 2'!X14),ISNUMBER('Tables 2'!X13)),'Tables 2'!X14-'Tables 2'!X13,"")</f>
        <v/>
      </c>
      <c r="K28" s="133">
        <f>MIN(C28:J28)</f>
        <v>-2.0999999999999908E-2</v>
      </c>
      <c r="L28" s="117">
        <f>MAX(C28:J28)</f>
        <v>3.0000000000001137E-3</v>
      </c>
      <c r="M28" s="145">
        <f>AVERAGE(C28:J28)</f>
        <v>-2.6666666666667429E-3</v>
      </c>
      <c r="N28" s="275">
        <f>ABS((L28-K28)/M28)</f>
        <v>8.9999999999997513</v>
      </c>
      <c r="O28" s="227"/>
      <c r="P28" s="158">
        <f>IF(AND(ISNUMBER('Tables 2'!AF14),ISNUMBER('Tables 2'!AF13)),'Tables 2'!AF14-'Tables 2'!AF13,"")</f>
        <v>-2.035000000000009E-2</v>
      </c>
    </row>
    <row r="29" spans="2:16" ht="14" thickBot="1">
      <c r="B29" s="109" t="s">
        <v>1380</v>
      </c>
      <c r="C29" s="119">
        <f>IF(AND(ISNUMBER('Tables 2'!C15),ISNUMBER('Tables 2'!C11)),'Tables 2'!C15-'Tables 2'!C11,"")</f>
        <v>1.7950000000000004</v>
      </c>
      <c r="D29" s="119">
        <f>IF(AND(ISNUMBER('Tables 2'!F15),ISNUMBER('Tables 2'!F11)),'Tables 2'!F15-'Tables 2'!F11,"")</f>
        <v>1.5459999999999998</v>
      </c>
      <c r="E29" s="119">
        <f>IF(AND(ISNUMBER('Tables 2'!I15),ISNUMBER('Tables 2'!I11)),'Tables 2'!I15-'Tables 2'!I11,"")</f>
        <v>1.8979999999999997</v>
      </c>
      <c r="F29" s="119">
        <f>IF(AND(ISNUMBER('Tables 2'!L15),ISNUMBER('Tables 2'!L11)),'Tables 2'!L15-'Tables 2'!L11,"")</f>
        <v>2.2720000000000002</v>
      </c>
      <c r="G29" s="119" t="str">
        <f>IF(AND(ISNUMBER('Tables 2'!O15),ISNUMBER('Tables 2'!O11)),'Tables 2'!O15-'Tables 2'!O11,"")</f>
        <v/>
      </c>
      <c r="H29" s="119">
        <f>IF(AND(ISNUMBER('Tables 2'!R15),ISNUMBER('Tables 2'!R11)),'Tables 2'!R15-'Tables 2'!R11,"")</f>
        <v>2.3100000000000005</v>
      </c>
      <c r="I29" s="119">
        <f>IF(AND(ISNUMBER('Tables 2'!U15),ISNUMBER('Tables 2'!U11)),'Tables 2'!U15-'Tables 2'!U11,"")</f>
        <v>1.7916666666666599</v>
      </c>
      <c r="J29" s="119">
        <f>IF(AND(ISNUMBER('Tables 2'!X15),ISNUMBER('Tables 2'!X11)),'Tables 2'!X15-'Tables 2'!X11,"")</f>
        <v>2.5999999999999996</v>
      </c>
      <c r="K29" s="135">
        <f>MIN(C29:J29)</f>
        <v>1.5459999999999998</v>
      </c>
      <c r="L29" s="119">
        <f>MAX(C29:J29)</f>
        <v>2.5999999999999996</v>
      </c>
      <c r="M29" s="146">
        <f>AVERAGE(C29:J29)</f>
        <v>2.0303809523809515</v>
      </c>
      <c r="N29" s="279">
        <f>ABS((L29-K29)/M29)</f>
        <v>0.51911440499085337</v>
      </c>
      <c r="O29" s="227"/>
      <c r="P29" s="160">
        <f>IF(AND(ISNUMBER('Tables 2'!AF15),ISNUMBER('Tables 2'!AF11)),'Tables 2'!AF15-'Tables 2'!AF11,"")</f>
        <v>2.5350599999999996</v>
      </c>
    </row>
    <row r="30" spans="2:16" ht="14" thickTop="1">
      <c r="B30" s="374" t="s">
        <v>1400</v>
      </c>
      <c r="E30" s="22"/>
      <c r="F30" s="22" t="s">
        <v>89</v>
      </c>
      <c r="G30" s="22" t="s">
        <v>89</v>
      </c>
      <c r="H30" s="22" t="s">
        <v>89</v>
      </c>
      <c r="I30" s="22" t="s">
        <v>89</v>
      </c>
      <c r="J30" s="22" t="s">
        <v>89</v>
      </c>
      <c r="K30" s="491" t="s">
        <v>1525</v>
      </c>
      <c r="L30" s="492"/>
      <c r="M30" s="492"/>
      <c r="N30" s="493"/>
      <c r="O30" s="125"/>
      <c r="P30" s="169" t="s">
        <v>89</v>
      </c>
    </row>
    <row r="31" spans="2:16">
      <c r="B31" s="106"/>
      <c r="C31" s="115" t="str">
        <f>'ESP-DMU'!$E$48</f>
        <v>ESP</v>
      </c>
      <c r="D31" s="115" t="str">
        <f>'BLAST-USIT'!$E$48</f>
        <v>BLAST</v>
      </c>
      <c r="E31" s="115" t="str">
        <f>DOE21D!$E$48</f>
        <v>DOE21D</v>
      </c>
      <c r="F31" s="115" t="str">
        <f>'SRES-SUN'!$E$48</f>
        <v>SRES-SUN</v>
      </c>
      <c r="G31" s="115" t="str">
        <f>'SRES-BRE'!$E$48</f>
        <v>SRES</v>
      </c>
      <c r="H31" s="115" t="str">
        <f>S3PAS!$E$48</f>
        <v>S3PAS</v>
      </c>
      <c r="I31" s="115" t="str">
        <f>TRNSYS!$E$48</f>
        <v>TSYS</v>
      </c>
      <c r="J31" s="115" t="str">
        <f>TASE!$E$48</f>
        <v>TASE</v>
      </c>
      <c r="K31" s="391"/>
      <c r="L31" s="126"/>
      <c r="M31" s="126"/>
      <c r="N31" s="392" t="s">
        <v>1371</v>
      </c>
      <c r="O31" s="125"/>
      <c r="P31" s="156" t="str">
        <f>YourData!$E$48</f>
        <v>OS</v>
      </c>
    </row>
    <row r="32" spans="2:16">
      <c r="B32" s="456" t="s">
        <v>1522</v>
      </c>
      <c r="C32" s="143" t="str">
        <f>'ESP-DMU'!$E$52</f>
        <v>DMU</v>
      </c>
      <c r="D32" s="143" t="str">
        <f>'BLAST-USIT'!$E$52</f>
        <v>US-IT</v>
      </c>
      <c r="E32" s="143" t="str">
        <f>DOE21D!$E$52</f>
        <v>NREL</v>
      </c>
      <c r="F32" s="143" t="str">
        <f>'SRES-SUN'!$E$52</f>
        <v>NREL</v>
      </c>
      <c r="G32" s="457" t="s">
        <v>1520</v>
      </c>
      <c r="H32" s="143" t="str">
        <f>S3PAS!$E$52</f>
        <v>SPAIN</v>
      </c>
      <c r="I32" s="143" t="str">
        <f>TRNSYS!$E$52</f>
        <v>BEL-BRE</v>
      </c>
      <c r="J32" s="143" t="str">
        <f>TASE!$E$52</f>
        <v>FINLAND</v>
      </c>
      <c r="K32" s="393" t="s">
        <v>339</v>
      </c>
      <c r="L32" s="141" t="s">
        <v>340</v>
      </c>
      <c r="M32" s="116" t="s">
        <v>341</v>
      </c>
      <c r="N32" s="380" t="s">
        <v>1369</v>
      </c>
      <c r="O32" s="125"/>
      <c r="P32" s="164" t="str">
        <f>YourData!$E$52</f>
        <v>NREL</v>
      </c>
    </row>
    <row r="33" spans="2:16">
      <c r="B33" s="106" t="s">
        <v>1381</v>
      </c>
      <c r="C33" s="117">
        <f>IF(AND(ISNUMBER('Tables 2'!C53),ISNUMBER('Tables 2'!C52)),'Tables 2'!C53-'Tables 2'!C52,"")</f>
        <v>-0.52500000000000036</v>
      </c>
      <c r="D33" s="117">
        <f>IF(AND(ISNUMBER('Tables 2'!F53),ISNUMBER('Tables 2'!F52)),'Tables 2'!F53-'Tables 2'!F52,"")</f>
        <v>-0.14100000000000001</v>
      </c>
      <c r="E33" s="117">
        <f>IF(AND(ISNUMBER('Tables 2'!I53),ISNUMBER('Tables 2'!I52)),'Tables 2'!I53-'Tables 2'!I52,"")</f>
        <v>-0.59199999999999964</v>
      </c>
      <c r="F33" s="117">
        <f>IF(AND(ISNUMBER('Tables 2'!L53),ISNUMBER('Tables 2'!L52)),'Tables 2'!L53-'Tables 2'!L52,"")</f>
        <v>-0.45599999999999952</v>
      </c>
      <c r="G33" s="117" t="str">
        <f>IF(AND(ISNUMBER('Tables 2'!O53),ISNUMBER('Tables 2'!O52)),'Tables 2'!O53-'Tables 2'!O52,"")</f>
        <v/>
      </c>
      <c r="H33" s="117">
        <f>IF(AND(ISNUMBER('Tables 2'!R53),ISNUMBER('Tables 2'!R52)),'Tables 2'!R53-'Tables 2'!R52,"")</f>
        <v>-0.11599999999999966</v>
      </c>
      <c r="I33" s="117">
        <f>IF(AND(ISNUMBER('Tables 2'!U53),ISNUMBER('Tables 2'!U52)),'Tables 2'!U53-'Tables 2'!U52,"")</f>
        <v>-0.81111111111111001</v>
      </c>
      <c r="J33" s="117">
        <f>IF(AND(ISNUMBER('Tables 2'!X53),ISNUMBER('Tables 2'!X52)),'Tables 2'!X53-'Tables 2'!X52,"")</f>
        <v>-0.66600000000000037</v>
      </c>
      <c r="K33" s="133">
        <f>MIN(C33:J33)</f>
        <v>-0.81111111111111001</v>
      </c>
      <c r="L33" s="117">
        <f>MAX(C33:J33)</f>
        <v>-0.11599999999999966</v>
      </c>
      <c r="M33" s="145">
        <f>AVERAGE(C33:J33)</f>
        <v>-0.47244444444444422</v>
      </c>
      <c r="N33" s="275">
        <f>ABS((L33-K33)/M33)</f>
        <v>1.4713076199435551</v>
      </c>
      <c r="O33" s="227"/>
      <c r="P33" s="158">
        <f>IF(AND(ISNUMBER('Tables 2'!AF53),ISNUMBER('Tables 2'!AF52)),'Tables 2'!AF53-'Tables 2'!AF52,"")</f>
        <v>-0.39994999999999958</v>
      </c>
    </row>
    <row r="34" spans="2:16">
      <c r="B34" s="106" t="s">
        <v>1547</v>
      </c>
      <c r="C34" s="117">
        <f>IF(AND(ISNUMBER('Tables 2'!C54),ISNUMBER('Tables 2'!C52)),'Tables 2'!C54-'Tables 2'!C52,"")</f>
        <v>-2.56</v>
      </c>
      <c r="D34" s="117">
        <f>IF(AND(ISNUMBER('Tables 2'!F54),ISNUMBER('Tables 2'!F52)),'Tables 2'!F54-'Tables 2'!F52,"")</f>
        <v>-1.8899999999999997</v>
      </c>
      <c r="E34" s="117">
        <f>IF(AND(ISNUMBER('Tables 2'!I54),ISNUMBER('Tables 2'!I52)),'Tables 2'!I54-'Tables 2'!I52,"")</f>
        <v>-2.226</v>
      </c>
      <c r="F34" s="117">
        <f>IF(AND(ISNUMBER('Tables 2'!L54),ISNUMBER('Tables 2'!L52)),'Tables 2'!L54-'Tables 2'!L52,"")</f>
        <v>-2.234</v>
      </c>
      <c r="G34" s="117" t="str">
        <f>IF(AND(ISNUMBER('Tables 2'!O54),ISNUMBER('Tables 2'!O52)),'Tables 2'!O54-'Tables 2'!O52,"")</f>
        <v/>
      </c>
      <c r="H34" s="117">
        <f>IF(AND(ISNUMBER('Tables 2'!R54),ISNUMBER('Tables 2'!R52)),'Tables 2'!R54-'Tables 2'!R52,"")</f>
        <v>-1.9889999999999999</v>
      </c>
      <c r="I34" s="117">
        <f>IF(AND(ISNUMBER('Tables 2'!U54),ISNUMBER('Tables 2'!U52)),'Tables 2'!U54-'Tables 2'!U52,"")</f>
        <v>-2.2111111111111095</v>
      </c>
      <c r="J34" s="117">
        <f>IF(AND(ISNUMBER('Tables 2'!X54),ISNUMBER('Tables 2'!X52)),'Tables 2'!X54-'Tables 2'!X52,"")</f>
        <v>-1.7160000000000002</v>
      </c>
      <c r="K34" s="133">
        <f>MIN(C34:J34)</f>
        <v>-2.56</v>
      </c>
      <c r="L34" s="117">
        <f>MAX(C34:J34)</f>
        <v>-1.7160000000000002</v>
      </c>
      <c r="M34" s="145">
        <f>AVERAGE(C34:J34)</f>
        <v>-2.1180158730158731</v>
      </c>
      <c r="N34" s="275">
        <f>ABS((L34-K34)/M34)</f>
        <v>0.39848615430734058</v>
      </c>
      <c r="O34" s="227"/>
      <c r="P34" s="158">
        <f>IF(AND(ISNUMBER('Tables 2'!AF54),ISNUMBER('Tables 2'!AF52)),'Tables 2'!AF54-'Tables 2'!AF52,"")</f>
        <v>-2.6463299999999994</v>
      </c>
    </row>
    <row r="35" spans="2:16">
      <c r="B35" s="106" t="s">
        <v>1548</v>
      </c>
      <c r="C35" s="117">
        <f>IF(AND(ISNUMBER('Tables 2'!C55),ISNUMBER('Tables 2'!C54)),'Tables 2'!C55-'Tables 2'!C54,"")</f>
        <v>-0.56199999999999983</v>
      </c>
      <c r="D35" s="117">
        <f>IF(AND(ISNUMBER('Tables 2'!F55),ISNUMBER('Tables 2'!F54)),'Tables 2'!F55-'Tables 2'!F54,"")</f>
        <v>-0.371</v>
      </c>
      <c r="E35" s="117">
        <f>IF(AND(ISNUMBER('Tables 2'!I55),ISNUMBER('Tables 2'!I54)),'Tables 2'!I55-'Tables 2'!I54,"")</f>
        <v>-0.84199999999999964</v>
      </c>
      <c r="F35" s="117">
        <f>IF(AND(ISNUMBER('Tables 2'!L55),ISNUMBER('Tables 2'!L54)),'Tables 2'!L55-'Tables 2'!L54,"")</f>
        <v>-0.47700000000000031</v>
      </c>
      <c r="G35" s="117" t="str">
        <f>IF(AND(ISNUMBER('Tables 2'!O55),ISNUMBER('Tables 2'!O54)),'Tables 2'!O55-'Tables 2'!O54,"")</f>
        <v/>
      </c>
      <c r="H35" s="117">
        <f>IF(AND(ISNUMBER('Tables 2'!R55),ISNUMBER('Tables 2'!R54)),'Tables 2'!R55-'Tables 2'!R54,"")</f>
        <v>-0.63199999999999967</v>
      </c>
      <c r="I35" s="117">
        <f>IF(AND(ISNUMBER('Tables 2'!U55),ISNUMBER('Tables 2'!U54)),'Tables 2'!U55-'Tables 2'!U54,"")</f>
        <v>-0.66666666666667052</v>
      </c>
      <c r="J35" s="117" t="str">
        <f>IF(AND(ISNUMBER('Tables 2'!X55),ISNUMBER('Tables 2'!X54)),'Tables 2'!X55-'Tables 2'!X54,"")</f>
        <v/>
      </c>
      <c r="K35" s="133">
        <f>MIN(C35:J35)</f>
        <v>-0.84199999999999964</v>
      </c>
      <c r="L35" s="117">
        <f>MAX(C35:J35)</f>
        <v>-0.371</v>
      </c>
      <c r="M35" s="145">
        <f>AVERAGE(C35:J35)</f>
        <v>-0.59177777777777829</v>
      </c>
      <c r="N35" s="275">
        <f>ABS((L35-K35)/M35)</f>
        <v>0.79590687194892851</v>
      </c>
      <c r="O35" s="227"/>
      <c r="P35" s="158">
        <f>IF(AND(ISNUMBER('Tables 2'!AF55),ISNUMBER('Tables 2'!AF54)),'Tables 2'!AF55-'Tables 2'!AF54,"")</f>
        <v>-0.54438000000000031</v>
      </c>
    </row>
    <row r="36" spans="2:16">
      <c r="B36" s="106" t="s">
        <v>1382</v>
      </c>
      <c r="C36" s="117">
        <f>IF(AND(ISNUMBER('Tables 2'!C56),ISNUMBER('Tables 2'!C52)),'Tables 2'!C56-'Tables 2'!C52,"")</f>
        <v>-3.3000000000000362E-2</v>
      </c>
      <c r="D36" s="117">
        <f>IF(AND(ISNUMBER('Tables 2'!F56),ISNUMBER('Tables 2'!F52)),'Tables 2'!F56-'Tables 2'!F52,"")</f>
        <v>-7.299999999999951E-2</v>
      </c>
      <c r="E36" s="117">
        <f>IF(AND(ISNUMBER('Tables 2'!I56),ISNUMBER('Tables 2'!I52)),'Tables 2'!I56-'Tables 2'!I52,"")</f>
        <v>-8.0000000000000071E-2</v>
      </c>
      <c r="F36" s="117">
        <f>IF(AND(ISNUMBER('Tables 2'!L56),ISNUMBER('Tables 2'!L52)),'Tables 2'!L56-'Tables 2'!L52,"")</f>
        <v>-5.1000000000000156E-2</v>
      </c>
      <c r="G36" s="117" t="str">
        <f>IF(AND(ISNUMBER('Tables 2'!O56),ISNUMBER('Tables 2'!O52)),'Tables 2'!O56-'Tables 2'!O52,"")</f>
        <v/>
      </c>
      <c r="H36" s="117">
        <f>IF(AND(ISNUMBER('Tables 2'!R56),ISNUMBER('Tables 2'!R52)),'Tables 2'!R56-'Tables 2'!R52,"")</f>
        <v>-3.5999999999999588E-2</v>
      </c>
      <c r="I36" s="117">
        <f>IF(AND(ISNUMBER('Tables 2'!U56),ISNUMBER('Tables 2'!U52)),'Tables 2'!U56-'Tables 2'!U52,"")</f>
        <v>-4.4444444444439846E-2</v>
      </c>
      <c r="J36" s="117">
        <f>IF(AND(ISNUMBER('Tables 2'!X56),ISNUMBER('Tables 2'!X52)),'Tables 2'!X56-'Tables 2'!X52,"")</f>
        <v>-4.1000000000000369E-2</v>
      </c>
      <c r="K36" s="133">
        <f>MIN(C36:J36)</f>
        <v>-8.0000000000000071E-2</v>
      </c>
      <c r="L36" s="117">
        <f>MAX(C36:J36)</f>
        <v>-3.3000000000000362E-2</v>
      </c>
      <c r="M36" s="145">
        <f>AVERAGE(C36:J36)</f>
        <v>-5.1206349206348555E-2</v>
      </c>
      <c r="N36" s="275">
        <f>ABS((L36-K36)/M36)</f>
        <v>0.91785492870428376</v>
      </c>
      <c r="O36" s="227"/>
      <c r="P36" s="158">
        <f>IF(AND(ISNUMBER('Tables 2'!AF56),ISNUMBER('Tables 2'!AF52)),'Tables 2'!AF56-'Tables 2'!AF52,"")</f>
        <v>-6.4039999999999431E-2</v>
      </c>
    </row>
    <row r="37" spans="2:16" ht="14" thickBot="1">
      <c r="B37" s="398" t="s">
        <v>1389</v>
      </c>
      <c r="C37" s="119">
        <f>IF(AND(ISNUMBER('Tables 2'!C57),ISNUMBER('Tables 2'!C52)),'Tables 2'!C57-'Tables 2'!C52,"")</f>
        <v>-0.16300000000000026</v>
      </c>
      <c r="D37" s="119">
        <f>IF(AND(ISNUMBER('Tables 2'!F57),ISNUMBER('Tables 2'!F52)),'Tables 2'!F57-'Tables 2'!F52,"")</f>
        <v>-0.13399999999999945</v>
      </c>
      <c r="E37" s="119">
        <f>IF(AND(ISNUMBER('Tables 2'!I57),ISNUMBER('Tables 2'!I52)),'Tables 2'!I57-'Tables 2'!I52,"")</f>
        <v>-0.13999999999999968</v>
      </c>
      <c r="F37" s="119">
        <f>IF(AND(ISNUMBER('Tables 2'!L57),ISNUMBER('Tables 2'!L52)),'Tables 2'!L57-'Tables 2'!L52,"")</f>
        <v>-0.15599999999999969</v>
      </c>
      <c r="G37" s="119" t="str">
        <f>IF(AND(ISNUMBER('Tables 2'!O57),ISNUMBER('Tables 2'!O52)),'Tables 2'!O57-'Tables 2'!O52,"")</f>
        <v/>
      </c>
      <c r="H37" s="119">
        <f>IF(AND(ISNUMBER('Tables 2'!R57),ISNUMBER('Tables 2'!R52)),'Tables 2'!R57-'Tables 2'!R52,"")</f>
        <v>-0.14299999999999979</v>
      </c>
      <c r="I37" s="119">
        <f>IF(AND(ISNUMBER('Tables 2'!U57),ISNUMBER('Tables 2'!U52)),'Tables 2'!U57-'Tables 2'!U52,"")</f>
        <v>-0.10833333333332984</v>
      </c>
      <c r="J37" s="119">
        <f>IF(AND(ISNUMBER('Tables 2'!X57),ISNUMBER('Tables 2'!X52)),'Tables 2'!X57-'Tables 2'!X52,"")</f>
        <v>-0.13300000000000001</v>
      </c>
      <c r="K37" s="135">
        <f>MIN(C37:J37)</f>
        <v>-0.16300000000000026</v>
      </c>
      <c r="L37" s="119">
        <f>MAX(C37:J37)</f>
        <v>-0.10833333333332984</v>
      </c>
      <c r="M37" s="146">
        <f>AVERAGE(C37:J37)</f>
        <v>-0.13961904761904695</v>
      </c>
      <c r="N37" s="279">
        <f>ABS((L37-K37)/M37)</f>
        <v>0.39154160982267538</v>
      </c>
      <c r="O37" s="136"/>
      <c r="P37" s="160">
        <f>IF(AND(ISNUMBER('Tables 2'!AF57),ISNUMBER('Tables 2'!AF52)),'Tables 2'!AF57-'Tables 2'!AF52,"")</f>
        <v>-0.1393999999999993</v>
      </c>
    </row>
    <row r="38" spans="2:16" ht="14.25" customHeight="1" thickTop="1">
      <c r="B38" s="379" t="s">
        <v>1521</v>
      </c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217"/>
      <c r="N38" s="103"/>
      <c r="O38" s="152"/>
      <c r="P38" s="103"/>
    </row>
    <row r="39" spans="2:16" ht="12" customHeight="1">
      <c r="B39" s="360" t="s">
        <v>1517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217"/>
      <c r="N39" s="103"/>
      <c r="P39" s="103"/>
    </row>
    <row r="40" spans="2:16" ht="10.5" customHeight="1">
      <c r="B40" s="88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217"/>
      <c r="N40" s="103"/>
      <c r="P40" s="103"/>
    </row>
    <row r="41" spans="2:16" ht="17" thickBot="1">
      <c r="B41" s="324" t="s">
        <v>361</v>
      </c>
      <c r="M41" s="1"/>
      <c r="P41" s="20"/>
    </row>
    <row r="42" spans="2:16" ht="14" thickTop="1">
      <c r="B42" s="397" t="s">
        <v>1393</v>
      </c>
      <c r="C42" s="120"/>
      <c r="D42" s="120" t="s">
        <v>89</v>
      </c>
      <c r="E42" s="139" t="s">
        <v>89</v>
      </c>
      <c r="F42" s="139" t="s">
        <v>89</v>
      </c>
      <c r="G42" s="139" t="s">
        <v>89</v>
      </c>
      <c r="H42" s="139" t="s">
        <v>89</v>
      </c>
      <c r="I42" s="139" t="s">
        <v>89</v>
      </c>
      <c r="J42" s="139" t="s">
        <v>89</v>
      </c>
      <c r="K42" s="491" t="s">
        <v>1525</v>
      </c>
      <c r="L42" s="492"/>
      <c r="M42" s="492"/>
      <c r="N42" s="493"/>
      <c r="O42" s="152"/>
      <c r="P42" s="170" t="s">
        <v>89</v>
      </c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</f>
        <v>SRES</v>
      </c>
      <c r="H43" s="115" t="str">
        <f>S3PAS!$E$48</f>
        <v>S3PAS</v>
      </c>
      <c r="I43" s="115" t="str">
        <f>TRNSYS!$E$48</f>
        <v>TSYS</v>
      </c>
      <c r="J43" s="132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4" t="str">
        <f>TASE!$E$52</f>
        <v>FINLAND</v>
      </c>
      <c r="K44" s="393" t="s">
        <v>339</v>
      </c>
      <c r="L44" s="141" t="s">
        <v>340</v>
      </c>
      <c r="M44" s="116" t="s">
        <v>341</v>
      </c>
      <c r="N44" s="380" t="s">
        <v>1369</v>
      </c>
      <c r="O44" s="125"/>
      <c r="P44" s="164" t="str">
        <f>YourData!$E$52</f>
        <v>NREL</v>
      </c>
    </row>
    <row r="45" spans="2:16">
      <c r="B45" s="374" t="s">
        <v>1392</v>
      </c>
      <c r="C45" s="117">
        <f>IF(AND(ISNUMBER('Tables 1'!C17),ISNUMBER('Tables 1'!C11)),'Tables 1'!C17-'Tables 1'!C11,"")</f>
        <v>-3.1260000000000003</v>
      </c>
      <c r="D45" s="117">
        <f>IF(AND(ISNUMBER('Tables 1'!D17),ISNUMBER('Tables 1'!D11)),'Tables 1'!D17-'Tables 1'!D11,"")</f>
        <v>-3.1629999999999994</v>
      </c>
      <c r="E45" s="117">
        <f>IF(AND(ISNUMBER('Tables 1'!E17),ISNUMBER('Tables 1'!E11)),'Tables 1'!E17-'Tables 1'!E11,"")</f>
        <v>-3.8369999999999997</v>
      </c>
      <c r="F45" s="117">
        <f>IF(AND(ISNUMBER('Tables 1'!F17),ISNUMBER('Tables 1'!F11)),'Tables 1'!F17-'Tables 1'!F11,"")</f>
        <v>-3.3289999999999997</v>
      </c>
      <c r="G45" s="117">
        <f>IF(AND(ISNUMBER('Tables 1'!G17),ISNUMBER('Tables 1'!G11)),'Tables 1'!G17-'Tables 1'!G11,"")</f>
        <v>-3.6080000000000001</v>
      </c>
      <c r="H45" s="117">
        <f>IF(AND(ISNUMBER('Tables 1'!H17),ISNUMBER('Tables 1'!H11)),'Tables 1'!H17-'Tables 1'!H11,"")</f>
        <v>-3.1519999999999997</v>
      </c>
      <c r="I45" s="117">
        <f>IF(AND(ISNUMBER('Tables 1'!I17),ISNUMBER('Tables 1'!I11)),'Tables 1'!I17-'Tables 1'!I11,"")</f>
        <v>-3.2169999999999996</v>
      </c>
      <c r="J45" s="123">
        <f>IF(AND(ISNUMBER('Tables 1'!J17),ISNUMBER('Tables 1'!J11)),'Tables 1'!J17-'Tables 1'!J11,"")</f>
        <v>-3.3210000000000002</v>
      </c>
      <c r="K45" s="113">
        <f>MIN(C45:J45)</f>
        <v>-3.8369999999999997</v>
      </c>
      <c r="L45" s="131">
        <f>MAX(C45:J45)</f>
        <v>-3.1260000000000003</v>
      </c>
      <c r="M45" s="145">
        <f t="shared" ref="M45:M50" si="0">AVERAGE(C45:J45)</f>
        <v>-3.344125</v>
      </c>
      <c r="N45" s="275">
        <f t="shared" ref="N45:N50" si="1">ABS((L45-K45)/M45)</f>
        <v>0.21261166971928364</v>
      </c>
      <c r="O45" s="227"/>
      <c r="P45" s="166">
        <f>IF(AND(ISNUMBER('Tables 1'!P17),ISNUMBER('Tables 1'!P11)),'Tables 1'!P17-'Tables 1'!P11,"")</f>
        <v>-3.1583399999999999</v>
      </c>
    </row>
    <row r="46" spans="2:16">
      <c r="B46" s="106" t="s">
        <v>1383</v>
      </c>
      <c r="C46" s="117">
        <f>IF(AND(ISNUMBER('Tables 1'!C18),ISNUMBER('Tables 1'!C17)),'Tables 1'!C18-'Tables 1'!C17,"")</f>
        <v>0.40500000000000003</v>
      </c>
      <c r="D46" s="117">
        <f>IF(AND(ISNUMBER('Tables 1'!D18),ISNUMBER('Tables 1'!D17)),'Tables 1'!D18-'Tables 1'!D17,"")</f>
        <v>0.252</v>
      </c>
      <c r="E46" s="117">
        <f>IF(AND(ISNUMBER('Tables 1'!E18),ISNUMBER('Tables 1'!E17)),'Tables 1'!E18-'Tables 1'!E17,"")</f>
        <v>0.3819999999999999</v>
      </c>
      <c r="F46" s="117">
        <f>IF(AND(ISNUMBER('Tables 1'!F18),ISNUMBER('Tables 1'!F17)),'Tables 1'!F18-'Tables 1'!F17,"")</f>
        <v>0.27699999999999991</v>
      </c>
      <c r="G46" s="117">
        <f>IF(AND(ISNUMBER('Tables 1'!G18),ISNUMBER('Tables 1'!G17)),'Tables 1'!G18-'Tables 1'!G17,"")</f>
        <v>0.29400000000000004</v>
      </c>
      <c r="H46" s="117">
        <f>IF(AND(ISNUMBER('Tables 1'!H18),ISNUMBER('Tables 1'!H17)),'Tables 1'!H18-'Tables 1'!H17,"")</f>
        <v>0.33300000000000018</v>
      </c>
      <c r="I46" s="117">
        <f>IF(AND(ISNUMBER('Tables 1'!I18),ISNUMBER('Tables 1'!I17)),'Tables 1'!I18-'Tables 1'!I17,"")</f>
        <v>0.44199999999999995</v>
      </c>
      <c r="J46" s="123">
        <f>IF(AND(ISNUMBER('Tables 1'!J18),ISNUMBER('Tables 1'!J17)),'Tables 1'!J18-'Tables 1'!J17,"")</f>
        <v>0.17900000000000027</v>
      </c>
      <c r="K46" s="113">
        <f>MIN(C46:J46)</f>
        <v>0.17900000000000027</v>
      </c>
      <c r="L46" s="117">
        <f>MAX(C46:J46)</f>
        <v>0.44199999999999995</v>
      </c>
      <c r="M46" s="145">
        <f t="shared" si="0"/>
        <v>0.32050000000000001</v>
      </c>
      <c r="N46" s="275">
        <f t="shared" si="1"/>
        <v>0.82059282371294751</v>
      </c>
      <c r="O46" s="227"/>
      <c r="P46" s="158">
        <f>IF(AND(ISNUMBER('Tables 1'!P18),ISNUMBER('Tables 1'!P17)),'Tables 1'!P18-'Tables 1'!P17,"")</f>
        <v>0.28333999999999993</v>
      </c>
    </row>
    <row r="47" spans="2:16">
      <c r="B47" s="374" t="s">
        <v>1549</v>
      </c>
      <c r="C47" s="117">
        <f>IF(AND(ISNUMBER('Tables 1'!C19),ISNUMBER('Tables 1'!C17)),'Tables 1'!C19-'Tables 1'!C17,"")</f>
        <v>2.1430000000000002</v>
      </c>
      <c r="D47" s="117">
        <f>IF(AND(ISNUMBER('Tables 1'!D19),ISNUMBER('Tables 1'!D17)),'Tables 1'!D19-'Tables 1'!D17,"")</f>
        <v>2.1419999999999995</v>
      </c>
      <c r="E47" s="117">
        <f>IF(AND(ISNUMBER('Tables 1'!E19),ISNUMBER('Tables 1'!E17)),'Tables 1'!E19-'Tables 1'!E17,"")</f>
        <v>2.383</v>
      </c>
      <c r="F47" s="117">
        <f>IF(AND(ISNUMBER('Tables 1'!F19),ISNUMBER('Tables 1'!F17)),'Tables 1'!F19-'Tables 1'!F17,"")</f>
        <v>2.1959999999999997</v>
      </c>
      <c r="G47" s="117">
        <f>IF(AND(ISNUMBER('Tables 1'!G19),ISNUMBER('Tables 1'!G17)),'Tables 1'!G19-'Tables 1'!G17,"")</f>
        <v>2.0699999999999998</v>
      </c>
      <c r="H47" s="117">
        <f>IF(AND(ISNUMBER('Tables 1'!H19),ISNUMBER('Tables 1'!H17)),'Tables 1'!H19-'Tables 1'!H17,"")</f>
        <v>2.5050000000000003</v>
      </c>
      <c r="I47" s="117">
        <f>IF(AND(ISNUMBER('Tables 1'!I19),ISNUMBER('Tables 1'!I17)),'Tables 1'!I19-'Tables 1'!I17,"")</f>
        <v>2.1209999999999996</v>
      </c>
      <c r="J47" s="123">
        <f>IF(AND(ISNUMBER('Tables 1'!J19),ISNUMBER('Tables 1'!J17)),'Tables 1'!J19-'Tables 1'!J17,"")</f>
        <v>2.2589999999999999</v>
      </c>
      <c r="K47" s="113">
        <f>MIN(C47:J47)</f>
        <v>2.0699999999999998</v>
      </c>
      <c r="L47" s="117">
        <f>MAX(C47:J47)</f>
        <v>2.5050000000000003</v>
      </c>
      <c r="M47" s="145">
        <f>AVERAGE(C47:J47)</f>
        <v>2.2273750000000003</v>
      </c>
      <c r="N47" s="275">
        <f>ABS((L47-K47)/M47)</f>
        <v>0.19529715472248743</v>
      </c>
      <c r="O47" s="227"/>
      <c r="P47" s="158">
        <f>IF(AND(ISNUMBER('Tables 1'!P19),ISNUMBER('Tables 1'!P17)),'Tables 1'!P19-'Tables 1'!P17,"")</f>
        <v>1.9722200000000001</v>
      </c>
    </row>
    <row r="48" spans="2:16">
      <c r="B48" s="106" t="s">
        <v>1550</v>
      </c>
      <c r="C48" s="117">
        <f>IF(AND(ISNUMBER('Tables 1'!C20),ISNUMBER('Tables 1'!C19)),'Tables 1'!C20-'Tables 1'!C19,"")</f>
        <v>0.82999999999999963</v>
      </c>
      <c r="D48" s="117">
        <f>IF(AND(ISNUMBER('Tables 1'!D20),ISNUMBER('Tables 1'!D19)),'Tables 1'!D20-'Tables 1'!D19,"")</f>
        <v>0.59500000000000064</v>
      </c>
      <c r="E48" s="117">
        <f>IF(AND(ISNUMBER('Tables 1'!E20),ISNUMBER('Tables 1'!E19)),'Tables 1'!E20-'Tables 1'!E19,"")</f>
        <v>1.08</v>
      </c>
      <c r="F48" s="117">
        <f>IF(AND(ISNUMBER('Tables 1'!F20),ISNUMBER('Tables 1'!F19)),'Tables 1'!F20-'Tables 1'!F19,"")</f>
        <v>0.66199999999999992</v>
      </c>
      <c r="G48" s="117">
        <f>IF(AND(ISNUMBER('Tables 1'!G20),ISNUMBER('Tables 1'!G19)),'Tables 1'!G20-'Tables 1'!G19,"")</f>
        <v>0.66999999999999993</v>
      </c>
      <c r="H48" s="117">
        <f>IF(AND(ISNUMBER('Tables 1'!H20),ISNUMBER('Tables 1'!H19)),'Tables 1'!H20-'Tables 1'!H19,"")</f>
        <v>0.93299999999999983</v>
      </c>
      <c r="I48" s="117">
        <f>IF(AND(ISNUMBER('Tables 1'!I20),ISNUMBER('Tables 1'!I19)),'Tables 1'!I20-'Tables 1'!I19,"")</f>
        <v>0.96400000000000041</v>
      </c>
      <c r="J48" s="123" t="str">
        <f>IF(AND(ISNUMBER('Tables 1'!J20),ISNUMBER('Tables 1'!J19)),'Tables 1'!J20-'Tables 1'!J19,"")</f>
        <v/>
      </c>
      <c r="K48" s="113">
        <f>MIN(C48:J48)</f>
        <v>0.59500000000000064</v>
      </c>
      <c r="L48" s="117">
        <f>MAX(C48:J48)</f>
        <v>1.08</v>
      </c>
      <c r="M48" s="145">
        <f t="shared" si="0"/>
        <v>0.81914285714285717</v>
      </c>
      <c r="N48" s="275">
        <f t="shared" si="1"/>
        <v>0.59208231600976557</v>
      </c>
      <c r="O48" s="227"/>
      <c r="P48" s="158">
        <f>IF(AND(ISNUMBER('Tables 1'!P20),ISNUMBER('Tables 1'!P19)),'Tables 1'!P20-'Tables 1'!P19,"")</f>
        <v>0.71388999999999969</v>
      </c>
    </row>
    <row r="49" spans="2:16">
      <c r="B49" s="106" t="s">
        <v>1384</v>
      </c>
      <c r="C49" s="117">
        <f>IF(AND(ISNUMBER('Tables 1'!C21),ISNUMBER('Tables 1'!C17)),'Tables 1'!C21-'Tables 1'!C17,"")</f>
        <v>-0.37699999999999989</v>
      </c>
      <c r="D49" s="117">
        <f>IF(AND(ISNUMBER('Tables 1'!D21),ISNUMBER('Tables 1'!D17)),'Tables 1'!D21-'Tables 1'!D17,"")</f>
        <v>-0.58900000000000019</v>
      </c>
      <c r="E49" s="117">
        <f>IF(AND(ISNUMBER('Tables 1'!E21),ISNUMBER('Tables 1'!E17)),'Tables 1'!E21-'Tables 1'!E17,"")</f>
        <v>-0.63300000000000001</v>
      </c>
      <c r="F49" s="117">
        <f>IF(AND(ISNUMBER('Tables 1'!F21),ISNUMBER('Tables 1'!F17)),'Tables 1'!F21-'Tables 1'!F17,"")</f>
        <v>-0.66599999999999993</v>
      </c>
      <c r="G49" s="117">
        <f>IF(AND(ISNUMBER('Tables 1'!G21),ISNUMBER('Tables 1'!G17)),'Tables 1'!G21-'Tables 1'!G17,"")</f>
        <v>-0.57699999999999996</v>
      </c>
      <c r="H49" s="117">
        <f>IF(AND(ISNUMBER('Tables 1'!H21),ISNUMBER('Tables 1'!H17)),'Tables 1'!H21-'Tables 1'!H17,"")</f>
        <v>-0.55099999999999993</v>
      </c>
      <c r="I49" s="117">
        <f>IF(AND(ISNUMBER('Tables 1'!I21),ISNUMBER('Tables 1'!I17)),'Tables 1'!I21-'Tables 1'!I17,"")</f>
        <v>-0.57499999999999996</v>
      </c>
      <c r="J49" s="123">
        <f>IF(AND(ISNUMBER('Tables 1'!J21),ISNUMBER('Tables 1'!J17)),'Tables 1'!J21-'Tables 1'!J17,"")</f>
        <v>-0.71799999999999997</v>
      </c>
      <c r="K49" s="113">
        <f>MIN(C49:J49)</f>
        <v>-0.71799999999999997</v>
      </c>
      <c r="L49" s="117">
        <f>MAX(C49:J49)</f>
        <v>-0.37699999999999989</v>
      </c>
      <c r="M49" s="145">
        <f t="shared" si="0"/>
        <v>-0.58574999999999999</v>
      </c>
      <c r="N49" s="275">
        <f t="shared" si="1"/>
        <v>0.58215962441314573</v>
      </c>
      <c r="O49" s="227"/>
      <c r="P49" s="158">
        <f>IF(AND(ISNUMBER('Tables 1'!P21),ISNUMBER('Tables 1'!P17)),'Tables 1'!P21-'Tables 1'!P17,"")</f>
        <v>-0.4555530000000001</v>
      </c>
    </row>
    <row r="50" spans="2:16" ht="14" thickBot="1">
      <c r="B50" s="106" t="s">
        <v>1385</v>
      </c>
      <c r="C50" s="119">
        <f>IF(AND(ISNUMBER('Tables 1'!C23),ISNUMBER('Tables 1'!C17)),'Tables 1'!C23-'Tables 1'!C17,"")</f>
        <v>1.141</v>
      </c>
      <c r="D50" s="119">
        <f>IF(AND(ISNUMBER('Tables 1'!D23),ISNUMBER('Tables 1'!D17)),'Tables 1'!D23-'Tables 1'!D17,"")</f>
        <v>1.054</v>
      </c>
      <c r="E50" s="119">
        <f>IF(AND(ISNUMBER('Tables 1'!E23),ISNUMBER('Tables 1'!E17)),'Tables 1'!E23-'Tables 1'!E17,"")</f>
        <v>1.0559999999999998</v>
      </c>
      <c r="F50" s="119">
        <f>IF(AND(ISNUMBER('Tables 1'!F23),ISNUMBER('Tables 1'!F17)),'Tables 1'!F23-'Tables 1'!F17,"")</f>
        <v>0.98699999999999988</v>
      </c>
      <c r="G50" s="119">
        <f>IF(AND(ISNUMBER('Tables 1'!G23),ISNUMBER('Tables 1'!G17)),'Tables 1'!G23-'Tables 1'!G17,"")</f>
        <v>0.86299999999999999</v>
      </c>
      <c r="H50" s="119">
        <f>IF(AND(ISNUMBER('Tables 1'!H23),ISNUMBER('Tables 1'!H17)),'Tables 1'!H23-'Tables 1'!H17,"")</f>
        <v>1.2130000000000001</v>
      </c>
      <c r="I50" s="119">
        <f>IF(AND(ISNUMBER('Tables 1'!I23),ISNUMBER('Tables 1'!I17)),'Tables 1'!I23-'Tables 1'!I17,"")</f>
        <v>1.7180000000000002</v>
      </c>
      <c r="J50" s="124">
        <f>IF(AND(ISNUMBER('Tables 1'!J23),ISNUMBER('Tables 1'!J17)),'Tables 1'!J23-'Tables 1'!J17,"")</f>
        <v>0.77499999999999991</v>
      </c>
      <c r="K50" s="113">
        <v>0.77500000000000002</v>
      </c>
      <c r="L50" s="119">
        <v>1.718</v>
      </c>
      <c r="M50" s="146">
        <f t="shared" si="0"/>
        <v>1.1008750000000003</v>
      </c>
      <c r="N50" s="275">
        <f t="shared" si="1"/>
        <v>0.85659134779152923</v>
      </c>
      <c r="O50" s="227"/>
      <c r="P50" s="158">
        <f>IF(AND(ISNUMBER('Tables 1'!P23),ISNUMBER('Tables 1'!P17)),'Tables 1'!P23-'Tables 1'!P17,"")</f>
        <v>1.2083399999999997</v>
      </c>
    </row>
    <row r="51" spans="2:16" ht="14" thickTop="1">
      <c r="B51" s="397" t="s">
        <v>1394</v>
      </c>
      <c r="C51" s="120"/>
      <c r="D51" s="120"/>
      <c r="E51" s="120"/>
      <c r="F51" s="120"/>
      <c r="G51" s="120"/>
      <c r="H51" s="120"/>
      <c r="I51" s="120"/>
      <c r="J51" s="120"/>
      <c r="K51" s="491" t="s">
        <v>1525</v>
      </c>
      <c r="L51" s="492"/>
      <c r="M51" s="492"/>
      <c r="N51" s="493"/>
      <c r="O51" s="152"/>
      <c r="P51" s="165"/>
    </row>
    <row r="52" spans="2:16">
      <c r="B52" s="106"/>
      <c r="C52" s="115" t="str">
        <f>'ESP-DMU'!$E$48</f>
        <v>ESP</v>
      </c>
      <c r="D52" s="115" t="str">
        <f>'BLAST-USIT'!$E$48</f>
        <v>BLAST</v>
      </c>
      <c r="E52" s="115" t="str">
        <f>DOE21D!$E$48</f>
        <v>DOE21D</v>
      </c>
      <c r="F52" s="115" t="str">
        <f>'SRES-SUN'!$E$48</f>
        <v>SRES-SUN</v>
      </c>
      <c r="G52" s="115" t="str">
        <f>'SRES-BRE'!$E$48</f>
        <v>SRES</v>
      </c>
      <c r="H52" s="115" t="str">
        <f>S3PAS!$E$48</f>
        <v>S3PAS</v>
      </c>
      <c r="I52" s="115" t="str">
        <f>TRNSYS!$E$48</f>
        <v>TSYS</v>
      </c>
      <c r="J52" s="132" t="str">
        <f>TASE!$E$48</f>
        <v>TASE</v>
      </c>
      <c r="K52" s="391"/>
      <c r="L52" s="126"/>
      <c r="M52" s="126"/>
      <c r="N52" s="392" t="s">
        <v>1371</v>
      </c>
      <c r="O52" s="125"/>
      <c r="P52" s="156" t="str">
        <f>YourData!$E$48</f>
        <v>OS</v>
      </c>
    </row>
    <row r="53" spans="2:16">
      <c r="B53" s="108" t="s">
        <v>24</v>
      </c>
      <c r="C53" s="143" t="str">
        <f>'ESP-DMU'!$E$52</f>
        <v>DMU</v>
      </c>
      <c r="D53" s="143" t="str">
        <f>'BLAST-USIT'!$E$52</f>
        <v>US-IT</v>
      </c>
      <c r="E53" s="143" t="str">
        <f>DOE21D!$E$52</f>
        <v>NREL</v>
      </c>
      <c r="F53" s="143" t="str">
        <f>'SRES-SUN'!$E$52</f>
        <v>NREL</v>
      </c>
      <c r="G53" s="143" t="str">
        <f>'SRES-BRE'!$E$52</f>
        <v>BRE</v>
      </c>
      <c r="H53" s="143" t="str">
        <f>S3PAS!$E$52</f>
        <v>SPAIN</v>
      </c>
      <c r="I53" s="143" t="str">
        <f>TRNSYS!$E$52</f>
        <v>BEL-BRE</v>
      </c>
      <c r="J53" s="144" t="str">
        <f>TASE!$E$52</f>
        <v>FINLAND</v>
      </c>
      <c r="K53" s="393" t="s">
        <v>339</v>
      </c>
      <c r="L53" s="141" t="s">
        <v>340</v>
      </c>
      <c r="M53" s="116" t="s">
        <v>341</v>
      </c>
      <c r="N53" s="380" t="s">
        <v>1369</v>
      </c>
      <c r="O53" s="125"/>
      <c r="P53" s="164" t="str">
        <f>YourData!$E$52</f>
        <v>NREL</v>
      </c>
    </row>
    <row r="54" spans="2:16">
      <c r="B54" s="374" t="s">
        <v>1391</v>
      </c>
      <c r="C54" s="117">
        <f>IF(AND(ISNUMBER('Tables 1'!C58),ISNUMBER('Tables 1'!C52)),'Tables 1'!C58-'Tables 1'!C52,"")</f>
        <v>-4.004999999999999</v>
      </c>
      <c r="D54" s="117">
        <f>IF(AND(ISNUMBER('Tables 1'!D58),ISNUMBER('Tables 1'!D52)),'Tables 1'!D58-'Tables 1'!D52,"")</f>
        <v>-3.8329999999999997</v>
      </c>
      <c r="E54" s="117">
        <f>IF(AND(ISNUMBER('Tables 1'!E58),ISNUMBER('Tables 1'!E52)),'Tables 1'!E58-'Tables 1'!E52,"")</f>
        <v>-4.6239999999999997</v>
      </c>
      <c r="F54" s="117">
        <f>IF(AND(ISNUMBER('Tables 1'!F58),ISNUMBER('Tables 1'!F52)),'Tables 1'!F58-'Tables 1'!F52,"")</f>
        <v>-4.1129999999999995</v>
      </c>
      <c r="G54" s="117">
        <f>IF(AND(ISNUMBER('Tables 1'!G58),ISNUMBER('Tables 1'!G52)),'Tables 1'!G58-'Tables 1'!G52,"")</f>
        <v>-4.5490000000000004</v>
      </c>
      <c r="H54" s="117">
        <f>IF(AND(ISNUMBER('Tables 1'!H58),ISNUMBER('Tables 1'!H52)),'Tables 1'!H58-'Tables 1'!H52,"")</f>
        <v>-3.92</v>
      </c>
      <c r="I54" s="117">
        <f>IF(AND(ISNUMBER('Tables 1'!I58),ISNUMBER('Tables 1'!I52)),'Tables 1'!I58-'Tables 1'!I52,"")</f>
        <v>-4.0069999999999997</v>
      </c>
      <c r="J54" s="123">
        <f>IF(AND(ISNUMBER('Tables 1'!J58),ISNUMBER('Tables 1'!J52)),'Tables 1'!J58-'Tables 1'!J52,"")</f>
        <v>-4.1789999999999994</v>
      </c>
      <c r="K54" s="113">
        <f t="shared" ref="K54:K60" si="2">MIN(C54:J54)</f>
        <v>-4.6239999999999997</v>
      </c>
      <c r="L54" s="131">
        <f t="shared" ref="L54:L60" si="3">MAX(C54:J54)</f>
        <v>-3.8329999999999997</v>
      </c>
      <c r="M54" s="145">
        <f t="shared" ref="M54:M60" si="4">AVERAGE(C54:J54)</f>
        <v>-4.1537499999999996</v>
      </c>
      <c r="N54" s="275">
        <f t="shared" ref="N54:N60" si="5">ABS((L54-K54)/M54)</f>
        <v>0.19043033403551007</v>
      </c>
      <c r="O54" s="227"/>
      <c r="P54" s="158">
        <f>IF(AND(ISNUMBER('Tables 1'!P58),ISNUMBER('Tables 1'!P52)),'Tables 1'!P58-'Tables 1'!P52,"")</f>
        <v>-4.23611</v>
      </c>
    </row>
    <row r="55" spans="2:16">
      <c r="B55" s="106" t="s">
        <v>1386</v>
      </c>
      <c r="C55" s="117">
        <f>IF(AND(ISNUMBER('Tables 1'!C59),ISNUMBER('Tables 1'!C58)),'Tables 1'!C59-'Tables 1'!C58,"")</f>
        <v>-1.3110000000000002</v>
      </c>
      <c r="D55" s="117">
        <f>IF(AND(ISNUMBER('Tables 1'!D59),ISNUMBER('Tables 1'!D58)),'Tables 1'!D59-'Tables 1'!D58,"")</f>
        <v>-1.0670000000000002</v>
      </c>
      <c r="E55" s="117">
        <f>IF(AND(ISNUMBER('Tables 1'!E59),ISNUMBER('Tables 1'!E58)),'Tables 1'!E59-'Tables 1'!E58,"")</f>
        <v>-1.4790000000000001</v>
      </c>
      <c r="F55" s="117">
        <f>IF(AND(ISNUMBER('Tables 1'!F59),ISNUMBER('Tables 1'!F58)),'Tables 1'!F59-'Tables 1'!F58,"")</f>
        <v>-1.2929999999999999</v>
      </c>
      <c r="G55" s="117">
        <f>IF(AND(ISNUMBER('Tables 1'!G59),ISNUMBER('Tables 1'!G58)),'Tables 1'!G59-'Tables 1'!G58,"")</f>
        <v>-1.5609999999999999</v>
      </c>
      <c r="H55" s="117">
        <f>IF(AND(ISNUMBER('Tables 1'!H59),ISNUMBER('Tables 1'!H58)),'Tables 1'!H59-'Tables 1'!H58,"")</f>
        <v>-1.1440000000000001</v>
      </c>
      <c r="I55" s="117">
        <f>IF(AND(ISNUMBER('Tables 1'!I59),ISNUMBER('Tables 1'!I58)),'Tables 1'!I59-'Tables 1'!I58,"")</f>
        <v>-1.1589999999999998</v>
      </c>
      <c r="J55" s="123">
        <f>IF(AND(ISNUMBER('Tables 1'!J59),ISNUMBER('Tables 1'!J58)),'Tables 1'!J59-'Tables 1'!J58,"")</f>
        <v>-0.83200000000000029</v>
      </c>
      <c r="K55" s="113">
        <f t="shared" si="2"/>
        <v>-1.5609999999999999</v>
      </c>
      <c r="L55" s="117">
        <f t="shared" si="3"/>
        <v>-0.83200000000000029</v>
      </c>
      <c r="M55" s="145">
        <f t="shared" si="4"/>
        <v>-1.23075</v>
      </c>
      <c r="N55" s="275">
        <f t="shared" si="5"/>
        <v>0.59232175502742201</v>
      </c>
      <c r="O55" s="227"/>
      <c r="P55" s="158">
        <f>IF(AND(ISNUMBER('Tables 1'!P59),ISNUMBER('Tables 1'!P58)),'Tables 1'!P59-'Tables 1'!P58,"")</f>
        <v>-1.2749999999999999</v>
      </c>
    </row>
    <row r="56" spans="2:16">
      <c r="B56" s="106" t="s">
        <v>1551</v>
      </c>
      <c r="C56" s="117">
        <f>IF(AND(ISNUMBER('Tables 1'!C60),ISNUMBER('Tables 1'!C58)),'Tables 1'!C60-'Tables 1'!C58,"")</f>
        <v>-0.29200000000000004</v>
      </c>
      <c r="D56" s="117">
        <f>IF(AND(ISNUMBER('Tables 1'!D60),ISNUMBER('Tables 1'!D58)),'Tables 1'!D60-'Tables 1'!D58,"")</f>
        <v>1.6000000000000014E-2</v>
      </c>
      <c r="E56" s="117">
        <f>IF(AND(ISNUMBER('Tables 1'!E60),ISNUMBER('Tables 1'!E58)),'Tables 1'!E60-'Tables 1'!E58,"")</f>
        <v>-1.5000000000000124E-2</v>
      </c>
      <c r="F56" s="117">
        <f>IF(AND(ISNUMBER('Tables 1'!F60),ISNUMBER('Tables 1'!F58)),'Tables 1'!F60-'Tables 1'!F58,"")</f>
        <v>-0.22199999999999998</v>
      </c>
      <c r="G56" s="117">
        <f>IF(AND(ISNUMBER('Tables 1'!G60),ISNUMBER('Tables 1'!G58)),'Tables 1'!G60-'Tables 1'!G58,"")</f>
        <v>-0.32299999999999995</v>
      </c>
      <c r="H56" s="117">
        <f>IF(AND(ISNUMBER('Tables 1'!H60),ISNUMBER('Tables 1'!H58)),'Tables 1'!H60-'Tables 1'!H58,"")</f>
        <v>-0.11500000000000021</v>
      </c>
      <c r="I56" s="117">
        <f>IF(AND(ISNUMBER('Tables 1'!I60),ISNUMBER('Tables 1'!I58)),'Tables 1'!I60-'Tables 1'!I58,"")</f>
        <v>-6.6999999999999726E-2</v>
      </c>
      <c r="J56" s="123">
        <f>IF(AND(ISNUMBER('Tables 1'!J60),ISNUMBER('Tables 1'!J58)),'Tables 1'!J60-'Tables 1'!J58,"")</f>
        <v>1.399999999999979E-2</v>
      </c>
      <c r="K56" s="113">
        <f t="shared" si="2"/>
        <v>-0.32299999999999995</v>
      </c>
      <c r="L56" s="117">
        <f t="shared" si="3"/>
        <v>1.6000000000000014E-2</v>
      </c>
      <c r="M56" s="271">
        <f t="shared" si="4"/>
        <v>-0.12550000000000003</v>
      </c>
      <c r="N56" s="275">
        <f t="shared" si="5"/>
        <v>2.7011952191235049</v>
      </c>
      <c r="O56" s="227"/>
      <c r="P56" s="158">
        <f>IF(AND(ISNUMBER('Tables 1'!P60),ISNUMBER('Tables 1'!P58)),'Tables 1'!P60-'Tables 1'!P58,"")</f>
        <v>3.8889999999999869E-2</v>
      </c>
    </row>
    <row r="57" spans="2:16">
      <c r="B57" s="106" t="s">
        <v>1552</v>
      </c>
      <c r="C57" s="117">
        <f>IF(AND(ISNUMBER('Tables 1'!C61),ISNUMBER('Tables 2'!C18)),'Tables 1'!C61-'Tables 1'!C60,"")</f>
        <v>-0.80100000000000016</v>
      </c>
      <c r="D57" s="117">
        <f>IF(AND(ISNUMBER('Tables 1'!D61),ISNUMBER('Tables 2'!F18)),'Tables 1'!D61-'Tables 1'!D60,"")</f>
        <v>-0.68200000000000016</v>
      </c>
      <c r="E57" s="117">
        <f>IF(AND(ISNUMBER('Tables 1'!E61),ISNUMBER('Tables 2'!I18)),'Tables 1'!E61-'Tables 1'!E60,"")</f>
        <v>-1.1739999999999999</v>
      </c>
      <c r="F57" s="117">
        <f>IF(AND(ISNUMBER('Tables 1'!F61),ISNUMBER('Tables 2'!L18)),'Tables 1'!F61-'Tables 1'!F60,"")</f>
        <v>-0.77</v>
      </c>
      <c r="G57" s="117">
        <f>IF(AND(ISNUMBER('Tables 1'!G61),ISNUMBER('Tables 1'!G60)),'Tables 1'!G61-'Tables 1'!G60,"")</f>
        <v>-0.85400000000000009</v>
      </c>
      <c r="H57" s="117">
        <f>IF(AND(ISNUMBER('Tables 1'!H61),ISNUMBER('Tables 2'!R18)),'Tables 1'!H61-'Tables 1'!H60,"")</f>
        <v>-1.0179999999999998</v>
      </c>
      <c r="I57" s="117">
        <f>IF(AND(ISNUMBER('Tables 1'!I61),ISNUMBER('Tables 2'!U18)),'Tables 1'!I61-'Tables 1'!I60,"")</f>
        <v>-1.0020000000000002</v>
      </c>
      <c r="J57" s="123" t="str">
        <f>IF(AND(ISNUMBER('Tables 1'!J61),ISNUMBER('Tables 2'!X18)),'Tables 1'!J61-'Tables 1'!J60,"")</f>
        <v/>
      </c>
      <c r="K57" s="113">
        <f t="shared" si="2"/>
        <v>-1.1739999999999999</v>
      </c>
      <c r="L57" s="117">
        <f t="shared" si="3"/>
        <v>-0.68200000000000016</v>
      </c>
      <c r="M57" s="145">
        <f t="shared" si="4"/>
        <v>-0.90014285714285713</v>
      </c>
      <c r="N57" s="275">
        <f t="shared" si="5"/>
        <v>0.54657990795111866</v>
      </c>
      <c r="O57" s="227"/>
      <c r="P57" s="158">
        <f>IF(AND(ISNUMBER('Tables 1'!P61),ISNUMBER('Tables 2'!AF18)),'Tables 1'!P61-'Tables 1'!P60,"")</f>
        <v>-0.91110999999999986</v>
      </c>
    </row>
    <row r="58" spans="2:16">
      <c r="B58" s="106" t="s">
        <v>1387</v>
      </c>
      <c r="C58" s="117">
        <f>IF(AND(ISNUMBER('Tables 1'!C62),ISNUMBER('Tables 1'!C58)),'Tables 1'!C62-'Tables 1'!C58,"")</f>
        <v>-5.2999999999999936E-2</v>
      </c>
      <c r="D58" s="117">
        <f>IF(AND(ISNUMBER('Tables 1'!D62),ISNUMBER('Tables 1'!D58)),'Tables 1'!D62-'Tables 1'!D58,"")</f>
        <v>-6.4000000000000057E-2</v>
      </c>
      <c r="E58" s="117">
        <f>IF(AND(ISNUMBER('Tables 1'!E62),ISNUMBER('Tables 1'!E58)),'Tables 1'!E62-'Tables 1'!E58,"")</f>
        <v>-0.11500000000000021</v>
      </c>
      <c r="F58" s="117">
        <f>IF(AND(ISNUMBER('Tables 1'!F62),ISNUMBER('Tables 1'!F58)),'Tables 1'!F62-'Tables 1'!F58,"")</f>
        <v>-0.129</v>
      </c>
      <c r="G58" s="117">
        <f>IF(AND(ISNUMBER('Tables 1'!G62),ISNUMBER('Tables 1'!G58)),'Tables 1'!G62-'Tables 1'!G58,"")</f>
        <v>-0.17399999999999993</v>
      </c>
      <c r="H58" s="117">
        <f>IF(AND(ISNUMBER('Tables 1'!H62),ISNUMBER('Tables 1'!H58)),'Tables 1'!H62-'Tables 1'!H58,"")</f>
        <v>-8.3000000000000185E-2</v>
      </c>
      <c r="I58" s="117">
        <f>IF(AND(ISNUMBER('Tables 1'!I62),ISNUMBER('Tables 1'!I58)),'Tables 1'!I62-'Tables 1'!I58,"")</f>
        <v>-0.10199999999999987</v>
      </c>
      <c r="J58" s="123">
        <f>IF(AND(ISNUMBER('Tables 1'!J62),ISNUMBER('Tables 1'!J58)),'Tables 1'!J62-'Tables 1'!J58,"")</f>
        <v>-8.3000000000000185E-2</v>
      </c>
      <c r="K58" s="113">
        <f t="shared" si="2"/>
        <v>-0.17399999999999993</v>
      </c>
      <c r="L58" s="117">
        <f t="shared" si="3"/>
        <v>-5.2999999999999936E-2</v>
      </c>
      <c r="M58" s="145">
        <f t="shared" si="4"/>
        <v>-0.10037500000000005</v>
      </c>
      <c r="N58" s="275">
        <f t="shared" si="5"/>
        <v>1.205479452054794</v>
      </c>
      <c r="O58" s="227"/>
      <c r="P58" s="158">
        <f>IF(AND(ISNUMBER('Tables 1'!P62),ISNUMBER('Tables 1'!P58)),'Tables 1'!P62-'Tables 1'!P58,"")</f>
        <v>-7.4999999999999734E-2</v>
      </c>
    </row>
    <row r="59" spans="2:16">
      <c r="B59" s="374" t="s">
        <v>1390</v>
      </c>
      <c r="C59" s="117">
        <f>IF(AND(ISNUMBER('Tables 1'!C63),ISNUMBER('Tables 1'!C58)),'Tables 1'!C63-'Tables 1'!C58,"")</f>
        <v>-1.7450000000000001</v>
      </c>
      <c r="D59" s="117">
        <f>IF(AND(ISNUMBER('Tables 1'!D63),ISNUMBER('Tables 1'!D58)),'Tables 1'!D63-'Tables 1'!D58,"")</f>
        <v>-2.0739999999999998</v>
      </c>
      <c r="E59" s="117">
        <f>IF(AND(ISNUMBER('Tables 1'!E63),ISNUMBER('Tables 1'!E58)),'Tables 1'!E63-'Tables 1'!E58,"")</f>
        <v>-1.917</v>
      </c>
      <c r="F59" s="117">
        <f>IF(AND(ISNUMBER('Tables 1'!F63),ISNUMBER('Tables 1'!F58)),'Tables 1'!F63-'Tables 1'!F58,"")</f>
        <v>-2.2439999999999998</v>
      </c>
      <c r="G59" s="117">
        <f>IF(AND(ISNUMBER('Tables 1'!G63),ISNUMBER('Tables 1'!G58)),'Tables 1'!G63-'Tables 1'!G58,"")</f>
        <v>-2.8260000000000001</v>
      </c>
      <c r="H59" s="117">
        <f>IF(AND(ISNUMBER('Tables 1'!H63),ISNUMBER('Tables 1'!H58)),'Tables 1'!H63-'Tables 1'!H58,"")</f>
        <v>-2.0209999999999999</v>
      </c>
      <c r="I59" s="117">
        <f>IF(AND(ISNUMBER('Tables 1'!I63),ISNUMBER('Tables 1'!I58)),'Tables 1'!I63-'Tables 1'!I58,"")</f>
        <v>-1.9243999999999999</v>
      </c>
      <c r="J59" s="123">
        <f>IF(AND(ISNUMBER('Tables 1'!J63),ISNUMBER('Tables 1'!J58)),'Tables 1'!J63-'Tables 1'!J58,"")</f>
        <v>-1.8280000000000003</v>
      </c>
      <c r="K59" s="113">
        <f t="shared" si="2"/>
        <v>-2.8260000000000001</v>
      </c>
      <c r="L59" s="117">
        <f t="shared" si="3"/>
        <v>-1.7450000000000001</v>
      </c>
      <c r="M59" s="145">
        <f t="shared" si="4"/>
        <v>-2.072425</v>
      </c>
      <c r="N59" s="275">
        <f t="shared" si="5"/>
        <v>0.52161115601288344</v>
      </c>
      <c r="O59" s="227"/>
      <c r="P59" s="158">
        <f>IF(AND(ISNUMBER('Tables 1'!P63),ISNUMBER('Tables 1'!P58)),'Tables 1'!P63-'Tables 1'!P58,"")</f>
        <v>-1.9638879999999999</v>
      </c>
    </row>
    <row r="60" spans="2:16" ht="14" thickBot="1">
      <c r="B60" s="106" t="s">
        <v>1388</v>
      </c>
      <c r="C60" s="119">
        <f>IF(AND(ISNUMBER('Tables 1'!C64),ISNUMBER('Tables 1'!C58)),'Tables 1'!C64-'Tables 1'!C58,"")</f>
        <v>-1.6440000000000001</v>
      </c>
      <c r="D60" s="119">
        <f>IF(AND(ISNUMBER('Tables 1'!D64),ISNUMBER('Tables 1'!D58)),'Tables 1'!D64-'Tables 1'!D58,"")</f>
        <v>-1.9340000000000002</v>
      </c>
      <c r="E60" s="119">
        <f>IF(AND(ISNUMBER('Tables 1'!E64),ISNUMBER('Tables 1'!E58)),'Tables 1'!E64-'Tables 1'!E58,"")</f>
        <v>-2.0270000000000001</v>
      </c>
      <c r="F60" s="119">
        <f>IF(AND(ISNUMBER('Tables 1'!F64),ISNUMBER('Tables 1'!F58)),'Tables 1'!F64-'Tables 1'!F58,"")</f>
        <v>-2.3620000000000001</v>
      </c>
      <c r="G60" s="119">
        <f>IF(AND(ISNUMBER('Tables 1'!G64),ISNUMBER('Tables 1'!G58)),'Tables 1'!G64-'Tables 1'!G58,"")</f>
        <v>-2.6970000000000001</v>
      </c>
      <c r="H60" s="119">
        <f>IF(AND(ISNUMBER('Tables 1'!H64),ISNUMBER('Tables 1'!H58)),'Tables 1'!H64-'Tables 1'!H58,"")</f>
        <v>-1.929</v>
      </c>
      <c r="I60" s="119">
        <f>IF(AND(ISNUMBER('Tables 1'!I64),ISNUMBER('Tables 1'!I58)),'Tables 1'!I64-'Tables 1'!I58,"")</f>
        <v>-2.0736999999999997</v>
      </c>
      <c r="J60" s="124">
        <f>IF(AND(ISNUMBER('Tables 1'!J64),ISNUMBER('Tables 1'!J58)),'Tables 1'!J64-'Tables 1'!J58,"")</f>
        <v>-1.8130000000000002</v>
      </c>
      <c r="K60" s="113">
        <f t="shared" si="2"/>
        <v>-2.6970000000000001</v>
      </c>
      <c r="L60" s="119">
        <f t="shared" si="3"/>
        <v>-1.6440000000000001</v>
      </c>
      <c r="M60" s="146">
        <f t="shared" si="4"/>
        <v>-2.0599625000000001</v>
      </c>
      <c r="N60" s="275">
        <f t="shared" si="5"/>
        <v>0.51117435390207344</v>
      </c>
      <c r="O60" s="227"/>
      <c r="P60" s="158">
        <f>IF(AND(ISNUMBER('Tables 1'!P64),ISNUMBER('Tables 1'!P58)),'Tables 1'!P64-'Tables 1'!P58,"")</f>
        <v>-1.877777</v>
      </c>
    </row>
    <row r="61" spans="2:16" ht="14" thickTop="1">
      <c r="B61" s="397" t="s">
        <v>1399</v>
      </c>
      <c r="C61" s="139"/>
      <c r="D61" s="139"/>
      <c r="E61" s="139" t="s">
        <v>89</v>
      </c>
      <c r="F61" s="139" t="s">
        <v>89</v>
      </c>
      <c r="G61" s="139" t="s">
        <v>89</v>
      </c>
      <c r="H61" s="139" t="s">
        <v>89</v>
      </c>
      <c r="I61" s="139" t="s">
        <v>89</v>
      </c>
      <c r="J61" s="139" t="s">
        <v>89</v>
      </c>
      <c r="K61" s="491" t="s">
        <v>1525</v>
      </c>
      <c r="L61" s="492"/>
      <c r="M61" s="492"/>
      <c r="N61" s="493"/>
      <c r="O61" s="152"/>
      <c r="P61" s="170" t="s">
        <v>89</v>
      </c>
    </row>
    <row r="62" spans="2:16">
      <c r="B62" s="106"/>
      <c r="C62" s="115" t="str">
        <f>'ESP-DMU'!$E$48</f>
        <v>ESP</v>
      </c>
      <c r="D62" s="115" t="str">
        <f>'BLAST-USIT'!$E$48</f>
        <v>BLAST</v>
      </c>
      <c r="E62" s="115" t="str">
        <f>DOE21D!$E$48</f>
        <v>DOE21D</v>
      </c>
      <c r="F62" s="115" t="str">
        <f>'SRES-SUN'!$E$48</f>
        <v>SRES-SUN</v>
      </c>
      <c r="G62" s="115" t="str">
        <f>'SRES-BRE'!$E$48</f>
        <v>SRES</v>
      </c>
      <c r="H62" s="115" t="str">
        <f>S3PAS!$E$48</f>
        <v>S3PAS</v>
      </c>
      <c r="I62" s="115" t="str">
        <f>TRNSYS!$E$48</f>
        <v>TSYS</v>
      </c>
      <c r="J62" s="132" t="str">
        <f>TASE!$E$48</f>
        <v>TASE</v>
      </c>
      <c r="K62" s="391"/>
      <c r="L62" s="126"/>
      <c r="M62" s="126"/>
      <c r="N62" s="392" t="s">
        <v>1371</v>
      </c>
      <c r="O62" s="125"/>
      <c r="P62" s="156" t="str">
        <f>YourData!$E$48</f>
        <v>OS</v>
      </c>
    </row>
    <row r="63" spans="2:16">
      <c r="B63" s="108" t="s">
        <v>24</v>
      </c>
      <c r="C63" s="143" t="str">
        <f>'ESP-DMU'!$E$52</f>
        <v>DMU</v>
      </c>
      <c r="D63" s="143" t="str">
        <f>'BLAST-USIT'!$E$52</f>
        <v>US-IT</v>
      </c>
      <c r="E63" s="143" t="str">
        <f>DOE21D!$E$52</f>
        <v>NREL</v>
      </c>
      <c r="F63" s="143" t="str">
        <f>'SRES-SUN'!$E$52</f>
        <v>NREL</v>
      </c>
      <c r="G63" s="457" t="s">
        <v>1520</v>
      </c>
      <c r="H63" s="143" t="str">
        <f>S3PAS!$E$52</f>
        <v>SPAIN</v>
      </c>
      <c r="I63" s="143" t="str">
        <f>TRNSYS!$E$52</f>
        <v>BEL-BRE</v>
      </c>
      <c r="J63" s="144" t="str">
        <f>TASE!$E$52</f>
        <v>FINLAND</v>
      </c>
      <c r="K63" s="393" t="s">
        <v>339</v>
      </c>
      <c r="L63" s="141" t="s">
        <v>340</v>
      </c>
      <c r="M63" s="116" t="s">
        <v>341</v>
      </c>
      <c r="N63" s="380" t="s">
        <v>1369</v>
      </c>
      <c r="O63" s="125"/>
      <c r="P63" s="164" t="str">
        <f>YourData!$E$52</f>
        <v>NREL</v>
      </c>
    </row>
    <row r="64" spans="2:16">
      <c r="B64" s="374" t="s">
        <v>1392</v>
      </c>
      <c r="C64" s="117">
        <f>IF(AND(ISNUMBER('Tables 2'!C17),ISNUMBER('Tables 2'!C11)),'Tables 2'!C17-'Tables 2'!C11,"")</f>
        <v>-0.58699999999999974</v>
      </c>
      <c r="D64" s="117">
        <f>IF(AND(ISNUMBER('Tables 2'!F17),ISNUMBER('Tables 2'!F11)),'Tables 2'!F17-'Tables 2'!F11,"")</f>
        <v>-0.4870000000000001</v>
      </c>
      <c r="E64" s="117">
        <f>IF(AND(ISNUMBER('Tables 2'!I17),ISNUMBER('Tables 2'!I11)),'Tables 2'!I17-'Tables 2'!I11,"")</f>
        <v>-0.48799999999999999</v>
      </c>
      <c r="F64" s="117">
        <f>IF(AND(ISNUMBER('Tables 2'!L17),ISNUMBER('Tables 2'!L11)),'Tables 2'!L17-'Tables 2'!L11,"")</f>
        <v>-0.49800000000000022</v>
      </c>
      <c r="G64" s="117" t="str">
        <f>IF(AND(ISNUMBER('Tables 2'!O17),ISNUMBER('Tables 2'!O11)),'Tables 2'!O17-'Tables 2'!O11,"")</f>
        <v/>
      </c>
      <c r="H64" s="117">
        <f>IF(AND(ISNUMBER('Tables 2'!R17),ISNUMBER('Tables 2'!R11)),'Tables 2'!R17-'Tables 2'!R11,"")</f>
        <v>-0.42899999999999983</v>
      </c>
      <c r="I64" s="117">
        <f>IF(AND(ISNUMBER('Tables 2'!U17),ISNUMBER('Tables 2'!U11)),'Tables 2'!U17-'Tables 2'!U11,"")</f>
        <v>-0.41388888888888964</v>
      </c>
      <c r="J64" s="123">
        <f>IF(AND(ISNUMBER('Tables 2'!X17),ISNUMBER('Tables 2'!X11)),'Tables 2'!X17-'Tables 2'!X11,"")</f>
        <v>-0.55699999999999994</v>
      </c>
      <c r="K64" s="113">
        <f t="shared" ref="K64:K69" si="6">MIN(C64:J64)</f>
        <v>-0.58699999999999974</v>
      </c>
      <c r="L64" s="131">
        <f t="shared" ref="L64:L69" si="7">MAX(C64:J64)</f>
        <v>-0.41388888888888964</v>
      </c>
      <c r="M64" s="145">
        <f t="shared" ref="M64:M69" si="8">AVERAGE(C64:J64)</f>
        <v>-0.49426984126984136</v>
      </c>
      <c r="N64" s="275">
        <f t="shared" ref="N64:N69" si="9">ABS((L64-K64)/M64)</f>
        <v>0.35023603840842465</v>
      </c>
      <c r="O64" s="227"/>
      <c r="P64" s="158">
        <f>IF(AND(ISNUMBER('Tables 2'!AF17),ISNUMBER('Tables 2'!AF11)),'Tables 2'!AF17-'Tables 2'!AF11,"")</f>
        <v>-0.57751000000000019</v>
      </c>
    </row>
    <row r="65" spans="2:16">
      <c r="B65" s="106" t="s">
        <v>1383</v>
      </c>
      <c r="C65" s="117">
        <f>IF(AND(ISNUMBER('Tables 2'!C18),ISNUMBER('Tables 2'!C17)),'Tables 2'!C18-'Tables 2'!C17,"")</f>
        <v>8.0000000000000071E-3</v>
      </c>
      <c r="D65" s="117">
        <f>IF(AND(ISNUMBER('Tables 2'!F18),ISNUMBER('Tables 2'!F17)),'Tables 2'!F18-'Tables 2'!F17,"")</f>
        <v>3.0000000000001137E-3</v>
      </c>
      <c r="E65" s="117">
        <f>IF(AND(ISNUMBER('Tables 2'!I18),ISNUMBER('Tables 2'!I17)),'Tables 2'!I18-'Tables 2'!I17,"")</f>
        <v>7.0000000000001172E-3</v>
      </c>
      <c r="F65" s="117">
        <f>IF(AND(ISNUMBER('Tables 2'!L18),ISNUMBER('Tables 2'!L17)),'Tables 2'!L18-'Tables 2'!L17,"")</f>
        <v>4.0000000000000036E-3</v>
      </c>
      <c r="G65" s="117" t="str">
        <f>IF(AND(ISNUMBER('Tables 2'!O18),ISNUMBER('Tables 2'!O17)),'Tables 2'!O18-'Tables 2'!O17,"")</f>
        <v/>
      </c>
      <c r="H65" s="117">
        <f>IF(AND(ISNUMBER('Tables 2'!R18),ISNUMBER('Tables 2'!R17)),'Tables 2'!R18-'Tables 2'!R17,"")</f>
        <v>9.9999999999997868E-3</v>
      </c>
      <c r="I65" s="117">
        <f>IF(AND(ISNUMBER('Tables 2'!U18),ISNUMBER('Tables 2'!U17)),'Tables 2'!U18-'Tables 2'!U17,"")</f>
        <v>1.9444444444439934E-2</v>
      </c>
      <c r="J65" s="123">
        <f>IF(AND(ISNUMBER('Tables 2'!X18),ISNUMBER('Tables 2'!X17)),'Tables 2'!X18-'Tables 2'!X17,"")</f>
        <v>4.0000000000000036E-3</v>
      </c>
      <c r="K65" s="113">
        <f t="shared" si="6"/>
        <v>3.0000000000001137E-3</v>
      </c>
      <c r="L65" s="117">
        <f t="shared" si="7"/>
        <v>1.9444444444439934E-2</v>
      </c>
      <c r="M65" s="145">
        <f t="shared" si="8"/>
        <v>7.9206349206342817E-3</v>
      </c>
      <c r="N65" s="275">
        <f t="shared" si="9"/>
        <v>2.0761523046088022</v>
      </c>
      <c r="O65" s="227"/>
      <c r="P65" s="158">
        <f>IF(AND(ISNUMBER('Tables 2'!AF18),ISNUMBER('Tables 2'!AF17)),'Tables 2'!AF18-'Tables 2'!AF17,"")</f>
        <v>-2.4999999999986144E-4</v>
      </c>
    </row>
    <row r="66" spans="2:16">
      <c r="B66" s="106" t="s">
        <v>1549</v>
      </c>
      <c r="C66" s="117">
        <f>IF(AND(ISNUMBER('Tables 2'!C19),ISNUMBER('Tables 2'!C17)),'Tables 2'!C19-'Tables 2'!C17,"")</f>
        <v>0.45799999999999974</v>
      </c>
      <c r="D66" s="117">
        <f>IF(AND(ISNUMBER('Tables 2'!F19),ISNUMBER('Tables 2'!F17)),'Tables 2'!F19-'Tables 2'!F17,"")</f>
        <v>0.25</v>
      </c>
      <c r="E66" s="117">
        <f>IF(AND(ISNUMBER('Tables 2'!I19),ISNUMBER('Tables 2'!I17)),'Tables 2'!I19-'Tables 2'!I17,"")</f>
        <v>0.24800000000000022</v>
      </c>
      <c r="F66" s="117">
        <f>IF(AND(ISNUMBER('Tables 2'!L19),ISNUMBER('Tables 2'!L17)),'Tables 2'!L19-'Tables 2'!L17,"")</f>
        <v>0.25300000000000011</v>
      </c>
      <c r="G66" s="117" t="str">
        <f>IF(AND(ISNUMBER('Tables 2'!O19),ISNUMBER('Tables 2'!O17)),'Tables 2'!O19-'Tables 2'!O17,"")</f>
        <v/>
      </c>
      <c r="H66" s="117">
        <f>IF(AND(ISNUMBER('Tables 2'!R19),ISNUMBER('Tables 2'!R17)),'Tables 2'!R19-'Tables 2'!R17,"")</f>
        <v>0.42099999999999982</v>
      </c>
      <c r="I66" s="117">
        <f>IF(AND(ISNUMBER('Tables 2'!U19),ISNUMBER('Tables 2'!U17)),'Tables 2'!U19-'Tables 2'!U17,"")</f>
        <v>0.19166666666665977</v>
      </c>
      <c r="J66" s="123">
        <f>IF(AND(ISNUMBER('Tables 2'!X19),ISNUMBER('Tables 2'!X17)),'Tables 2'!X19-'Tables 2'!X17,"")</f>
        <v>0.26399999999999979</v>
      </c>
      <c r="K66" s="113">
        <f t="shared" si="6"/>
        <v>0.19166666666665977</v>
      </c>
      <c r="L66" s="117">
        <f t="shared" si="7"/>
        <v>0.45799999999999974</v>
      </c>
      <c r="M66" s="145">
        <f t="shared" si="8"/>
        <v>0.29795238095237991</v>
      </c>
      <c r="N66" s="275">
        <f t="shared" si="9"/>
        <v>0.89387885568166192</v>
      </c>
      <c r="O66" s="227"/>
      <c r="P66" s="158">
        <f>IF(AND(ISNUMBER('Tables 2'!AF19),ISNUMBER('Tables 2'!AF17)),'Tables 2'!AF19-'Tables 2'!AF17,"")</f>
        <v>0.31006</v>
      </c>
    </row>
    <row r="67" spans="2:16">
      <c r="B67" s="106" t="s">
        <v>1550</v>
      </c>
      <c r="C67" s="117">
        <f>IF(AND(ISNUMBER('Tables 2'!C20),ISNUMBER('Tables 2'!C19)),'Tables 2'!C20-'Tables 2'!C19,"")</f>
        <v>4.7000000000000153E-2</v>
      </c>
      <c r="D67" s="117">
        <f>IF(AND(ISNUMBER('Tables 2'!F20),ISNUMBER('Tables 2'!F19)),'Tables 2'!F20-'Tables 2'!F19,"")</f>
        <v>2.9000000000000359E-2</v>
      </c>
      <c r="E67" s="117">
        <f>IF(AND(ISNUMBER('Tables 2'!I20),ISNUMBER('Tables 2'!I19)),'Tables 2'!I20-'Tables 2'!I19,"")</f>
        <v>2.6999999999999691E-2</v>
      </c>
      <c r="F67" s="117">
        <f>IF(AND(ISNUMBER('Tables 2'!L20),ISNUMBER('Tables 2'!L19)),'Tables 2'!L20-'Tables 2'!L19,"")</f>
        <v>2.8999999999999915E-2</v>
      </c>
      <c r="G67" s="117" t="str">
        <f>IF(AND(ISNUMBER('Tables 2'!O20),ISNUMBER('Tables 2'!O19)),'Tables 2'!O20-'Tables 2'!O19,"")</f>
        <v/>
      </c>
      <c r="H67" s="117">
        <f>IF(AND(ISNUMBER('Tables 2'!R20),ISNUMBER('Tables 2'!R19)),'Tables 2'!R20-'Tables 2'!R19,"")</f>
        <v>3.5000000000000142E-2</v>
      </c>
      <c r="I67" s="117">
        <f>IF(AND(ISNUMBER('Tables 2'!U20),ISNUMBER('Tables 2'!U19)),'Tables 2'!U20-'Tables 2'!U19,"")</f>
        <v>3.6111111111110095E-2</v>
      </c>
      <c r="J67" s="123" t="str">
        <f>IF(AND(ISNUMBER('Tables 2'!X20),ISNUMBER('Tables 2'!X19)),'Tables 2'!X20-'Tables 2'!X19,"")</f>
        <v/>
      </c>
      <c r="K67" s="113">
        <f t="shared" si="6"/>
        <v>2.6999999999999691E-2</v>
      </c>
      <c r="L67" s="117">
        <f t="shared" si="7"/>
        <v>4.7000000000000153E-2</v>
      </c>
      <c r="M67" s="145">
        <f t="shared" si="8"/>
        <v>3.3851851851851723E-2</v>
      </c>
      <c r="N67" s="275">
        <f t="shared" si="9"/>
        <v>0.59080962800876857</v>
      </c>
      <c r="O67" s="227"/>
      <c r="P67" s="158">
        <f>IF(AND(ISNUMBER('Tables 2'!AF20),ISNUMBER('Tables 2'!AF19)),'Tables 2'!AF20-'Tables 2'!AF19,"")</f>
        <v>2.322000000000024E-2</v>
      </c>
    </row>
    <row r="68" spans="2:16">
      <c r="B68" s="106" t="s">
        <v>1384</v>
      </c>
      <c r="C68" s="117">
        <f>IF(AND(ISNUMBER('Tables 2'!C21),ISNUMBER('Tables 2'!C17)),'Tables 2'!C21-'Tables 2'!C17,"")</f>
        <v>1.1299999999999999</v>
      </c>
      <c r="D68" s="117">
        <f>IF(AND(ISNUMBER('Tables 2'!F21),ISNUMBER('Tables 2'!F17)),'Tables 2'!F21-'Tables 2'!F17,"")</f>
        <v>1.5749999999999997</v>
      </c>
      <c r="E68" s="117">
        <f>IF(AND(ISNUMBER('Tables 2'!I21),ISNUMBER('Tables 2'!I17)),'Tables 2'!I21-'Tables 2'!I17,"")</f>
        <v>2.1080000000000001</v>
      </c>
      <c r="F68" s="117">
        <f>IF(AND(ISNUMBER('Tables 2'!L21),ISNUMBER('Tables 2'!L17)),'Tables 2'!L21-'Tables 2'!L17,"")</f>
        <v>2.3559999999999999</v>
      </c>
      <c r="G68" s="117" t="str">
        <f>IF(AND(ISNUMBER('Tables 2'!O21),ISNUMBER('Tables 2'!O17)),'Tables 2'!O21-'Tables 2'!O17,"")</f>
        <v/>
      </c>
      <c r="H68" s="117">
        <f>IF(AND(ISNUMBER('Tables 2'!R21),ISNUMBER('Tables 2'!R17)),'Tables 2'!R21-'Tables 2'!R17,"")</f>
        <v>2.5089999999999999</v>
      </c>
      <c r="I68" s="117">
        <f>IF(AND(ISNUMBER('Tables 2'!U21),ISNUMBER('Tables 2'!U17)),'Tables 2'!U21-'Tables 2'!U17,"")</f>
        <v>1.6055555555555499</v>
      </c>
      <c r="J68" s="123">
        <f>IF(AND(ISNUMBER('Tables 2'!X21),ISNUMBER('Tables 2'!X17)),'Tables 2'!X21-'Tables 2'!X17,"")</f>
        <v>2.6309999999999998</v>
      </c>
      <c r="K68" s="113">
        <f t="shared" si="6"/>
        <v>1.1299999999999999</v>
      </c>
      <c r="L68" s="117">
        <f t="shared" si="7"/>
        <v>2.6309999999999998</v>
      </c>
      <c r="M68" s="145">
        <f t="shared" si="8"/>
        <v>1.9877936507936498</v>
      </c>
      <c r="N68" s="275">
        <f t="shared" si="9"/>
        <v>0.75510855938226196</v>
      </c>
      <c r="O68" s="227"/>
      <c r="P68" s="158">
        <f>IF(AND(ISNUMBER('Tables 2'!AF21),ISNUMBER('Tables 2'!AF17)),'Tables 2'!AF21-'Tables 2'!AF17,"")</f>
        <v>1.6527900000000004</v>
      </c>
    </row>
    <row r="69" spans="2:16" ht="14" thickBot="1">
      <c r="B69" s="106" t="s">
        <v>1385</v>
      </c>
      <c r="C69" s="119">
        <f>IF(AND(ISNUMBER('Tables 2'!C23),ISNUMBER('Tables 2'!C17)),'Tables 2'!C23-'Tables 2'!C17,"")</f>
        <v>-0.43999999999999995</v>
      </c>
      <c r="D69" s="119">
        <f>IF(AND(ISNUMBER('Tables 2'!F23),ISNUMBER('Tables 2'!F17)),'Tables 2'!F23-'Tables 2'!F17,"")</f>
        <v>-0.70199999999999996</v>
      </c>
      <c r="E69" s="119">
        <f>IF(AND(ISNUMBER('Tables 2'!I23),ISNUMBER('Tables 2'!I17)),'Tables 2'!I23-'Tables 2'!I17,"")</f>
        <v>-0.83000000000000007</v>
      </c>
      <c r="F69" s="119">
        <f>IF(AND(ISNUMBER('Tables 2'!L23),ISNUMBER('Tables 2'!L17)),'Tables 2'!L23-'Tables 2'!L17,"")</f>
        <v>-0.8969999999999998</v>
      </c>
      <c r="G69" s="119" t="str">
        <f>IF(AND(ISNUMBER('Tables 2'!O23),ISNUMBER('Tables 2'!O17)),'Tables 2'!O23-'Tables 2'!O17,"")</f>
        <v/>
      </c>
      <c r="H69" s="119">
        <f>IF(AND(ISNUMBER('Tables 2'!R23),ISNUMBER('Tables 2'!R17)),'Tables 2'!R23-'Tables 2'!R17,"")</f>
        <v>-0.75600000000000023</v>
      </c>
      <c r="I69" s="119">
        <f>IF(AND(ISNUMBER('Tables 2'!U23),ISNUMBER('Tables 2'!U17)),'Tables 2'!U23-'Tables 2'!U17,"")</f>
        <v>-0.99466666666667036</v>
      </c>
      <c r="J69" s="124">
        <f>IF(AND(ISNUMBER('Tables 2'!X23),ISNUMBER('Tables 2'!X17)),'Tables 2'!X23-'Tables 2'!X17,"")</f>
        <v>-1.0180000000000002</v>
      </c>
      <c r="K69" s="113">
        <f t="shared" si="6"/>
        <v>-1.0180000000000002</v>
      </c>
      <c r="L69" s="119">
        <f t="shared" si="7"/>
        <v>-0.43999999999999995</v>
      </c>
      <c r="M69" s="146">
        <f t="shared" si="8"/>
        <v>-0.80538095238095309</v>
      </c>
      <c r="N69" s="275">
        <f t="shared" si="9"/>
        <v>0.71767279607402568</v>
      </c>
      <c r="O69" s="227"/>
      <c r="P69" s="158">
        <f>IF(AND(ISNUMBER('Tables 2'!AF23),ISNUMBER('Tables 2'!AF17)),'Tables 2'!AF23-'Tables 2'!AF17,"")</f>
        <v>-0.47687999999999997</v>
      </c>
    </row>
    <row r="70" spans="2:16" ht="14" thickTop="1">
      <c r="B70" s="397" t="s">
        <v>1400</v>
      </c>
      <c r="C70" s="120"/>
      <c r="D70" s="120"/>
      <c r="E70" s="120"/>
      <c r="F70" s="120"/>
      <c r="G70" s="120"/>
      <c r="H70" s="120"/>
      <c r="I70" s="120"/>
      <c r="J70" s="120"/>
      <c r="K70" s="491" t="s">
        <v>1525</v>
      </c>
      <c r="L70" s="492"/>
      <c r="M70" s="492"/>
      <c r="N70" s="493"/>
      <c r="O70" s="152"/>
      <c r="P70" s="165"/>
    </row>
    <row r="71" spans="2:16">
      <c r="B71" s="106"/>
      <c r="C71" s="115" t="str">
        <f>'ESP-DMU'!$E$48</f>
        <v>ESP</v>
      </c>
      <c r="D71" s="115" t="str">
        <f>'BLAST-USIT'!$E$48</f>
        <v>BLAST</v>
      </c>
      <c r="E71" s="115" t="str">
        <f>DOE21D!$E$48</f>
        <v>DOE21D</v>
      </c>
      <c r="F71" s="115" t="str">
        <f>'SRES-SUN'!$E$48</f>
        <v>SRES-SUN</v>
      </c>
      <c r="G71" s="115" t="str">
        <f>'SRES-BRE'!$E$48</f>
        <v>SRES</v>
      </c>
      <c r="H71" s="115" t="str">
        <f>S3PAS!$E$48</f>
        <v>S3PAS</v>
      </c>
      <c r="I71" s="115" t="str">
        <f>TRNSYS!$E$48</f>
        <v>TSYS</v>
      </c>
      <c r="J71" s="132" t="str">
        <f>TASE!$E$48</f>
        <v>TASE</v>
      </c>
      <c r="K71" s="391"/>
      <c r="L71" s="126"/>
      <c r="M71" s="126"/>
      <c r="N71" s="392" t="s">
        <v>1371</v>
      </c>
      <c r="O71" s="125"/>
      <c r="P71" s="156" t="str">
        <f>YourData!$E$48</f>
        <v>OS</v>
      </c>
    </row>
    <row r="72" spans="2:16">
      <c r="B72" s="108" t="s">
        <v>24</v>
      </c>
      <c r="C72" s="143" t="str">
        <f>'ESP-DMU'!$E$52</f>
        <v>DMU</v>
      </c>
      <c r="D72" s="143" t="str">
        <f>'BLAST-USIT'!$E$52</f>
        <v>US-IT</v>
      </c>
      <c r="E72" s="143" t="str">
        <f>DOE21D!$E$52</f>
        <v>NREL</v>
      </c>
      <c r="F72" s="143" t="str">
        <f>'SRES-SUN'!$E$52</f>
        <v>NREL</v>
      </c>
      <c r="G72" s="457" t="s">
        <v>1520</v>
      </c>
      <c r="H72" s="143" t="str">
        <f>S3PAS!$E$52</f>
        <v>SPAIN</v>
      </c>
      <c r="I72" s="143" t="str">
        <f>TRNSYS!$E$52</f>
        <v>BEL-BRE</v>
      </c>
      <c r="J72" s="144" t="str">
        <f>TASE!$E$52</f>
        <v>FINLAND</v>
      </c>
      <c r="K72" s="393" t="s">
        <v>339</v>
      </c>
      <c r="L72" s="141" t="s">
        <v>340</v>
      </c>
      <c r="M72" s="116" t="s">
        <v>341</v>
      </c>
      <c r="N72" s="380" t="s">
        <v>1369</v>
      </c>
      <c r="O72" s="125"/>
      <c r="P72" s="164" t="str">
        <f>YourData!$E$52</f>
        <v>NREL</v>
      </c>
    </row>
    <row r="73" spans="2:16">
      <c r="B73" s="374" t="s">
        <v>1391</v>
      </c>
      <c r="C73" s="117">
        <f>IF(AND(ISNUMBER('Tables 2'!C58),ISNUMBER('Tables 2'!C52)),'Tables 2'!C58-'Tables 2'!C52,"")</f>
        <v>-3.306</v>
      </c>
      <c r="D73" s="117">
        <f>IF(AND(ISNUMBER('Tables 2'!F58),ISNUMBER('Tables 2'!F52)),'Tables 2'!F58-'Tables 2'!F52,"")</f>
        <v>-2.81</v>
      </c>
      <c r="E73" s="117">
        <f>IF(AND(ISNUMBER('Tables 2'!I58),ISNUMBER('Tables 2'!I52)),'Tables 2'!I58-'Tables 2'!I52,"")</f>
        <v>-3.1979999999999995</v>
      </c>
      <c r="F73" s="117">
        <f>IF(AND(ISNUMBER('Tables 2'!L58),ISNUMBER('Tables 2'!L52)),'Tables 2'!L58-'Tables 2'!L52,"")</f>
        <v>-2.956</v>
      </c>
      <c r="G73" s="117" t="str">
        <f>IF(AND(ISNUMBER('Tables 2'!O58),ISNUMBER('Tables 2'!O52)),'Tables 2'!O58-'Tables 2'!O52,"")</f>
        <v/>
      </c>
      <c r="H73" s="117">
        <f>IF(AND(ISNUMBER('Tables 2'!R58),ISNUMBER('Tables 2'!R52)),'Tables 2'!R58-'Tables 2'!R52,"")</f>
        <v>-2.9519999999999995</v>
      </c>
      <c r="I73" s="117">
        <f>IF(AND(ISNUMBER('Tables 2'!U58),ISNUMBER('Tables 2'!U52)),'Tables 2'!U58-'Tables 2'!U52,"")</f>
        <v>-2.9194444444444398</v>
      </c>
      <c r="J73" s="123">
        <f>IF(AND(ISNUMBER('Tables 2'!X58),ISNUMBER('Tables 2'!X52)),'Tables 2'!X58-'Tables 2'!X52,"")</f>
        <v>-3.3550000000000004</v>
      </c>
      <c r="K73" s="113">
        <f t="shared" ref="K73:K79" si="10">MIN(C73:J73)</f>
        <v>-3.3550000000000004</v>
      </c>
      <c r="L73" s="131">
        <f t="shared" ref="L73:L79" si="11">MAX(C73:J73)</f>
        <v>-2.81</v>
      </c>
      <c r="M73" s="145">
        <f t="shared" ref="M73:M79" si="12">AVERAGE(C73:J73)</f>
        <v>-3.0709206349206339</v>
      </c>
      <c r="N73" s="275">
        <f t="shared" ref="N73:N79" si="13">ABS((L73-K73)/M73)</f>
        <v>0.17747120970909935</v>
      </c>
      <c r="O73" s="227"/>
      <c r="P73" s="158">
        <f>IF(AND(ISNUMBER('Tables 2'!AF58),ISNUMBER('Tables 2'!AF52)),'Tables 2'!AF58-'Tables 2'!AF52,"")</f>
        <v>-3.3154699999999995</v>
      </c>
    </row>
    <row r="74" spans="2:16">
      <c r="B74" s="106" t="s">
        <v>1386</v>
      </c>
      <c r="C74" s="117">
        <f>IF(AND(ISNUMBER('Tables 2'!C59),ISNUMBER('Tables 2'!C58)),'Tables 2'!C59-'Tables 2'!C58,"")</f>
        <v>-0.99199999999999999</v>
      </c>
      <c r="D74" s="117">
        <f>IF(AND(ISNUMBER('Tables 2'!F59),ISNUMBER('Tables 2'!F58)),'Tables 2'!F59-'Tables 2'!F58,"")</f>
        <v>-0.6549999999999998</v>
      </c>
      <c r="E74" s="117">
        <f>IF(AND(ISNUMBER('Tables 2'!I59),ISNUMBER('Tables 2'!I58)),'Tables 2'!I59-'Tables 2'!I58,"")</f>
        <v>-1.1220000000000003</v>
      </c>
      <c r="F74" s="117">
        <f>IF(AND(ISNUMBER('Tables 2'!L59),ISNUMBER('Tables 2'!L58)),'Tables 2'!L59-'Tables 2'!L58,"")</f>
        <v>-0.59399999999999986</v>
      </c>
      <c r="G74" s="117" t="str">
        <f>IF(AND(ISNUMBER('Tables 2'!O59),ISNUMBER('Tables 2'!O58)),'Tables 2'!O59-'Tables 2'!O58,"")</f>
        <v/>
      </c>
      <c r="H74" s="117">
        <f>IF(AND(ISNUMBER('Tables 2'!R59),ISNUMBER('Tables 2'!R58)),'Tables 2'!R59-'Tables 2'!R58,"")</f>
        <v>-0.54800000000000004</v>
      </c>
      <c r="I74" s="117">
        <f>IF(AND(ISNUMBER('Tables 2'!U59),ISNUMBER('Tables 2'!U58)),'Tables 2'!U59-'Tables 2'!U58,"")</f>
        <v>-0.77499999999999991</v>
      </c>
      <c r="J74" s="123">
        <f>IF(AND(ISNUMBER('Tables 2'!X59),ISNUMBER('Tables 2'!X58)),'Tables 2'!X59-'Tables 2'!X58,"")</f>
        <v>-0.31000000000000005</v>
      </c>
      <c r="K74" s="113">
        <f t="shared" si="10"/>
        <v>-1.1220000000000003</v>
      </c>
      <c r="L74" s="117">
        <f t="shared" si="11"/>
        <v>-0.31000000000000005</v>
      </c>
      <c r="M74" s="145">
        <f t="shared" si="12"/>
        <v>-0.71371428571428575</v>
      </c>
      <c r="N74" s="275">
        <f t="shared" si="13"/>
        <v>1.1377101681345079</v>
      </c>
      <c r="O74" s="227"/>
      <c r="P74" s="158">
        <f>IF(AND(ISNUMBER('Tables 2'!AF59),ISNUMBER('Tables 2'!AF58)),'Tables 2'!AF59-'Tables 2'!AF58,"")</f>
        <v>-0.67710999999999988</v>
      </c>
    </row>
    <row r="75" spans="2:16">
      <c r="B75" s="106" t="s">
        <v>1551</v>
      </c>
      <c r="C75" s="117">
        <f>IF(AND(ISNUMBER('Tables 2'!C60),ISNUMBER('Tables 2'!C58)),'Tables 2'!C60-'Tables 2'!C58,"")</f>
        <v>-0.50300000000000011</v>
      </c>
      <c r="D75" s="117">
        <f>IF(AND(ISNUMBER('Tables 2'!F60),ISNUMBER('Tables 2'!F58)),'Tables 2'!F60-'Tables 2'!F58,"")</f>
        <v>-0.22199999999999998</v>
      </c>
      <c r="E75" s="117">
        <f>IF(AND(ISNUMBER('Tables 2'!I60),ISNUMBER('Tables 2'!I58)),'Tables 2'!I60-'Tables 2'!I58,"")</f>
        <v>-0.3490000000000002</v>
      </c>
      <c r="F75" s="117">
        <f>IF(AND(ISNUMBER('Tables 2'!L60),ISNUMBER('Tables 2'!L58)),'Tables 2'!L60-'Tables 2'!L58,"")</f>
        <v>-0.3839999999999999</v>
      </c>
      <c r="G75" s="117" t="str">
        <f>IF(AND(ISNUMBER('Tables 2'!O60),ISNUMBER('Tables 2'!O58)),'Tables 2'!O60-'Tables 2'!O58,"")</f>
        <v/>
      </c>
      <c r="H75" s="117">
        <f>IF(AND(ISNUMBER('Tables 2'!R60),ISNUMBER('Tables 2'!R58)),'Tables 2'!R60-'Tables 2'!R58,"")</f>
        <v>-0.2629999999999999</v>
      </c>
      <c r="I75" s="117">
        <f>IF(AND(ISNUMBER('Tables 2'!U60),ISNUMBER('Tables 2'!U58)),'Tables 2'!U60-'Tables 2'!U58,"")</f>
        <v>-0.51666666666667016</v>
      </c>
      <c r="J75" s="123">
        <f>IF(AND(ISNUMBER('Tables 2'!X60),ISNUMBER('Tables 2'!X58)),'Tables 2'!X60-'Tables 2'!X58,"")</f>
        <v>4.8000000000000043E-2</v>
      </c>
      <c r="K75" s="113">
        <f t="shared" si="10"/>
        <v>-0.51666666666667016</v>
      </c>
      <c r="L75" s="117">
        <f t="shared" si="11"/>
        <v>4.8000000000000043E-2</v>
      </c>
      <c r="M75" s="271">
        <f t="shared" si="12"/>
        <v>-0.31280952380952431</v>
      </c>
      <c r="N75" s="275">
        <f t="shared" si="13"/>
        <v>1.8051453798142876</v>
      </c>
      <c r="O75" s="227"/>
      <c r="P75" s="158">
        <f>IF(AND(ISNUMBER('Tables 2'!AF60),ISNUMBER('Tables 2'!AF58)),'Tables 2'!AF60-'Tables 2'!AF58,"")</f>
        <v>-0.47305000000000019</v>
      </c>
    </row>
    <row r="76" spans="2:16">
      <c r="B76" s="106" t="s">
        <v>1552</v>
      </c>
      <c r="C76" s="117">
        <f>IF(AND(ISNUMBER('Tables 2'!C61),ISNUMBER('Tables 2'!C60)),'Tables 2'!C61-'Tables 2'!C60,"")</f>
        <v>-0.51199999999999979</v>
      </c>
      <c r="D76" s="117">
        <f>IF(AND(ISNUMBER('Tables 2'!F61),ISNUMBER('Tables 2'!F60)),'Tables 2'!F61-'Tables 2'!F60,"")</f>
        <v>-0.38700000000000001</v>
      </c>
      <c r="E76" s="117">
        <f>IF(AND(ISNUMBER('Tables 2'!I61),ISNUMBER('Tables 2'!I60)),'Tables 2'!I61-'Tables 2'!I60,"")</f>
        <v>-0.72100000000000009</v>
      </c>
      <c r="F76" s="117">
        <f>IF(AND(ISNUMBER('Tables 2'!L61),ISNUMBER('Tables 2'!L60)),'Tables 2'!L61-'Tables 2'!L60,"")</f>
        <v>-0.40700000000000003</v>
      </c>
      <c r="G76" s="117" t="str">
        <f>IF(AND(ISNUMBER('Tables 2'!O61),ISNUMBER('Tables 2'!O60)),'Tables 2'!O61-'Tables 2'!O60,"")</f>
        <v/>
      </c>
      <c r="H76" s="117">
        <f>IF(AND(ISNUMBER('Tables 2'!R61),ISNUMBER('Tables 2'!R60)),'Tables 2'!R61-'Tables 2'!R60,"")</f>
        <v>-0.58499999999999996</v>
      </c>
      <c r="I76" s="117">
        <f>IF(AND(ISNUMBER('Tables 2'!U61),ISNUMBER('Tables 2'!U60)),'Tables 2'!U61-'Tables 2'!U60,"")</f>
        <v>-0.55166666666666986</v>
      </c>
      <c r="J76" s="123" t="str">
        <f>IF(AND(ISNUMBER('Tables 2'!X61),ISNUMBER('Tables 2'!X60)),'Tables 2'!X61-'Tables 2'!X60,"")</f>
        <v/>
      </c>
      <c r="K76" s="113">
        <f t="shared" si="10"/>
        <v>-0.72100000000000009</v>
      </c>
      <c r="L76" s="117">
        <f t="shared" si="11"/>
        <v>-0.38700000000000001</v>
      </c>
      <c r="M76" s="145">
        <f t="shared" si="12"/>
        <v>-0.52727777777777829</v>
      </c>
      <c r="N76" s="275">
        <f t="shared" si="13"/>
        <v>0.63344220840796495</v>
      </c>
      <c r="O76" s="227"/>
      <c r="P76" s="158">
        <f>IF(AND(ISNUMBER('Tables 2'!AF61),ISNUMBER('Tables 2'!AF60)),'Tables 2'!AF61-'Tables 2'!AF60,"")</f>
        <v>-0.50319000000000003</v>
      </c>
    </row>
    <row r="77" spans="2:16">
      <c r="B77" s="106" t="s">
        <v>1387</v>
      </c>
      <c r="C77" s="117">
        <f>IF(AND(ISNUMBER('Tables 2'!C62),ISNUMBER('Tables 2'!C58)),'Tables 2'!C62-'Tables 2'!C58,"")</f>
        <v>0</v>
      </c>
      <c r="D77" s="117">
        <f>IF(AND(ISNUMBER('Tables 2'!F62),ISNUMBER('Tables 2'!F58)),'Tables 2'!F62-'Tables 2'!F58,"")</f>
        <v>0</v>
      </c>
      <c r="E77" s="117">
        <f>IF(AND(ISNUMBER('Tables 2'!I62),ISNUMBER('Tables 2'!I58)),'Tables 2'!I62-'Tables 2'!I58,"")</f>
        <v>0</v>
      </c>
      <c r="F77" s="117">
        <f>IF(AND(ISNUMBER('Tables 2'!L62),ISNUMBER('Tables 2'!L58)),'Tables 2'!L62-'Tables 2'!L58,"")</f>
        <v>0</v>
      </c>
      <c r="G77" s="117" t="str">
        <f>IF(AND(ISNUMBER('Tables 2'!O62),ISNUMBER('Tables 2'!O58)),'Tables 2'!O62-'Tables 2'!O58,"")</f>
        <v/>
      </c>
      <c r="H77" s="117">
        <f>IF(AND(ISNUMBER('Tables 2'!R62),ISNUMBER('Tables 2'!R58)),'Tables 2'!R62-'Tables 2'!R58,"")</f>
        <v>0</v>
      </c>
      <c r="I77" s="117">
        <f>IF(AND(ISNUMBER('Tables 2'!U62),ISNUMBER('Tables 2'!U58)),'Tables 2'!U62-'Tables 2'!U58,"")</f>
        <v>0</v>
      </c>
      <c r="J77" s="123">
        <f>IF(AND(ISNUMBER('Tables 2'!X62),ISNUMBER('Tables 2'!X58)),'Tables 2'!X62-'Tables 2'!X58,"")</f>
        <v>0</v>
      </c>
      <c r="K77" s="113">
        <f t="shared" si="10"/>
        <v>0</v>
      </c>
      <c r="L77" s="117">
        <f t="shared" si="11"/>
        <v>0</v>
      </c>
      <c r="M77" s="145">
        <f t="shared" si="12"/>
        <v>0</v>
      </c>
      <c r="N77" s="378" t="s">
        <v>1536</v>
      </c>
      <c r="O77" s="227"/>
      <c r="P77" s="158">
        <f>IF(AND(ISNUMBER('Tables 2'!AF62),ISNUMBER('Tables 2'!AF58)),'Tables 2'!AF62-'Tables 2'!AF58,"")</f>
        <v>-1.0000000000065512E-5</v>
      </c>
    </row>
    <row r="78" spans="2:16">
      <c r="B78" s="374" t="s">
        <v>1390</v>
      </c>
      <c r="C78" s="117">
        <f>IF(AND(ISNUMBER('Tables 2'!C63),ISNUMBER('Tables 2'!C58)),'Tables 2'!C63-'Tables 2'!C58,"")</f>
        <v>-0.85499999999999998</v>
      </c>
      <c r="D78" s="117">
        <f>IF(AND(ISNUMBER('Tables 2'!F63),ISNUMBER('Tables 2'!F58)),'Tables 2'!F63-'Tables 2'!F58,"")</f>
        <v>-0.53399999999999981</v>
      </c>
      <c r="E78" s="117">
        <f>IF(AND(ISNUMBER('Tables 2'!I63),ISNUMBER('Tables 2'!I58)),'Tables 2'!I63-'Tables 2'!I58,"")</f>
        <v>-0.79400000000000004</v>
      </c>
      <c r="F78" s="117">
        <f>IF(AND(ISNUMBER('Tables 2'!L63),ISNUMBER('Tables 2'!L58)),'Tables 2'!L63-'Tables 2'!L58,"")</f>
        <v>-0.70100000000000007</v>
      </c>
      <c r="G78" s="117" t="str">
        <f>IF(AND(ISNUMBER('Tables 2'!O63),ISNUMBER('Tables 2'!O58)),'Tables 2'!O63-'Tables 2'!O58,"")</f>
        <v/>
      </c>
      <c r="H78" s="117">
        <f>IF(AND(ISNUMBER('Tables 2'!R63),ISNUMBER('Tables 2'!R58)),'Tables 2'!R63-'Tables 2'!R58,"")</f>
        <v>-0.65700000000000003</v>
      </c>
      <c r="I78" s="117">
        <f>IF(AND(ISNUMBER('Tables 2'!U63),ISNUMBER('Tables 2'!U58)),'Tables 2'!U63-'Tables 2'!U58,"")</f>
        <v>-0.88055555555555998</v>
      </c>
      <c r="J78" s="123">
        <f>IF(AND(ISNUMBER('Tables 2'!X63),ISNUMBER('Tables 2'!X58)),'Tables 2'!X63-'Tables 2'!X58,"")</f>
        <v>-0.58999999999999986</v>
      </c>
      <c r="K78" s="113">
        <f t="shared" si="10"/>
        <v>-0.88055555555555998</v>
      </c>
      <c r="L78" s="117">
        <f t="shared" si="11"/>
        <v>-0.53399999999999981</v>
      </c>
      <c r="M78" s="145">
        <f t="shared" si="12"/>
        <v>-0.71593650793650865</v>
      </c>
      <c r="N78" s="275">
        <f t="shared" si="13"/>
        <v>0.48405906349770017</v>
      </c>
      <c r="O78" s="227"/>
      <c r="P78" s="158">
        <f>IF(AND(ISNUMBER('Tables 2'!AF63),ISNUMBER('Tables 2'!AF58)),'Tables 2'!AF63-'Tables 2'!AF58,"")</f>
        <v>-0.95338000000000012</v>
      </c>
    </row>
    <row r="79" spans="2:16" ht="14" thickBot="1">
      <c r="B79" s="274" t="s">
        <v>1388</v>
      </c>
      <c r="C79" s="119">
        <f>IF(AND(ISNUMBER('Tables 2'!C64),ISNUMBER('Tables 2'!C58)),'Tables 2'!C64-'Tables 2'!C58,"")</f>
        <v>-1.9350000000000001</v>
      </c>
      <c r="D79" s="119">
        <f>IF(AND(ISNUMBER('Tables 2'!F64),ISNUMBER('Tables 2'!F58)),'Tables 2'!F64-'Tables 2'!F58,"")</f>
        <v>-2.0110000000000001</v>
      </c>
      <c r="E79" s="119">
        <f>IF(AND(ISNUMBER('Tables 2'!I64),ISNUMBER('Tables 2'!I58)),'Tables 2'!I64-'Tables 2'!I58,"")</f>
        <v>-2.4010000000000002</v>
      </c>
      <c r="F79" s="119">
        <f>IF(AND(ISNUMBER('Tables 2'!L64),ISNUMBER('Tables 2'!L58)),'Tables 2'!L64-'Tables 2'!L58,"")</f>
        <v>-2.5009999999999999</v>
      </c>
      <c r="G79" s="119" t="str">
        <f>IF(AND(ISNUMBER('Tables 2'!O64),ISNUMBER('Tables 2'!O58)),'Tables 2'!O64-'Tables 2'!O58,"")</f>
        <v/>
      </c>
      <c r="H79" s="119">
        <f>IF(AND(ISNUMBER('Tables 2'!R64),ISNUMBER('Tables 2'!R58)),'Tables 2'!R64-'Tables 2'!R58,"")</f>
        <v>-2.1550000000000002</v>
      </c>
      <c r="I79" s="119">
        <f>IF(AND(ISNUMBER('Tables 2'!U64),ISNUMBER('Tables 2'!U58)),'Tables 2'!U64-'Tables 2'!U58,"")</f>
        <v>-2.1886666666666699</v>
      </c>
      <c r="J79" s="124">
        <f>IF(AND(ISNUMBER('Tables 2'!X64),ISNUMBER('Tables 2'!X58)),'Tables 2'!X64-'Tables 2'!X58,"")</f>
        <v>-2.0539999999999998</v>
      </c>
      <c r="K79" s="114">
        <f t="shared" si="10"/>
        <v>-2.5009999999999999</v>
      </c>
      <c r="L79" s="119">
        <f t="shared" si="11"/>
        <v>-1.9350000000000001</v>
      </c>
      <c r="M79" s="146">
        <f t="shared" si="12"/>
        <v>-2.1779523809523815</v>
      </c>
      <c r="N79" s="281">
        <f t="shared" si="13"/>
        <v>0.25987712355423387</v>
      </c>
      <c r="O79" s="227"/>
      <c r="P79" s="160">
        <f>IF(AND(ISNUMBER('Tables 2'!AF64),ISNUMBER('Tables 2'!AF58)),'Tables 2'!AF64-'Tables 2'!AF58,"")</f>
        <v>-2.1125699999999998</v>
      </c>
    </row>
    <row r="80" spans="2:16" ht="13.5" customHeight="1" thickTop="1">
      <c r="B80" s="379" t="s">
        <v>1521</v>
      </c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217"/>
      <c r="N80" s="103"/>
      <c r="O80" s="152"/>
      <c r="P80" s="103"/>
    </row>
    <row r="81" spans="2:36" ht="12" customHeight="1">
      <c r="B81" s="360" t="s">
        <v>1517</v>
      </c>
      <c r="M81" s="1"/>
      <c r="P81" s="20"/>
    </row>
    <row r="82" spans="2:36">
      <c r="M82" s="1"/>
      <c r="P82" s="20"/>
    </row>
    <row r="83" spans="2:36" ht="16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6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6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6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6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6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6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6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6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6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6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6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6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6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6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6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6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6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6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6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6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6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6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6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6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6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6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6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6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6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6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6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6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6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6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6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6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6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6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6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6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6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6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6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6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6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6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6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6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6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6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6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6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6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6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6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6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6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6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6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6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6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6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6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6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6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6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6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6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6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6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6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6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6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6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</row>
    <row r="158" spans="2:36" ht="16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</row>
    <row r="159" spans="2:36" ht="16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</row>
    <row r="160" spans="2:36" ht="16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</row>
    <row r="161" spans="2:33" ht="16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2:33" ht="16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</row>
    <row r="163" spans="2:33" ht="16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  <row r="164" spans="2:33" ht="16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2:33" ht="16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2:33" ht="16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</row>
    <row r="167" spans="2:33" ht="16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2:33" ht="16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2:33" ht="16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2:33" ht="16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2:33" ht="16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2:33" ht="16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</row>
    <row r="173" spans="2:33" ht="16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</row>
    <row r="174" spans="2:33" ht="16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2:33" ht="16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2:33" ht="16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</row>
    <row r="177" spans="2:33" ht="16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</row>
    <row r="178" spans="2:33" ht="16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</row>
    <row r="179" spans="2:33" ht="16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</row>
    <row r="180" spans="2:33" ht="16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</row>
    <row r="181" spans="2:33" ht="16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</row>
    <row r="182" spans="2:33" ht="16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</row>
    <row r="183" spans="2:33" ht="16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2:33" ht="16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</sheetData>
  <mergeCells count="11">
    <mergeCell ref="B1:P1"/>
    <mergeCell ref="B2:P2"/>
    <mergeCell ref="B3:P3"/>
    <mergeCell ref="K15:N15"/>
    <mergeCell ref="K42:N42"/>
    <mergeCell ref="K61:N61"/>
    <mergeCell ref="K70:N70"/>
    <mergeCell ref="K8:N8"/>
    <mergeCell ref="K23:N23"/>
    <mergeCell ref="K30:N30"/>
    <mergeCell ref="K51:N51"/>
  </mergeCells>
  <phoneticPr fontId="0" type="noConversion"/>
  <pageMargins left="0.5" right="0.5" top="0.3" bottom="0.5" header="0.5" footer="0.5"/>
  <pageSetup scale="67" fitToHeight="0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syncVertical="1" syncRef="A1" transitionEvaluation="1" codeName="Sheet9">
    <pageSetUpPr fitToPage="1"/>
  </sheetPr>
  <dimension ref="B1:AJ218"/>
  <sheetViews>
    <sheetView showGridLines="0" workbookViewId="0"/>
  </sheetViews>
  <sheetFormatPr baseColWidth="10" defaultColWidth="9.7109375" defaultRowHeight="13"/>
  <cols>
    <col min="1" max="1" width="2.28515625" style="1" customWidth="1"/>
    <col min="2" max="2" width="19.5703125" style="75" customWidth="1"/>
    <col min="3" max="3" width="7" style="20" customWidth="1"/>
    <col min="4" max="4" width="6.85546875" style="20" customWidth="1"/>
    <col min="5" max="10" width="7.7109375" style="20" customWidth="1"/>
    <col min="11" max="13" width="6.140625" style="20" customWidth="1"/>
    <col min="14" max="14" width="8.710937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D4" s="443" t="s">
        <v>1654</v>
      </c>
    </row>
    <row r="5" spans="2:16" ht="10.5" customHeight="1">
      <c r="D5" s="443" t="s">
        <v>312</v>
      </c>
    </row>
    <row r="7" spans="2:16" ht="17" thickBot="1">
      <c r="B7" s="324" t="s">
        <v>1580</v>
      </c>
      <c r="M7" s="1"/>
      <c r="P7" s="20"/>
    </row>
    <row r="8" spans="2:16" ht="14" thickTop="1">
      <c r="B8" s="396" t="s">
        <v>1393</v>
      </c>
      <c r="C8" s="139"/>
      <c r="D8" s="139"/>
      <c r="E8" s="139"/>
      <c r="F8" s="139"/>
      <c r="G8" s="139"/>
      <c r="H8" s="139"/>
      <c r="I8" s="139"/>
      <c r="J8" s="139"/>
      <c r="K8" s="491" t="s">
        <v>1525</v>
      </c>
      <c r="L8" s="492"/>
      <c r="M8" s="492"/>
      <c r="N8" s="493"/>
      <c r="O8" s="152"/>
      <c r="P8" s="163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'SRES-BRE'!$E$48&amp;"*"</f>
        <v>SRES*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463" t="s">
        <v>1369</v>
      </c>
      <c r="O10" s="125"/>
      <c r="P10" s="164" t="str">
        <f>YourData!$E$52</f>
        <v>NREL</v>
      </c>
    </row>
    <row r="11" spans="2:16">
      <c r="B11" s="106" t="s">
        <v>318</v>
      </c>
      <c r="C11" s="128">
        <f>IF(AND(ISNUMBER('Tables 1'!C25),ISNUMBER('Tables 1'!C24)),'Tables 1'!C25-'Tables 1'!C24,"")</f>
        <v>1.085</v>
      </c>
      <c r="D11" s="128" t="str">
        <f>IF(AND(ISNUMBER('Tables 1'!D25),ISNUMBER('Tables 1'!D24)),'Tables 1'!D25-'Tables 1'!D24,"")</f>
        <v/>
      </c>
      <c r="E11" s="128" t="str">
        <f>IF(AND(ISNUMBER('Tables 1'!E25),ISNUMBER('Tables 1'!E24)),'Tables 1'!E25-'Tables 1'!E24,"")</f>
        <v/>
      </c>
      <c r="F11" s="128" t="str">
        <f>IF(AND(ISNUMBER('Tables 1'!F25),ISNUMBER('Tables 1'!F24)),'Tables 1'!F25-'Tables 1'!F24,"")</f>
        <v/>
      </c>
      <c r="G11" s="128" t="str">
        <f>IF(AND(ISNUMBER('Tables 1'!G25),ISNUMBER('Tables 1'!G24)),'Tables 1'!G25-'Tables 1'!G24,"")</f>
        <v/>
      </c>
      <c r="H11" s="128" t="str">
        <f>IF(AND(ISNUMBER('Tables 1'!H25),ISNUMBER('Tables 1'!H24)),'Tables 1'!H25-'Tables 1'!H24,"")</f>
        <v/>
      </c>
      <c r="I11" s="128" t="str">
        <f>IF(AND(ISNUMBER('Tables 1'!I25),ISNUMBER('Tables 1'!I24)),'Tables 1'!I25-'Tables 1'!I24,"")</f>
        <v/>
      </c>
      <c r="J11" s="128" t="str">
        <f>IF(AND(ISNUMBER('Tables 1'!J25),ISNUMBER('Tables 1'!J24)),'Tables 1'!J25-'Tables 1'!J24,"")</f>
        <v/>
      </c>
      <c r="K11" s="176">
        <f t="shared" ref="K11:K24" si="0">MIN(C11:J11)</f>
        <v>1.085</v>
      </c>
      <c r="L11" s="24">
        <f t="shared" ref="L11:L24" si="1">MAX(C11:J11)</f>
        <v>1.085</v>
      </c>
      <c r="M11" s="145">
        <f t="shared" ref="M11:M24" si="2">AVERAGE(C11:J11)</f>
        <v>1.085</v>
      </c>
      <c r="N11" s="275">
        <f t="shared" ref="N11:N24" si="3">ABS((L11-K11)/M11)</f>
        <v>0</v>
      </c>
      <c r="O11" s="227"/>
      <c r="P11" s="171">
        <f>IF(AND(ISNUMBER('Tables 1'!P25),ISNUMBER('Tables 1'!P24)),'Tables 1'!P25-'Tables 1'!P24,"")</f>
        <v>1.2222200000000001</v>
      </c>
    </row>
    <row r="12" spans="2:16">
      <c r="B12" s="374" t="s">
        <v>1395</v>
      </c>
      <c r="C12" s="128">
        <f>IF(AND(ISNUMBER('Tables 1'!C26),ISNUMBER('Tables 1'!C25)),'Tables 1'!C26-'Tables 1'!C25,"")</f>
        <v>1.2040000000000006</v>
      </c>
      <c r="D12" s="128" t="str">
        <f>IF(AND(ISNUMBER('Tables 1'!D26),ISNUMBER('Tables 1'!D25)),'Tables 1'!D26-'Tables 1'!D25,"")</f>
        <v/>
      </c>
      <c r="E12" s="128" t="str">
        <f>IF(AND(ISNUMBER('Tables 1'!E26),ISNUMBER('Tables 1'!E25)),'Tables 1'!E26-'Tables 1'!E25,"")</f>
        <v/>
      </c>
      <c r="F12" s="128" t="str">
        <f>IF(AND(ISNUMBER('Tables 1'!F26),ISNUMBER('Tables 1'!F25)),'Tables 1'!F26-'Tables 1'!F25,"")</f>
        <v/>
      </c>
      <c r="G12" s="128" t="str">
        <f>IF(AND(ISNUMBER('Tables 1'!G26),ISNUMBER('Tables 1'!G25)),'Tables 1'!G26-'Tables 1'!G25,"")</f>
        <v/>
      </c>
      <c r="H12" s="128" t="str">
        <f>IF(AND(ISNUMBER('Tables 1'!H26),ISNUMBER('Tables 1'!H25)),'Tables 1'!H26-'Tables 1'!H25,"")</f>
        <v/>
      </c>
      <c r="I12" s="128" t="str">
        <f>IF(AND(ISNUMBER('Tables 1'!I26),ISNUMBER('Tables 1'!I25)),'Tables 1'!I26-'Tables 1'!I25,"")</f>
        <v/>
      </c>
      <c r="J12" s="128" t="str">
        <f>IF(AND(ISNUMBER('Tables 1'!J26),ISNUMBER('Tables 1'!J25)),'Tables 1'!J26-'Tables 1'!J25,"")</f>
        <v/>
      </c>
      <c r="K12" s="133">
        <f t="shared" si="0"/>
        <v>1.2040000000000006</v>
      </c>
      <c r="L12" s="24">
        <f t="shared" si="1"/>
        <v>1.2040000000000006</v>
      </c>
      <c r="M12" s="145">
        <f t="shared" si="2"/>
        <v>1.2040000000000006</v>
      </c>
      <c r="N12" s="275">
        <f t="shared" si="3"/>
        <v>0</v>
      </c>
      <c r="O12" s="227"/>
      <c r="P12" s="171">
        <f>IF(AND(ISNUMBER('Tables 1'!P26),ISNUMBER('Tables 1'!P25)),'Tables 1'!P26-'Tables 1'!P25,"")</f>
        <v>1.0222299999999995</v>
      </c>
    </row>
    <row r="13" spans="2:16">
      <c r="B13" s="374" t="s">
        <v>1396</v>
      </c>
      <c r="C13" s="128">
        <f>IF(AND(ISNUMBER('Tables 1'!C28),ISNUMBER('Tables 1'!C27)),'Tables 1'!C28-'Tables 1'!C27,"")</f>
        <v>1.3970000000000002</v>
      </c>
      <c r="D13" s="128" t="str">
        <f>IF(AND(ISNUMBER('Tables 1'!D28),ISNUMBER('Tables 1'!D27)),'Tables 1'!D28-'Tables 1'!D27,"")</f>
        <v/>
      </c>
      <c r="E13" s="128" t="str">
        <f>IF(AND(ISNUMBER('Tables 1'!E28),ISNUMBER('Tables 1'!E27)),'Tables 1'!E28-'Tables 1'!E27,"")</f>
        <v/>
      </c>
      <c r="F13" s="128" t="str">
        <f>IF(AND(ISNUMBER('Tables 1'!F28),ISNUMBER('Tables 1'!F27)),'Tables 1'!F28-'Tables 1'!F27,"")</f>
        <v/>
      </c>
      <c r="G13" s="128" t="str">
        <f>IF(AND(ISNUMBER('Tables 1'!G28),ISNUMBER('Tables 1'!G27)),'Tables 1'!G28-'Tables 1'!G27,"")</f>
        <v/>
      </c>
      <c r="H13" s="128" t="str">
        <f>IF(AND(ISNUMBER('Tables 1'!H28),ISNUMBER('Tables 1'!H27)),'Tables 1'!H28-'Tables 1'!H27,"")</f>
        <v/>
      </c>
      <c r="I13" s="128" t="str">
        <f>IF(AND(ISNUMBER('Tables 1'!I28),ISNUMBER('Tables 1'!I27)),'Tables 1'!I28-'Tables 1'!I27,"")</f>
        <v/>
      </c>
      <c r="J13" s="128" t="str">
        <f>IF(AND(ISNUMBER('Tables 1'!J28),ISNUMBER('Tables 1'!J27)),'Tables 1'!J28-'Tables 1'!J27,"")</f>
        <v/>
      </c>
      <c r="K13" s="133">
        <f t="shared" si="0"/>
        <v>1.3970000000000002</v>
      </c>
      <c r="L13" s="24">
        <f t="shared" si="1"/>
        <v>1.3970000000000002</v>
      </c>
      <c r="M13" s="145">
        <f t="shared" si="2"/>
        <v>1.3970000000000002</v>
      </c>
      <c r="N13" s="275">
        <f t="shared" si="3"/>
        <v>0</v>
      </c>
      <c r="O13" s="227"/>
      <c r="P13" s="171">
        <f>IF(AND(ISNUMBER('Tables 1'!P28),ISNUMBER('Tables 1'!P27)),'Tables 1'!P28-'Tables 1'!P27,"")</f>
        <v>1.1611099999999999</v>
      </c>
    </row>
    <row r="14" spans="2:16">
      <c r="B14" s="374" t="s">
        <v>1397</v>
      </c>
      <c r="C14" s="128">
        <f>IF(AND(ISNUMBER('Tables 1'!C27),ISNUMBER('Tables 1'!C25)),'Tables 1'!C27-'Tables 1'!C25,"")</f>
        <v>0.29499999999999993</v>
      </c>
      <c r="D14" s="128" t="str">
        <f>IF(AND(ISNUMBER('Tables 1'!D27),ISNUMBER('Tables 1'!D25)),'Tables 1'!D27-'Tables 1'!D25,"")</f>
        <v/>
      </c>
      <c r="E14" s="128" t="str">
        <f>IF(AND(ISNUMBER('Tables 1'!E27),ISNUMBER('Tables 1'!E25)),'Tables 1'!E27-'Tables 1'!E25,"")</f>
        <v/>
      </c>
      <c r="F14" s="128" t="str">
        <f>IF(AND(ISNUMBER('Tables 1'!F27),ISNUMBER('Tables 1'!F25)),'Tables 1'!F27-'Tables 1'!F25,"")</f>
        <v/>
      </c>
      <c r="G14" s="128" t="str">
        <f>IF(AND(ISNUMBER('Tables 1'!G27),ISNUMBER('Tables 1'!G25)),'Tables 1'!G27-'Tables 1'!G25,"")</f>
        <v/>
      </c>
      <c r="H14" s="128" t="str">
        <f>IF(AND(ISNUMBER('Tables 1'!H27),ISNUMBER('Tables 1'!H25)),'Tables 1'!H27-'Tables 1'!H25,"")</f>
        <v/>
      </c>
      <c r="I14" s="128" t="str">
        <f>IF(AND(ISNUMBER('Tables 1'!I27),ISNUMBER('Tables 1'!I25)),'Tables 1'!I27-'Tables 1'!I25,"")</f>
        <v/>
      </c>
      <c r="J14" s="128" t="str">
        <f>IF(AND(ISNUMBER('Tables 1'!J27),ISNUMBER('Tables 1'!J25)),'Tables 1'!J27-'Tables 1'!J25,"")</f>
        <v/>
      </c>
      <c r="K14" s="133">
        <f t="shared" si="0"/>
        <v>0.29499999999999993</v>
      </c>
      <c r="L14" s="24">
        <f t="shared" si="1"/>
        <v>0.29499999999999993</v>
      </c>
      <c r="M14" s="145">
        <f t="shared" si="2"/>
        <v>0.29499999999999993</v>
      </c>
      <c r="N14" s="275">
        <f t="shared" si="3"/>
        <v>0</v>
      </c>
      <c r="O14" s="227"/>
      <c r="P14" s="171">
        <f>IF(AND(ISNUMBER('Tables 1'!P27),ISNUMBER('Tables 1'!P25)),'Tables 1'!P27-'Tables 1'!P25,"")</f>
        <v>0.37223000000000006</v>
      </c>
    </row>
    <row r="15" spans="2:16">
      <c r="B15" s="374" t="s">
        <v>1398</v>
      </c>
      <c r="C15" s="128">
        <f>IF(AND(ISNUMBER('Tables 1'!C28),ISNUMBER('Tables 1'!C26)),'Tables 1'!C28-'Tables 1'!C26,"")</f>
        <v>0.48799999999999955</v>
      </c>
      <c r="D15" s="128">
        <f>IF(AND(ISNUMBER('Tables 1'!D28),ISNUMBER('Tables 1'!D26)),'Tables 1'!D28-'Tables 1'!D26,"")</f>
        <v>0.65599999999999969</v>
      </c>
      <c r="E15" s="128" t="str">
        <f>IF(AND(ISNUMBER('Tables 1'!E28),ISNUMBER('Tables 1'!E26)),'Tables 1'!E28-'Tables 1'!E26,"")</f>
        <v/>
      </c>
      <c r="F15" s="128" t="str">
        <f>IF(AND(ISNUMBER('Tables 1'!F28),ISNUMBER('Tables 1'!F26)),'Tables 1'!F28-'Tables 1'!F26,"")</f>
        <v/>
      </c>
      <c r="G15" s="128" t="str">
        <f>IF(AND(ISNUMBER('Tables 1'!G28),ISNUMBER('Tables 1'!G26)),'Tables 1'!G28-'Tables 1'!G26,"")</f>
        <v/>
      </c>
      <c r="H15" s="128" t="str">
        <f>IF(AND(ISNUMBER('Tables 1'!H28),ISNUMBER('Tables 1'!H26)),'Tables 1'!H28-'Tables 1'!H26,"")</f>
        <v/>
      </c>
      <c r="I15" s="128">
        <f>IF(AND(ISNUMBER('Tables 1'!I28),ISNUMBER('Tables 1'!I26)),'Tables 1'!I28-'Tables 1'!I26,"")</f>
        <v>0.74299999999999944</v>
      </c>
      <c r="J15" s="128">
        <f>IF(AND(ISNUMBER('Tables 1'!J28),ISNUMBER('Tables 1'!J26)),'Tables 1'!J28-'Tables 1'!J26,"")</f>
        <v>0.47000000000000064</v>
      </c>
      <c r="K15" s="133">
        <f>MIN(C15:J15)</f>
        <v>0.47000000000000064</v>
      </c>
      <c r="L15" s="24">
        <f>MAX(C15:J15)</f>
        <v>0.74299999999999944</v>
      </c>
      <c r="M15" s="145">
        <f>AVERAGE(C15:J15)</f>
        <v>0.58924999999999983</v>
      </c>
      <c r="N15" s="275">
        <f>ABS((L15-K15)/M15)</f>
        <v>0.46330080610945928</v>
      </c>
      <c r="O15" s="227"/>
      <c r="P15" s="171">
        <f>IF(AND(ISNUMBER('Tables 1'!P28),ISNUMBER('Tables 1'!P26)),'Tables 1'!P28-'Tables 1'!P26,"")</f>
        <v>0.5111100000000004</v>
      </c>
    </row>
    <row r="16" spans="2:16">
      <c r="B16" s="106" t="s">
        <v>319</v>
      </c>
      <c r="C16" s="117">
        <f>IF(AND(ISNUMBER('Tables 1'!C29),ISNUMBER('Tables 1'!C28)),'Tables 1'!C29-'Tables 1'!C28,"")</f>
        <v>3.4319999999999995</v>
      </c>
      <c r="D16" s="117">
        <f>IF(AND(ISNUMBER('Tables 1'!D29),ISNUMBER('Tables 1'!D28)),'Tables 1'!D29-'Tables 1'!D28,"")</f>
        <v>3.5250000000000004</v>
      </c>
      <c r="E16" s="117">
        <f>IF(AND(ISNUMBER('Tables 1'!E29),ISNUMBER('Tables 1'!E28)),'Tables 1'!E29-'Tables 1'!E28,"")</f>
        <v>3.4559999999999995</v>
      </c>
      <c r="F16" s="117">
        <f>IF(AND(ISNUMBER('Tables 1'!F29),ISNUMBER('Tables 1'!F28)),'Tables 1'!F29-'Tables 1'!F28,"")</f>
        <v>3.5309999999999988</v>
      </c>
      <c r="G16" s="117">
        <f>IF(AND(ISNUMBER('Tables 1'!G29),ISNUMBER('Tables 1'!G28)),'Tables 1'!G29-'Tables 1'!G28,"")</f>
        <v>3.5219999999999985</v>
      </c>
      <c r="H16" s="117">
        <f>IF(AND(ISNUMBER('Tables 1'!H29),ISNUMBER('Tables 1'!H28)),'Tables 1'!H29-'Tables 1'!H28,"")</f>
        <v>3.6150000000000011</v>
      </c>
      <c r="I16" s="117">
        <f>IF(AND(ISNUMBER('Tables 1'!I29),ISNUMBER('Tables 1'!I28)),'Tables 1'!I29-'Tables 1'!I28,"")</f>
        <v>3.5430000000000001</v>
      </c>
      <c r="J16" s="117">
        <f>IF(AND(ISNUMBER('Tables 1'!J29),ISNUMBER('Tables 1'!J28)),'Tables 1'!J29-'Tables 1'!J28,"")</f>
        <v>3.5270000000000001</v>
      </c>
      <c r="K16" s="133">
        <f t="shared" si="0"/>
        <v>3.4319999999999995</v>
      </c>
      <c r="L16" s="24">
        <f t="shared" si="1"/>
        <v>3.6150000000000011</v>
      </c>
      <c r="M16" s="145">
        <f t="shared" si="2"/>
        <v>3.518875</v>
      </c>
      <c r="N16" s="275">
        <f t="shared" si="3"/>
        <v>5.2005257362083508E-2</v>
      </c>
      <c r="O16" s="227"/>
      <c r="P16" s="158">
        <f>IF(AND(ISNUMBER('Tables 1'!P29),ISNUMBER('Tables 1'!P28)),'Tables 1'!P29-'Tables 1'!P28,"")</f>
        <v>3.7889299999999997</v>
      </c>
    </row>
    <row r="17" spans="2:16">
      <c r="B17" s="106" t="s">
        <v>320</v>
      </c>
      <c r="C17" s="117">
        <f>IF(AND(ISNUMBER('Tables 1'!C30),ISNUMBER('Tables 1'!C28)),'Tables 1'!C30-'Tables 1'!C28,"")</f>
        <v>-1.2949999999999999</v>
      </c>
      <c r="D17" s="117">
        <f>IF(AND(ISNUMBER('Tables 1'!D30),ISNUMBER('Tables 1'!D28)),'Tables 1'!D30-'Tables 1'!D28,"")</f>
        <v>-1.2059999999999995</v>
      </c>
      <c r="E17" s="117">
        <f>IF(AND(ISNUMBER('Tables 1'!E30),ISNUMBER('Tables 1'!E28)),'Tables 1'!E30-'Tables 1'!E28,"")</f>
        <v>-1.3390000000000004</v>
      </c>
      <c r="F17" s="117">
        <f>IF(AND(ISNUMBER('Tables 1'!F30),ISNUMBER('Tables 1'!F28)),'Tables 1'!F30-'Tables 1'!F28,"")</f>
        <v>-1.3330000000000002</v>
      </c>
      <c r="G17" s="117">
        <f>IF(AND(ISNUMBER('Tables 1'!G30),ISNUMBER('Tables 1'!G28)),'Tables 1'!G30-'Tables 1'!G28,"")</f>
        <v>-1.3410000000000011</v>
      </c>
      <c r="H17" s="117">
        <f>IF(AND(ISNUMBER('Tables 1'!H30),ISNUMBER('Tables 1'!H28)),'Tables 1'!H30-'Tables 1'!H28,"")</f>
        <v>-1.2279999999999998</v>
      </c>
      <c r="I17" s="117">
        <f>IF(AND(ISNUMBER('Tables 1'!I30),ISNUMBER('Tables 1'!I28)),'Tables 1'!I30-'Tables 1'!I28,"")</f>
        <v>-1.2210000000000001</v>
      </c>
      <c r="J17" s="117">
        <f>IF(AND(ISNUMBER('Tables 1'!J30),ISNUMBER('Tables 1'!J28)),'Tables 1'!J30-'Tables 1'!J28,"")</f>
        <v>-1.2030000000000003</v>
      </c>
      <c r="K17" s="133">
        <f t="shared" si="0"/>
        <v>-1.3410000000000011</v>
      </c>
      <c r="L17" s="24">
        <f t="shared" si="1"/>
        <v>-1.2030000000000003</v>
      </c>
      <c r="M17" s="145">
        <f t="shared" si="2"/>
        <v>-1.27075</v>
      </c>
      <c r="N17" s="275">
        <f t="shared" si="3"/>
        <v>0.10859728506787392</v>
      </c>
      <c r="O17" s="227"/>
      <c r="P17" s="158">
        <f>IF(AND(ISNUMBER('Tables 1'!P30),ISNUMBER('Tables 1'!P28)),'Tables 1'!P30-'Tables 1'!P28,"")</f>
        <v>-1.2444499999999996</v>
      </c>
    </row>
    <row r="18" spans="2:16">
      <c r="B18" s="106" t="s">
        <v>321</v>
      </c>
      <c r="C18" s="117">
        <f>IF(AND(ISNUMBER('Tables 1'!C31),ISNUMBER('Tables 1'!C28)),'Tables 1'!C31-'Tables 1'!C28,"")</f>
        <v>-2.1929999999999996</v>
      </c>
      <c r="D18" s="117">
        <f>IF(AND(ISNUMBER('Tables 1'!D31),ISNUMBER('Tables 1'!D28)),'Tables 1'!D31-'Tables 1'!D28,"")</f>
        <v>-1.476</v>
      </c>
      <c r="E18" s="117">
        <f>IF(AND(ISNUMBER('Tables 1'!E31),ISNUMBER('Tables 1'!E28)),'Tables 1'!E31-'Tables 1'!E28,"")</f>
        <v>-1.7630000000000008</v>
      </c>
      <c r="F18" s="117">
        <f>IF(AND(ISNUMBER('Tables 1'!F31),ISNUMBER('Tables 1'!F28)),'Tables 1'!F31-'Tables 1'!F28,"")</f>
        <v>-1.4940000000000007</v>
      </c>
      <c r="G18" s="117">
        <f>IF(AND(ISNUMBER('Tables 1'!G31),ISNUMBER('Tables 1'!G28)),'Tables 1'!G31-'Tables 1'!G28,"")</f>
        <v>-1.4740000000000011</v>
      </c>
      <c r="H18" s="117">
        <f>IF(AND(ISNUMBER('Tables 1'!H31),ISNUMBER('Tables 1'!H28)),'Tables 1'!H31-'Tables 1'!H28,"")</f>
        <v>-1.4479999999999995</v>
      </c>
      <c r="I18" s="117">
        <f>IF(AND(ISNUMBER('Tables 1'!I31),ISNUMBER('Tables 1'!I28)),'Tables 1'!I31-'Tables 1'!I28,"")</f>
        <v>-1.5329999999999995</v>
      </c>
      <c r="J18" s="117">
        <f>IF(AND(ISNUMBER('Tables 1'!J31),ISNUMBER('Tables 1'!J28)),'Tables 1'!J31-'Tables 1'!J28,"")</f>
        <v>-1.6989999999999998</v>
      </c>
      <c r="K18" s="133">
        <f t="shared" si="0"/>
        <v>-2.1929999999999996</v>
      </c>
      <c r="L18" s="24">
        <f t="shared" si="1"/>
        <v>-1.4479999999999995</v>
      </c>
      <c r="M18" s="145">
        <f t="shared" si="2"/>
        <v>-1.6350000000000002</v>
      </c>
      <c r="N18" s="275">
        <f t="shared" si="3"/>
        <v>0.45565749235474007</v>
      </c>
      <c r="O18" s="227"/>
      <c r="P18" s="158">
        <f>IF(AND(ISNUMBER('Tables 1'!P31),ISNUMBER('Tables 1'!P28)),'Tables 1'!P31-'Tables 1'!P28,"")</f>
        <v>-1.9249999999999998</v>
      </c>
    </row>
    <row r="19" spans="2:16">
      <c r="B19" s="106" t="s">
        <v>322</v>
      </c>
      <c r="C19" s="117">
        <f>IF(AND(ISNUMBER('Tables 1'!C32),ISNUMBER('Tables 1'!C28)),'Tables 1'!C32-'Tables 1'!C28,"")</f>
        <v>-2.4340000000000002</v>
      </c>
      <c r="D19" s="117">
        <f>IF(AND(ISNUMBER('Tables 1'!D32),ISNUMBER('Tables 1'!D28)),'Tables 1'!D32-'Tables 1'!D28,"")</f>
        <v>-2.2850000000000001</v>
      </c>
      <c r="E19" s="117" t="str">
        <f>IF(AND(ISNUMBER('Tables 1'!E32),ISNUMBER('Tables 1'!E28)),'Tables 1'!E32-'Tables 1'!E28,"")</f>
        <v/>
      </c>
      <c r="F19" s="117">
        <f>IF(AND(ISNUMBER('Tables 1'!F32),ISNUMBER('Tables 1'!F28)),'Tables 1'!F32-'Tables 1'!F28,"")</f>
        <v>-2.7610000000000001</v>
      </c>
      <c r="G19" s="137">
        <f>IF(AND(ISNUMBER('Tables 1'!G32),ISNUMBER('Tables 1'!G28)),'Tables 1'!G32-'Tables 1'!G28,"")</f>
        <v>-2.2070000000000007</v>
      </c>
      <c r="H19" s="117" t="str">
        <f>IF(AND(ISNUMBER('Tables 1'!H32),ISNUMBER('Tables 1'!H28)),'Tables 1'!H32-'Tables 1'!H28,"")</f>
        <v/>
      </c>
      <c r="I19" s="117">
        <f>IF(AND(ISNUMBER('Tables 1'!I32),ISNUMBER('Tables 1'!I28)),'Tables 1'!I32-'Tables 1'!I28,"")</f>
        <v>-2.25</v>
      </c>
      <c r="J19" s="117">
        <f>IF(AND(ISNUMBER('Tables 1'!J32),ISNUMBER('Tables 1'!J28)),'Tables 1'!J32-'Tables 1'!J28,"")</f>
        <v>-1.9480000000000004</v>
      </c>
      <c r="K19" s="133">
        <f t="shared" si="0"/>
        <v>-2.7610000000000001</v>
      </c>
      <c r="L19" s="24">
        <f t="shared" si="1"/>
        <v>-1.9480000000000004</v>
      </c>
      <c r="M19" s="230">
        <f t="shared" si="2"/>
        <v>-2.3141666666666669</v>
      </c>
      <c r="N19" s="277">
        <f t="shared" si="3"/>
        <v>0.35131436802304628</v>
      </c>
      <c r="O19" s="227"/>
      <c r="P19" s="158">
        <f>IF(AND(ISNUMBER('Tables 1'!P32),ISNUMBER('Tables 1'!P28)),'Tables 1'!P32-'Tables 1'!P28,"")</f>
        <v>-2.6583399999999999</v>
      </c>
    </row>
    <row r="20" spans="2:16">
      <c r="B20" s="106" t="s">
        <v>323</v>
      </c>
      <c r="C20" s="117">
        <f>IF(AND(ISNUMBER('Tables 1'!C33),ISNUMBER('Tables 1'!C32)),'Tables 1'!C33-'Tables 1'!C32,"")</f>
        <v>0.16500000000000004</v>
      </c>
      <c r="D20" s="117">
        <f>IF(AND(ISNUMBER('Tables 1'!D33),ISNUMBER('Tables 1'!D32)),'Tables 1'!D33-'Tables 1'!D32,"")</f>
        <v>0.19500000000000028</v>
      </c>
      <c r="E20" s="117" t="str">
        <f>IF(AND(ISNUMBER('Tables 1'!E33),ISNUMBER('Tables 1'!E32)),'Tables 1'!E33-'Tables 1'!E32,"")</f>
        <v/>
      </c>
      <c r="F20" s="117">
        <f>IF(AND(ISNUMBER('Tables 1'!F33),ISNUMBER('Tables 1'!F32)),'Tables 1'!F33-'Tables 1'!F32,"")</f>
        <v>0.59600000000000009</v>
      </c>
      <c r="G20" s="137">
        <f>IF(AND(ISNUMBER('Tables 1'!G33),ISNUMBER('Tables 1'!G32)),'Tables 1'!G33-'Tables 1'!G32,"")</f>
        <v>0.22799999999999976</v>
      </c>
      <c r="H20" s="117" t="str">
        <f>IF(AND(ISNUMBER('Tables 1'!H33),ISNUMBER('Tables 1'!H32)),'Tables 1'!H33-'Tables 1'!H32,"")</f>
        <v/>
      </c>
      <c r="I20" s="117">
        <f>IF(AND(ISNUMBER('Tables 1'!I33),ISNUMBER('Tables 1'!I32)),'Tables 1'!I33-'Tables 1'!I32,"")</f>
        <v>0.23200000000000021</v>
      </c>
      <c r="J20" s="117">
        <f>IF(AND(ISNUMBER('Tables 1'!J33),ISNUMBER('Tables 1'!J32)),'Tables 1'!J33-'Tables 1'!J32,"")</f>
        <v>0.35200000000000031</v>
      </c>
      <c r="K20" s="133">
        <f t="shared" si="0"/>
        <v>0.16500000000000004</v>
      </c>
      <c r="L20" s="24">
        <f t="shared" si="1"/>
        <v>0.59600000000000009</v>
      </c>
      <c r="M20" s="230">
        <f t="shared" si="2"/>
        <v>0.2946666666666668</v>
      </c>
      <c r="N20" s="277">
        <f t="shared" si="3"/>
        <v>1.462669683257918</v>
      </c>
      <c r="O20" s="227"/>
      <c r="P20" s="166">
        <f>IF(AND(ISNUMBER('Tables 1'!P33),ISNUMBER('Tables 1'!P32)),'Tables 1'!P33-'Tables 1'!P32,"")</f>
        <v>0.19723000000000024</v>
      </c>
    </row>
    <row r="21" spans="2:16">
      <c r="B21" s="106" t="s">
        <v>324</v>
      </c>
      <c r="C21" s="117">
        <f>IF(AND(ISNUMBER('Tables 1'!C37),ISNUMBER('Tables 1'!C32)),'Tables 1'!C37-'Tables 1'!C32,"")</f>
        <v>-0.6509999999999998</v>
      </c>
      <c r="D21" s="117">
        <f>IF(AND(ISNUMBER('Tables 1'!D37),ISNUMBER('Tables 1'!D32)),'Tables 1'!D37-'Tables 1'!D32,"")</f>
        <v>-0.72100000000000009</v>
      </c>
      <c r="E21" s="117" t="str">
        <f>IF(AND(ISNUMBER('Tables 1'!E37),ISNUMBER('Tables 1'!E32)),'Tables 1'!E37-'Tables 1'!E32,"")</f>
        <v/>
      </c>
      <c r="F21" s="117">
        <f>IF(AND(ISNUMBER('Tables 1'!F37),ISNUMBER('Tables 1'!F32)),'Tables 1'!F37-'Tables 1'!F32,"")</f>
        <v>-0.71400000000000041</v>
      </c>
      <c r="G21" s="137">
        <f>IF(AND(ISNUMBER('Tables 1'!G37),ISNUMBER('Tables 1'!G32)),'Tables 1'!G37-'Tables 1'!G32,"")</f>
        <v>-0.77899999999999991</v>
      </c>
      <c r="H21" s="117" t="str">
        <f>IF(AND(ISNUMBER('Tables 1'!H37),ISNUMBER('Tables 1'!H32)),'Tables 1'!H37-'Tables 1'!H32,"")</f>
        <v/>
      </c>
      <c r="I21" s="117">
        <f>IF(AND(ISNUMBER('Tables 1'!I37),ISNUMBER('Tables 1'!I32)),'Tables 1'!I37-'Tables 1'!I32,"")</f>
        <v>-0.69899999999999984</v>
      </c>
      <c r="J21" s="117">
        <f>IF(AND(ISNUMBER('Tables 1'!J37),ISNUMBER('Tables 1'!J32)),'Tables 1'!J37-'Tables 1'!J32,"")</f>
        <v>-0.64900000000000002</v>
      </c>
      <c r="K21" s="232">
        <f t="shared" si="0"/>
        <v>-0.77899999999999991</v>
      </c>
      <c r="L21" s="24">
        <f t="shared" si="1"/>
        <v>-0.64900000000000002</v>
      </c>
      <c r="M21" s="230">
        <f t="shared" si="2"/>
        <v>-0.70216666666666672</v>
      </c>
      <c r="N21" s="277">
        <f t="shared" si="3"/>
        <v>0.18514122952765233</v>
      </c>
      <c r="O21" s="227"/>
      <c r="P21" s="158">
        <f>IF(AND(ISNUMBER('Tables 1'!P37),ISNUMBER('Tables 1'!P32)),'Tables 1'!P37-'Tables 1'!P32,"")</f>
        <v>-0.69444000000000017</v>
      </c>
    </row>
    <row r="22" spans="2:16">
      <c r="B22" s="106" t="s">
        <v>325</v>
      </c>
      <c r="C22" s="117">
        <f>IF(AND(ISNUMBER('Tables 1'!C34),ISNUMBER('Tables 1'!C32)),'Tables 1'!C34-'Tables 1'!C32,"")</f>
        <v>6.7000000000000171E-2</v>
      </c>
      <c r="D22" s="117">
        <f>IF(AND(ISNUMBER('Tables 1'!D34),ISNUMBER('Tables 1'!D32)),'Tables 1'!D34-'Tables 1'!D32,"")</f>
        <v>2.8999999999999915E-2</v>
      </c>
      <c r="E22" s="117" t="str">
        <f>IF(AND(ISNUMBER('Tables 1'!E34),ISNUMBER('Tables 1'!E32)),'Tables 1'!E34-'Tables 1'!E32,"")</f>
        <v/>
      </c>
      <c r="F22" s="117">
        <f>IF(AND(ISNUMBER('Tables 1'!F34),ISNUMBER('Tables 1'!F32)),'Tables 1'!F34-'Tables 1'!F32,"")</f>
        <v>6.4999999999999503E-2</v>
      </c>
      <c r="G22" s="137">
        <f>IF(AND(ISNUMBER('Tables 1'!G34),ISNUMBER('Tables 1'!G32)),'Tables 1'!G34-'Tables 1'!G32,"")</f>
        <v>2.2000000000000242E-2</v>
      </c>
      <c r="H22" s="117" t="str">
        <f>IF(AND(ISNUMBER('Tables 1'!H34),ISNUMBER('Tables 1'!H32)),'Tables 1'!H34-'Tables 1'!H32,"")</f>
        <v/>
      </c>
      <c r="I22" s="117">
        <f>IF(AND(ISNUMBER('Tables 1'!I34),ISNUMBER('Tables 1'!I32)),'Tables 1'!I34-'Tables 1'!I32,"")</f>
        <v>8.4999999999999964E-2</v>
      </c>
      <c r="J22" s="117">
        <f>IF(AND(ISNUMBER('Tables 1'!J34),ISNUMBER('Tables 1'!J32)),'Tables 1'!J34-'Tables 1'!J32,"")</f>
        <v>2.0000000000000462E-2</v>
      </c>
      <c r="K22" s="133">
        <f t="shared" si="0"/>
        <v>2.0000000000000462E-2</v>
      </c>
      <c r="L22" s="24">
        <f t="shared" si="1"/>
        <v>8.4999999999999964E-2</v>
      </c>
      <c r="M22" s="230">
        <f t="shared" si="2"/>
        <v>4.8000000000000043E-2</v>
      </c>
      <c r="N22" s="277">
        <f t="shared" si="3"/>
        <v>1.3541666666666552</v>
      </c>
      <c r="O22" s="227"/>
      <c r="P22" s="158">
        <f>IF(AND(ISNUMBER('Tables 1'!P34),ISNUMBER('Tables 1'!P32)),'Tables 1'!P34-'Tables 1'!P32,"")</f>
        <v>3.3339999999999925E-2</v>
      </c>
    </row>
    <row r="23" spans="2:16">
      <c r="B23" s="106" t="s">
        <v>1543</v>
      </c>
      <c r="C23" s="117">
        <f>IF(AND(ISNUMBER('Tables 1'!C35),ISNUMBER('Tables 1'!C32)),'Tables 1'!C35-'Tables 1'!C32,"")</f>
        <v>0.25100000000000033</v>
      </c>
      <c r="D23" s="117">
        <f>IF(AND(ISNUMBER('Tables 1'!D35),ISNUMBER('Tables 1'!D32)),'Tables 1'!D35-'Tables 1'!D32,"")</f>
        <v>0.14700000000000024</v>
      </c>
      <c r="E23" s="117" t="str">
        <f>IF(AND(ISNUMBER('Tables 1'!E35),ISNUMBER('Tables 1'!E32)),'Tables 1'!E35-'Tables 1'!E32,"")</f>
        <v/>
      </c>
      <c r="F23" s="117">
        <f>IF(AND(ISNUMBER('Tables 1'!F35),ISNUMBER('Tables 1'!F32)),'Tables 1'!F35-'Tables 1'!F32,"")</f>
        <v>0.24599999999999955</v>
      </c>
      <c r="G23" s="137">
        <f>IF(AND(ISNUMBER('Tables 1'!G35),ISNUMBER('Tables 1'!G32)),'Tables 1'!G35-'Tables 1'!G32,"")</f>
        <v>4.4000000000000483E-2</v>
      </c>
      <c r="H23" s="117" t="str">
        <f>IF(AND(ISNUMBER('Tables 1'!H35),ISNUMBER('Tables 1'!H32)),'Tables 1'!H35-'Tables 1'!H32,"")</f>
        <v/>
      </c>
      <c r="I23" s="117">
        <f>IF(AND(ISNUMBER('Tables 1'!I35),ISNUMBER('Tables 1'!I32)),'Tables 1'!I35-'Tables 1'!I32,"")</f>
        <v>7.6999999999999957E-2</v>
      </c>
      <c r="J23" s="117">
        <f>IF(AND(ISNUMBER('Tables 1'!J35),ISNUMBER('Tables 1'!J32)),'Tables 1'!J35-'Tables 1'!J32,"")</f>
        <v>0.29699999999999971</v>
      </c>
      <c r="K23" s="232">
        <f t="shared" si="0"/>
        <v>4.4000000000000483E-2</v>
      </c>
      <c r="L23" s="24">
        <f t="shared" si="1"/>
        <v>0.29699999999999971</v>
      </c>
      <c r="M23" s="230">
        <f t="shared" si="2"/>
        <v>0.17700000000000005</v>
      </c>
      <c r="N23" s="277">
        <f t="shared" si="3"/>
        <v>1.4293785310734415</v>
      </c>
      <c r="O23" s="227"/>
      <c r="P23" s="158">
        <f>IF(AND(ISNUMBER('Tables 1'!P35),ISNUMBER('Tables 1'!P32)),'Tables 1'!P35-'Tables 1'!P32,"")</f>
        <v>4.4449999999999434E-2</v>
      </c>
    </row>
    <row r="24" spans="2:16" ht="14" thickBot="1">
      <c r="B24" s="109" t="s">
        <v>1544</v>
      </c>
      <c r="C24" s="119">
        <f>IF(AND(ISNUMBER('Tables 1'!C36),ISNUMBER('Tables 1'!C35)),'Tables 1'!C36-'Tables 1'!C35,"")</f>
        <v>0.45999999999999996</v>
      </c>
      <c r="D24" s="119">
        <f>IF(AND(ISNUMBER('Tables 1'!D36),ISNUMBER('Tables 1'!D35)),'Tables 1'!D36-'Tables 1'!D35,"")</f>
        <v>0.25</v>
      </c>
      <c r="E24" s="119" t="str">
        <f>IF(AND(ISNUMBER('Tables 1'!E36),ISNUMBER('Tables 1'!E35)),'Tables 1'!E36-'Tables 1'!E35,"")</f>
        <v/>
      </c>
      <c r="F24" s="119">
        <f>IF(AND(ISNUMBER('Tables 1'!F36),ISNUMBER('Tables 1'!F35)),'Tables 1'!F36-'Tables 1'!F35,"")</f>
        <v>0.2629999999999999</v>
      </c>
      <c r="G24" s="149">
        <f>IF(AND(ISNUMBER('Tables 1'!G36),ISNUMBER('Tables 1'!G35)),'Tables 1'!G36-'Tables 1'!G35,"")</f>
        <v>0.20099999999999962</v>
      </c>
      <c r="H24" s="119" t="str">
        <f>IF(AND(ISNUMBER('Tables 1'!H36),ISNUMBER('Tables 1'!H35)),'Tables 1'!H36-'Tables 1'!H35,"")</f>
        <v/>
      </c>
      <c r="I24" s="119">
        <f>IF(AND(ISNUMBER('Tables 1'!I36),ISNUMBER('Tables 1'!I35)),'Tables 1'!I36-'Tables 1'!I35,"")</f>
        <v>0.48600000000000065</v>
      </c>
      <c r="J24" s="119" t="str">
        <f>IF(AND(ISNUMBER('Tables 1'!J36),ISNUMBER('Tables 1'!J35)),'Tables 1'!J36-'Tables 1'!J35,"")</f>
        <v/>
      </c>
      <c r="K24" s="233">
        <f t="shared" si="0"/>
        <v>0.20099999999999962</v>
      </c>
      <c r="L24" s="110">
        <f t="shared" si="1"/>
        <v>0.48600000000000065</v>
      </c>
      <c r="M24" s="231">
        <f t="shared" si="2"/>
        <v>0.33200000000000002</v>
      </c>
      <c r="N24" s="282">
        <f t="shared" si="3"/>
        <v>0.85843373493976205</v>
      </c>
      <c r="O24" s="227"/>
      <c r="P24" s="160">
        <f>IF(AND(ISNUMBER('Tables 1'!P36),ISNUMBER('Tables 1'!P35)),'Tables 1'!P36-'Tables 1'!P35,"")</f>
        <v>0.2777800000000008</v>
      </c>
    </row>
    <row r="25" spans="2:16" ht="14" thickTop="1">
      <c r="B25" s="397" t="s">
        <v>1394</v>
      </c>
      <c r="C25" s="120"/>
      <c r="D25" s="120"/>
      <c r="E25" s="120"/>
      <c r="F25" s="120"/>
      <c r="G25" s="120"/>
      <c r="H25" s="120"/>
      <c r="I25" s="120"/>
      <c r="J25" s="120"/>
      <c r="K25" s="232"/>
      <c r="L25" s="150"/>
      <c r="M25" s="230"/>
      <c r="N25" s="277"/>
      <c r="O25" s="227"/>
      <c r="P25" s="158"/>
    </row>
    <row r="26" spans="2:16">
      <c r="B26" s="106"/>
      <c r="C26" s="115" t="str">
        <f>'ESP-DMU'!$E$48</f>
        <v>ESP</v>
      </c>
      <c r="D26" s="115" t="str">
        <f>'BLAST-USIT'!$E$48</f>
        <v>BLAST</v>
      </c>
      <c r="E26" s="115" t="str">
        <f>DOE21D!$E$48</f>
        <v>DOE21D</v>
      </c>
      <c r="F26" s="115" t="str">
        <f>'SRES-SUN'!$E$48</f>
        <v>SRES-SUN</v>
      </c>
      <c r="G26" s="115" t="str">
        <f>'SRES-BRE'!$E$48&amp;"*"</f>
        <v>SRES*</v>
      </c>
      <c r="H26" s="115" t="str">
        <f>S3PAS!$E$48</f>
        <v>S3PAS</v>
      </c>
      <c r="I26" s="115" t="str">
        <f>TRNSYS!$E$48</f>
        <v>TSYS</v>
      </c>
      <c r="J26" s="115" t="str">
        <f>TASE!$E$48</f>
        <v>TASE</v>
      </c>
      <c r="K26" s="391"/>
      <c r="L26" s="126"/>
      <c r="M26" s="126"/>
      <c r="N26" s="392" t="s">
        <v>1371</v>
      </c>
      <c r="O26" s="125"/>
      <c r="P26" s="156" t="str">
        <f>YourData!$E$48</f>
        <v>OS</v>
      </c>
    </row>
    <row r="27" spans="2:16">
      <c r="B27" s="108" t="s">
        <v>24</v>
      </c>
      <c r="C27" s="143" t="str">
        <f>'ESP-DMU'!$E$52</f>
        <v>DMU</v>
      </c>
      <c r="D27" s="143" t="str">
        <f>'BLAST-USIT'!$E$52</f>
        <v>US-IT</v>
      </c>
      <c r="E27" s="143" t="str">
        <f>DOE21D!$E$52</f>
        <v>NREL</v>
      </c>
      <c r="F27" s="143" t="str">
        <f>'SRES-SUN'!$E$52</f>
        <v>NREL</v>
      </c>
      <c r="G27" s="143" t="str">
        <f>'SRES-BRE'!$E$52</f>
        <v>BRE</v>
      </c>
      <c r="H27" s="143" t="str">
        <f>S3PAS!$E$52</f>
        <v>SPAIN</v>
      </c>
      <c r="I27" s="143" t="str">
        <f>TRNSYS!$E$52</f>
        <v>BEL-BRE</v>
      </c>
      <c r="J27" s="143" t="str">
        <f>TASE!$E$52</f>
        <v>FINLAND</v>
      </c>
      <c r="K27" s="393" t="s">
        <v>339</v>
      </c>
      <c r="L27" s="141" t="s">
        <v>340</v>
      </c>
      <c r="M27" s="116" t="s">
        <v>341</v>
      </c>
      <c r="N27" s="463" t="s">
        <v>1369</v>
      </c>
      <c r="O27" s="125"/>
      <c r="P27" s="164" t="str">
        <f>YourData!$E$52</f>
        <v>NREL</v>
      </c>
    </row>
    <row r="28" spans="2:16">
      <c r="B28" s="106" t="s">
        <v>318</v>
      </c>
      <c r="C28" s="117">
        <f>IF(AND(ISNUMBER('Tables 1'!C66),ISNUMBER('Tables 1'!C65)),'Tables 1'!C66-'Tables 1'!C65,"")</f>
        <v>0.15599999999999997</v>
      </c>
      <c r="D28" s="117" t="str">
        <f>IF(AND(ISNUMBER('Tables 1'!D66),ISNUMBER('Tables 1'!D65)),'Tables 1'!D66-'Tables 1'!D65,"")</f>
        <v/>
      </c>
      <c r="E28" s="117" t="str">
        <f>IF(AND(ISNUMBER('Tables 1'!E66),ISNUMBER('Tables 1'!E65)),'Tables 1'!E66-'Tables 1'!E65,"")</f>
        <v/>
      </c>
      <c r="F28" s="117" t="str">
        <f>IF(AND(ISNUMBER('Tables 1'!F66),ISNUMBER('Tables 1'!F65)),'Tables 1'!F66-'Tables 1'!F65,"")</f>
        <v/>
      </c>
      <c r="G28" s="117" t="str">
        <f>IF(AND(ISNUMBER('Tables 1'!G66),ISNUMBER('Tables 1'!G65)),'Tables 1'!G66-'Tables 1'!G65,"")</f>
        <v/>
      </c>
      <c r="H28" s="117" t="str">
        <f>IF(AND(ISNUMBER('Tables 1'!H66),ISNUMBER('Tables 1'!H65)),'Tables 1'!H66-'Tables 1'!H65,"")</f>
        <v/>
      </c>
      <c r="I28" s="117" t="str">
        <f>IF(AND(ISNUMBER('Tables 1'!I66),ISNUMBER('Tables 1'!I65)),'Tables 1'!I66-'Tables 1'!I65,"")</f>
        <v/>
      </c>
      <c r="J28" s="117" t="str">
        <f>IF(AND(ISNUMBER('Tables 1'!J66),ISNUMBER('Tables 1'!J65)),'Tables 1'!J66-'Tables 1'!J65,"")</f>
        <v/>
      </c>
      <c r="K28" s="113">
        <f t="shared" ref="K28:K41" si="4">MIN(C28:J28)</f>
        <v>0.15599999999999997</v>
      </c>
      <c r="L28" s="131">
        <f t="shared" ref="L28:L41" si="5">MAX(C28:J28)</f>
        <v>0.15599999999999997</v>
      </c>
      <c r="M28" s="228">
        <f t="shared" ref="M28:M41" si="6">AVERAGE(C28:J28)</f>
        <v>0.15599999999999997</v>
      </c>
      <c r="N28" s="275">
        <f t="shared" ref="N28:N41" si="7">ABS((L28-K28)/M28)</f>
        <v>0</v>
      </c>
      <c r="O28" s="227"/>
      <c r="P28" s="158">
        <f>IF(AND(ISNUMBER('Tables 1'!P66),ISNUMBER('Tables 1'!P65)),'Tables 1'!P66-'Tables 1'!P65,"")</f>
        <v>0.17499999999999999</v>
      </c>
    </row>
    <row r="29" spans="2:16">
      <c r="B29" s="374" t="s">
        <v>1395</v>
      </c>
      <c r="C29" s="117">
        <f>IF(AND(ISNUMBER('Tables 1'!C67),ISNUMBER('Tables 1'!C66)),'Tables 1'!C67-'Tables 1'!C66,"")</f>
        <v>-0.40799999999999992</v>
      </c>
      <c r="D29" s="117" t="str">
        <f>IF(AND(ISNUMBER('Tables 1'!D67),ISNUMBER('Tables 1'!D66)),'Tables 1'!D67-'Tables 1'!D66,"")</f>
        <v/>
      </c>
      <c r="E29" s="117" t="str">
        <f>IF(AND(ISNUMBER('Tables 1'!E67),ISNUMBER('Tables 1'!E66)),'Tables 1'!E67-'Tables 1'!E66,"")</f>
        <v/>
      </c>
      <c r="F29" s="117" t="str">
        <f>IF(AND(ISNUMBER('Tables 1'!F67),ISNUMBER('Tables 1'!F66)),'Tables 1'!F67-'Tables 1'!F66,"")</f>
        <v/>
      </c>
      <c r="G29" s="117" t="str">
        <f>IF(AND(ISNUMBER('Tables 1'!G67),ISNUMBER('Tables 1'!G66)),'Tables 1'!G67-'Tables 1'!G66,"")</f>
        <v/>
      </c>
      <c r="H29" s="117" t="str">
        <f>IF(AND(ISNUMBER('Tables 1'!H67),ISNUMBER('Tables 1'!H66)),'Tables 1'!H67-'Tables 1'!H66,"")</f>
        <v/>
      </c>
      <c r="I29" s="117" t="str">
        <f>IF(AND(ISNUMBER('Tables 1'!I67),ISNUMBER('Tables 1'!I66)),'Tables 1'!I67-'Tables 1'!I66,"")</f>
        <v/>
      </c>
      <c r="J29" s="117" t="str">
        <f>IF(AND(ISNUMBER('Tables 1'!J67),ISNUMBER('Tables 1'!J66)),'Tables 1'!J67-'Tables 1'!J66,"")</f>
        <v/>
      </c>
      <c r="K29" s="113">
        <f t="shared" si="4"/>
        <v>-0.40799999999999992</v>
      </c>
      <c r="L29" s="117">
        <f t="shared" si="5"/>
        <v>-0.40799999999999992</v>
      </c>
      <c r="M29" s="145">
        <f t="shared" si="6"/>
        <v>-0.40799999999999992</v>
      </c>
      <c r="N29" s="275">
        <f t="shared" si="7"/>
        <v>0</v>
      </c>
      <c r="O29" s="227"/>
      <c r="P29" s="158">
        <f>IF(AND(ISNUMBER('Tables 1'!P67),ISNUMBER('Tables 1'!P66)),'Tables 1'!P67-'Tables 1'!P66,"")</f>
        <v>-0.22222199999999998</v>
      </c>
    </row>
    <row r="30" spans="2:16">
      <c r="B30" s="374" t="s">
        <v>1396</v>
      </c>
      <c r="C30" s="117">
        <f>IF(AND(ISNUMBER('Tables 1'!C69),ISNUMBER('Tables 1'!C68)),'Tables 1'!C69-'Tables 1'!C68,"")</f>
        <v>-0.45300000000000001</v>
      </c>
      <c r="D30" s="117" t="str">
        <f>IF(AND(ISNUMBER('Tables 1'!D69),ISNUMBER('Tables 1'!D68)),'Tables 1'!D69-'Tables 1'!D68,"")</f>
        <v/>
      </c>
      <c r="E30" s="117" t="str">
        <f>IF(AND(ISNUMBER('Tables 1'!E69),ISNUMBER('Tables 1'!E68)),'Tables 1'!E69-'Tables 1'!E68,"")</f>
        <v/>
      </c>
      <c r="F30" s="117" t="str">
        <f>IF(AND(ISNUMBER('Tables 1'!F69),ISNUMBER('Tables 1'!F68)),'Tables 1'!F69-'Tables 1'!F68,"")</f>
        <v/>
      </c>
      <c r="G30" s="117" t="str">
        <f>IF(AND(ISNUMBER('Tables 1'!G69),ISNUMBER('Tables 1'!G68)),'Tables 1'!G69-'Tables 1'!G68,"")</f>
        <v/>
      </c>
      <c r="H30" s="117" t="str">
        <f>IF(AND(ISNUMBER('Tables 1'!H69),ISNUMBER('Tables 1'!H68)),'Tables 1'!H69-'Tables 1'!H68,"")</f>
        <v/>
      </c>
      <c r="I30" s="117" t="str">
        <f>IF(AND(ISNUMBER('Tables 1'!I69),ISNUMBER('Tables 1'!I68)),'Tables 1'!I69-'Tables 1'!I68,"")</f>
        <v/>
      </c>
      <c r="J30" s="117" t="str">
        <f>IF(AND(ISNUMBER('Tables 1'!J69),ISNUMBER('Tables 1'!J68)),'Tables 1'!J69-'Tables 1'!J68,"")</f>
        <v/>
      </c>
      <c r="K30" s="113">
        <f t="shared" si="4"/>
        <v>-0.45300000000000001</v>
      </c>
      <c r="L30" s="117">
        <f t="shared" si="5"/>
        <v>-0.45300000000000001</v>
      </c>
      <c r="M30" s="145">
        <f t="shared" si="6"/>
        <v>-0.45300000000000001</v>
      </c>
      <c r="N30" s="275">
        <f t="shared" si="7"/>
        <v>0</v>
      </c>
      <c r="O30" s="227"/>
      <c r="P30" s="158">
        <f>IF(AND(ISNUMBER('Tables 1'!P69),ISNUMBER('Tables 1'!P68)),'Tables 1'!P69-'Tables 1'!P68,"")</f>
        <v>-0.23888799999999999</v>
      </c>
    </row>
    <row r="31" spans="2:16">
      <c r="B31" s="374" t="s">
        <v>1397</v>
      </c>
      <c r="C31" s="117">
        <f>IF(AND(ISNUMBER('Tables 1'!C68),ISNUMBER('Tables 1'!C66)),'Tables 1'!C68-'Tables 1'!C66,"")</f>
        <v>6.9000000000000061E-2</v>
      </c>
      <c r="D31" s="117" t="str">
        <f>IF(AND(ISNUMBER('Tables 1'!D68),ISNUMBER('Tables 1'!D66)),'Tables 1'!D68-'Tables 1'!D66,"")</f>
        <v/>
      </c>
      <c r="E31" s="117" t="str">
        <f>IF(AND(ISNUMBER('Tables 1'!E68),ISNUMBER('Tables 1'!E66)),'Tables 1'!E68-'Tables 1'!E66,"")</f>
        <v/>
      </c>
      <c r="F31" s="117" t="str">
        <f>IF(AND(ISNUMBER('Tables 1'!F68),ISNUMBER('Tables 1'!F66)),'Tables 1'!F68-'Tables 1'!F66,"")</f>
        <v/>
      </c>
      <c r="G31" s="117" t="str">
        <f>IF(AND(ISNUMBER('Tables 1'!G68),ISNUMBER('Tables 1'!G66)),'Tables 1'!G68-'Tables 1'!G66,"")</f>
        <v/>
      </c>
      <c r="H31" s="117" t="str">
        <f>IF(AND(ISNUMBER('Tables 1'!H68),ISNUMBER('Tables 1'!H66)),'Tables 1'!H68-'Tables 1'!H66,"")</f>
        <v/>
      </c>
      <c r="I31" s="117" t="str">
        <f>IF(AND(ISNUMBER('Tables 1'!I68),ISNUMBER('Tables 1'!I66)),'Tables 1'!I68-'Tables 1'!I66,"")</f>
        <v/>
      </c>
      <c r="J31" s="117" t="str">
        <f>IF(AND(ISNUMBER('Tables 1'!J68),ISNUMBER('Tables 1'!J66)),'Tables 1'!J68-'Tables 1'!J66,"")</f>
        <v/>
      </c>
      <c r="K31" s="113">
        <f t="shared" si="4"/>
        <v>6.9000000000000061E-2</v>
      </c>
      <c r="L31" s="117">
        <f t="shared" si="5"/>
        <v>6.9000000000000061E-2</v>
      </c>
      <c r="M31" s="145">
        <f t="shared" si="6"/>
        <v>6.9000000000000061E-2</v>
      </c>
      <c r="N31" s="275">
        <f t="shared" si="7"/>
        <v>0</v>
      </c>
      <c r="O31" s="227"/>
      <c r="P31" s="158">
        <f>IF(AND(ISNUMBER('Tables 1'!P68),ISNUMBER('Tables 1'!P66)),'Tables 1'!P68-'Tables 1'!P66,"")</f>
        <v>5.5555000000000021E-2</v>
      </c>
    </row>
    <row r="32" spans="2:16">
      <c r="B32" s="374" t="s">
        <v>1398</v>
      </c>
      <c r="C32" s="117">
        <f>IF(AND(ISNUMBER('Tables 1'!C69),ISNUMBER('Tables 1'!C67)),'Tables 1'!C69-'Tables 1'!C67,"")</f>
        <v>2.3999999999999994E-2</v>
      </c>
      <c r="D32" s="117">
        <f>IF(AND(ISNUMBER('Tables 1'!D69),ISNUMBER('Tables 1'!D67)),'Tables 1'!D69-'Tables 1'!D67,"")</f>
        <v>8.7999999999999967E-2</v>
      </c>
      <c r="E32" s="117" t="str">
        <f>IF(AND(ISNUMBER('Tables 1'!E69),ISNUMBER('Tables 1'!E67)),'Tables 1'!E69-'Tables 1'!E67,"")</f>
        <v/>
      </c>
      <c r="F32" s="117" t="str">
        <f>IF(AND(ISNUMBER('Tables 1'!F69),ISNUMBER('Tables 1'!F67)),'Tables 1'!F69-'Tables 1'!F67,"")</f>
        <v/>
      </c>
      <c r="G32" s="117" t="str">
        <f>IF(AND(ISNUMBER('Tables 1'!G69),ISNUMBER('Tables 1'!G67)),'Tables 1'!G69-'Tables 1'!G67,"")</f>
        <v/>
      </c>
      <c r="H32" s="117" t="str">
        <f>IF(AND(ISNUMBER('Tables 1'!H69),ISNUMBER('Tables 1'!H67)),'Tables 1'!H69-'Tables 1'!H67,"")</f>
        <v/>
      </c>
      <c r="I32" s="117">
        <f>IF(AND(ISNUMBER('Tables 1'!I69),ISNUMBER('Tables 1'!I67)),'Tables 1'!I69-'Tables 1'!I67,"")</f>
        <v>6.8899999999999961E-2</v>
      </c>
      <c r="J32" s="117">
        <f>IF(AND(ISNUMBER('Tables 1'!J69),ISNUMBER('Tables 1'!J67)),'Tables 1'!J69-'Tables 1'!J67,"")</f>
        <v>4.2000000000000037E-2</v>
      </c>
      <c r="K32" s="113">
        <f t="shared" si="4"/>
        <v>2.3999999999999994E-2</v>
      </c>
      <c r="L32" s="117">
        <f t="shared" si="5"/>
        <v>8.7999999999999967E-2</v>
      </c>
      <c r="M32" s="145">
        <f t="shared" si="6"/>
        <v>5.572499999999999E-2</v>
      </c>
      <c r="N32" s="275">
        <f t="shared" si="7"/>
        <v>1.1484970838941226</v>
      </c>
      <c r="O32" s="227"/>
      <c r="P32" s="158">
        <f>IF(AND(ISNUMBER('Tables 1'!P69),ISNUMBER('Tables 1'!P67)),'Tables 1'!P69-'Tables 1'!P67,"")</f>
        <v>3.8889000000000007E-2</v>
      </c>
    </row>
    <row r="33" spans="2:16">
      <c r="B33" s="106" t="s">
        <v>319</v>
      </c>
      <c r="C33" s="117">
        <f>IF(AND(ISNUMBER('Tables 1'!C70),ISNUMBER('Tables 1'!C69)),'Tables 1'!C70-'Tables 1'!C69,"")</f>
        <v>0.26800000000000002</v>
      </c>
      <c r="D33" s="117">
        <f>IF(AND(ISNUMBER('Tables 1'!D70),ISNUMBER('Tables 1'!D69)),'Tables 1'!D70-'Tables 1'!D69,"")</f>
        <v>0.27500000000000002</v>
      </c>
      <c r="E33" s="117">
        <f>IF(AND(ISNUMBER('Tables 1'!E70),ISNUMBER('Tables 1'!E69)),'Tables 1'!E70-'Tables 1'!E69,"")</f>
        <v>0.29299999999999993</v>
      </c>
      <c r="F33" s="117">
        <f>IF(AND(ISNUMBER('Tables 1'!F70),ISNUMBER('Tables 1'!F69)),'Tables 1'!F70-'Tables 1'!F69,"")</f>
        <v>0.30400000000000005</v>
      </c>
      <c r="G33" s="117">
        <f>IF(AND(ISNUMBER('Tables 1'!G70),ISNUMBER('Tables 1'!G69)),'Tables 1'!G70-'Tables 1'!G69,"")</f>
        <v>0.30400000000000005</v>
      </c>
      <c r="H33" s="117">
        <f>IF(AND(ISNUMBER('Tables 1'!H70),ISNUMBER('Tables 1'!H69)),'Tables 1'!H70-'Tables 1'!H69,"")</f>
        <v>0.28600000000000003</v>
      </c>
      <c r="I33" s="117">
        <f>IF(AND(ISNUMBER('Tables 1'!I70),ISNUMBER('Tables 1'!I69)),'Tables 1'!I70-'Tables 1'!I69,"")</f>
        <v>0.30320000000000003</v>
      </c>
      <c r="J33" s="117">
        <f>IF(AND(ISNUMBER('Tables 1'!J70),ISNUMBER('Tables 1'!J69)),'Tables 1'!J70-'Tables 1'!J69,"")</f>
        <v>0.30199999999999994</v>
      </c>
      <c r="K33" s="113">
        <f t="shared" si="4"/>
        <v>0.26800000000000002</v>
      </c>
      <c r="L33" s="117">
        <f t="shared" si="5"/>
        <v>0.30400000000000005</v>
      </c>
      <c r="M33" s="145">
        <f t="shared" si="6"/>
        <v>0.29190000000000005</v>
      </c>
      <c r="N33" s="275">
        <f t="shared" si="7"/>
        <v>0.12332990750256946</v>
      </c>
      <c r="O33" s="227"/>
      <c r="P33" s="158">
        <f>IF(AND(ISNUMBER('Tables 1'!P70),ISNUMBER('Tables 1'!P69)),'Tables 1'!P70-'Tables 1'!P69,"")</f>
        <v>0.29166599999999998</v>
      </c>
    </row>
    <row r="34" spans="2:16">
      <c r="B34" s="106" t="s">
        <v>320</v>
      </c>
      <c r="C34" s="117">
        <f>IF(AND(ISNUMBER('Tables 1'!C71),ISNUMBER('Tables 1'!C69)),'Tables 1'!C71-'Tables 1'!C69,"")</f>
        <v>0.22899999999999998</v>
      </c>
      <c r="D34" s="117">
        <f>IF(AND(ISNUMBER('Tables 1'!D71),ISNUMBER('Tables 1'!D69)),'Tables 1'!D71-'Tables 1'!D69,"")</f>
        <v>0.37100000000000011</v>
      </c>
      <c r="E34" s="117">
        <f>IF(AND(ISNUMBER('Tables 1'!E71),ISNUMBER('Tables 1'!E69)),'Tables 1'!E71-'Tables 1'!E69,"")</f>
        <v>0.26100000000000001</v>
      </c>
      <c r="F34" s="117">
        <f>IF(AND(ISNUMBER('Tables 1'!F71),ISNUMBER('Tables 1'!F69)),'Tables 1'!F71-'Tables 1'!F69,"")</f>
        <v>0.41200000000000014</v>
      </c>
      <c r="G34" s="117">
        <f>IF(AND(ISNUMBER('Tables 1'!G71),ISNUMBER('Tables 1'!G69)),'Tables 1'!G71-'Tables 1'!G69,"")</f>
        <v>0.41100000000000003</v>
      </c>
      <c r="H34" s="117">
        <f>IF(AND(ISNUMBER('Tables 1'!H71),ISNUMBER('Tables 1'!H69)),'Tables 1'!H71-'Tables 1'!H69,"")</f>
        <v>0.37400000000000011</v>
      </c>
      <c r="I34" s="117">
        <f>IF(AND(ISNUMBER('Tables 1'!I71),ISNUMBER('Tables 1'!I69)),'Tables 1'!I71-'Tables 1'!I69,"")</f>
        <v>0.37720000000000009</v>
      </c>
      <c r="J34" s="117">
        <f>IF(AND(ISNUMBER('Tables 1'!J71),ISNUMBER('Tables 1'!J69)),'Tables 1'!J71-'Tables 1'!J69,"")</f>
        <v>0.36199999999999988</v>
      </c>
      <c r="K34" s="113">
        <f t="shared" si="4"/>
        <v>0.22899999999999998</v>
      </c>
      <c r="L34" s="117">
        <f t="shared" si="5"/>
        <v>0.41200000000000014</v>
      </c>
      <c r="M34" s="145">
        <f t="shared" si="6"/>
        <v>0.34965000000000002</v>
      </c>
      <c r="N34" s="275">
        <f t="shared" si="7"/>
        <v>0.52338052338052377</v>
      </c>
      <c r="O34" s="227"/>
      <c r="P34" s="158">
        <f>IF(AND(ISNUMBER('Tables 1'!P71),ISNUMBER('Tables 1'!P69)),'Tables 1'!P71-'Tables 1'!P69,"")</f>
        <v>0.29999999999999993</v>
      </c>
    </row>
    <row r="35" spans="2:16">
      <c r="B35" s="106" t="s">
        <v>321</v>
      </c>
      <c r="C35" s="117">
        <f>IF(AND(ISNUMBER('Tables 1'!C72),ISNUMBER('Tables 1'!C69)),'Tables 1'!C72-'Tables 1'!C69,"")</f>
        <v>3.0270000000000001</v>
      </c>
      <c r="D35" s="117">
        <f>IF(AND(ISNUMBER('Tables 1'!D72),ISNUMBER('Tables 1'!D69)),'Tables 1'!D72-'Tables 1'!D69,"")</f>
        <v>1.8439999999999999</v>
      </c>
      <c r="E35" s="117">
        <f>IF(AND(ISNUMBER('Tables 1'!E72),ISNUMBER('Tables 1'!E69)),'Tables 1'!E72-'Tables 1'!E69,"")</f>
        <v>1.778</v>
      </c>
      <c r="F35" s="117">
        <f>IF(AND(ISNUMBER('Tables 1'!F72),ISNUMBER('Tables 1'!F69)),'Tables 1'!F72-'Tables 1'!F69,"")</f>
        <v>2.097</v>
      </c>
      <c r="G35" s="117">
        <f>IF(AND(ISNUMBER('Tables 1'!G72),ISNUMBER('Tables 1'!G69)),'Tables 1'!G72-'Tables 1'!G69,"")</f>
        <v>2.0960000000000001</v>
      </c>
      <c r="H35" s="117">
        <f>IF(AND(ISNUMBER('Tables 1'!H72),ISNUMBER('Tables 1'!H69)),'Tables 1'!H72-'Tables 1'!H69,"")</f>
        <v>1.7520000000000002</v>
      </c>
      <c r="I35" s="117">
        <f>IF(AND(ISNUMBER('Tables 1'!I72),ISNUMBER('Tables 1'!I69)),'Tables 1'!I72-'Tables 1'!I69,"")</f>
        <v>1.9472</v>
      </c>
      <c r="J35" s="117">
        <f>IF(AND(ISNUMBER('Tables 1'!J72),ISNUMBER('Tables 1'!J69)),'Tables 1'!J72-'Tables 1'!J69,"")</f>
        <v>2.6970000000000001</v>
      </c>
      <c r="K35" s="113">
        <f t="shared" si="4"/>
        <v>1.7520000000000002</v>
      </c>
      <c r="L35" s="117">
        <f t="shared" si="5"/>
        <v>3.0270000000000001</v>
      </c>
      <c r="M35" s="145">
        <f t="shared" si="6"/>
        <v>2.1547750000000003</v>
      </c>
      <c r="N35" s="275">
        <f t="shared" si="7"/>
        <v>0.59170911116009783</v>
      </c>
      <c r="O35" s="227"/>
      <c r="P35" s="158">
        <f>IF(AND(ISNUMBER('Tables 1'!P72),ISNUMBER('Tables 1'!P69)),'Tables 1'!P72-'Tables 1'!P69,"")</f>
        <v>2.769444</v>
      </c>
    </row>
    <row r="36" spans="2:16">
      <c r="B36" s="106" t="s">
        <v>322</v>
      </c>
      <c r="C36" s="117">
        <f>IF(AND(ISNUMBER('Tables 1'!C73),ISNUMBER('Tables 1'!C69)),'Tables 1'!C73-'Tables 1'!C69,"")</f>
        <v>7.3419999999999996</v>
      </c>
      <c r="D36" s="117">
        <f>IF(AND(ISNUMBER('Tables 1'!D73),ISNUMBER('Tables 1'!D69)),'Tables 1'!D73-'Tables 1'!D69,"")</f>
        <v>7.9690000000000003</v>
      </c>
      <c r="E36" s="117" t="str">
        <f>IF(AND(ISNUMBER('Tables 1'!E73),ISNUMBER('Tables 1'!E69)),'Tables 1'!E73-'Tables 1'!E69,"")</f>
        <v/>
      </c>
      <c r="F36" s="117">
        <f>IF(AND(ISNUMBER('Tables 1'!F73),ISNUMBER('Tables 1'!F69)),'Tables 1'!F73-'Tables 1'!F69,"")</f>
        <v>9.0009999999999994</v>
      </c>
      <c r="G36" s="137">
        <f>IF(AND(ISNUMBER('Tables 1'!G73),ISNUMBER('Tables 1'!G69)),'Tables 1'!G73-'Tables 1'!G69,"")</f>
        <v>9.5150000000000006</v>
      </c>
      <c r="H36" s="117" t="str">
        <f>IF(AND(ISNUMBER('Tables 1'!H73),ISNUMBER('Tables 1'!H69)),'Tables 1'!H73-'Tables 1'!H69,"")</f>
        <v/>
      </c>
      <c r="I36" s="117">
        <f>IF(AND(ISNUMBER('Tables 1'!I73),ISNUMBER('Tables 1'!I69)),'Tables 1'!I73-'Tables 1'!I69,"")</f>
        <v>8.0271999999999988</v>
      </c>
      <c r="J36" s="117">
        <f>IF(AND(ISNUMBER('Tables 1'!J73),ISNUMBER('Tables 1'!J69)),'Tables 1'!J73-'Tables 1'!J69,"")</f>
        <v>8.0310000000000006</v>
      </c>
      <c r="K36" s="113">
        <f t="shared" si="4"/>
        <v>7.3419999999999996</v>
      </c>
      <c r="L36" s="137">
        <f t="shared" si="5"/>
        <v>9.5150000000000006</v>
      </c>
      <c r="M36" s="230">
        <f t="shared" si="6"/>
        <v>8.3141999999999996</v>
      </c>
      <c r="N36" s="277">
        <f t="shared" si="7"/>
        <v>0.26136008274999412</v>
      </c>
      <c r="O36" s="227"/>
      <c r="P36" s="158">
        <f>IF(AND(ISNUMBER('Tables 1'!P73),ISNUMBER('Tables 1'!P69)),'Tables 1'!P73-'Tables 1'!P69,"")</f>
        <v>8.0916639999999997</v>
      </c>
    </row>
    <row r="37" spans="2:16">
      <c r="B37" s="106" t="s">
        <v>323</v>
      </c>
      <c r="C37" s="117">
        <f>IF(AND(ISNUMBER('Tables 1'!C74),ISNUMBER('Tables 1'!C73)),'Tables 1'!C74-'Tables 1'!C73,"")</f>
        <v>-2.6549999999999994</v>
      </c>
      <c r="D37" s="117">
        <f>IF(AND(ISNUMBER('Tables 1'!D74),ISNUMBER('Tables 1'!D73)),'Tables 1'!D74-'Tables 1'!D73,"")</f>
        <v>-2.7750000000000004</v>
      </c>
      <c r="E37" s="117" t="str">
        <f>IF(AND(ISNUMBER('Tables 1'!E74),ISNUMBER('Tables 1'!E73)),'Tables 1'!E74-'Tables 1'!E73,"")</f>
        <v/>
      </c>
      <c r="F37" s="117">
        <f>IF(AND(ISNUMBER('Tables 1'!F74),ISNUMBER('Tables 1'!F73)),'Tables 1'!F74-'Tables 1'!F73,"")</f>
        <v>-3.3169999999999993</v>
      </c>
      <c r="G37" s="137">
        <f>IF(AND(ISNUMBER('Tables 1'!G74),ISNUMBER('Tables 1'!G73)),'Tables 1'!G74-'Tables 1'!G73,"")</f>
        <v>-3.2359999999999998</v>
      </c>
      <c r="H37" s="117" t="str">
        <f>IF(AND(ISNUMBER('Tables 1'!H74),ISNUMBER('Tables 1'!H73)),'Tables 1'!H74-'Tables 1'!H73,"")</f>
        <v/>
      </c>
      <c r="I37" s="117">
        <f>IF(AND(ISNUMBER('Tables 1'!I74),ISNUMBER('Tables 1'!I73)),'Tables 1'!I74-'Tables 1'!I73,"")</f>
        <v>-3.0029999999999992</v>
      </c>
      <c r="J37" s="117">
        <f>IF(AND(ISNUMBER('Tables 1'!J74),ISNUMBER('Tables 1'!J73)),'Tables 1'!J74-'Tables 1'!J73,"")</f>
        <v>-2.4570000000000007</v>
      </c>
      <c r="K37" s="113">
        <f>MIN(C37:J37)</f>
        <v>-3.3169999999999993</v>
      </c>
      <c r="L37" s="137">
        <f>MAX(C37:J37)</f>
        <v>-2.4570000000000007</v>
      </c>
      <c r="M37" s="230">
        <f>AVERAGE(C37:J37)</f>
        <v>-2.9071666666666669</v>
      </c>
      <c r="N37" s="277">
        <f>ABS((L37-K37)/M37)</f>
        <v>0.29582067304936027</v>
      </c>
      <c r="O37" s="227"/>
      <c r="P37" s="158">
        <f>IF(AND(ISNUMBER('Tables 1'!P74),ISNUMBER('Tables 1'!P73)),'Tables 1'!P74-'Tables 1'!P73,"")</f>
        <v>-2.9944400000000009</v>
      </c>
    </row>
    <row r="38" spans="2:16">
      <c r="B38" s="106" t="s">
        <v>324</v>
      </c>
      <c r="C38" s="117">
        <f>IF(AND(ISNUMBER('Tables 1'!C78),ISNUMBER('Tables 1'!C73)),'Tables 1'!C78-'Tables 1'!C73,"")</f>
        <v>-2.4669999999999996</v>
      </c>
      <c r="D38" s="117">
        <f>IF(AND(ISNUMBER('Tables 1'!D78),ISNUMBER('Tables 1'!D73)),'Tables 1'!D78-'Tables 1'!D73,"")</f>
        <v>-2.7640000000000002</v>
      </c>
      <c r="E38" s="117" t="str">
        <f>IF(AND(ISNUMBER('Tables 1'!E78),ISNUMBER('Tables 1'!E73)),'Tables 1'!E78-'Tables 1'!E73,"")</f>
        <v/>
      </c>
      <c r="F38" s="117">
        <f>IF(AND(ISNUMBER('Tables 1'!F78),ISNUMBER('Tables 1'!F73)),'Tables 1'!F78-'Tables 1'!F73,"")</f>
        <v>-3.1029999999999998</v>
      </c>
      <c r="G38" s="137">
        <f>IF(AND(ISNUMBER('Tables 1'!G78),ISNUMBER('Tables 1'!G73)),'Tables 1'!G78-'Tables 1'!G73,"")</f>
        <v>-3.0459999999999994</v>
      </c>
      <c r="H38" s="117" t="str">
        <f>IF(AND(ISNUMBER('Tables 1'!H78),ISNUMBER('Tables 1'!H73)),'Tables 1'!H78-'Tables 1'!H73,"")</f>
        <v/>
      </c>
      <c r="I38" s="117">
        <f>IF(AND(ISNUMBER('Tables 1'!I78),ISNUMBER('Tables 1'!I73)),'Tables 1'!I78-'Tables 1'!I73,"")</f>
        <v>-2.8079999999999989</v>
      </c>
      <c r="J38" s="117">
        <f>IF(AND(ISNUMBER('Tables 1'!J78),ISNUMBER('Tables 1'!J73)),'Tables 1'!J78-'Tables 1'!J73,"")</f>
        <v>-3.0510000000000002</v>
      </c>
      <c r="K38" s="113">
        <f t="shared" si="4"/>
        <v>-3.1029999999999998</v>
      </c>
      <c r="L38" s="117">
        <f t="shared" si="5"/>
        <v>-2.4669999999999996</v>
      </c>
      <c r="M38" s="230">
        <f t="shared" si="6"/>
        <v>-2.8731666666666662</v>
      </c>
      <c r="N38" s="277">
        <f t="shared" si="7"/>
        <v>0.22135854747955225</v>
      </c>
      <c r="O38" s="227"/>
      <c r="P38" s="158">
        <f>IF(AND(ISNUMBER('Tables 1'!P78),ISNUMBER('Tables 1'!P73)),'Tables 1'!P78-'Tables 1'!P73,"")</f>
        <v>-2.6861100000000002</v>
      </c>
    </row>
    <row r="39" spans="2:16">
      <c r="B39" s="106" t="s">
        <v>325</v>
      </c>
      <c r="C39" s="117">
        <f>IF(AND(ISNUMBER('Tables 1'!C75),ISNUMBER('Tables 1'!C73)),'Tables 1'!C75-'Tables 1'!C73,"")</f>
        <v>-2.3239999999999998</v>
      </c>
      <c r="D39" s="117">
        <f>IF(AND(ISNUMBER('Tables 1'!D75),ISNUMBER('Tables 1'!D73)),'Tables 1'!D75-'Tables 1'!D73,"")</f>
        <v>-1.6589999999999998</v>
      </c>
      <c r="E39" s="117" t="str">
        <f>IF(AND(ISNUMBER('Tables 1'!E75),ISNUMBER('Tables 1'!E73)),'Tables 1'!E75-'Tables 1'!E73,"")</f>
        <v/>
      </c>
      <c r="F39" s="117">
        <f>IF(AND(ISNUMBER('Tables 1'!F75),ISNUMBER('Tables 1'!F73)),'Tables 1'!F75-'Tables 1'!F73,"")</f>
        <v>-1.956999999999999</v>
      </c>
      <c r="G39" s="137">
        <f>IF(AND(ISNUMBER('Tables 1'!G75),ISNUMBER('Tables 1'!G73)),'Tables 1'!G75-'Tables 1'!G73,"")</f>
        <v>-2.2609999999999992</v>
      </c>
      <c r="H39" s="117" t="str">
        <f>IF(AND(ISNUMBER('Tables 1'!H75),ISNUMBER('Tables 1'!H73)),'Tables 1'!H75-'Tables 1'!H73,"")</f>
        <v/>
      </c>
      <c r="I39" s="117">
        <f>IF(AND(ISNUMBER('Tables 1'!I75),ISNUMBER('Tables 1'!I73)),'Tables 1'!I75-'Tables 1'!I73,"")</f>
        <v>-2.0649999999999995</v>
      </c>
      <c r="J39" s="117">
        <f>IF(AND(ISNUMBER('Tables 1'!J75),ISNUMBER('Tables 1'!J73)),'Tables 1'!J75-'Tables 1'!J73,"")</f>
        <v>-1.2830000000000004</v>
      </c>
      <c r="K39" s="113">
        <f t="shared" si="4"/>
        <v>-2.3239999999999998</v>
      </c>
      <c r="L39" s="117">
        <f t="shared" si="5"/>
        <v>-1.2830000000000004</v>
      </c>
      <c r="M39" s="230">
        <f t="shared" si="6"/>
        <v>-1.9248333333333327</v>
      </c>
      <c r="N39" s="277">
        <f t="shared" si="7"/>
        <v>0.54082604554506875</v>
      </c>
      <c r="O39" s="227"/>
      <c r="P39" s="158">
        <f>IF(AND(ISNUMBER('Tables 1'!P75),ISNUMBER('Tables 1'!P73)),'Tables 1'!P75-'Tables 1'!P73,"")</f>
        <v>-2.1000000000000005</v>
      </c>
    </row>
    <row r="40" spans="2:16">
      <c r="B40" s="106" t="s">
        <v>1543</v>
      </c>
      <c r="C40" s="117">
        <f>IF(AND(ISNUMBER('Tables 1'!C76),ISNUMBER('Tables 1'!C73)),'Tables 1'!C76-'Tables 1'!C73,"")</f>
        <v>-3.226</v>
      </c>
      <c r="D40" s="117">
        <f>IF(AND(ISNUMBER('Tables 1'!D76),ISNUMBER('Tables 1'!D73)),'Tables 1'!D76-'Tables 1'!D73,"")</f>
        <v>-2.8339999999999996</v>
      </c>
      <c r="E40" s="117" t="str">
        <f>IF(AND(ISNUMBER('Tables 1'!E76),ISNUMBER('Tables 1'!E73)),'Tables 1'!E76-'Tables 1'!E73,"")</f>
        <v/>
      </c>
      <c r="F40" s="117">
        <f>IF(AND(ISNUMBER('Tables 1'!F76),ISNUMBER('Tables 1'!F73)),'Tables 1'!F76-'Tables 1'!F73,"")</f>
        <v>-3.1629999999999994</v>
      </c>
      <c r="G40" s="137">
        <f>IF(AND(ISNUMBER('Tables 1'!G76),ISNUMBER('Tables 1'!G73)),'Tables 1'!G76-'Tables 1'!G73,"")</f>
        <v>-3.25</v>
      </c>
      <c r="H40" s="117" t="str">
        <f>IF(AND(ISNUMBER('Tables 1'!H76),ISNUMBER('Tables 1'!H73)),'Tables 1'!H76-'Tables 1'!H73,"")</f>
        <v/>
      </c>
      <c r="I40" s="117">
        <f>IF(AND(ISNUMBER('Tables 1'!I76),ISNUMBER('Tables 1'!I73)),'Tables 1'!I76-'Tables 1'!I73,"")</f>
        <v>-3.0429999999999993</v>
      </c>
      <c r="J40" s="117">
        <f>IF(AND(ISNUMBER('Tables 1'!J76),ISNUMBER('Tables 1'!J73)),'Tables 1'!J76-'Tables 1'!J73,"")</f>
        <v>-2.9330000000000007</v>
      </c>
      <c r="K40" s="229">
        <f t="shared" si="4"/>
        <v>-3.25</v>
      </c>
      <c r="L40" s="117">
        <f t="shared" si="5"/>
        <v>-2.8339999999999996</v>
      </c>
      <c r="M40" s="230">
        <f t="shared" si="6"/>
        <v>-3.0748333333333329</v>
      </c>
      <c r="N40" s="277">
        <f t="shared" si="7"/>
        <v>0.13529188573906459</v>
      </c>
      <c r="O40" s="227"/>
      <c r="P40" s="158">
        <f>IF(AND(ISNUMBER('Tables 1'!P76),ISNUMBER('Tables 1'!P73)),'Tables 1'!P76-'Tables 1'!P73,"")</f>
        <v>-3.0277800000000008</v>
      </c>
    </row>
    <row r="41" spans="2:16" ht="14" thickBot="1">
      <c r="B41" s="109" t="s">
        <v>1544</v>
      </c>
      <c r="C41" s="119">
        <f>IF(AND(ISNUMBER('Tables 1'!C77),ISNUMBER('Tables 1'!C76)),'Tables 1'!C77-'Tables 1'!C76,"")</f>
        <v>-1.5699999999999994</v>
      </c>
      <c r="D41" s="119">
        <f>IF(AND(ISNUMBER('Tables 1'!D77),ISNUMBER('Tables 1'!D76)),'Tables 1'!D77-'Tables 1'!D76,"")</f>
        <v>-1.266</v>
      </c>
      <c r="E41" s="119" t="str">
        <f>IF(AND(ISNUMBER('Tables 1'!E77),ISNUMBER('Tables 1'!E76)),'Tables 1'!E77-'Tables 1'!E76,"")</f>
        <v/>
      </c>
      <c r="F41" s="119">
        <f>IF(AND(ISNUMBER('Tables 1'!F77),ISNUMBER('Tables 1'!F76)),'Tables 1'!F77-'Tables 1'!F76,"")</f>
        <v>-1.42</v>
      </c>
      <c r="G41" s="149">
        <f>IF(AND(ISNUMBER('Tables 1'!G77),ISNUMBER('Tables 1'!G76)),'Tables 1'!G77-'Tables 1'!G76,"")</f>
        <v>-1.6289999999999996</v>
      </c>
      <c r="H41" s="119" t="str">
        <f>IF(AND(ISNUMBER('Tables 1'!H77),ISNUMBER('Tables 1'!H76)),'Tables 1'!H77-'Tables 1'!H76,"")</f>
        <v/>
      </c>
      <c r="I41" s="119">
        <f>IF(AND(ISNUMBER('Tables 1'!I77),ISNUMBER('Tables 1'!I76)),'Tables 1'!I77-'Tables 1'!I76,"")</f>
        <v>-1.9940000000000002</v>
      </c>
      <c r="J41" s="119" t="str">
        <f>IF(AND(ISNUMBER('Tables 1'!J77),ISNUMBER('Tables 1'!J76)),'Tables 1'!J77-'Tables 1'!J76,"")</f>
        <v/>
      </c>
      <c r="K41" s="114">
        <f t="shared" si="4"/>
        <v>-1.9940000000000002</v>
      </c>
      <c r="L41" s="119">
        <f t="shared" si="5"/>
        <v>-1.266</v>
      </c>
      <c r="M41" s="231">
        <f t="shared" si="6"/>
        <v>-1.5757999999999999</v>
      </c>
      <c r="N41" s="282">
        <f t="shared" si="7"/>
        <v>0.46198756187333434</v>
      </c>
      <c r="O41" s="227"/>
      <c r="P41" s="160">
        <f>IF(AND(ISNUMBER('Tables 1'!P77),ISNUMBER('Tables 1'!P76)),'Tables 1'!P77-'Tables 1'!P76,"")</f>
        <v>-1.7277699999999996</v>
      </c>
    </row>
    <row r="42" spans="2:16" ht="14" thickTop="1">
      <c r="B42" s="374" t="s">
        <v>1399</v>
      </c>
      <c r="C42" s="120"/>
      <c r="D42" s="120"/>
      <c r="E42" s="120"/>
      <c r="F42" s="120"/>
      <c r="G42" s="120"/>
      <c r="H42" s="120"/>
      <c r="I42" s="120"/>
      <c r="J42" s="120"/>
      <c r="K42" s="491" t="s">
        <v>1525</v>
      </c>
      <c r="L42" s="492"/>
      <c r="M42" s="492"/>
      <c r="N42" s="493"/>
      <c r="O42" s="152"/>
      <c r="P42" s="168"/>
    </row>
    <row r="43" spans="2:16">
      <c r="B43" s="106"/>
      <c r="C43" s="115" t="str">
        <f>'ESP-DMU'!$E$48</f>
        <v>ESP</v>
      </c>
      <c r="D43" s="115" t="str">
        <f>'BLAST-USIT'!$E$48</f>
        <v>BLAST</v>
      </c>
      <c r="E43" s="115" t="str">
        <f>DOE21D!$E$48</f>
        <v>DOE21D</v>
      </c>
      <c r="F43" s="115" t="str">
        <f>'SRES-SUN'!$E$48</f>
        <v>SRES-SUN</v>
      </c>
      <c r="G43" s="115" t="str">
        <f>'SRES-BRE'!$E$48&amp;"*"</f>
        <v>SRES*</v>
      </c>
      <c r="H43" s="115" t="str">
        <f>S3PAS!$E$48</f>
        <v>S3PAS</v>
      </c>
      <c r="I43" s="115" t="str">
        <f>TRNSYS!$E$48</f>
        <v>TSYS</v>
      </c>
      <c r="J43" s="115" t="str">
        <f>TASE!$E$48</f>
        <v>TASE</v>
      </c>
      <c r="K43" s="391"/>
      <c r="L43" s="126"/>
      <c r="M43" s="126"/>
      <c r="N43" s="392" t="s">
        <v>1371</v>
      </c>
      <c r="O43" s="125"/>
      <c r="P43" s="156" t="str">
        <f>YourData!$E$48</f>
        <v>OS</v>
      </c>
    </row>
    <row r="44" spans="2:16">
      <c r="B44" s="108" t="s">
        <v>24</v>
      </c>
      <c r="C44" s="143" t="str">
        <f>'ESP-DMU'!$E$52</f>
        <v>DMU</v>
      </c>
      <c r="D44" s="143" t="str">
        <f>'BLAST-USIT'!$E$52</f>
        <v>US-IT</v>
      </c>
      <c r="E44" s="143" t="str">
        <f>DOE21D!$E$52</f>
        <v>NREL</v>
      </c>
      <c r="F44" s="143" t="str">
        <f>'SRES-SUN'!$E$52</f>
        <v>NREL</v>
      </c>
      <c r="G44" s="143" t="str">
        <f>'SRES-BRE'!$E$52</f>
        <v>BRE</v>
      </c>
      <c r="H44" s="143" t="str">
        <f>S3PAS!$E$52</f>
        <v>SPAIN</v>
      </c>
      <c r="I44" s="143" t="str">
        <f>TRNSYS!$E$52</f>
        <v>BEL-BRE</v>
      </c>
      <c r="J44" s="143" t="str">
        <f>TASE!$E$52</f>
        <v>FINLAND</v>
      </c>
      <c r="K44" s="393" t="s">
        <v>339</v>
      </c>
      <c r="L44" s="141" t="s">
        <v>340</v>
      </c>
      <c r="M44" s="116" t="s">
        <v>341</v>
      </c>
      <c r="N44" s="463" t="s">
        <v>1369</v>
      </c>
      <c r="O44" s="125"/>
      <c r="P44" s="164" t="str">
        <f>YourData!$E$52</f>
        <v>NREL</v>
      </c>
    </row>
    <row r="45" spans="2:16">
      <c r="B45" s="106" t="s">
        <v>318</v>
      </c>
      <c r="C45" s="128">
        <f>IF(AND(ISNUMBER('Tables 2'!C25),ISNUMBER('Tables 2'!C24)),'Tables 2'!C25-'Tables 2'!C24,"")</f>
        <v>0.6469999999999998</v>
      </c>
      <c r="D45" s="117" t="str">
        <f>IF(AND(ISNUMBER('Tables 2'!F25),ISNUMBER('Tables 2'!F24)),'Tables 2'!F25-'Tables 2'!F24,"")</f>
        <v/>
      </c>
      <c r="E45" s="117" t="str">
        <f>IF(AND(ISNUMBER('Tables 2'!I25),ISNUMBER('Tables 2'!I24)),'Tables 2'!I25-'Tables 2'!I24,"")</f>
        <v/>
      </c>
      <c r="F45" s="117" t="str">
        <f>IF(AND(ISNUMBER('Tables 2'!L25),ISNUMBER('Tables 2'!L24)),'Tables 2'!L25-'Tables 2'!L24,"")</f>
        <v/>
      </c>
      <c r="G45" s="117" t="str">
        <f>IF(AND(ISNUMBER('Tables 2'!O25),ISNUMBER('Tables 2'!O24)),'Tables 2'!O25-'Tables 2'!O24,"")</f>
        <v/>
      </c>
      <c r="H45" s="117" t="str">
        <f>IF(AND(ISNUMBER('Tables 2'!R25),ISNUMBER('Tables 2'!R24)),'Tables 2'!R25-'Tables 2'!R24,"")</f>
        <v/>
      </c>
      <c r="I45" s="117" t="str">
        <f>IF(AND(ISNUMBER('Tables 2'!U25),ISNUMBER('Tables 2'!U24)),'Tables 2'!U25-'Tables 2'!U24,"")</f>
        <v/>
      </c>
      <c r="J45" s="117" t="str">
        <f>IF(AND(ISNUMBER('Tables 2'!X25),ISNUMBER('Tables 2'!X24)),'Tables 2'!X25-'Tables 2'!X24,"")</f>
        <v/>
      </c>
      <c r="K45" s="113">
        <f t="shared" ref="K45:K58" si="8">MIN(C45:J45)</f>
        <v>0.6469999999999998</v>
      </c>
      <c r="L45" s="131">
        <f t="shared" ref="L45:L58" si="9">MAX(C45:J45)</f>
        <v>0.6469999999999998</v>
      </c>
      <c r="M45" s="228">
        <f t="shared" ref="M45:M58" si="10">AVERAGE(C45:J45)</f>
        <v>0.6469999999999998</v>
      </c>
      <c r="N45" s="275">
        <f t="shared" ref="N45:N58" si="11">ABS((L45-K45)/M45)</f>
        <v>0</v>
      </c>
      <c r="O45" s="227"/>
      <c r="P45" s="158">
        <f>IF(AND(ISNUMBER('Tables 2'!AF25),ISNUMBER('Tables 2'!AF24)),'Tables 2'!AF25-'Tables 2'!AF24,"")</f>
        <v>0.76401999999999992</v>
      </c>
    </row>
    <row r="46" spans="2:16">
      <c r="B46" s="374" t="s">
        <v>1395</v>
      </c>
      <c r="C46" s="128">
        <f>IF(AND(ISNUMBER('Tables 2'!C26),ISNUMBER('Tables 2'!C25)),'Tables 2'!C26-'Tables 2'!C25,"")</f>
        <v>5.0000000000000266E-2</v>
      </c>
      <c r="D46" s="117" t="str">
        <f>IF(AND(ISNUMBER('Tables 2'!F26),ISNUMBER('Tables 2'!F25)),'Tables 2'!F26-'Tables 2'!F25,"")</f>
        <v/>
      </c>
      <c r="E46" s="117" t="str">
        <f>IF(AND(ISNUMBER('Tables 2'!I26),ISNUMBER('Tables 2'!I25)),'Tables 2'!I26-'Tables 2'!I25,"")</f>
        <v/>
      </c>
      <c r="F46" s="117" t="str">
        <f>IF(AND(ISNUMBER('Tables 2'!L26),ISNUMBER('Tables 2'!L25)),'Tables 2'!L26-'Tables 2'!L25,"")</f>
        <v/>
      </c>
      <c r="G46" s="117" t="str">
        <f>IF(AND(ISNUMBER('Tables 2'!O26),ISNUMBER('Tables 2'!O25)),'Tables 2'!O26-'Tables 2'!O25,"")</f>
        <v/>
      </c>
      <c r="H46" s="117" t="str">
        <f>IF(AND(ISNUMBER('Tables 2'!R26),ISNUMBER('Tables 2'!R25)),'Tables 2'!R26-'Tables 2'!R25,"")</f>
        <v/>
      </c>
      <c r="I46" s="117" t="str">
        <f>IF(AND(ISNUMBER('Tables 2'!U26),ISNUMBER('Tables 2'!U25)),'Tables 2'!U26-'Tables 2'!U25,"")</f>
        <v/>
      </c>
      <c r="J46" s="117" t="str">
        <f>IF(AND(ISNUMBER('Tables 2'!X26),ISNUMBER('Tables 2'!X25)),'Tables 2'!X26-'Tables 2'!X25,"")</f>
        <v/>
      </c>
      <c r="K46" s="113">
        <f t="shared" si="8"/>
        <v>5.0000000000000266E-2</v>
      </c>
      <c r="L46" s="117">
        <f t="shared" si="9"/>
        <v>5.0000000000000266E-2</v>
      </c>
      <c r="M46" s="145">
        <f t="shared" si="10"/>
        <v>5.0000000000000266E-2</v>
      </c>
      <c r="N46" s="275">
        <f t="shared" si="11"/>
        <v>0</v>
      </c>
      <c r="O46" s="227"/>
      <c r="P46" s="158">
        <f>IF(AND(ISNUMBER('Tables 2'!AF26),ISNUMBER('Tables 2'!AF25)),'Tables 2'!AF26-'Tables 2'!AF25,"")</f>
        <v>0.18869999999999987</v>
      </c>
    </row>
    <row r="47" spans="2:16">
      <c r="B47" s="374" t="s">
        <v>1396</v>
      </c>
      <c r="C47" s="128">
        <f>IF(AND(ISNUMBER('Tables 2'!C28),ISNUMBER('Tables 2'!C27)),'Tables 2'!C28-'Tables 2'!C27,"")</f>
        <v>8.0000000000000071E-2</v>
      </c>
      <c r="D47" s="117" t="str">
        <f>IF(AND(ISNUMBER('Tables 2'!F28),ISNUMBER('Tables 2'!F27)),'Tables 2'!F28-'Tables 2'!F27,"")</f>
        <v/>
      </c>
      <c r="E47" s="117" t="str">
        <f>IF(AND(ISNUMBER('Tables 2'!I28),ISNUMBER('Tables 2'!I27)),'Tables 2'!I28-'Tables 2'!I27,"")</f>
        <v/>
      </c>
      <c r="F47" s="117" t="str">
        <f>IF(AND(ISNUMBER('Tables 2'!L28),ISNUMBER('Tables 2'!L27)),'Tables 2'!L28-'Tables 2'!L27,"")</f>
        <v/>
      </c>
      <c r="G47" s="117" t="str">
        <f>IF(AND(ISNUMBER('Tables 2'!O28),ISNUMBER('Tables 2'!O27)),'Tables 2'!O28-'Tables 2'!O27,"")</f>
        <v/>
      </c>
      <c r="H47" s="117" t="str">
        <f>IF(AND(ISNUMBER('Tables 2'!R28),ISNUMBER('Tables 2'!R27)),'Tables 2'!R28-'Tables 2'!R27,"")</f>
        <v/>
      </c>
      <c r="I47" s="117" t="str">
        <f>IF(AND(ISNUMBER('Tables 2'!U28),ISNUMBER('Tables 2'!U27)),'Tables 2'!U28-'Tables 2'!U27,"")</f>
        <v/>
      </c>
      <c r="J47" s="117" t="str">
        <f>IF(AND(ISNUMBER('Tables 2'!X28),ISNUMBER('Tables 2'!X27)),'Tables 2'!X28-'Tables 2'!X27,"")</f>
        <v/>
      </c>
      <c r="K47" s="113">
        <f>MIN(C47:J47)</f>
        <v>8.0000000000000071E-2</v>
      </c>
      <c r="L47" s="117">
        <f>MAX(C47:J47)</f>
        <v>8.0000000000000071E-2</v>
      </c>
      <c r="M47" s="145">
        <f>AVERAGE(C47:J47)</f>
        <v>8.0000000000000071E-2</v>
      </c>
      <c r="N47" s="275">
        <f>ABS((L47-K47)/M47)</f>
        <v>0</v>
      </c>
      <c r="O47" s="227"/>
      <c r="P47" s="158">
        <f>IF(AND(ISNUMBER('Tables 2'!AF28),ISNUMBER('Tables 2'!AF27)),'Tables 2'!AF28-'Tables 2'!AF27,"")</f>
        <v>0.21232000000000006</v>
      </c>
    </row>
    <row r="48" spans="2:16">
      <c r="B48" s="374" t="s">
        <v>1397</v>
      </c>
      <c r="C48" s="128">
        <f>IF(AND(ISNUMBER('Tables 2'!C27),ISNUMBER('Tables 2'!C25)),'Tables 2'!C27-'Tables 2'!C25,"")</f>
        <v>0.13600000000000012</v>
      </c>
      <c r="D48" s="117" t="str">
        <f>IF(AND(ISNUMBER('Tables 2'!F27),ISNUMBER('Tables 2'!F25)),'Tables 2'!F27-'Tables 2'!F25,"")</f>
        <v/>
      </c>
      <c r="E48" s="117" t="str">
        <f>IF(AND(ISNUMBER('Tables 2'!I27),ISNUMBER('Tables 2'!I25)),'Tables 2'!I27-'Tables 2'!I25,"")</f>
        <v/>
      </c>
      <c r="F48" s="117" t="str">
        <f>IF(AND(ISNUMBER('Tables 2'!L27),ISNUMBER('Tables 2'!L25)),'Tables 2'!L27-'Tables 2'!L25,"")</f>
        <v/>
      </c>
      <c r="G48" s="117" t="str">
        <f>IF(AND(ISNUMBER('Tables 2'!O27),ISNUMBER('Tables 2'!O25)),'Tables 2'!O27-'Tables 2'!O25,"")</f>
        <v/>
      </c>
      <c r="H48" s="117" t="str">
        <f>IF(AND(ISNUMBER('Tables 2'!R27),ISNUMBER('Tables 2'!R25)),'Tables 2'!R27-'Tables 2'!R25,"")</f>
        <v/>
      </c>
      <c r="I48" s="117" t="str">
        <f>IF(AND(ISNUMBER('Tables 2'!U27),ISNUMBER('Tables 2'!U25)),'Tables 2'!U27-'Tables 2'!U25,"")</f>
        <v/>
      </c>
      <c r="J48" s="117" t="str">
        <f>IF(AND(ISNUMBER('Tables 2'!X27),ISNUMBER('Tables 2'!X25)),'Tables 2'!X27-'Tables 2'!X25,"")</f>
        <v/>
      </c>
      <c r="K48" s="113">
        <f t="shared" si="8"/>
        <v>0.13600000000000012</v>
      </c>
      <c r="L48" s="117">
        <f t="shared" si="9"/>
        <v>0.13600000000000012</v>
      </c>
      <c r="M48" s="145">
        <f t="shared" si="10"/>
        <v>0.13600000000000012</v>
      </c>
      <c r="N48" s="275">
        <f t="shared" si="11"/>
        <v>0</v>
      </c>
      <c r="O48" s="227"/>
      <c r="P48" s="158">
        <f>IF(AND(ISNUMBER('Tables 2'!AF27),ISNUMBER('Tables 2'!AF25)),'Tables 2'!AF27-'Tables 2'!AF25,"")</f>
        <v>0.17836000000000007</v>
      </c>
    </row>
    <row r="49" spans="2:16">
      <c r="B49" s="374" t="s">
        <v>1398</v>
      </c>
      <c r="C49" s="128">
        <f>IF(AND(ISNUMBER('Tables 2'!C28),ISNUMBER('Tables 2'!C26)),'Tables 2'!C28-'Tables 2'!C26,"")</f>
        <v>0.16599999999999993</v>
      </c>
      <c r="D49" s="117">
        <f>IF(AND(ISNUMBER('Tables 2'!F28),ISNUMBER('Tables 2'!F26)),'Tables 2'!F28-'Tables 2'!F26,"")</f>
        <v>0.30699999999999994</v>
      </c>
      <c r="E49" s="117" t="str">
        <f>IF(AND(ISNUMBER('Tables 2'!I28),ISNUMBER('Tables 2'!I26)),'Tables 2'!I28-'Tables 2'!I26,"")</f>
        <v/>
      </c>
      <c r="F49" s="117" t="str">
        <f>IF(AND(ISNUMBER('Tables 2'!L28),ISNUMBER('Tables 2'!L26)),'Tables 2'!L28-'Tables 2'!L26,"")</f>
        <v/>
      </c>
      <c r="G49" s="117" t="str">
        <f>IF(AND(ISNUMBER('Tables 2'!O28),ISNUMBER('Tables 2'!O26)),'Tables 2'!O28-'Tables 2'!O26,"")</f>
        <v/>
      </c>
      <c r="H49" s="117" t="str">
        <f>IF(AND(ISNUMBER('Tables 2'!R28),ISNUMBER('Tables 2'!R26)),'Tables 2'!R28-'Tables 2'!R26,"")</f>
        <v/>
      </c>
      <c r="I49" s="117">
        <f>IF(AND(ISNUMBER('Tables 2'!U28),ISNUMBER('Tables 2'!U26)),'Tables 2'!U28-'Tables 2'!U26,"")</f>
        <v>0.35555555555554985</v>
      </c>
      <c r="J49" s="117">
        <f>IF(AND(ISNUMBER('Tables 2'!X28),ISNUMBER('Tables 2'!X26)),'Tables 2'!X28-'Tables 2'!X26,"")</f>
        <v>0.19499999999999984</v>
      </c>
      <c r="K49" s="113">
        <f t="shared" si="8"/>
        <v>0.16599999999999993</v>
      </c>
      <c r="L49" s="117">
        <f t="shared" si="9"/>
        <v>0.35555555555554985</v>
      </c>
      <c r="M49" s="145">
        <f t="shared" si="10"/>
        <v>0.25588888888888739</v>
      </c>
      <c r="N49" s="275">
        <f t="shared" si="11"/>
        <v>0.74077290490662584</v>
      </c>
      <c r="O49" s="227"/>
      <c r="P49" s="166">
        <f>IF(AND(ISNUMBER('Tables 2'!AF28),ISNUMBER('Tables 2'!AF26)),'Tables 2'!AF28-'Tables 2'!AF26,"")</f>
        <v>0.20198000000000027</v>
      </c>
    </row>
    <row r="50" spans="2:16">
      <c r="B50" s="106" t="s">
        <v>319</v>
      </c>
      <c r="C50" s="117">
        <f>IF(AND(ISNUMBER('Tables 2'!C29),ISNUMBER('Tables 2'!C28)),'Tables 2'!C29-'Tables 2'!C28,"")</f>
        <v>1.5190000000000001</v>
      </c>
      <c r="D50" s="117">
        <f>IF(AND(ISNUMBER('Tables 2'!F29),ISNUMBER('Tables 2'!F28)),'Tables 2'!F29-'Tables 2'!F28,"")</f>
        <v>1.7040000000000002</v>
      </c>
      <c r="E50" s="117">
        <f>IF(AND(ISNUMBER('Tables 2'!I29),ISNUMBER('Tables 2'!I28)),'Tables 2'!I29-'Tables 2'!I28,"")</f>
        <v>1.5289999999999999</v>
      </c>
      <c r="F50" s="117">
        <f>IF(AND(ISNUMBER('Tables 2'!L29),ISNUMBER('Tables 2'!L28)),'Tables 2'!L29-'Tables 2'!L28,"")</f>
        <v>1.5840000000000001</v>
      </c>
      <c r="G50" s="117" t="str">
        <f>IF(AND(ISNUMBER('Tables 2'!O29),ISNUMBER('Tables 2'!O28)),'Tables 2'!O29-'Tables 2'!O28,"")</f>
        <v/>
      </c>
      <c r="H50" s="117">
        <f>IF(AND(ISNUMBER('Tables 2'!R29),ISNUMBER('Tables 2'!R28)),'Tables 2'!R29-'Tables 2'!R28,"")</f>
        <v>1.8109999999999999</v>
      </c>
      <c r="I50" s="117">
        <f>IF(AND(ISNUMBER('Tables 2'!U29),ISNUMBER('Tables 2'!U28)),'Tables 2'!U29-'Tables 2'!U28,"")</f>
        <v>1.5555555555555602</v>
      </c>
      <c r="J50" s="117">
        <f>IF(AND(ISNUMBER('Tables 2'!X29),ISNUMBER('Tables 2'!X28)),'Tables 2'!X29-'Tables 2'!X28,"")</f>
        <v>1.5870000000000002</v>
      </c>
      <c r="K50" s="113">
        <f t="shared" si="8"/>
        <v>1.5190000000000001</v>
      </c>
      <c r="L50" s="117">
        <f t="shared" si="9"/>
        <v>1.8109999999999999</v>
      </c>
      <c r="M50" s="145">
        <f t="shared" si="10"/>
        <v>1.6127936507936516</v>
      </c>
      <c r="N50" s="275">
        <f t="shared" si="11"/>
        <v>0.18105230006101983</v>
      </c>
      <c r="O50" s="227"/>
      <c r="P50" s="166">
        <f>IF(AND(ISNUMBER('Tables 2'!AF29),ISNUMBER('Tables 2'!AF28)),'Tables 2'!AF29-'Tables 2'!AF28,"")</f>
        <v>1.8204799999999994</v>
      </c>
    </row>
    <row r="51" spans="2:16">
      <c r="B51" s="106" t="s">
        <v>320</v>
      </c>
      <c r="C51" s="117">
        <f>IF(AND(ISNUMBER('Tables 2'!C30),ISNUMBER('Tables 2'!C28)),'Tables 2'!C30-'Tables 2'!C28,"")</f>
        <v>-0.18199999999999994</v>
      </c>
      <c r="D51" s="117">
        <f>IF(AND(ISNUMBER('Tables 2'!F30),ISNUMBER('Tables 2'!F28)),'Tables 2'!F30-'Tables 2'!F28,"")</f>
        <v>-0.17999999999999972</v>
      </c>
      <c r="E51" s="117">
        <f>IF(AND(ISNUMBER('Tables 2'!I30),ISNUMBER('Tables 2'!I28)),'Tables 2'!I30-'Tables 2'!I28,"")</f>
        <v>-0.18299999999999983</v>
      </c>
      <c r="F51" s="117">
        <f>IF(AND(ISNUMBER('Tables 2'!L30),ISNUMBER('Tables 2'!L28)),'Tables 2'!L30-'Tables 2'!L28,"")</f>
        <v>-0.19999999999999973</v>
      </c>
      <c r="G51" s="117" t="str">
        <f>IF(AND(ISNUMBER('Tables 2'!O30),ISNUMBER('Tables 2'!O28)),'Tables 2'!O30-'Tables 2'!O28,"")</f>
        <v/>
      </c>
      <c r="H51" s="117">
        <f>IF(AND(ISNUMBER('Tables 2'!R30),ISNUMBER('Tables 2'!R28)),'Tables 2'!R30-'Tables 2'!R28,"")</f>
        <v>-0.18900000000000006</v>
      </c>
      <c r="I51" s="117">
        <f>IF(AND(ISNUMBER('Tables 2'!U30),ISNUMBER('Tables 2'!U28)),'Tables 2'!U30-'Tables 2'!U28,"")</f>
        <v>-0.18333333333333002</v>
      </c>
      <c r="J51" s="117">
        <f>IF(AND(ISNUMBER('Tables 2'!X30),ISNUMBER('Tables 2'!X28)),'Tables 2'!X30-'Tables 2'!X28,"")</f>
        <v>-0.18699999999999983</v>
      </c>
      <c r="K51" s="113">
        <f t="shared" si="8"/>
        <v>-0.19999999999999973</v>
      </c>
      <c r="L51" s="117">
        <f t="shared" si="9"/>
        <v>-0.17999999999999972</v>
      </c>
      <c r="M51" s="145">
        <f t="shared" si="10"/>
        <v>-0.18633333333333274</v>
      </c>
      <c r="N51" s="275">
        <f t="shared" si="11"/>
        <v>0.10733452593917754</v>
      </c>
      <c r="O51" s="227"/>
      <c r="P51" s="166">
        <f>IF(AND(ISNUMBER('Tables 2'!AF30),ISNUMBER('Tables 2'!AF28)),'Tables 2'!AF30-'Tables 2'!AF28,"")</f>
        <v>-0.18364000000000003</v>
      </c>
    </row>
    <row r="52" spans="2:16">
      <c r="B52" s="106" t="s">
        <v>321</v>
      </c>
      <c r="C52" s="117">
        <f>IF(AND(ISNUMBER('Tables 2'!C31),ISNUMBER('Tables 2'!C28)),'Tables 2'!C31-'Tables 2'!C28,"")</f>
        <v>-9.9999999999988987E-4</v>
      </c>
      <c r="D52" s="117">
        <f>IF(AND(ISNUMBER('Tables 2'!F31),ISNUMBER('Tables 2'!F28)),'Tables 2'!F31-'Tables 2'!F28,"")</f>
        <v>-9.9999999999988987E-4</v>
      </c>
      <c r="E52" s="117">
        <f>IF(AND(ISNUMBER('Tables 2'!I31),ISNUMBER('Tables 2'!I28)),'Tables 2'!I31-'Tables 2'!I28,"")</f>
        <v>0</v>
      </c>
      <c r="F52" s="117">
        <f>IF(AND(ISNUMBER('Tables 2'!L31),ISNUMBER('Tables 2'!L28)),'Tables 2'!L31-'Tables 2'!L28,"")</f>
        <v>0</v>
      </c>
      <c r="G52" s="117" t="str">
        <f>IF(AND(ISNUMBER('Tables 2'!O31),ISNUMBER('Tables 2'!O28)),'Tables 2'!O31-'Tables 2'!O28,"")</f>
        <v/>
      </c>
      <c r="H52" s="117">
        <f>IF(AND(ISNUMBER('Tables 2'!R31),ISNUMBER('Tables 2'!R28)),'Tables 2'!R31-'Tables 2'!R28,"")</f>
        <v>-6.9999999999996732E-3</v>
      </c>
      <c r="I52" s="117">
        <f>IF(AND(ISNUMBER('Tables 2'!U31),ISNUMBER('Tables 2'!U28)),'Tables 2'!U31-'Tables 2'!U28,"")</f>
        <v>0</v>
      </c>
      <c r="J52" s="117">
        <f>IF(AND(ISNUMBER('Tables 2'!X31),ISNUMBER('Tables 2'!X28)),'Tables 2'!X31-'Tables 2'!X28,"")</f>
        <v>4.9999999999998934E-3</v>
      </c>
      <c r="K52" s="113">
        <f t="shared" si="8"/>
        <v>-6.9999999999996732E-3</v>
      </c>
      <c r="L52" s="117">
        <f t="shared" si="9"/>
        <v>4.9999999999998934E-3</v>
      </c>
      <c r="M52" s="271">
        <f t="shared" si="10"/>
        <v>-5.7142857142850848E-4</v>
      </c>
      <c r="N52" s="275">
        <f t="shared" si="11"/>
        <v>21.000000000001556</v>
      </c>
      <c r="O52" s="227"/>
      <c r="P52" s="166">
        <f>IF(AND(ISNUMBER('Tables 2'!AF31),ISNUMBER('Tables 2'!AF28)),'Tables 2'!AF31-'Tables 2'!AF28,"")</f>
        <v>-9.0000000000145519E-5</v>
      </c>
    </row>
    <row r="53" spans="2:16">
      <c r="B53" s="106" t="s">
        <v>322</v>
      </c>
      <c r="C53" s="117">
        <f>IF(AND(ISNUMBER('Tables 2'!C32),ISNUMBER('Tables 2'!C28)),'Tables 2'!C32-'Tables 2'!C28,"")</f>
        <v>-4.0000000000000036E-3</v>
      </c>
      <c r="D53" s="117">
        <f>IF(AND(ISNUMBER('Tables 2'!F32),ISNUMBER('Tables 2'!F28)),'Tables 2'!F32-'Tables 2'!F28,"")</f>
        <v>-2.9999999999996696E-3</v>
      </c>
      <c r="E53" s="117" t="str">
        <f>IF(AND(ISNUMBER('Tables 2'!I32),ISNUMBER('Tables 2'!I28)),'Tables 2'!I32-'Tables 2'!I28,"")</f>
        <v/>
      </c>
      <c r="F53" s="117">
        <f>IF(AND(ISNUMBER('Tables 2'!L32),ISNUMBER('Tables 2'!L28)),'Tables 2'!L32-'Tables 2'!L28,"")</f>
        <v>-3.3999999999999808E-2</v>
      </c>
      <c r="G53" s="117" t="str">
        <f>IF(AND(ISNUMBER('Tables 2'!O32),ISNUMBER('Tables 2'!O28)),'Tables 2'!O32-'Tables 2'!O28,"")</f>
        <v/>
      </c>
      <c r="H53" s="117" t="str">
        <f>IF(AND(ISNUMBER('Tables 2'!R32),ISNUMBER('Tables 2'!R28)),'Tables 2'!R32-'Tables 2'!R28,"")</f>
        <v/>
      </c>
      <c r="I53" s="117">
        <f>IF(AND(ISNUMBER('Tables 2'!U32),ISNUMBER('Tables 2'!U28)),'Tables 2'!U32-'Tables 2'!U28,"")</f>
        <v>0</v>
      </c>
      <c r="J53" s="117">
        <f>IF(AND(ISNUMBER('Tables 2'!X32),ISNUMBER('Tables 2'!X28)),'Tables 2'!X32-'Tables 2'!X28,"")</f>
        <v>0.21799999999999997</v>
      </c>
      <c r="K53" s="113">
        <f t="shared" si="8"/>
        <v>-3.3999999999999808E-2</v>
      </c>
      <c r="L53" s="117">
        <f t="shared" si="9"/>
        <v>0.21799999999999997</v>
      </c>
      <c r="M53" s="271">
        <f t="shared" si="10"/>
        <v>3.5400000000000098E-2</v>
      </c>
      <c r="N53" s="275">
        <f t="shared" si="11"/>
        <v>7.1186440677965841</v>
      </c>
      <c r="O53" s="227"/>
      <c r="P53" s="166">
        <f>IF(AND(ISNUMBER('Tables 2'!AF32),ISNUMBER('Tables 2'!AF28)),'Tables 2'!AF32-'Tables 2'!AF28,"")</f>
        <v>-0.2211000000000003</v>
      </c>
    </row>
    <row r="54" spans="2:16">
      <c r="B54" s="106" t="s">
        <v>323</v>
      </c>
      <c r="C54" s="117">
        <f>IF(AND(ISNUMBER('Tables 2'!C33),ISNUMBER('Tables 2'!C32)),'Tables 2'!C33-'Tables 2'!C32,"")</f>
        <v>9.9999999999988987E-4</v>
      </c>
      <c r="D54" s="117">
        <f>IF(AND(ISNUMBER('Tables 2'!F33),ISNUMBER('Tables 2'!F32)),'Tables 2'!F33-'Tables 2'!F32,"")</f>
        <v>9.9999999999988987E-4</v>
      </c>
      <c r="E54" s="117" t="str">
        <f>IF(AND(ISNUMBER('Tables 2'!I33),ISNUMBER('Tables 2'!I32)),'Tables 2'!I33-'Tables 2'!I32,"")</f>
        <v/>
      </c>
      <c r="F54" s="117">
        <f>IF(AND(ISNUMBER('Tables 2'!L33),ISNUMBER('Tables 2'!L32)),'Tables 2'!L33-'Tables 2'!L32,"")</f>
        <v>2.4000000000000021E-2</v>
      </c>
      <c r="G54" s="117" t="str">
        <f>IF(AND(ISNUMBER('Tables 2'!O33),ISNUMBER('Tables 2'!O32)),'Tables 2'!O33-'Tables 2'!O32,"")</f>
        <v/>
      </c>
      <c r="H54" s="117" t="str">
        <f>IF(AND(ISNUMBER('Tables 2'!R33),ISNUMBER('Tables 2'!R32)),'Tables 2'!R33-'Tables 2'!R32,"")</f>
        <v/>
      </c>
      <c r="I54" s="117">
        <f>IF(AND(ISNUMBER('Tables 2'!U33),ISNUMBER('Tables 2'!U32)),'Tables 2'!U33-'Tables 2'!U32,"")</f>
        <v>0</v>
      </c>
      <c r="J54" s="117">
        <f>IF(AND(ISNUMBER('Tables 2'!X33),ISNUMBER('Tables 2'!X32)),'Tables 2'!X33-'Tables 2'!X32,"")</f>
        <v>2.0999999999999908E-2</v>
      </c>
      <c r="K54" s="113">
        <f t="shared" si="8"/>
        <v>0</v>
      </c>
      <c r="L54" s="117">
        <f t="shared" si="9"/>
        <v>2.4000000000000021E-2</v>
      </c>
      <c r="M54" s="272">
        <f t="shared" si="10"/>
        <v>9.3999999999999414E-3</v>
      </c>
      <c r="N54" s="275">
        <f t="shared" si="11"/>
        <v>2.5531914893617205</v>
      </c>
      <c r="O54" s="227"/>
      <c r="P54" s="166">
        <f>IF(AND(ISNUMBER('Tables 2'!AF33),ISNUMBER('Tables 2'!AF32)),'Tables 2'!AF33-'Tables 2'!AF32,"")</f>
        <v>2.5999999999992696E-4</v>
      </c>
    </row>
    <row r="55" spans="2:16">
      <c r="B55" s="106" t="s">
        <v>324</v>
      </c>
      <c r="C55" s="117">
        <f>IF(AND(ISNUMBER('Tables 2'!C37),ISNUMBER('Tables 2'!C32)),'Tables 2'!C37-'Tables 2'!C32,"")</f>
        <v>-1.9999999999997797E-3</v>
      </c>
      <c r="D55" s="117">
        <f>IF(AND(ISNUMBER('Tables 2'!F37),ISNUMBER('Tables 2'!F32)),'Tables 2'!F37-'Tables 2'!F32,"")</f>
        <v>-2.0000000000002238E-3</v>
      </c>
      <c r="E55" s="117" t="str">
        <f>IF(AND(ISNUMBER('Tables 2'!I37),ISNUMBER('Tables 2'!I32)),'Tables 2'!I37-'Tables 2'!I32,"")</f>
        <v/>
      </c>
      <c r="F55" s="117">
        <f>IF(AND(ISNUMBER('Tables 2'!L37),ISNUMBER('Tables 2'!L32)),'Tables 2'!L37-'Tables 2'!L32,"")</f>
        <v>-1.0000000000000231E-2</v>
      </c>
      <c r="G55" s="117" t="str">
        <f>IF(AND(ISNUMBER('Tables 2'!O37),ISNUMBER('Tables 2'!O32)),'Tables 2'!O37-'Tables 2'!O32,"")</f>
        <v/>
      </c>
      <c r="H55" s="117" t="str">
        <f>IF(AND(ISNUMBER('Tables 2'!R37),ISNUMBER('Tables 2'!R32)),'Tables 2'!R37-'Tables 2'!R32,"")</f>
        <v/>
      </c>
      <c r="I55" s="117">
        <f>IF(AND(ISNUMBER('Tables 2'!U37),ISNUMBER('Tables 2'!U32)),'Tables 2'!U37-'Tables 2'!U32,"")</f>
        <v>0</v>
      </c>
      <c r="J55" s="117">
        <f>IF(AND(ISNUMBER('Tables 2'!X37),ISNUMBER('Tables 2'!X32)),'Tables 2'!X37-'Tables 2'!X32,"")</f>
        <v>-3.0000000000001137E-3</v>
      </c>
      <c r="K55" s="113">
        <f t="shared" si="8"/>
        <v>-1.0000000000000231E-2</v>
      </c>
      <c r="L55" s="117">
        <f t="shared" si="9"/>
        <v>0</v>
      </c>
      <c r="M55" s="272">
        <f t="shared" si="10"/>
        <v>-3.4000000000000696E-3</v>
      </c>
      <c r="N55" s="275">
        <f t="shared" si="11"/>
        <v>2.9411764705882431</v>
      </c>
      <c r="O55" s="227"/>
      <c r="P55" s="166">
        <f>IF(AND(ISNUMBER('Tables 2'!AF37),ISNUMBER('Tables 2'!AF32)),'Tables 2'!AF37-'Tables 2'!AF32,"")</f>
        <v>-8.5999999999986088E-4</v>
      </c>
    </row>
    <row r="56" spans="2:16">
      <c r="B56" s="106" t="s">
        <v>325</v>
      </c>
      <c r="C56" s="117">
        <f>IF(AND(ISNUMBER('Tables 2'!C34),ISNUMBER('Tables 2'!C32)),'Tables 2'!C34-'Tables 2'!C32,"")</f>
        <v>0</v>
      </c>
      <c r="D56" s="117">
        <f>IF(AND(ISNUMBER('Tables 2'!F34),ISNUMBER('Tables 2'!F32)),'Tables 2'!F34-'Tables 2'!F32,"")</f>
        <v>0</v>
      </c>
      <c r="E56" s="117" t="str">
        <f>IF(AND(ISNUMBER('Tables 2'!I34),ISNUMBER('Tables 2'!I32)),'Tables 2'!I34-'Tables 2'!I32,"")</f>
        <v/>
      </c>
      <c r="F56" s="117">
        <f>IF(AND(ISNUMBER('Tables 2'!L34),ISNUMBER('Tables 2'!L32)),'Tables 2'!L34-'Tables 2'!L32,"")</f>
        <v>0</v>
      </c>
      <c r="G56" s="117" t="str">
        <f>IF(AND(ISNUMBER('Tables 2'!O34),ISNUMBER('Tables 2'!O32)),'Tables 2'!O34-'Tables 2'!O32,"")</f>
        <v/>
      </c>
      <c r="H56" s="117" t="str">
        <f>IF(AND(ISNUMBER('Tables 2'!R34),ISNUMBER('Tables 2'!R32)),'Tables 2'!R34-'Tables 2'!R32,"")</f>
        <v/>
      </c>
      <c r="I56" s="117">
        <f>IF(AND(ISNUMBER('Tables 2'!U34),ISNUMBER('Tables 2'!U32)),'Tables 2'!U34-'Tables 2'!U32,"")</f>
        <v>-8.333333333329751E-3</v>
      </c>
      <c r="J56" s="117">
        <f>IF(AND(ISNUMBER('Tables 2'!X34),ISNUMBER('Tables 2'!X32)),'Tables 2'!X34-'Tables 2'!X32,"")</f>
        <v>0</v>
      </c>
      <c r="K56" s="113">
        <f t="shared" si="8"/>
        <v>-8.333333333329751E-3</v>
      </c>
      <c r="L56" s="117">
        <f t="shared" si="9"/>
        <v>0</v>
      </c>
      <c r="M56" s="272">
        <f t="shared" si="10"/>
        <v>-1.6666666666659501E-3</v>
      </c>
      <c r="N56" s="275">
        <f t="shared" si="11"/>
        <v>5</v>
      </c>
      <c r="O56" s="227"/>
      <c r="P56" s="166">
        <f>IF(AND(ISNUMBER('Tables 2'!AF34),ISNUMBER('Tables 2'!AF32)),'Tables 2'!AF34-'Tables 2'!AF32,"")</f>
        <v>-1.0510000000000019E-2</v>
      </c>
    </row>
    <row r="57" spans="2:16">
      <c r="B57" s="106" t="s">
        <v>1543</v>
      </c>
      <c r="C57" s="117">
        <f>IF(AND(ISNUMBER('Tables 2'!C35),ISNUMBER('Tables 2'!C32)),'Tables 2'!C35-'Tables 2'!C32,"")</f>
        <v>0.1509999999999998</v>
      </c>
      <c r="D57" s="117">
        <f>IF(AND(ISNUMBER('Tables 2'!F35),ISNUMBER('Tables 2'!F32)),'Tables 2'!F35-'Tables 2'!F32,"")</f>
        <v>-1.000000000000334E-3</v>
      </c>
      <c r="E57" s="117" t="str">
        <f>IF(AND(ISNUMBER('Tables 2'!I35),ISNUMBER('Tables 2'!I32)),'Tables 2'!I35-'Tables 2'!I32,"")</f>
        <v/>
      </c>
      <c r="F57" s="117">
        <f>IF(AND(ISNUMBER('Tables 2'!L35),ISNUMBER('Tables 2'!L32)),'Tables 2'!L35-'Tables 2'!L32,"")</f>
        <v>2.0000000000000018E-2</v>
      </c>
      <c r="G57" s="117" t="str">
        <f>IF(AND(ISNUMBER('Tables 2'!O35),ISNUMBER('Tables 2'!O32)),'Tables 2'!O35-'Tables 2'!O32,"")</f>
        <v/>
      </c>
      <c r="H57" s="117" t="str">
        <f>IF(AND(ISNUMBER('Tables 2'!R35),ISNUMBER('Tables 2'!R32)),'Tables 2'!R35-'Tables 2'!R32,"")</f>
        <v/>
      </c>
      <c r="I57" s="117">
        <f>IF(AND(ISNUMBER('Tables 2'!U35),ISNUMBER('Tables 2'!U32)),'Tables 2'!U35-'Tables 2'!U32,"")</f>
        <v>-8.333333333329751E-3</v>
      </c>
      <c r="J57" s="117">
        <f>IF(AND(ISNUMBER('Tables 2'!X35),ISNUMBER('Tables 2'!X32)),'Tables 2'!X35-'Tables 2'!X32,"")</f>
        <v>3.2000000000000028E-2</v>
      </c>
      <c r="K57" s="113">
        <f t="shared" si="8"/>
        <v>-8.333333333329751E-3</v>
      </c>
      <c r="L57" s="117">
        <f t="shared" si="9"/>
        <v>0.1509999999999998</v>
      </c>
      <c r="M57" s="271">
        <f t="shared" si="10"/>
        <v>3.8733333333333952E-2</v>
      </c>
      <c r="N57" s="275">
        <f t="shared" si="11"/>
        <v>4.1135972461272035</v>
      </c>
      <c r="O57" s="227"/>
      <c r="P57" s="158">
        <f>IF(AND(ISNUMBER('Tables 2'!AF35),ISNUMBER('Tables 2'!AF32)),'Tables 2'!AF35-'Tables 2'!AF32,"")</f>
        <v>-9.8300000000000054E-3</v>
      </c>
    </row>
    <row r="58" spans="2:16" ht="14" thickBot="1">
      <c r="B58" s="109" t="s">
        <v>1544</v>
      </c>
      <c r="C58" s="119">
        <f>IF(AND(ISNUMBER('Tables 2'!C36),ISNUMBER('Tables 2'!C35)),'Tables 2'!C36-'Tables 2'!C35,"")</f>
        <v>1.000000000000334E-3</v>
      </c>
      <c r="D58" s="119">
        <f>IF(AND(ISNUMBER('Tables 2'!F36),ISNUMBER('Tables 2'!F35)),'Tables 2'!F36-'Tables 2'!F35,"")</f>
        <v>1.000000000000334E-3</v>
      </c>
      <c r="E58" s="119" t="str">
        <f>IF(AND(ISNUMBER('Tables 2'!I36),ISNUMBER('Tables 2'!I35)),'Tables 2'!I36-'Tables 2'!I35,"")</f>
        <v/>
      </c>
      <c r="F58" s="119">
        <f>IF(AND(ISNUMBER('Tables 2'!L36),ISNUMBER('Tables 2'!L35)),'Tables 2'!L36-'Tables 2'!L35,"")</f>
        <v>-1.2000000000000011E-2</v>
      </c>
      <c r="G58" s="119" t="str">
        <f>IF(AND(ISNUMBER('Tables 2'!O36),ISNUMBER('Tables 2'!O35)),'Tables 2'!O36-'Tables 2'!O35,"")</f>
        <v/>
      </c>
      <c r="H58" s="119" t="str">
        <f>IF(AND(ISNUMBER('Tables 2'!R36),ISNUMBER('Tables 2'!R35)),'Tables 2'!R36-'Tables 2'!R35,"")</f>
        <v/>
      </c>
      <c r="I58" s="119">
        <f>IF(AND(ISNUMBER('Tables 2'!U36),ISNUMBER('Tables 2'!U35)),'Tables 2'!U36-'Tables 2'!U35,"")</f>
        <v>0</v>
      </c>
      <c r="J58" s="119" t="str">
        <f>IF(AND(ISNUMBER('Tables 2'!X36),ISNUMBER('Tables 2'!X35)),'Tables 2'!X36-'Tables 2'!X35,"")</f>
        <v/>
      </c>
      <c r="K58" s="114">
        <f t="shared" si="8"/>
        <v>-1.2000000000000011E-2</v>
      </c>
      <c r="L58" s="119">
        <f t="shared" si="9"/>
        <v>1.000000000000334E-3</v>
      </c>
      <c r="M58" s="273">
        <f t="shared" si="10"/>
        <v>-2.4999999999998357E-3</v>
      </c>
      <c r="N58" s="279">
        <f t="shared" si="11"/>
        <v>5.2000000000004798</v>
      </c>
      <c r="O58" s="227"/>
      <c r="P58" s="160">
        <f>IF(AND(ISNUMBER('Tables 2'!AF36),ISNUMBER('Tables 2'!AF35)),'Tables 2'!AF36-'Tables 2'!AF35,"")</f>
        <v>-2.035000000000009E-2</v>
      </c>
    </row>
    <row r="59" spans="2:16" ht="14" thickTop="1">
      <c r="B59" s="374" t="s">
        <v>1400</v>
      </c>
      <c r="C59" s="120"/>
      <c r="D59" s="120"/>
      <c r="E59" s="120"/>
      <c r="F59" s="120"/>
      <c r="G59" s="120"/>
      <c r="H59" s="120"/>
      <c r="I59" s="120"/>
      <c r="J59" s="120"/>
      <c r="K59" s="491" t="s">
        <v>1525</v>
      </c>
      <c r="L59" s="492"/>
      <c r="M59" s="492"/>
      <c r="N59" s="493"/>
      <c r="O59" s="152"/>
      <c r="P59" s="168"/>
    </row>
    <row r="60" spans="2:16">
      <c r="B60" s="106"/>
      <c r="C60" s="115" t="str">
        <f>'ESP-DMU'!$E$48</f>
        <v>ESP</v>
      </c>
      <c r="D60" s="115" t="str">
        <f>'BLAST-USIT'!$E$48</f>
        <v>BLAST</v>
      </c>
      <c r="E60" s="115" t="str">
        <f>DOE21D!$E$48</f>
        <v>DOE21D</v>
      </c>
      <c r="F60" s="115" t="str">
        <f>'SRES-SUN'!$E$48</f>
        <v>SRES-SUN</v>
      </c>
      <c r="G60" s="115" t="str">
        <f>'SRES-BRE'!$E$48&amp;"*"</f>
        <v>SRES*</v>
      </c>
      <c r="H60" s="115" t="str">
        <f>S3PAS!$E$48</f>
        <v>S3PAS</v>
      </c>
      <c r="I60" s="115" t="str">
        <f>TRNSYS!$E$48</f>
        <v>TSYS</v>
      </c>
      <c r="J60" s="115" t="str">
        <f>TASE!$E$48</f>
        <v>TASE</v>
      </c>
      <c r="K60" s="391"/>
      <c r="L60" s="126"/>
      <c r="M60" s="126"/>
      <c r="N60" s="392" t="s">
        <v>1371</v>
      </c>
      <c r="O60" s="125"/>
      <c r="P60" s="156" t="str">
        <f>YourData!$E$48</f>
        <v>OS</v>
      </c>
    </row>
    <row r="61" spans="2:16">
      <c r="B61" s="108" t="s">
        <v>24</v>
      </c>
      <c r="C61" s="143" t="str">
        <f>'ESP-DMU'!$E$52</f>
        <v>DMU</v>
      </c>
      <c r="D61" s="143" t="str">
        <f>'BLAST-USIT'!$E$52</f>
        <v>US-IT</v>
      </c>
      <c r="E61" s="143" t="str">
        <f>DOE21D!$E$52</f>
        <v>NREL</v>
      </c>
      <c r="F61" s="143" t="str">
        <f>'SRES-SUN'!$E$52</f>
        <v>NREL</v>
      </c>
      <c r="G61" s="143" t="str">
        <f>'SRES-BRE'!$E$52</f>
        <v>BRE</v>
      </c>
      <c r="H61" s="143" t="str">
        <f>S3PAS!$E$52</f>
        <v>SPAIN</v>
      </c>
      <c r="I61" s="143" t="str">
        <f>TRNSYS!$E$52</f>
        <v>BEL-BRE</v>
      </c>
      <c r="J61" s="143" t="str">
        <f>TASE!$E$52</f>
        <v>FINLAND</v>
      </c>
      <c r="K61" s="393" t="s">
        <v>339</v>
      </c>
      <c r="L61" s="141" t="s">
        <v>340</v>
      </c>
      <c r="M61" s="116" t="s">
        <v>341</v>
      </c>
      <c r="N61" s="463" t="s">
        <v>1369</v>
      </c>
      <c r="O61" s="125"/>
      <c r="P61" s="164" t="str">
        <f>YourData!$E$52</f>
        <v>NREL</v>
      </c>
    </row>
    <row r="62" spans="2:16">
      <c r="B62" s="106" t="s">
        <v>318</v>
      </c>
      <c r="C62" s="117">
        <f>IF(AND(ISNUMBER('Tables 2'!C66),ISNUMBER('Tables 2'!C65)),'Tables 2'!C66-'Tables 2'!C65,"")</f>
        <v>0.21199999999999997</v>
      </c>
      <c r="D62" s="117" t="str">
        <f>IF(AND(ISNUMBER('Tables 2'!F66),ISNUMBER('Tables 2'!F65)),'Tables 2'!F66-'Tables 2'!F65,"")</f>
        <v/>
      </c>
      <c r="E62" s="117" t="str">
        <f>IF(AND(ISNUMBER('Tables 2'!I66),ISNUMBER('Tables 2'!I65)),'Tables 2'!I66-'Tables 2'!I65,"")</f>
        <v/>
      </c>
      <c r="F62" s="117" t="str">
        <f>IF(AND(ISNUMBER('Tables 2'!L66),ISNUMBER('Tables 2'!L65)),'Tables 2'!L66-'Tables 2'!L65,"")</f>
        <v/>
      </c>
      <c r="G62" s="117" t="str">
        <f>IF(AND(ISNUMBER('Tables 2'!O66),ISNUMBER('Tables 2'!O65)),'Tables 2'!O66-'Tables 2'!O65,"")</f>
        <v/>
      </c>
      <c r="H62" s="117" t="str">
        <f>IF(AND(ISNUMBER('Tables 2'!R66),ISNUMBER('Tables 2'!R65)),'Tables 2'!R66-'Tables 2'!R65,"")</f>
        <v/>
      </c>
      <c r="I62" s="117" t="str">
        <f>IF(AND(ISNUMBER('Tables 2'!U66),ISNUMBER('Tables 2'!U65)),'Tables 2'!U66-'Tables 2'!U65,"")</f>
        <v/>
      </c>
      <c r="J62" s="117" t="str">
        <f>IF(AND(ISNUMBER('Tables 2'!X66),ISNUMBER('Tables 2'!X65)),'Tables 2'!X66-'Tables 2'!X65,"")</f>
        <v/>
      </c>
      <c r="K62" s="113">
        <f t="shared" ref="K62:K75" si="12">MIN(C62:J62)</f>
        <v>0.21199999999999997</v>
      </c>
      <c r="L62" s="131">
        <f t="shared" ref="L62:L75" si="13">MAX(C62:J62)</f>
        <v>0.21199999999999997</v>
      </c>
      <c r="M62" s="228">
        <f t="shared" ref="M62:M75" si="14">AVERAGE(C62:J62)</f>
        <v>0.21199999999999997</v>
      </c>
      <c r="N62" s="275">
        <f t="shared" ref="N62:N75" si="15">ABS((L62-K62)/M62)</f>
        <v>0</v>
      </c>
      <c r="O62" s="227"/>
      <c r="P62" s="158">
        <f>IF(AND(ISNUMBER('Tables 2'!AF66),ISNUMBER('Tables 2'!AF65)),'Tables 2'!AF66-'Tables 2'!AF65,"")</f>
        <v>0.24447999999999992</v>
      </c>
    </row>
    <row r="63" spans="2:16">
      <c r="B63" s="374" t="s">
        <v>1395</v>
      </c>
      <c r="C63" s="117">
        <f>IF(AND(ISNUMBER('Tables 2'!C67),ISNUMBER('Tables 2'!C66)),'Tables 2'!C67-'Tables 2'!C66,"")</f>
        <v>-0.38700000000000001</v>
      </c>
      <c r="D63" s="117" t="str">
        <f>IF(AND(ISNUMBER('Tables 2'!F67),ISNUMBER('Tables 2'!F66)),'Tables 2'!F67-'Tables 2'!F66,"")</f>
        <v/>
      </c>
      <c r="E63" s="117" t="str">
        <f>IF(AND(ISNUMBER('Tables 2'!I67),ISNUMBER('Tables 2'!I66)),'Tables 2'!I67-'Tables 2'!I66,"")</f>
        <v/>
      </c>
      <c r="F63" s="117" t="str">
        <f>IF(AND(ISNUMBER('Tables 2'!L67),ISNUMBER('Tables 2'!L66)),'Tables 2'!L67-'Tables 2'!L66,"")</f>
        <v/>
      </c>
      <c r="G63" s="117" t="str">
        <f>IF(AND(ISNUMBER('Tables 2'!O67),ISNUMBER('Tables 2'!O66)),'Tables 2'!O67-'Tables 2'!O66,"")</f>
        <v/>
      </c>
      <c r="H63" s="117" t="str">
        <f>IF(AND(ISNUMBER('Tables 2'!R67),ISNUMBER('Tables 2'!R66)),'Tables 2'!R67-'Tables 2'!R66,"")</f>
        <v/>
      </c>
      <c r="I63" s="117" t="str">
        <f>IF(AND(ISNUMBER('Tables 2'!U67),ISNUMBER('Tables 2'!U66)),'Tables 2'!U67-'Tables 2'!U66,"")</f>
        <v/>
      </c>
      <c r="J63" s="117" t="str">
        <f>IF(AND(ISNUMBER('Tables 2'!X67),ISNUMBER('Tables 2'!X66)),'Tables 2'!X67-'Tables 2'!X66,"")</f>
        <v/>
      </c>
      <c r="K63" s="113">
        <f t="shared" si="12"/>
        <v>-0.38700000000000001</v>
      </c>
      <c r="L63" s="117">
        <f t="shared" si="13"/>
        <v>-0.38700000000000001</v>
      </c>
      <c r="M63" s="145">
        <f t="shared" si="14"/>
        <v>-0.38700000000000001</v>
      </c>
      <c r="N63" s="275">
        <f t="shared" si="15"/>
        <v>0</v>
      </c>
      <c r="O63" s="227"/>
      <c r="P63" s="158">
        <f>IF(AND(ISNUMBER('Tables 2'!AF67),ISNUMBER('Tables 2'!AF66)),'Tables 2'!AF67-'Tables 2'!AF66,"")</f>
        <v>-0.16282199999999991</v>
      </c>
    </row>
    <row r="64" spans="2:16">
      <c r="B64" s="374" t="s">
        <v>1396</v>
      </c>
      <c r="C64" s="117">
        <f>IF(AND(ISNUMBER('Tables 2'!C69),ISNUMBER('Tables 2'!C68)),'Tables 2'!C69-'Tables 2'!C68,"")</f>
        <v>-0.44699999999999984</v>
      </c>
      <c r="D64" s="117" t="str">
        <f>IF(AND(ISNUMBER('Tables 2'!F69),ISNUMBER('Tables 2'!F68)),'Tables 2'!F69-'Tables 2'!F68,"")</f>
        <v/>
      </c>
      <c r="E64" s="117" t="str">
        <f>IF(AND(ISNUMBER('Tables 2'!I69),ISNUMBER('Tables 2'!I68)),'Tables 2'!I69-'Tables 2'!I68,"")</f>
        <v/>
      </c>
      <c r="F64" s="117" t="str">
        <f>IF(AND(ISNUMBER('Tables 2'!L69),ISNUMBER('Tables 2'!L68)),'Tables 2'!L69-'Tables 2'!L68,"")</f>
        <v/>
      </c>
      <c r="G64" s="117" t="str">
        <f>IF(AND(ISNUMBER('Tables 2'!O69),ISNUMBER('Tables 2'!O68)),'Tables 2'!O69-'Tables 2'!O68,"")</f>
        <v/>
      </c>
      <c r="H64" s="117" t="str">
        <f>IF(AND(ISNUMBER('Tables 2'!R69),ISNUMBER('Tables 2'!R68)),'Tables 2'!R69-'Tables 2'!R68,"")</f>
        <v/>
      </c>
      <c r="I64" s="117" t="str">
        <f>IF(AND(ISNUMBER('Tables 2'!U69),ISNUMBER('Tables 2'!U68)),'Tables 2'!U69-'Tables 2'!U68,"")</f>
        <v/>
      </c>
      <c r="J64" s="117" t="str">
        <f>IF(AND(ISNUMBER('Tables 2'!X69),ISNUMBER('Tables 2'!X68)),'Tables 2'!X69-'Tables 2'!X68,"")</f>
        <v/>
      </c>
      <c r="K64" s="113">
        <f t="shared" si="12"/>
        <v>-0.44699999999999984</v>
      </c>
      <c r="L64" s="117">
        <f t="shared" si="13"/>
        <v>-0.44699999999999984</v>
      </c>
      <c r="M64" s="145">
        <f t="shared" si="14"/>
        <v>-0.44699999999999984</v>
      </c>
      <c r="N64" s="275">
        <f t="shared" si="15"/>
        <v>0</v>
      </c>
      <c r="O64" s="227"/>
      <c r="P64" s="158">
        <f>IF(AND(ISNUMBER('Tables 2'!AF69),ISNUMBER('Tables 2'!AF68)),'Tables 2'!AF69-'Tables 2'!AF68,"")</f>
        <v>-0.16396599999999995</v>
      </c>
    </row>
    <row r="65" spans="2:33">
      <c r="B65" s="374" t="s">
        <v>1397</v>
      </c>
      <c r="C65" s="117">
        <f>IF(AND(ISNUMBER('Tables 2'!C68),ISNUMBER('Tables 2'!C66)),'Tables 2'!C68-'Tables 2'!C66,"")</f>
        <v>0.14399999999999991</v>
      </c>
      <c r="D65" s="117" t="str">
        <f>IF(AND(ISNUMBER('Tables 2'!F68),ISNUMBER('Tables 2'!F66)),'Tables 2'!F68-'Tables 2'!F66,"")</f>
        <v/>
      </c>
      <c r="E65" s="117" t="str">
        <f>IF(AND(ISNUMBER('Tables 2'!I68),ISNUMBER('Tables 2'!I66)),'Tables 2'!I68-'Tables 2'!I66,"")</f>
        <v/>
      </c>
      <c r="F65" s="117" t="str">
        <f>IF(AND(ISNUMBER('Tables 2'!L68),ISNUMBER('Tables 2'!L66)),'Tables 2'!L68-'Tables 2'!L66,"")</f>
        <v/>
      </c>
      <c r="G65" s="117" t="str">
        <f>IF(AND(ISNUMBER('Tables 2'!O68),ISNUMBER('Tables 2'!O66)),'Tables 2'!O68-'Tables 2'!O66,"")</f>
        <v/>
      </c>
      <c r="H65" s="117" t="str">
        <f>IF(AND(ISNUMBER('Tables 2'!R68),ISNUMBER('Tables 2'!R66)),'Tables 2'!R68-'Tables 2'!R66,"")</f>
        <v/>
      </c>
      <c r="I65" s="117" t="str">
        <f>IF(AND(ISNUMBER('Tables 2'!U68),ISNUMBER('Tables 2'!U66)),'Tables 2'!U68-'Tables 2'!U66,"")</f>
        <v/>
      </c>
      <c r="J65" s="117" t="str">
        <f>IF(AND(ISNUMBER('Tables 2'!X68),ISNUMBER('Tables 2'!X66)),'Tables 2'!X68-'Tables 2'!X66,"")</f>
        <v/>
      </c>
      <c r="K65" s="113">
        <f t="shared" si="12"/>
        <v>0.14399999999999991</v>
      </c>
      <c r="L65" s="117">
        <f t="shared" si="13"/>
        <v>0.14399999999999991</v>
      </c>
      <c r="M65" s="145">
        <f t="shared" si="14"/>
        <v>0.14399999999999991</v>
      </c>
      <c r="N65" s="275">
        <f t="shared" si="15"/>
        <v>0</v>
      </c>
      <c r="O65" s="227"/>
      <c r="P65" s="158">
        <f>IF(AND(ISNUMBER('Tables 2'!AF68),ISNUMBER('Tables 2'!AF66)),'Tables 2'!AF68-'Tables 2'!AF66,"")</f>
        <v>9.9473000000000034E-2</v>
      </c>
    </row>
    <row r="66" spans="2:33">
      <c r="B66" s="374" t="s">
        <v>1398</v>
      </c>
      <c r="C66" s="117">
        <f>IF(AND(ISNUMBER('Tables 2'!C69),ISNUMBER('Tables 2'!C67)),'Tables 2'!C69-'Tables 2'!C67,"")</f>
        <v>8.4000000000000075E-2</v>
      </c>
      <c r="D66" s="117">
        <f>IF(AND(ISNUMBER('Tables 2'!F69),ISNUMBER('Tables 2'!F67)),'Tables 2'!F69-'Tables 2'!F67,"")</f>
        <v>0.14900000000000002</v>
      </c>
      <c r="E66" s="117" t="str">
        <f>IF(AND(ISNUMBER('Tables 2'!I69),ISNUMBER('Tables 2'!I67)),'Tables 2'!I69-'Tables 2'!I67,"")</f>
        <v/>
      </c>
      <c r="F66" s="117" t="str">
        <f>IF(AND(ISNUMBER('Tables 2'!L69),ISNUMBER('Tables 2'!L67)),'Tables 2'!L69-'Tables 2'!L67,"")</f>
        <v/>
      </c>
      <c r="G66" s="117" t="str">
        <f>IF(AND(ISNUMBER('Tables 2'!O69),ISNUMBER('Tables 2'!O67)),'Tables 2'!O69-'Tables 2'!O67,"")</f>
        <v/>
      </c>
      <c r="H66" s="117" t="str">
        <f>IF(AND(ISNUMBER('Tables 2'!R69),ISNUMBER('Tables 2'!R67)),'Tables 2'!R69-'Tables 2'!R67,"")</f>
        <v/>
      </c>
      <c r="I66" s="117">
        <f>IF(AND(ISNUMBER('Tables 2'!U69),ISNUMBER('Tables 2'!U67)),'Tables 2'!U69-'Tables 2'!U67,"")</f>
        <v>0.11111111111111005</v>
      </c>
      <c r="J66" s="117">
        <f>IF(AND(ISNUMBER('Tables 2'!X69),ISNUMBER('Tables 2'!X67)),'Tables 2'!X69-'Tables 2'!X67,"")</f>
        <v>7.1000000000000174E-2</v>
      </c>
      <c r="K66" s="113">
        <f t="shared" si="12"/>
        <v>7.1000000000000174E-2</v>
      </c>
      <c r="L66" s="117">
        <f t="shared" si="13"/>
        <v>0.14900000000000002</v>
      </c>
      <c r="M66" s="145">
        <f t="shared" si="14"/>
        <v>0.10377777777777758</v>
      </c>
      <c r="N66" s="275">
        <f t="shared" si="15"/>
        <v>0.75160599571734477</v>
      </c>
      <c r="O66" s="227"/>
      <c r="P66" s="158">
        <f>IF(AND(ISNUMBER('Tables 2'!AF69),ISNUMBER('Tables 2'!AF67)),'Tables 2'!AF69-'Tables 2'!AF67,"")</f>
        <v>9.8329E-2</v>
      </c>
    </row>
    <row r="67" spans="2:33">
      <c r="B67" s="106" t="s">
        <v>319</v>
      </c>
      <c r="C67" s="117">
        <f>IF(AND(ISNUMBER('Tables 2'!C70),ISNUMBER('Tables 2'!C69)),'Tables 2'!C70-'Tables 2'!C69,"")</f>
        <v>0.49899999999999989</v>
      </c>
      <c r="D67" s="117">
        <f>IF(AND(ISNUMBER('Tables 2'!F70),ISNUMBER('Tables 2'!F69)),'Tables 2'!F70-'Tables 2'!F69,"")</f>
        <v>0.48</v>
      </c>
      <c r="E67" s="117">
        <f>IF(AND(ISNUMBER('Tables 2'!I70),ISNUMBER('Tables 2'!I69)),'Tables 2'!I70-'Tables 2'!I69,"")</f>
        <v>0.51800000000000002</v>
      </c>
      <c r="F67" s="117">
        <f>IF(AND(ISNUMBER('Tables 2'!L70),ISNUMBER('Tables 2'!L69)),'Tables 2'!L70-'Tables 2'!L69,"")</f>
        <v>0.53499999999999992</v>
      </c>
      <c r="G67" s="117" t="str">
        <f>IF(AND(ISNUMBER('Tables 2'!O70),ISNUMBER('Tables 2'!O69)),'Tables 2'!O70-'Tables 2'!O69,"")</f>
        <v/>
      </c>
      <c r="H67" s="117">
        <f>IF(AND(ISNUMBER('Tables 2'!R70),ISNUMBER('Tables 2'!R69)),'Tables 2'!R70-'Tables 2'!R69,"")</f>
        <v>0.48499999999999988</v>
      </c>
      <c r="I67" s="117">
        <f>IF(AND(ISNUMBER('Tables 2'!U70),ISNUMBER('Tables 2'!U69)),'Tables 2'!U70-'Tables 2'!U69,"")</f>
        <v>0.52888888888889007</v>
      </c>
      <c r="J67" s="117">
        <f>IF(AND(ISNUMBER('Tables 2'!X70),ISNUMBER('Tables 2'!X69)),'Tables 2'!X70-'Tables 2'!X69,"")</f>
        <v>0.53600000000000003</v>
      </c>
      <c r="K67" s="113">
        <f t="shared" si="12"/>
        <v>0.48</v>
      </c>
      <c r="L67" s="117">
        <f t="shared" si="13"/>
        <v>0.53600000000000003</v>
      </c>
      <c r="M67" s="145">
        <f t="shared" si="14"/>
        <v>0.51169841269841287</v>
      </c>
      <c r="N67" s="275">
        <f t="shared" si="15"/>
        <v>0.10943946396997245</v>
      </c>
      <c r="O67" s="227"/>
      <c r="P67" s="158">
        <f>IF(AND(ISNUMBER('Tables 2'!AF70),ISNUMBER('Tables 2'!AF69)),'Tables 2'!AF70-'Tables 2'!AF69,"")</f>
        <v>0.49668599999999985</v>
      </c>
    </row>
    <row r="68" spans="2:33">
      <c r="B68" s="106" t="s">
        <v>320</v>
      </c>
      <c r="C68" s="117">
        <f>IF(AND(ISNUMBER('Tables 2'!C71),ISNUMBER('Tables 2'!C69)),'Tables 2'!C71-'Tables 2'!C69,"")</f>
        <v>0.17899999999999994</v>
      </c>
      <c r="D68" s="117">
        <f>IF(AND(ISNUMBER('Tables 2'!F71),ISNUMBER('Tables 2'!F69)),'Tables 2'!F71-'Tables 2'!F69,"")</f>
        <v>0.18100000000000005</v>
      </c>
      <c r="E68" s="117">
        <f>IF(AND(ISNUMBER('Tables 2'!I71),ISNUMBER('Tables 2'!I69)),'Tables 2'!I71-'Tables 2'!I69,"")</f>
        <v>0.18199999999999994</v>
      </c>
      <c r="F68" s="117">
        <f>IF(AND(ISNUMBER('Tables 2'!L71),ISNUMBER('Tables 2'!L69)),'Tables 2'!L71-'Tables 2'!L69,"")</f>
        <v>0.19999999999999996</v>
      </c>
      <c r="G68" s="117" t="str">
        <f>IF(AND(ISNUMBER('Tables 2'!O71),ISNUMBER('Tables 2'!O69)),'Tables 2'!O71-'Tables 2'!O69,"")</f>
        <v/>
      </c>
      <c r="H68" s="117">
        <f>IF(AND(ISNUMBER('Tables 2'!R71),ISNUMBER('Tables 2'!R69)),'Tables 2'!R71-'Tables 2'!R69,"")</f>
        <v>0.18299999999999983</v>
      </c>
      <c r="I68" s="117">
        <f>IF(AND(ISNUMBER('Tables 2'!U71),ISNUMBER('Tables 2'!U69)),'Tables 2'!U71-'Tables 2'!U69,"")</f>
        <v>0.18250000000000011</v>
      </c>
      <c r="J68" s="117">
        <f>IF(AND(ISNUMBER('Tables 2'!X71),ISNUMBER('Tables 2'!X69)),'Tables 2'!X71-'Tables 2'!X69,"")</f>
        <v>0.18399999999999994</v>
      </c>
      <c r="K68" s="113">
        <f t="shared" si="12"/>
        <v>0.17899999999999994</v>
      </c>
      <c r="L68" s="117">
        <f t="shared" si="13"/>
        <v>0.19999999999999996</v>
      </c>
      <c r="M68" s="145">
        <f t="shared" si="14"/>
        <v>0.18449999999999997</v>
      </c>
      <c r="N68" s="275">
        <f t="shared" si="15"/>
        <v>0.11382113821138223</v>
      </c>
      <c r="O68" s="227"/>
      <c r="P68" s="158">
        <f>IF(AND(ISNUMBER('Tables 2'!AF71),ISNUMBER('Tables 2'!AF69)),'Tables 2'!AF71-'Tables 2'!AF69,"")</f>
        <v>0.18267599999999995</v>
      </c>
    </row>
    <row r="69" spans="2:33">
      <c r="B69" s="106" t="s">
        <v>321</v>
      </c>
      <c r="C69" s="117">
        <f>IF(AND(ISNUMBER('Tables 2'!C72),ISNUMBER('Tables 2'!C69)),'Tables 2'!C72-'Tables 2'!C69,"")</f>
        <v>2.8</v>
      </c>
      <c r="D69" s="117">
        <f>IF(AND(ISNUMBER('Tables 2'!F72),ISNUMBER('Tables 2'!F69)),'Tables 2'!F72-'Tables 2'!F69,"")</f>
        <v>1.87</v>
      </c>
      <c r="E69" s="117">
        <f>IF(AND(ISNUMBER('Tables 2'!I72),ISNUMBER('Tables 2'!I69)),'Tables 2'!I72-'Tables 2'!I69,"")</f>
        <v>1.6679999999999999</v>
      </c>
      <c r="F69" s="117">
        <f>IF(AND(ISNUMBER('Tables 2'!L72),ISNUMBER('Tables 2'!L69)),'Tables 2'!L72-'Tables 2'!L69,"")</f>
        <v>1.2499999999999998</v>
      </c>
      <c r="G69" s="117" t="str">
        <f>IF(AND(ISNUMBER('Tables 2'!O72),ISNUMBER('Tables 2'!O69)),'Tables 2'!O72-'Tables 2'!O69,"")</f>
        <v/>
      </c>
      <c r="H69" s="117">
        <f>IF(AND(ISNUMBER('Tables 2'!R72),ISNUMBER('Tables 2'!R69)),'Tables 2'!R72-'Tables 2'!R69,"")</f>
        <v>1.0429999999999999</v>
      </c>
      <c r="I69" s="117">
        <f>IF(AND(ISNUMBER('Tables 2'!U72),ISNUMBER('Tables 2'!U69)),'Tables 2'!U72-'Tables 2'!U69,"")</f>
        <v>2.0488888888888903</v>
      </c>
      <c r="J69" s="117">
        <f>IF(AND(ISNUMBER('Tables 2'!X72),ISNUMBER('Tables 2'!X69)),'Tables 2'!X72-'Tables 2'!X69,"")</f>
        <v>3.6989999999999998</v>
      </c>
      <c r="K69" s="113">
        <f t="shared" si="12"/>
        <v>1.0429999999999999</v>
      </c>
      <c r="L69" s="117">
        <f t="shared" si="13"/>
        <v>3.6989999999999998</v>
      </c>
      <c r="M69" s="145">
        <f t="shared" si="14"/>
        <v>2.054126984126984</v>
      </c>
      <c r="N69" s="275">
        <f t="shared" si="15"/>
        <v>1.2930067228189475</v>
      </c>
      <c r="O69" s="227"/>
      <c r="P69" s="158">
        <f>IF(AND(ISNUMBER('Tables 2'!AF72),ISNUMBER('Tables 2'!AF69)),'Tables 2'!AF72-'Tables 2'!AF69,"")</f>
        <v>2.1295859999999998</v>
      </c>
    </row>
    <row r="70" spans="2:33">
      <c r="B70" s="106" t="s">
        <v>322</v>
      </c>
      <c r="C70" s="117">
        <f>IF(AND(ISNUMBER('Tables 2'!C73),ISNUMBER('Tables 2'!C69)),'Tables 2'!C73-'Tables 2'!C69,"")</f>
        <v>5.7959999999999994</v>
      </c>
      <c r="D70" s="117">
        <f>IF(AND(ISNUMBER('Tables 2'!F73),ISNUMBER('Tables 2'!F69)),'Tables 2'!F73-'Tables 2'!F69,"")</f>
        <v>5.4749999999999996</v>
      </c>
      <c r="E70" s="117" t="str">
        <f>IF(AND(ISNUMBER('Tables 2'!I73),ISNUMBER('Tables 2'!I69)),'Tables 2'!I73-'Tables 2'!I69,"")</f>
        <v/>
      </c>
      <c r="F70" s="117">
        <f>IF(AND(ISNUMBER('Tables 2'!L73),ISNUMBER('Tables 2'!L69)),'Tables 2'!L73-'Tables 2'!L69,"")</f>
        <v>5.8940000000000001</v>
      </c>
      <c r="G70" s="117" t="str">
        <f>IF(AND(ISNUMBER('Tables 2'!O73),ISNUMBER('Tables 2'!O69)),'Tables 2'!O73-'Tables 2'!O69,"")</f>
        <v/>
      </c>
      <c r="H70" s="117" t="str">
        <f>IF(AND(ISNUMBER('Tables 2'!R73),ISNUMBER('Tables 2'!R69)),'Tables 2'!R73-'Tables 2'!R69,"")</f>
        <v/>
      </c>
      <c r="I70" s="117">
        <f>IF(AND(ISNUMBER('Tables 2'!U73),ISNUMBER('Tables 2'!U69)),'Tables 2'!U73-'Tables 2'!U69,"")</f>
        <v>5.585</v>
      </c>
      <c r="J70" s="117">
        <f>IF(AND(ISNUMBER('Tables 2'!X73),ISNUMBER('Tables 2'!X69)),'Tables 2'!X73-'Tables 2'!X69,"")</f>
        <v>5.6539999999999999</v>
      </c>
      <c r="K70" s="113">
        <f t="shared" si="12"/>
        <v>5.4749999999999996</v>
      </c>
      <c r="L70" s="117">
        <f t="shared" si="13"/>
        <v>5.8940000000000001</v>
      </c>
      <c r="M70" s="145">
        <f t="shared" si="14"/>
        <v>5.6807999999999996</v>
      </c>
      <c r="N70" s="275">
        <f t="shared" si="15"/>
        <v>7.3757217293339061E-2</v>
      </c>
      <c r="O70" s="227"/>
      <c r="P70" s="158">
        <f>IF(AND(ISNUMBER('Tables 2'!AF73),ISNUMBER('Tables 2'!AF69)),'Tables 2'!AF73-'Tables 2'!AF69,"")</f>
        <v>5.945036</v>
      </c>
    </row>
    <row r="71" spans="2:33">
      <c r="B71" s="106" t="s">
        <v>323</v>
      </c>
      <c r="C71" s="117">
        <f>IF(AND(ISNUMBER('Tables 2'!C74),ISNUMBER('Tables 2'!C73)),'Tables 2'!C74-'Tables 2'!C73,"")</f>
        <v>-1.9119999999999999</v>
      </c>
      <c r="D71" s="117">
        <f>IF(AND(ISNUMBER('Tables 2'!F74),ISNUMBER('Tables 2'!F73)),'Tables 2'!F74-'Tables 2'!F73,"")</f>
        <v>-2.0099999999999998</v>
      </c>
      <c r="E71" s="117" t="str">
        <f>IF(AND(ISNUMBER('Tables 2'!I74),ISNUMBER('Tables 2'!I73)),'Tables 2'!I74-'Tables 2'!I73,"")</f>
        <v/>
      </c>
      <c r="F71" s="117">
        <f>IF(AND(ISNUMBER('Tables 2'!L74),ISNUMBER('Tables 2'!L73)),'Tables 2'!L74-'Tables 2'!L73,"")</f>
        <v>-2.0140000000000002</v>
      </c>
      <c r="G71" s="117" t="str">
        <f>IF(AND(ISNUMBER('Tables 2'!O74),ISNUMBER('Tables 2'!O73)),'Tables 2'!O74-'Tables 2'!O73,"")</f>
        <v/>
      </c>
      <c r="H71" s="117" t="str">
        <f>IF(AND(ISNUMBER('Tables 2'!R74),ISNUMBER('Tables 2'!R73)),'Tables 2'!R74-'Tables 2'!R73,"")</f>
        <v/>
      </c>
      <c r="I71" s="117">
        <f>IF(AND(ISNUMBER('Tables 2'!U74),ISNUMBER('Tables 2'!U73)),'Tables 2'!U74-'Tables 2'!U73,"")</f>
        <v>-1.9777777777777805</v>
      </c>
      <c r="J71" s="117">
        <f>IF(AND(ISNUMBER('Tables 2'!X74),ISNUMBER('Tables 2'!X73)),'Tables 2'!X74-'Tables 2'!X73,"")</f>
        <v>-1.6310000000000002</v>
      </c>
      <c r="K71" s="113">
        <f t="shared" si="12"/>
        <v>-2.0140000000000002</v>
      </c>
      <c r="L71" s="117">
        <f t="shared" si="13"/>
        <v>-1.6310000000000002</v>
      </c>
      <c r="M71" s="145">
        <f t="shared" si="14"/>
        <v>-1.9089555555555564</v>
      </c>
      <c r="N71" s="275">
        <f t="shared" si="15"/>
        <v>0.20063327241190637</v>
      </c>
      <c r="O71" s="227"/>
      <c r="P71" s="158">
        <f>IF(AND(ISNUMBER('Tables 2'!AF74),ISNUMBER('Tables 2'!AF73)),'Tables 2'!AF74-'Tables 2'!AF73,"")</f>
        <v>-2.1400999999999994</v>
      </c>
    </row>
    <row r="72" spans="2:33">
      <c r="B72" s="106" t="s">
        <v>324</v>
      </c>
      <c r="C72" s="117">
        <f>IF(AND(ISNUMBER('Tables 2'!C78),ISNUMBER('Tables 2'!C73)),'Tables 2'!C78-'Tables 2'!C73,"")</f>
        <v>-0.65500000000000025</v>
      </c>
      <c r="D72" s="117">
        <f>IF(AND(ISNUMBER('Tables 2'!F78),ISNUMBER('Tables 2'!F73)),'Tables 2'!F78-'Tables 2'!F73,"")</f>
        <v>-0.69500000000000028</v>
      </c>
      <c r="E72" s="117" t="str">
        <f>IF(AND(ISNUMBER('Tables 2'!I78),ISNUMBER('Tables 2'!I73)),'Tables 2'!I78-'Tables 2'!I73,"")</f>
        <v/>
      </c>
      <c r="F72" s="117">
        <f>IF(AND(ISNUMBER('Tables 2'!L78),ISNUMBER('Tables 2'!L73)),'Tables 2'!L78-'Tables 2'!L73,"")</f>
        <v>-0.68100000000000005</v>
      </c>
      <c r="G72" s="117" t="str">
        <f>IF(AND(ISNUMBER('Tables 2'!O78),ISNUMBER('Tables 2'!O73)),'Tables 2'!O78-'Tables 2'!O73,"")</f>
        <v/>
      </c>
      <c r="H72" s="117" t="str">
        <f>IF(AND(ISNUMBER('Tables 2'!R78),ISNUMBER('Tables 2'!R73)),'Tables 2'!R78-'Tables 2'!R73,"")</f>
        <v/>
      </c>
      <c r="I72" s="117">
        <f>IF(AND(ISNUMBER('Tables 2'!U78),ISNUMBER('Tables 2'!U73)),'Tables 2'!U78-'Tables 2'!U73,"")</f>
        <v>-0.58611111111111036</v>
      </c>
      <c r="J72" s="117">
        <f>IF(AND(ISNUMBER('Tables 2'!X78),ISNUMBER('Tables 2'!X73)),'Tables 2'!X78-'Tables 2'!X73,"")</f>
        <v>-0.72599999999999998</v>
      </c>
      <c r="K72" s="113">
        <f t="shared" si="12"/>
        <v>-0.72599999999999998</v>
      </c>
      <c r="L72" s="117">
        <f t="shared" si="13"/>
        <v>-0.58611111111111036</v>
      </c>
      <c r="M72" s="145">
        <f t="shared" si="14"/>
        <v>-0.66862222222222223</v>
      </c>
      <c r="N72" s="275">
        <f t="shared" si="15"/>
        <v>0.2092196224408413</v>
      </c>
      <c r="O72" s="227"/>
      <c r="P72" s="158">
        <f>IF(AND(ISNUMBER('Tables 2'!AF78),ISNUMBER('Tables 2'!AF73)),'Tables 2'!AF78-'Tables 2'!AF73,"")</f>
        <v>-0.67477999999999927</v>
      </c>
    </row>
    <row r="73" spans="2:33">
      <c r="B73" s="106" t="s">
        <v>325</v>
      </c>
      <c r="C73" s="117">
        <f>IF(AND(ISNUMBER('Tables 2'!C75),ISNUMBER('Tables 2'!C73)),'Tables 2'!C75-'Tables 2'!C73,"")</f>
        <v>-8.6999999999999744E-2</v>
      </c>
      <c r="D73" s="117">
        <f>IF(AND(ISNUMBER('Tables 2'!F75),ISNUMBER('Tables 2'!F73)),'Tables 2'!F75-'Tables 2'!F73,"")</f>
        <v>-8.6000000000000298E-2</v>
      </c>
      <c r="E73" s="117" t="str">
        <f>IF(AND(ISNUMBER('Tables 2'!I75),ISNUMBER('Tables 2'!I73)),'Tables 2'!I75-'Tables 2'!I73,"")</f>
        <v/>
      </c>
      <c r="F73" s="117">
        <f>IF(AND(ISNUMBER('Tables 2'!L75),ISNUMBER('Tables 2'!L73)),'Tables 2'!L75-'Tables 2'!L73,"")</f>
        <v>-0.25800000000000001</v>
      </c>
      <c r="G73" s="117" t="str">
        <f>IF(AND(ISNUMBER('Tables 2'!O75),ISNUMBER('Tables 2'!O73)),'Tables 2'!O75-'Tables 2'!O73,"")</f>
        <v/>
      </c>
      <c r="H73" s="117" t="str">
        <f>IF(AND(ISNUMBER('Tables 2'!R75),ISNUMBER('Tables 2'!R73)),'Tables 2'!R75-'Tables 2'!R73,"")</f>
        <v/>
      </c>
      <c r="I73" s="117">
        <f>IF(AND(ISNUMBER('Tables 2'!U75),ISNUMBER('Tables 2'!U73)),'Tables 2'!U75-'Tables 2'!U73,"")</f>
        <v>-0.56111111111111001</v>
      </c>
      <c r="J73" s="117">
        <f>IF(AND(ISNUMBER('Tables 2'!X75),ISNUMBER('Tables 2'!X73)),'Tables 2'!X75-'Tables 2'!X73,"")</f>
        <v>-0.24599999999999955</v>
      </c>
      <c r="K73" s="113">
        <f t="shared" si="12"/>
        <v>-0.56111111111111001</v>
      </c>
      <c r="L73" s="117">
        <f t="shared" si="13"/>
        <v>-8.6000000000000298E-2</v>
      </c>
      <c r="M73" s="145">
        <f t="shared" si="14"/>
        <v>-0.24762222222222191</v>
      </c>
      <c r="N73" s="275">
        <f t="shared" si="15"/>
        <v>1.9186933500852521</v>
      </c>
      <c r="O73" s="227"/>
      <c r="P73" s="158">
        <f>IF(AND(ISNUMBER('Tables 2'!AF75),ISNUMBER('Tables 2'!AF73)),'Tables 2'!AF75-'Tables 2'!AF73,"")</f>
        <v>-0.14163999999999977</v>
      </c>
    </row>
    <row r="74" spans="2:33">
      <c r="B74" s="106" t="s">
        <v>1543</v>
      </c>
      <c r="C74" s="117">
        <f>IF(AND(ISNUMBER('Tables 2'!C76),ISNUMBER('Tables 2'!C73)),'Tables 2'!C76-'Tables 2'!C73,"")</f>
        <v>-2.952</v>
      </c>
      <c r="D74" s="117">
        <f>IF(AND(ISNUMBER('Tables 2'!F76),ISNUMBER('Tables 2'!F73)),'Tables 2'!F76-'Tables 2'!F73,"")</f>
        <v>-2.548</v>
      </c>
      <c r="E74" s="117" t="str">
        <f>IF(AND(ISNUMBER('Tables 2'!I76),ISNUMBER('Tables 2'!I73)),'Tables 2'!I76-'Tables 2'!I73,"")</f>
        <v/>
      </c>
      <c r="F74" s="117">
        <f>IF(AND(ISNUMBER('Tables 2'!L76),ISNUMBER('Tables 2'!L73)),'Tables 2'!L76-'Tables 2'!L73,"")</f>
        <v>-2.577</v>
      </c>
      <c r="G74" s="117" t="str">
        <f>IF(AND(ISNUMBER('Tables 2'!O76),ISNUMBER('Tables 2'!O73)),'Tables 2'!O76-'Tables 2'!O73,"")</f>
        <v/>
      </c>
      <c r="H74" s="117" t="str">
        <f>IF(AND(ISNUMBER('Tables 2'!R76),ISNUMBER('Tables 2'!R73)),'Tables 2'!R76-'Tables 2'!R73,"")</f>
        <v/>
      </c>
      <c r="I74" s="117">
        <f>IF(AND(ISNUMBER('Tables 2'!U76),ISNUMBER('Tables 2'!U73)),'Tables 2'!U76-'Tables 2'!U73,"")</f>
        <v>-2.4861111111111098</v>
      </c>
      <c r="J74" s="117">
        <f>IF(AND(ISNUMBER('Tables 2'!X76),ISNUMBER('Tables 2'!X73)),'Tables 2'!X76-'Tables 2'!X73,"")</f>
        <v>-1.9379999999999997</v>
      </c>
      <c r="K74" s="113">
        <f t="shared" si="12"/>
        <v>-2.952</v>
      </c>
      <c r="L74" s="117">
        <f t="shared" si="13"/>
        <v>-1.9379999999999997</v>
      </c>
      <c r="M74" s="145">
        <f t="shared" si="14"/>
        <v>-2.5002222222222215</v>
      </c>
      <c r="N74" s="275">
        <f t="shared" si="15"/>
        <v>0.40556394987112276</v>
      </c>
      <c r="O74" s="227"/>
      <c r="P74" s="158">
        <f>IF(AND(ISNUMBER('Tables 2'!AF76),ISNUMBER('Tables 2'!AF73)),'Tables 2'!AF76-'Tables 2'!AF73,"")</f>
        <v>-2.9546799999999998</v>
      </c>
    </row>
    <row r="75" spans="2:33" ht="14" thickBot="1">
      <c r="B75" s="109" t="s">
        <v>1544</v>
      </c>
      <c r="C75" s="119">
        <f>IF(AND(ISNUMBER('Tables 2'!C77),ISNUMBER('Tables 2'!C76)),'Tables 2'!C77-'Tables 2'!C76,"")</f>
        <v>-0.55600000000000005</v>
      </c>
      <c r="D75" s="119">
        <f>IF(AND(ISNUMBER('Tables 2'!F77),ISNUMBER('Tables 2'!F76)),'Tables 2'!F77-'Tables 2'!F76,"")</f>
        <v>-0.34399999999999986</v>
      </c>
      <c r="E75" s="119" t="str">
        <f>IF(AND(ISNUMBER('Tables 2'!I77),ISNUMBER('Tables 2'!I76)),'Tables 2'!I77-'Tables 2'!I76,"")</f>
        <v/>
      </c>
      <c r="F75" s="119">
        <f>IF(AND(ISNUMBER('Tables 2'!L77),ISNUMBER('Tables 2'!L76)),'Tables 2'!L77-'Tables 2'!L76,"")</f>
        <v>-0.49300000000000033</v>
      </c>
      <c r="G75" s="119" t="str">
        <f>IF(AND(ISNUMBER('Tables 2'!O77),ISNUMBER('Tables 2'!O76)),'Tables 2'!O77-'Tables 2'!O76,"")</f>
        <v/>
      </c>
      <c r="H75" s="119" t="str">
        <f>IF(AND(ISNUMBER('Tables 2'!R77),ISNUMBER('Tables 2'!R76)),'Tables 2'!R77-'Tables 2'!R76,"")</f>
        <v/>
      </c>
      <c r="I75" s="119">
        <f>IF(AND(ISNUMBER('Tables 2'!U77),ISNUMBER('Tables 2'!U76)),'Tables 2'!U77-'Tables 2'!U76,"")</f>
        <v>-0.68888888888889044</v>
      </c>
      <c r="J75" s="119" t="str">
        <f>IF(AND(ISNUMBER('Tables 2'!X77),ISNUMBER('Tables 2'!X76)),'Tables 2'!X77-'Tables 2'!X76,"")</f>
        <v/>
      </c>
      <c r="K75" s="114">
        <f t="shared" si="12"/>
        <v>-0.68888888888889044</v>
      </c>
      <c r="L75" s="119">
        <f t="shared" si="13"/>
        <v>-0.34399999999999986</v>
      </c>
      <c r="M75" s="146">
        <f t="shared" si="14"/>
        <v>-0.52047222222222267</v>
      </c>
      <c r="N75" s="279">
        <f t="shared" si="15"/>
        <v>0.66264610129690182</v>
      </c>
      <c r="O75" s="227"/>
      <c r="P75" s="160">
        <f>IF(AND(ISNUMBER('Tables 2'!AF77),ISNUMBER('Tables 2'!AF76)),'Tables 2'!AF77-'Tables 2'!AF76,"")</f>
        <v>-0.63468999999999998</v>
      </c>
    </row>
    <row r="76" spans="2:33" ht="14" thickTop="1">
      <c r="B76" s="395" t="s">
        <v>1645</v>
      </c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2"/>
      <c r="N76" s="148"/>
      <c r="O76" s="152"/>
      <c r="P76" s="150"/>
    </row>
    <row r="77" spans="2:33">
      <c r="B77" s="444" t="s">
        <v>1652</v>
      </c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2"/>
      <c r="N77" s="152"/>
      <c r="O77" s="152"/>
      <c r="P77" s="150"/>
    </row>
    <row r="78" spans="2:33">
      <c r="B78" s="444" t="s">
        <v>1517</v>
      </c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2"/>
      <c r="N78" s="152"/>
      <c r="O78" s="152"/>
      <c r="P78" s="150"/>
    </row>
    <row r="79" spans="2:33">
      <c r="B79" s="88"/>
      <c r="C79" s="150"/>
      <c r="D79" s="150"/>
      <c r="E79" s="150"/>
      <c r="F79" s="150"/>
      <c r="G79" s="150"/>
      <c r="H79" s="150"/>
      <c r="I79" s="150"/>
      <c r="J79" s="150"/>
      <c r="K79" s="103"/>
      <c r="L79" s="103"/>
      <c r="M79" s="152"/>
      <c r="N79" s="152"/>
      <c r="O79" s="152"/>
      <c r="P79" s="103"/>
    </row>
    <row r="80" spans="2:33" ht="16">
      <c r="B80" s="7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</row>
    <row r="81" spans="2:36" ht="16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 s="20"/>
      <c r="AI81" s="20"/>
      <c r="AJ81" s="20"/>
    </row>
    <row r="82" spans="2:36" ht="16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 s="20"/>
      <c r="AI82" s="20"/>
      <c r="AJ82" s="20"/>
    </row>
    <row r="83" spans="2:36" ht="16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 s="20"/>
      <c r="AI83" s="20"/>
      <c r="AJ83" s="20"/>
    </row>
    <row r="84" spans="2:36" ht="16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 s="20"/>
      <c r="AI84" s="20"/>
      <c r="AJ84" s="20"/>
    </row>
    <row r="85" spans="2:36" ht="16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 s="20"/>
      <c r="AI85" s="20"/>
      <c r="AJ85" s="20"/>
    </row>
    <row r="86" spans="2:36" ht="16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 s="20"/>
      <c r="AI86" s="20"/>
      <c r="AJ86" s="20"/>
    </row>
    <row r="87" spans="2:36" ht="16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 s="20"/>
      <c r="AI87" s="20"/>
      <c r="AJ87" s="20"/>
    </row>
    <row r="88" spans="2:36" ht="16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 s="20"/>
      <c r="AI88" s="20"/>
      <c r="AJ88" s="20"/>
    </row>
    <row r="89" spans="2:36" ht="16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 s="20"/>
      <c r="AI89" s="20"/>
      <c r="AJ89" s="20"/>
    </row>
    <row r="90" spans="2:36" ht="16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 s="20"/>
      <c r="AI90" s="20"/>
      <c r="AJ90" s="20"/>
    </row>
    <row r="91" spans="2:36" ht="16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 s="20"/>
      <c r="AI91" s="20"/>
      <c r="AJ91" s="20"/>
    </row>
    <row r="92" spans="2:36" ht="16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 s="20"/>
      <c r="AI92" s="20"/>
      <c r="AJ92" s="20"/>
    </row>
    <row r="93" spans="2:36" ht="16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 s="20"/>
      <c r="AI93" s="20"/>
      <c r="AJ93" s="20"/>
    </row>
    <row r="94" spans="2:36" ht="16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6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6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6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6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6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6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6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6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6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6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6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6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6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6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6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6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6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6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6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6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6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6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6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6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6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6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6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6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6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6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6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6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6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6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6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6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6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6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6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6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6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6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6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6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6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6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6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6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6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6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6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6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6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6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6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6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6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6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6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6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6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6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6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6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6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6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6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6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6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6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6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6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6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6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6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6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6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6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6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6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6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6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6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6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6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6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6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6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6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6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6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6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6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6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6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6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6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</row>
    <row r="192" spans="2:36" ht="16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</row>
    <row r="193" spans="2:33" ht="16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</row>
    <row r="194" spans="2:33" ht="16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2:33" ht="16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2:33" ht="16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</row>
    <row r="197" spans="2:33" ht="16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</row>
    <row r="198" spans="2:33" ht="16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</row>
    <row r="199" spans="2:33" ht="16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</row>
    <row r="200" spans="2:33" ht="16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</row>
    <row r="201" spans="2:33" ht="16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</row>
    <row r="202" spans="2:33" ht="16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</row>
    <row r="203" spans="2:33" ht="16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</row>
    <row r="204" spans="2:33" ht="16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3" ht="16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3" ht="16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3" ht="16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3" ht="16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6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6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6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6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6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6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6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6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6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2:33" ht="16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</sheetData>
  <mergeCells count="6">
    <mergeCell ref="K8:N8"/>
    <mergeCell ref="K42:N42"/>
    <mergeCell ref="K59:N59"/>
    <mergeCell ref="B1:P1"/>
    <mergeCell ref="B2:P2"/>
    <mergeCell ref="B3:P3"/>
  </mergeCells>
  <pageMargins left="0.5" right="0.5" top="0.3" bottom="0.5" header="0.5" footer="0.5"/>
  <pageSetup scale="67" fitToHeight="0" orientation="portrait"/>
  <headerFooter alignWithMargins="0"/>
  <rowBreaks count="1" manualBreakCount="1">
    <brk id="6" min="1" max="15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syncVertical="1" syncRef="A1" transitionEvaluation="1" codeName="Sheet10"/>
  <dimension ref="B1:AJ231"/>
  <sheetViews>
    <sheetView showGridLines="0" workbookViewId="0"/>
  </sheetViews>
  <sheetFormatPr baseColWidth="10" defaultColWidth="9.7109375" defaultRowHeight="13"/>
  <cols>
    <col min="1" max="1" width="2.28515625" style="1" customWidth="1"/>
    <col min="2" max="2" width="21.7109375" style="75" customWidth="1"/>
    <col min="3" max="3" width="6.7109375" style="20" customWidth="1"/>
    <col min="4" max="4" width="7" style="20" customWidth="1"/>
    <col min="5" max="5" width="7.7109375" style="20" customWidth="1"/>
    <col min="6" max="6" width="8" style="20" customWidth="1"/>
    <col min="7" max="7" width="7.140625" style="20" customWidth="1"/>
    <col min="8" max="8" width="7" style="20" customWidth="1"/>
    <col min="9" max="10" width="7.7109375" style="20" customWidth="1"/>
    <col min="11" max="13" width="6.140625" style="20" customWidth="1"/>
    <col min="14" max="14" width="8.42578125" style="1" customWidth="1"/>
    <col min="15" max="15" width="0.85546875" style="1" customWidth="1"/>
    <col min="16" max="16" width="10.85546875" style="1" customWidth="1"/>
    <col min="17" max="16384" width="9.7109375" style="1"/>
  </cols>
  <sheetData>
    <row r="1" spans="2:16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16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16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16" ht="15" customHeight="1">
      <c r="C4" s="443" t="s">
        <v>1654</v>
      </c>
    </row>
    <row r="5" spans="2:16" ht="10.5" customHeight="1">
      <c r="C5" s="443" t="s">
        <v>312</v>
      </c>
    </row>
    <row r="7" spans="2:16" ht="17" thickBot="1">
      <c r="B7" s="324" t="s">
        <v>1579</v>
      </c>
      <c r="M7" s="1"/>
      <c r="P7" s="20"/>
    </row>
    <row r="8" spans="2:16" ht="14" thickTop="1">
      <c r="B8" s="397" t="s">
        <v>1393</v>
      </c>
      <c r="C8" s="120"/>
      <c r="D8" s="120"/>
      <c r="E8" s="120"/>
      <c r="F8" s="120"/>
      <c r="G8" s="120"/>
      <c r="H8" s="120"/>
      <c r="I8" s="120"/>
      <c r="J8" s="120"/>
      <c r="K8" s="491" t="s">
        <v>1525</v>
      </c>
      <c r="L8" s="492"/>
      <c r="M8" s="492"/>
      <c r="N8" s="493"/>
      <c r="O8" s="152"/>
      <c r="P8" s="165"/>
    </row>
    <row r="9" spans="2:16">
      <c r="B9" s="106"/>
      <c r="C9" s="115" t="str">
        <f>'ESP-DMU'!$E$48</f>
        <v>ESP</v>
      </c>
      <c r="D9" s="115" t="str">
        <f>'BLAST-USIT'!$E$48</f>
        <v>BLAST</v>
      </c>
      <c r="E9" s="115" t="str">
        <f>DOE21D!$E$48</f>
        <v>DOE21D</v>
      </c>
      <c r="F9" s="115" t="str">
        <f>'SRES-SUN'!$E$48</f>
        <v>SRES-SUN</v>
      </c>
      <c r="G9" s="115" t="str">
        <f>'SRES-BRE'!$E$48</f>
        <v>SRES</v>
      </c>
      <c r="H9" s="115" t="str">
        <f>S3PAS!$E$48</f>
        <v>S3PAS</v>
      </c>
      <c r="I9" s="115" t="str">
        <f>TRNSYS!$E$48</f>
        <v>TSYS</v>
      </c>
      <c r="J9" s="115" t="str">
        <f>TASE!$E$48</f>
        <v>TASE</v>
      </c>
      <c r="K9" s="391"/>
      <c r="L9" s="126"/>
      <c r="M9" s="126"/>
      <c r="N9" s="392" t="s">
        <v>1371</v>
      </c>
      <c r="O9" s="125"/>
      <c r="P9" s="156" t="str">
        <f>YourData!$E$48</f>
        <v>OS</v>
      </c>
    </row>
    <row r="10" spans="2:16">
      <c r="B10" s="108" t="s">
        <v>24</v>
      </c>
      <c r="C10" s="143" t="str">
        <f>'ESP-DMU'!$E$52</f>
        <v>DMU</v>
      </c>
      <c r="D10" s="143" t="str">
        <f>'BLAST-USIT'!$E$52</f>
        <v>US-IT</v>
      </c>
      <c r="E10" s="143" t="str">
        <f>DOE21D!$E$52</f>
        <v>NREL</v>
      </c>
      <c r="F10" s="143" t="str">
        <f>'SRES-SUN'!$E$52</f>
        <v>NREL</v>
      </c>
      <c r="G10" s="143" t="str">
        <f>'SRES-BRE'!$E$52</f>
        <v>BRE</v>
      </c>
      <c r="H10" s="143" t="str">
        <f>S3PAS!$E$52</f>
        <v>SPAIN</v>
      </c>
      <c r="I10" s="143" t="str">
        <f>TRNSYS!$E$52</f>
        <v>BEL-BRE</v>
      </c>
      <c r="J10" s="143" t="str">
        <f>TASE!$E$52</f>
        <v>FINLAND</v>
      </c>
      <c r="K10" s="393" t="s">
        <v>339</v>
      </c>
      <c r="L10" s="141" t="s">
        <v>340</v>
      </c>
      <c r="M10" s="116" t="s">
        <v>341</v>
      </c>
      <c r="N10" s="380" t="s">
        <v>1369</v>
      </c>
      <c r="O10" s="125"/>
      <c r="P10" s="164" t="str">
        <f>YourData!$E$52</f>
        <v>NREL</v>
      </c>
    </row>
    <row r="11" spans="2:16">
      <c r="B11" s="106" t="s">
        <v>1401</v>
      </c>
      <c r="C11" s="117">
        <f>IF(AND(ISNUMBER('Tables 1'!C39),ISNUMBER('Tables 1'!C38)),'Tables 1'!C39-'Tables 1'!C38,"")</f>
        <v>1.9160000000000004</v>
      </c>
      <c r="D11" s="117">
        <f>IF(AND(ISNUMBER('Tables 1'!D39),ISNUMBER('Tables 1'!D38)),'Tables 1'!D39-'Tables 1'!D38,"")</f>
        <v>2.2759999999999998</v>
      </c>
      <c r="E11" s="117">
        <f>IF(AND(ISNUMBER('Tables 1'!E39),ISNUMBER('Tables 1'!E38)),'Tables 1'!E39-'Tables 1'!E38,"")</f>
        <v>2.9349999999999996</v>
      </c>
      <c r="F11" s="117">
        <f>IF(AND(ISNUMBER('Tables 1'!F39),ISNUMBER('Tables 1'!F38)),'Tables 1'!F39-'Tables 1'!F38,"")</f>
        <v>2.7670000000000003</v>
      </c>
      <c r="G11" s="117">
        <f>IF(AND(ISNUMBER('Tables 1'!G39),ISNUMBER('Tables 1'!G38)),'Tables 1'!G39-'Tables 1'!G38,"")</f>
        <v>2.7720000000000002</v>
      </c>
      <c r="H11" s="117">
        <f>IF(AND(ISNUMBER('Tables 1'!H39),ISNUMBER('Tables 1'!H38)),'Tables 1'!H39-'Tables 1'!H38,"")</f>
        <v>2.3200000000000003</v>
      </c>
      <c r="I11" s="117">
        <f>IF(AND(ISNUMBER('Tables 1'!I39),ISNUMBER('Tables 1'!I38)),'Tables 1'!I39-'Tables 1'!I38,"")</f>
        <v>2.3109999999999999</v>
      </c>
      <c r="J11" s="117">
        <f>IF(AND(ISNUMBER('Tables 1'!J39),ISNUMBER('Tables 1'!J38)),'Tables 1'!J39-'Tables 1'!J38,"")</f>
        <v>2.4869999999999992</v>
      </c>
      <c r="K11" s="113">
        <f t="shared" ref="K11:K16" si="0">MIN(C11:J11)</f>
        <v>1.9160000000000004</v>
      </c>
      <c r="L11" s="131">
        <f t="shared" ref="L11:L16" si="1">MAX(C11:J11)</f>
        <v>2.9349999999999996</v>
      </c>
      <c r="M11" s="228">
        <f t="shared" ref="M11:M16" si="2">AVERAGE(C11:J11)</f>
        <v>2.4729999999999999</v>
      </c>
      <c r="N11" s="275">
        <f t="shared" ref="N11:N16" si="3">ABS((L11-K11)/M11)</f>
        <v>0.41205014152850761</v>
      </c>
      <c r="O11" s="227"/>
      <c r="P11" s="158">
        <f>IF(AND(ISNUMBER('Tables 1'!P39),ISNUMBER('Tables 1'!P38)),'Tables 1'!P39-'Tables 1'!P38,"")</f>
        <v>2.0444500000000003</v>
      </c>
    </row>
    <row r="12" spans="2:16">
      <c r="B12" s="106" t="s">
        <v>1402</v>
      </c>
      <c r="C12" s="117">
        <f>IF(AND(ISNUMBER('Tables 1'!C40),ISNUMBER('Tables 1'!C39)),'Tables 1'!C40-'Tables 1'!C39,"")</f>
        <v>1.6959999999999997</v>
      </c>
      <c r="D12" s="117">
        <f>IF(AND(ISNUMBER('Tables 1'!D40),ISNUMBER('Tables 1'!D39)),'Tables 1'!D40-'Tables 1'!D39,"")</f>
        <v>1.7979999999999992</v>
      </c>
      <c r="E12" s="117">
        <f>IF(AND(ISNUMBER('Tables 1'!E40),ISNUMBER('Tables 1'!E39)),'Tables 1'!E40-'Tables 1'!E39,"")</f>
        <v>1.7360000000000007</v>
      </c>
      <c r="F12" s="117">
        <f>IF(AND(ISNUMBER('Tables 1'!F40),ISNUMBER('Tables 1'!F39)),'Tables 1'!F40-'Tables 1'!F39,"")</f>
        <v>1.7600000000000007</v>
      </c>
      <c r="G12" s="117">
        <f>IF(AND(ISNUMBER('Tables 1'!G40),ISNUMBER('Tables 1'!G39)),'Tables 1'!G40-'Tables 1'!G39,"")</f>
        <v>1.7610000000000001</v>
      </c>
      <c r="H12" s="117">
        <f>IF(AND(ISNUMBER('Tables 1'!H40),ISNUMBER('Tables 1'!H39)),'Tables 1'!H40-'Tables 1'!H39,"")</f>
        <v>1.7320000000000002</v>
      </c>
      <c r="I12" s="117">
        <f>IF(AND(ISNUMBER('Tables 1'!I40),ISNUMBER('Tables 1'!I39)),'Tables 1'!I40-'Tables 1'!I39,"")</f>
        <v>1.7699999999999996</v>
      </c>
      <c r="J12" s="117">
        <f>IF(AND(ISNUMBER('Tables 1'!J40),ISNUMBER('Tables 1'!J39)),'Tables 1'!J40-'Tables 1'!J39,"")</f>
        <v>1.7590000000000012</v>
      </c>
      <c r="K12" s="113">
        <f t="shared" si="0"/>
        <v>1.6959999999999997</v>
      </c>
      <c r="L12" s="117">
        <f t="shared" si="1"/>
        <v>1.7979999999999992</v>
      </c>
      <c r="M12" s="145">
        <f t="shared" si="2"/>
        <v>1.7515000000000001</v>
      </c>
      <c r="N12" s="275">
        <f t="shared" si="3"/>
        <v>5.823579788752465E-2</v>
      </c>
      <c r="O12" s="227"/>
      <c r="P12" s="158">
        <f>IF(AND(ISNUMBER('Tables 1'!P40),ISNUMBER('Tables 1'!P39)),'Tables 1'!P40-'Tables 1'!P39,"")</f>
        <v>1.8861100000000004</v>
      </c>
    </row>
    <row r="13" spans="2:16">
      <c r="B13" s="106" t="s">
        <v>326</v>
      </c>
      <c r="C13" s="117">
        <f>IF(AND(ISNUMBER('Tables 1'!C41),ISNUMBER('Tables 1'!C40)),'Tables 1'!C41-'Tables 1'!C40,"")</f>
        <v>-1.298</v>
      </c>
      <c r="D13" s="117">
        <f>IF(AND(ISNUMBER('Tables 1'!D41),ISNUMBER('Tables 1'!D40)),'Tables 1'!D41-'Tables 1'!D40,"")</f>
        <v>-1.262999999999999</v>
      </c>
      <c r="E13" s="117">
        <f>IF(AND(ISNUMBER('Tables 1'!E41),ISNUMBER('Tables 1'!E40)),'Tables 1'!E41-'Tables 1'!E40,"")</f>
        <v>-1.3550000000000004</v>
      </c>
      <c r="F13" s="117">
        <f>IF(AND(ISNUMBER('Tables 1'!F41),ISNUMBER('Tables 1'!F40)),'Tables 1'!F41-'Tables 1'!F40,"")</f>
        <v>-1.3610000000000007</v>
      </c>
      <c r="G13" s="117">
        <f>IF(AND(ISNUMBER('Tables 1'!G41),ISNUMBER('Tables 1'!G40)),'Tables 1'!G41-'Tables 1'!G40,"")</f>
        <v>-1.3610000000000007</v>
      </c>
      <c r="H13" s="117">
        <f>IF(AND(ISNUMBER('Tables 1'!H41),ISNUMBER('Tables 1'!H40)),'Tables 1'!H41-'Tables 1'!H40,"")</f>
        <v>-1.2450000000000001</v>
      </c>
      <c r="I13" s="117">
        <f>IF(AND(ISNUMBER('Tables 1'!I41),ISNUMBER('Tables 1'!I40)),'Tables 1'!I41-'Tables 1'!I40,"")</f>
        <v>-1.2389999999999999</v>
      </c>
      <c r="J13" s="117">
        <f>IF(AND(ISNUMBER('Tables 1'!J41),ISNUMBER('Tables 1'!J40)),'Tables 1'!J41-'Tables 1'!J40,"")</f>
        <v>-1.2220000000000004</v>
      </c>
      <c r="K13" s="113">
        <f t="shared" si="0"/>
        <v>-1.3610000000000007</v>
      </c>
      <c r="L13" s="117">
        <f t="shared" si="1"/>
        <v>-1.2220000000000004</v>
      </c>
      <c r="M13" s="145">
        <f t="shared" si="2"/>
        <v>-1.2930000000000001</v>
      </c>
      <c r="N13" s="275">
        <f t="shared" si="3"/>
        <v>0.10750193348801254</v>
      </c>
      <c r="O13" s="227"/>
      <c r="P13" s="158">
        <f>IF(AND(ISNUMBER('Tables 1'!P41),ISNUMBER('Tables 1'!P40)),'Tables 1'!P41-'Tables 1'!P40,"")</f>
        <v>-1.25556</v>
      </c>
    </row>
    <row r="14" spans="2:16">
      <c r="B14" s="106" t="s">
        <v>336</v>
      </c>
      <c r="C14" s="117">
        <f>IF(AND(ISNUMBER('Tables 1'!C42),ISNUMBER('Tables 1'!C41)),'Tables 1'!C42-'Tables 1'!C41,"")</f>
        <v>-1.8689999999999998</v>
      </c>
      <c r="D14" s="117">
        <f>IF(AND(ISNUMBER('Tables 1'!D42),ISNUMBER('Tables 1'!D41)),'Tables 1'!D42-'Tables 1'!D41,"")</f>
        <v>-1.1219999999999999</v>
      </c>
      <c r="E14" s="117">
        <f>IF(AND(ISNUMBER('Tables 1'!E42),ISNUMBER('Tables 1'!E41)),'Tables 1'!E42-'Tables 1'!E41,"")</f>
        <v>-1.3239999999999998</v>
      </c>
      <c r="F14" s="117">
        <f>IF(AND(ISNUMBER('Tables 1'!F42),ISNUMBER('Tables 1'!F41)),'Tables 1'!F42-'Tables 1'!F41,"")</f>
        <v>-1.1870000000000003</v>
      </c>
      <c r="G14" s="117">
        <f>IF(AND(ISNUMBER('Tables 1'!G42),ISNUMBER('Tables 1'!G41)),'Tables 1'!G42-'Tables 1'!G41,"")</f>
        <v>-1.1869999999999994</v>
      </c>
      <c r="H14" s="117">
        <f>IF(AND(ISNUMBER('Tables 1'!H42),ISNUMBER('Tables 1'!H41)),'Tables 1'!H42-'Tables 1'!H41,"")</f>
        <v>-1.1120000000000001</v>
      </c>
      <c r="I14" s="117">
        <f>IF(AND(ISNUMBER('Tables 1'!I42),ISNUMBER('Tables 1'!I41)),'Tables 1'!I42-'Tables 1'!I41,"")</f>
        <v>-1.1970000000000001</v>
      </c>
      <c r="J14" s="117">
        <f>IF(AND(ISNUMBER('Tables 1'!J42),ISNUMBER('Tables 1'!J41)),'Tables 1'!J42-'Tables 1'!J41,"")</f>
        <v>-1.3530000000000006</v>
      </c>
      <c r="K14" s="113">
        <f t="shared" si="0"/>
        <v>-1.8689999999999998</v>
      </c>
      <c r="L14" s="117">
        <f t="shared" si="1"/>
        <v>-1.1120000000000001</v>
      </c>
      <c r="M14" s="145">
        <f t="shared" si="2"/>
        <v>-1.2938749999999999</v>
      </c>
      <c r="N14" s="275">
        <f t="shared" si="3"/>
        <v>0.58506424500048282</v>
      </c>
      <c r="O14" s="227"/>
      <c r="P14" s="166">
        <f>IF(AND(ISNUMBER('Tables 1'!P42),ISNUMBER('Tables 1'!P41)),'Tables 1'!P42-'Tables 1'!P41,"")</f>
        <v>-1.6277699999999999</v>
      </c>
    </row>
    <row r="15" spans="2:16">
      <c r="B15" s="106" t="s">
        <v>337</v>
      </c>
      <c r="C15" s="117">
        <f>IF(AND(ISNUMBER('Tables 1'!C11),ISNUMBER('Tables 1'!C42)),'Tables 1'!C11-'Tables 1'!C42,"")</f>
        <v>-1.133</v>
      </c>
      <c r="D15" s="117">
        <f>IF(AND(ISNUMBER('Tables 1'!D11),ISNUMBER('Tables 1'!D42)),'Tables 1'!D11-'Tables 1'!D42,"")</f>
        <v>-1.7150000000000007</v>
      </c>
      <c r="E15" s="117">
        <f>IF(AND(ISNUMBER('Tables 1'!E11),ISNUMBER('Tables 1'!E42)),'Tables 1'!E11-'Tables 1'!E42,"")</f>
        <v>-2.1180000000000003</v>
      </c>
      <c r="F15" s="117">
        <f>IF(AND(ISNUMBER('Tables 1'!F11),ISNUMBER('Tables 1'!F42)),'Tables 1'!F11-'Tables 1'!F42,"")</f>
        <v>-1.952</v>
      </c>
      <c r="G15" s="117">
        <f>IF(AND(ISNUMBER('Tables 1'!G11),ISNUMBER('Tables 1'!G42)),'Tables 1'!G11-'Tables 1'!G42,"")</f>
        <v>-1.5899999999999999</v>
      </c>
      <c r="H15" s="117">
        <f>IF(AND(ISNUMBER('Tables 1'!H11),ISNUMBER('Tables 1'!H42)),'Tables 1'!H11-'Tables 1'!H42,"")</f>
        <v>-1.7800000000000002</v>
      </c>
      <c r="I15" s="117">
        <f>IF(AND(ISNUMBER('Tables 1'!I11),ISNUMBER('Tables 1'!I42)),'Tables 1'!I11-'Tables 1'!I42,"")</f>
        <v>-1.6280000000000001</v>
      </c>
      <c r="J15" s="117">
        <f>IF(AND(ISNUMBER('Tables 1'!J11),ISNUMBER('Tables 1'!J42)),'Tables 1'!J11-'Tables 1'!J42,"")</f>
        <v>-1.1479999999999997</v>
      </c>
      <c r="K15" s="113">
        <f t="shared" si="0"/>
        <v>-2.1180000000000003</v>
      </c>
      <c r="L15" s="117">
        <f t="shared" si="1"/>
        <v>-1.133</v>
      </c>
      <c r="M15" s="145">
        <f t="shared" si="2"/>
        <v>-1.633</v>
      </c>
      <c r="N15" s="275">
        <f t="shared" si="3"/>
        <v>0.60318432333129235</v>
      </c>
      <c r="O15" s="227"/>
      <c r="P15" s="166">
        <f>IF(AND(ISNUMBER('Tables 1'!P11),ISNUMBER('Tables 1'!P42)),'Tables 1'!P11-'Tables 1'!P42,"")</f>
        <v>-1.6500000000000004</v>
      </c>
    </row>
    <row r="16" spans="2:16" ht="14" thickBot="1">
      <c r="B16" s="106" t="s">
        <v>327</v>
      </c>
      <c r="C16" s="119">
        <f>IF(AND(ISNUMBER('Tables 1'!C43),ISNUMBER('Tables 1'!C11)),'Tables 1'!C43-'Tables 1'!C11,"")</f>
        <v>0.15299999999999958</v>
      </c>
      <c r="D16" s="119">
        <f>IF(AND(ISNUMBER('Tables 1'!D43),ISNUMBER('Tables 1'!D11)),'Tables 1'!D43-'Tables 1'!D11,"")</f>
        <v>0.21400000000000041</v>
      </c>
      <c r="E16" s="119" t="str">
        <f>IF(AND(ISNUMBER('Tables 1'!E43),ISNUMBER('Tables 1'!E11)),'Tables 1'!E43-'Tables 1'!E11,"")</f>
        <v/>
      </c>
      <c r="F16" s="119">
        <f>IF(AND(ISNUMBER('Tables 1'!F43),ISNUMBER('Tables 1'!F11)),'Tables 1'!F43-'Tables 1'!F11,"")</f>
        <v>0.42600000000000016</v>
      </c>
      <c r="G16" s="119">
        <f>IF(AND(ISNUMBER('Tables 1'!G43),ISNUMBER('Tables 1'!G11)),'Tables 1'!G43-'Tables 1'!G11,"")</f>
        <v>0.21499999999999986</v>
      </c>
      <c r="H16" s="119" t="str">
        <f>IF(AND(ISNUMBER('Tables 1'!H43),ISNUMBER('Tables 1'!H11)),'Tables 1'!H43-'Tables 1'!H11,"")</f>
        <v/>
      </c>
      <c r="I16" s="119">
        <f>IF(AND(ISNUMBER('Tables 1'!I43),ISNUMBER('Tables 1'!I11)),'Tables 1'!I43-'Tables 1'!I11,"")</f>
        <v>0.22599999999999998</v>
      </c>
      <c r="J16" s="119">
        <f>IF(AND(ISNUMBER('Tables 1'!J43),ISNUMBER('Tables 1'!J11)),'Tables 1'!J43-'Tables 1'!J11,"")</f>
        <v>0.28000000000000025</v>
      </c>
      <c r="K16" s="113">
        <f t="shared" si="0"/>
        <v>0.15299999999999958</v>
      </c>
      <c r="L16" s="117">
        <f t="shared" si="1"/>
        <v>0.42600000000000016</v>
      </c>
      <c r="M16" s="145">
        <f t="shared" si="2"/>
        <v>0.25233333333333335</v>
      </c>
      <c r="N16" s="275">
        <f t="shared" si="3"/>
        <v>1.0819022457067393</v>
      </c>
      <c r="O16" s="227"/>
      <c r="P16" s="166">
        <f>IF(AND(ISNUMBER('Tables 1'!P43),ISNUMBER('Tables 1'!P11)),'Tables 1'!P43-'Tables 1'!P11,"")</f>
        <v>0.19165999999999972</v>
      </c>
    </row>
    <row r="17" spans="2:16" ht="14" thickTop="1">
      <c r="B17" s="397" t="s">
        <v>1394</v>
      </c>
      <c r="C17" s="120"/>
      <c r="D17" s="120"/>
      <c r="E17" s="120"/>
      <c r="F17" s="120"/>
      <c r="G17" s="120"/>
      <c r="H17" s="120"/>
      <c r="I17" s="120"/>
      <c r="J17" s="120"/>
      <c r="K17" s="491" t="s">
        <v>1525</v>
      </c>
      <c r="L17" s="492"/>
      <c r="M17" s="492"/>
      <c r="N17" s="493"/>
      <c r="O17" s="152"/>
      <c r="P17" s="165"/>
    </row>
    <row r="18" spans="2:16">
      <c r="B18" s="106"/>
      <c r="C18" s="115" t="str">
        <f>'ESP-DMU'!$E$48</f>
        <v>ESP</v>
      </c>
      <c r="D18" s="115" t="str">
        <f>'BLAST-USIT'!$E$48</f>
        <v>BLAST</v>
      </c>
      <c r="E18" s="115" t="str">
        <f>DOE21D!$E$48</f>
        <v>DOE21D</v>
      </c>
      <c r="F18" s="115" t="str">
        <f>'SRES-SUN'!$E$48</f>
        <v>SRES-SUN</v>
      </c>
      <c r="G18" s="115" t="str">
        <f>'SRES-BRE'!$E$48</f>
        <v>SRES</v>
      </c>
      <c r="H18" s="115" t="str">
        <f>S3PAS!$E$48</f>
        <v>S3PAS</v>
      </c>
      <c r="I18" s="115" t="str">
        <f>TRNSYS!$E$48</f>
        <v>TSYS</v>
      </c>
      <c r="J18" s="115" t="str">
        <f>TASE!$E$48</f>
        <v>TASE</v>
      </c>
      <c r="K18" s="391"/>
      <c r="L18" s="126"/>
      <c r="M18" s="126"/>
      <c r="N18" s="392" t="s">
        <v>1371</v>
      </c>
      <c r="O18" s="125"/>
      <c r="P18" s="156" t="str">
        <f>YourData!$E$48</f>
        <v>OS</v>
      </c>
    </row>
    <row r="19" spans="2:16">
      <c r="B19" s="108" t="s">
        <v>24</v>
      </c>
      <c r="C19" s="143" t="str">
        <f>'ESP-DMU'!$E$52</f>
        <v>DMU</v>
      </c>
      <c r="D19" s="143" t="str">
        <f>'BLAST-USIT'!$E$52</f>
        <v>US-IT</v>
      </c>
      <c r="E19" s="143" t="str">
        <f>DOE21D!$E$52</f>
        <v>NREL</v>
      </c>
      <c r="F19" s="143" t="str">
        <f>'SRES-SUN'!$E$52</f>
        <v>NREL</v>
      </c>
      <c r="G19" s="143" t="str">
        <f>'SRES-BRE'!$E$52</f>
        <v>BRE</v>
      </c>
      <c r="H19" s="143" t="str">
        <f>S3PAS!$E$52</f>
        <v>SPAIN</v>
      </c>
      <c r="I19" s="143" t="str">
        <f>TRNSYS!$E$52</f>
        <v>BEL-BRE</v>
      </c>
      <c r="J19" s="143" t="str">
        <f>TASE!$E$52</f>
        <v>FINLAND</v>
      </c>
      <c r="K19" s="393" t="s">
        <v>339</v>
      </c>
      <c r="L19" s="141" t="s">
        <v>340</v>
      </c>
      <c r="M19" s="116" t="s">
        <v>341</v>
      </c>
      <c r="N19" s="380" t="s">
        <v>1369</v>
      </c>
      <c r="O19" s="125"/>
      <c r="P19" s="164" t="str">
        <f>YourData!$E$52</f>
        <v>NREL</v>
      </c>
    </row>
    <row r="20" spans="2:16">
      <c r="B20" s="106" t="s">
        <v>1401</v>
      </c>
      <c r="C20" s="117">
        <f>IF(AND(ISNUMBER('Tables 1'!C80),ISNUMBER('Tables 1'!C79)),'Tables 1'!C80-'Tables 1'!C79,"")</f>
        <v>0</v>
      </c>
      <c r="D20" s="117">
        <f>IF(AND(ISNUMBER('Tables 1'!D80),ISNUMBER('Tables 1'!D79)),'Tables 1'!D80-'Tables 1'!D79,"")</f>
        <v>2.9000000000000001E-2</v>
      </c>
      <c r="E20" s="117">
        <f>IF(AND(ISNUMBER('Tables 1'!E80),ISNUMBER('Tables 1'!E79)),'Tables 1'!E80-'Tables 1'!E79,"")</f>
        <v>2E-3</v>
      </c>
      <c r="F20" s="117">
        <f>IF(AND(ISNUMBER('Tables 1'!F80),ISNUMBER('Tables 1'!F79)),'Tables 1'!F80-'Tables 1'!F79,"")</f>
        <v>4.4999999999999998E-2</v>
      </c>
      <c r="G20" s="117">
        <f>IF(AND(ISNUMBER('Tables 1'!G80),ISNUMBER('Tables 1'!G79)),'Tables 1'!G80-'Tables 1'!G79,"")</f>
        <v>4.4000000000000004E-2</v>
      </c>
      <c r="H20" s="117">
        <f>IF(AND(ISNUMBER('Tables 1'!H80),ISNUMBER('Tables 1'!H79)),'Tables 1'!H80-'Tables 1'!H79,"")</f>
        <v>3.2000000000000001E-2</v>
      </c>
      <c r="I20" s="117">
        <f>IF(AND(ISNUMBER('Tables 1'!I80),ISNUMBER('Tables 1'!I79)),'Tables 1'!I80-'Tables 1'!I79,"")</f>
        <v>3.4389999999999997E-2</v>
      </c>
      <c r="J20" s="117">
        <f>IF(AND(ISNUMBER('Tables 1'!J80),ISNUMBER('Tables 1'!J79)),'Tables 1'!J80-'Tables 1'!J79,"")</f>
        <v>3.3000000000000002E-2</v>
      </c>
      <c r="K20" s="113">
        <f t="shared" ref="K20:K25" si="4">MIN(C20:J20)</f>
        <v>0</v>
      </c>
      <c r="L20" s="131">
        <f t="shared" ref="L20:L25" si="5">MAX(C20:J20)</f>
        <v>4.4999999999999998E-2</v>
      </c>
      <c r="M20" s="228">
        <f t="shared" ref="M20:M25" si="6">AVERAGE(C20:J20)</f>
        <v>2.742375E-2</v>
      </c>
      <c r="N20" s="275">
        <f t="shared" ref="N20:N25" si="7">ABS((L20-K20)/M20)</f>
        <v>1.6409134418159441</v>
      </c>
      <c r="O20" s="227"/>
      <c r="P20" s="158">
        <f>IF(AND(ISNUMBER('Tables 1'!P80),ISNUMBER('Tables 1'!P79)),'Tables 1'!P80-'Tables 1'!P79,"")</f>
        <v>5.5555600000000002E-3</v>
      </c>
    </row>
    <row r="21" spans="2:16">
      <c r="B21" s="106" t="s">
        <v>1402</v>
      </c>
      <c r="C21" s="117">
        <f>IF(AND(ISNUMBER('Tables 1'!C81),ISNUMBER('Tables 1'!C80)),'Tables 1'!C81-'Tables 1'!C80,"")</f>
        <v>0</v>
      </c>
      <c r="D21" s="117">
        <f>IF(AND(ISNUMBER('Tables 1'!D81),ISNUMBER('Tables 1'!D80)),'Tables 1'!D81-'Tables 1'!D80,"")</f>
        <v>1.8999999999999996E-2</v>
      </c>
      <c r="E21" s="117">
        <f>IF(AND(ISNUMBER('Tables 1'!E81),ISNUMBER('Tables 1'!E80)),'Tables 1'!E81-'Tables 1'!E80,"")</f>
        <v>8.0000000000000002E-3</v>
      </c>
      <c r="F21" s="117">
        <f>IF(AND(ISNUMBER('Tables 1'!F81),ISNUMBER('Tables 1'!F80)),'Tables 1'!F81-'Tables 1'!F80,"")</f>
        <v>2.3000000000000007E-2</v>
      </c>
      <c r="G21" s="117">
        <f>IF(AND(ISNUMBER('Tables 1'!G81),ISNUMBER('Tables 1'!G80)),'Tables 1'!G81-'Tables 1'!G80,"")</f>
        <v>2.6000000000000002E-2</v>
      </c>
      <c r="H21" s="117">
        <f>IF(AND(ISNUMBER('Tables 1'!H81),ISNUMBER('Tables 1'!H80)),'Tables 1'!H81-'Tables 1'!H80,"")</f>
        <v>2.0999999999999998E-2</v>
      </c>
      <c r="I21" s="117">
        <f>IF(AND(ISNUMBER('Tables 1'!I81),ISNUMBER('Tables 1'!I80)),'Tables 1'!I81-'Tables 1'!I80,"")</f>
        <v>2.2390000000000007E-2</v>
      </c>
      <c r="J21" s="117">
        <f>IF(AND(ISNUMBER('Tables 1'!J81),ISNUMBER('Tables 1'!J80)),'Tables 1'!J81-'Tables 1'!J80,"")</f>
        <v>2.1000000000000005E-2</v>
      </c>
      <c r="K21" s="113">
        <f t="shared" si="4"/>
        <v>0</v>
      </c>
      <c r="L21" s="117">
        <f t="shared" si="5"/>
        <v>2.6000000000000002E-2</v>
      </c>
      <c r="M21" s="145">
        <f t="shared" si="6"/>
        <v>1.7548750000000002E-2</v>
      </c>
      <c r="N21" s="275">
        <f t="shared" si="7"/>
        <v>1.4815870076216255</v>
      </c>
      <c r="O21" s="227"/>
      <c r="P21" s="158">
        <f>IF(AND(ISNUMBER('Tables 1'!P81),ISNUMBER('Tables 1'!P80)),'Tables 1'!P81-'Tables 1'!P80,"")</f>
        <v>1.1111139999999999E-2</v>
      </c>
    </row>
    <row r="22" spans="2:16">
      <c r="B22" s="374" t="s">
        <v>326</v>
      </c>
      <c r="C22" s="117">
        <f>IF(AND(ISNUMBER('Tables 1'!C82),ISNUMBER('Tables 1'!C81)),'Tables 1'!C82-'Tables 1'!C81,"")</f>
        <v>1.0999999999999999E-2</v>
      </c>
      <c r="D22" s="117">
        <f>IF(AND(ISNUMBER('Tables 1'!D82),ISNUMBER('Tables 1'!D81)),'Tables 1'!D82-'Tables 1'!D81,"")</f>
        <v>8.7999999999999995E-2</v>
      </c>
      <c r="E22" s="117">
        <f>IF(AND(ISNUMBER('Tables 1'!E82),ISNUMBER('Tables 1'!E81)),'Tables 1'!E82-'Tables 1'!E81,"")</f>
        <v>4.0999999999999995E-2</v>
      </c>
      <c r="F22" s="117">
        <f>IF(AND(ISNUMBER('Tables 1'!F82),ISNUMBER('Tables 1'!F81)),'Tables 1'!F82-'Tables 1'!F81,"")</f>
        <v>0.105</v>
      </c>
      <c r="G22" s="117">
        <f>IF(AND(ISNUMBER('Tables 1'!G82),ISNUMBER('Tables 1'!G81)),'Tables 1'!G82-'Tables 1'!G81,"")</f>
        <v>0.104</v>
      </c>
      <c r="H22" s="117">
        <f>IF(AND(ISNUMBER('Tables 1'!H82),ISNUMBER('Tables 1'!H81)),'Tables 1'!H82-'Tables 1'!H81,"")</f>
        <v>9.0999999999999998E-2</v>
      </c>
      <c r="I22" s="117">
        <f>IF(AND(ISNUMBER('Tables 1'!I82),ISNUMBER('Tables 1'!I81)),'Tables 1'!I82-'Tables 1'!I81,"")</f>
        <v>9.0429999999999996E-2</v>
      </c>
      <c r="J22" s="117">
        <f>IF(AND(ISNUMBER('Tables 1'!J82),ISNUMBER('Tables 1'!J81)),'Tables 1'!J82-'Tables 1'!J81,"")</f>
        <v>7.7999999999999986E-2</v>
      </c>
      <c r="K22" s="113">
        <f t="shared" si="4"/>
        <v>1.0999999999999999E-2</v>
      </c>
      <c r="L22" s="117">
        <f t="shared" si="5"/>
        <v>0.105</v>
      </c>
      <c r="M22" s="145">
        <f t="shared" si="6"/>
        <v>7.6053749999999989E-2</v>
      </c>
      <c r="N22" s="275">
        <f t="shared" si="7"/>
        <v>1.2359679831697978</v>
      </c>
      <c r="O22" s="227"/>
      <c r="P22" s="158">
        <f>IF(AND(ISNUMBER('Tables 1'!P82),ISNUMBER('Tables 1'!P81)),'Tables 1'!P82-'Tables 1'!P81,"")</f>
        <v>4.9999999999999996E-2</v>
      </c>
    </row>
    <row r="23" spans="2:16">
      <c r="B23" s="106" t="s">
        <v>336</v>
      </c>
      <c r="C23" s="117">
        <f>IF(AND(ISNUMBER('Tables 1'!C83),ISNUMBER('Tables 1'!C82)),'Tables 1'!C83-'Tables 1'!C82,"")</f>
        <v>0.53100000000000003</v>
      </c>
      <c r="D23" s="117">
        <f>IF(AND(ISNUMBER('Tables 1'!D83),ISNUMBER('Tables 1'!D82)),'Tables 1'!D83-'Tables 1'!D82,"")</f>
        <v>0.47</v>
      </c>
      <c r="E23" s="117">
        <f>IF(AND(ISNUMBER('Tables 1'!E83),ISNUMBER('Tables 1'!E82)),'Tables 1'!E83-'Tables 1'!E82,"")</f>
        <v>0.371</v>
      </c>
      <c r="F23" s="117">
        <f>IF(AND(ISNUMBER('Tables 1'!F83),ISNUMBER('Tables 1'!F82)),'Tables 1'!F83-'Tables 1'!F82,"")</f>
        <v>0.5149999999999999</v>
      </c>
      <c r="G23" s="117">
        <f>IF(AND(ISNUMBER('Tables 1'!G83),ISNUMBER('Tables 1'!G82)),'Tables 1'!G83-'Tables 1'!G82,"")</f>
        <v>0.49600000000000005</v>
      </c>
      <c r="H23" s="117">
        <f>IF(AND(ISNUMBER('Tables 1'!H83),ISNUMBER('Tables 1'!H82)),'Tables 1'!H83-'Tables 1'!H82,"")</f>
        <v>0.40899999999999992</v>
      </c>
      <c r="I23" s="117">
        <f>IF(AND(ISNUMBER('Tables 1'!I83),ISNUMBER('Tables 1'!I82)),'Tables 1'!I83-'Tables 1'!I82,"")</f>
        <v>0.45989999999999998</v>
      </c>
      <c r="J23" s="117">
        <f>IF(AND(ISNUMBER('Tables 1'!J83),ISNUMBER('Tables 1'!J82)),'Tables 1'!J83-'Tables 1'!J82,"")</f>
        <v>0.73199999999999998</v>
      </c>
      <c r="K23" s="113">
        <f t="shared" si="4"/>
        <v>0.371</v>
      </c>
      <c r="L23" s="117">
        <f t="shared" si="5"/>
        <v>0.73199999999999998</v>
      </c>
      <c r="M23" s="145">
        <f t="shared" si="6"/>
        <v>0.49798750000000003</v>
      </c>
      <c r="N23" s="275">
        <f t="shared" si="7"/>
        <v>0.72491779412133828</v>
      </c>
      <c r="O23" s="227"/>
      <c r="P23" s="158">
        <f>IF(AND(ISNUMBER('Tables 1'!P83),ISNUMBER('Tables 1'!P82)),'Tables 1'!P83-'Tables 1'!P82,"")</f>
        <v>0.58333330000000005</v>
      </c>
    </row>
    <row r="24" spans="2:16">
      <c r="B24" s="106" t="s">
        <v>337</v>
      </c>
      <c r="C24" s="117">
        <f>IF(AND(ISNUMBER('Tables 1'!C52),ISNUMBER('Tables 1'!C83)),'Tables 1'!C52-'Tables 1'!C83,"")</f>
        <v>5.5949999999999998</v>
      </c>
      <c r="D24" s="117">
        <f>IF(AND(ISNUMBER('Tables 1'!D52),ISNUMBER('Tables 1'!D83)),'Tables 1'!D52-'Tables 1'!D83,"")</f>
        <v>5.8159999999999998</v>
      </c>
      <c r="E24" s="117">
        <f>IF(AND(ISNUMBER('Tables 1'!E52),ISNUMBER('Tables 1'!E83)),'Tables 1'!E52-'Tables 1'!E83,"")</f>
        <v>6.657</v>
      </c>
      <c r="F24" s="117">
        <f>IF(AND(ISNUMBER('Tables 1'!F52),ISNUMBER('Tables 1'!F83)),'Tables 1'!F52-'Tables 1'!F83,"")</f>
        <v>6.5739999999999998</v>
      </c>
      <c r="G24" s="117">
        <f>IF(AND(ISNUMBER('Tables 1'!G52),ISNUMBER('Tables 1'!G83)),'Tables 1'!G52-'Tables 1'!G83,"")</f>
        <v>7.28</v>
      </c>
      <c r="H24" s="117">
        <f>IF(AND(ISNUMBER('Tables 1'!H52),ISNUMBER('Tables 1'!H83)),'Tables 1'!H52-'Tables 1'!H83,"")</f>
        <v>5.9290000000000003</v>
      </c>
      <c r="I24" s="117">
        <f>IF(AND(ISNUMBER('Tables 1'!I52),ISNUMBER('Tables 1'!I83)),'Tables 1'!I52-'Tables 1'!I83,"")</f>
        <v>5.8746</v>
      </c>
      <c r="J24" s="117">
        <f>IF(AND(ISNUMBER('Tables 1'!J52),ISNUMBER('Tables 1'!J83)),'Tables 1'!J52-'Tables 1'!J83,"")</f>
        <v>5.9029999999999996</v>
      </c>
      <c r="K24" s="113">
        <f t="shared" si="4"/>
        <v>5.5949999999999998</v>
      </c>
      <c r="L24" s="117">
        <f t="shared" si="5"/>
        <v>7.28</v>
      </c>
      <c r="M24" s="145">
        <f t="shared" si="6"/>
        <v>6.2035749999999998</v>
      </c>
      <c r="N24" s="275">
        <f t="shared" si="7"/>
        <v>0.27161757534969766</v>
      </c>
      <c r="O24" s="227"/>
      <c r="P24" s="158">
        <f>IF(AND(ISNUMBER('Tables 1'!P52),ISNUMBER('Tables 1'!P83)),'Tables 1'!P52-'Tables 1'!P83,"")</f>
        <v>6.0972200000000001</v>
      </c>
    </row>
    <row r="25" spans="2:16" ht="14" thickBot="1">
      <c r="B25" s="106" t="s">
        <v>327</v>
      </c>
      <c r="C25" s="119">
        <f>IF(AND(ISNUMBER('Tables 1'!C84),ISNUMBER('Tables 1'!C52)),'Tables 1'!C84-'Tables 1'!C52,"")</f>
        <v>-2.1699999999999995</v>
      </c>
      <c r="D25" s="119">
        <f>IF(AND(ISNUMBER('Tables 1'!D84),ISNUMBER('Tables 1'!D52)),'Tables 1'!D84-'Tables 1'!D52,"")</f>
        <v>-2.2610000000000001</v>
      </c>
      <c r="E25" s="119" t="str">
        <f>IF(AND(ISNUMBER('Tables 1'!E84),ISNUMBER('Tables 1'!E52)),'Tables 1'!E84-'Tables 1'!E52,"")</f>
        <v/>
      </c>
      <c r="F25" s="119">
        <f>IF(AND(ISNUMBER('Tables 1'!F84),ISNUMBER('Tables 1'!F52)),'Tables 1'!F84-'Tables 1'!F52,"")</f>
        <v>-2.6039999999999992</v>
      </c>
      <c r="G25" s="119">
        <f>IF(AND(ISNUMBER('Tables 1'!G84),ISNUMBER('Tables 1'!G52)),'Tables 1'!G84-'Tables 1'!G52,"")</f>
        <v>-2.7600000000000007</v>
      </c>
      <c r="H25" s="119" t="str">
        <f>IF(AND(ISNUMBER('Tables 1'!H84),ISNUMBER('Tables 1'!H52)),'Tables 1'!H84-'Tables 1'!H52,"")</f>
        <v/>
      </c>
      <c r="I25" s="119">
        <f>IF(AND(ISNUMBER('Tables 1'!I84),ISNUMBER('Tables 1'!I52)),'Tables 1'!I84-'Tables 1'!I52,"")</f>
        <v>-2.5169999999999999</v>
      </c>
      <c r="J25" s="150">
        <f>IF(AND(ISNUMBER('Tables 1'!J84),ISNUMBER('Tables 1'!J52)),'Tables 1'!J84-'Tables 1'!J52,"")</f>
        <v>-2.0939999999999994</v>
      </c>
      <c r="K25" s="113">
        <f t="shared" si="4"/>
        <v>-2.7600000000000007</v>
      </c>
      <c r="L25" s="117">
        <f t="shared" si="5"/>
        <v>-2.0939999999999994</v>
      </c>
      <c r="M25" s="145">
        <f t="shared" si="6"/>
        <v>-2.4009999999999994</v>
      </c>
      <c r="N25" s="275">
        <f t="shared" si="7"/>
        <v>0.2773844231570185</v>
      </c>
      <c r="O25" s="227"/>
      <c r="P25" s="158">
        <f>IF(AND(ISNUMBER('Tables 1'!P84),ISNUMBER('Tables 1'!P52)),'Tables 1'!P84-'Tables 1'!P52,"")</f>
        <v>-2.4944400000000009</v>
      </c>
    </row>
    <row r="26" spans="2:16" ht="14" thickTop="1">
      <c r="B26" s="397" t="s">
        <v>1399</v>
      </c>
      <c r="C26" s="120"/>
      <c r="D26" s="120"/>
      <c r="E26" s="120"/>
      <c r="F26" s="120"/>
      <c r="G26" s="120"/>
      <c r="H26" s="120"/>
      <c r="I26" s="120"/>
      <c r="J26" s="120"/>
      <c r="K26" s="491" t="s">
        <v>1525</v>
      </c>
      <c r="L26" s="492"/>
      <c r="M26" s="492"/>
      <c r="N26" s="493"/>
      <c r="O26" s="152"/>
      <c r="P26" s="165"/>
    </row>
    <row r="27" spans="2:16">
      <c r="B27" s="106"/>
      <c r="C27" s="115" t="str">
        <f>'ESP-DMU'!$E$48</f>
        <v>ESP</v>
      </c>
      <c r="D27" s="115" t="str">
        <f>'BLAST-USIT'!$E$48</f>
        <v>BLAST</v>
      </c>
      <c r="E27" s="115" t="str">
        <f>DOE21D!$E$48</f>
        <v>DOE21D</v>
      </c>
      <c r="F27" s="115" t="str">
        <f>'SRES-SUN'!$E$48</f>
        <v>SRES-SUN</v>
      </c>
      <c r="G27" s="115" t="str">
        <f>'SRES-BRE'!$E$48</f>
        <v>SRES</v>
      </c>
      <c r="H27" s="115" t="str">
        <f>S3PAS!$E$48</f>
        <v>S3PAS</v>
      </c>
      <c r="I27" s="115" t="str">
        <f>TRNSYS!$E$48</f>
        <v>TSYS</v>
      </c>
      <c r="J27" s="115" t="str">
        <f>TASE!$E$48</f>
        <v>TASE</v>
      </c>
      <c r="K27" s="391"/>
      <c r="L27" s="126"/>
      <c r="M27" s="126"/>
      <c r="N27" s="392" t="s">
        <v>1371</v>
      </c>
      <c r="O27" s="125"/>
      <c r="P27" s="156" t="str">
        <f>YourData!$E$48</f>
        <v>OS</v>
      </c>
    </row>
    <row r="28" spans="2:16">
      <c r="B28" s="108" t="s">
        <v>24</v>
      </c>
      <c r="C28" s="143" t="str">
        <f>'ESP-DMU'!$E$52</f>
        <v>DMU</v>
      </c>
      <c r="D28" s="143" t="str">
        <f>'BLAST-USIT'!$E$52</f>
        <v>US-IT</v>
      </c>
      <c r="E28" s="143" t="str">
        <f>DOE21D!$E$52</f>
        <v>NREL</v>
      </c>
      <c r="F28" s="143" t="str">
        <f>'SRES-SUN'!$E$52</f>
        <v>NREL</v>
      </c>
      <c r="G28" s="457" t="s">
        <v>1520</v>
      </c>
      <c r="H28" s="143" t="str">
        <f>S3PAS!$E$52</f>
        <v>SPAIN</v>
      </c>
      <c r="I28" s="143" t="str">
        <f>TRNSYS!$E$52</f>
        <v>BEL-BRE</v>
      </c>
      <c r="J28" s="143" t="str">
        <f>TASE!$E$52</f>
        <v>FINLAND</v>
      </c>
      <c r="K28" s="393" t="s">
        <v>339</v>
      </c>
      <c r="L28" s="141" t="s">
        <v>340</v>
      </c>
      <c r="M28" s="116" t="s">
        <v>341</v>
      </c>
      <c r="N28" s="380" t="s">
        <v>1369</v>
      </c>
      <c r="O28" s="125"/>
      <c r="P28" s="164" t="str">
        <f>YourData!$E$52</f>
        <v>NREL</v>
      </c>
    </row>
    <row r="29" spans="2:16">
      <c r="B29" s="106" t="s">
        <v>1401</v>
      </c>
      <c r="C29" s="117">
        <f>IF(AND(ISNUMBER('Tables 2'!C39),ISNUMBER('Tables 2'!C38)),'Tables 2'!C39-'Tables 2'!C38,"")</f>
        <v>0.80500000000000016</v>
      </c>
      <c r="D29" s="117">
        <f>IF(AND(ISNUMBER('Tables 2'!F39),ISNUMBER('Tables 2'!F38)),'Tables 2'!F39-'Tables 2'!F38,"")</f>
        <v>1.0709999999999997</v>
      </c>
      <c r="E29" s="117">
        <f>IF(AND(ISNUMBER('Tables 2'!I39),ISNUMBER('Tables 2'!I38)),'Tables 2'!I39-'Tables 2'!I38,"")</f>
        <v>1.1480000000000001</v>
      </c>
      <c r="F29" s="117">
        <f>IF(AND(ISNUMBER('Tables 2'!L39),ISNUMBER('Tables 2'!L38)),'Tables 2'!L39-'Tables 2'!L38,"")</f>
        <v>1.31</v>
      </c>
      <c r="G29" s="117" t="str">
        <f>IF(AND(ISNUMBER('Tables 2'!O39),ISNUMBER('Tables 2'!O38)),'Tables 2'!O39-'Tables 2'!O38,"")</f>
        <v/>
      </c>
      <c r="H29" s="117">
        <f>IF(AND(ISNUMBER('Tables 2'!R39),ISNUMBER('Tables 2'!R38)),'Tables 2'!R39-'Tables 2'!R38,"")</f>
        <v>1.0790000000000002</v>
      </c>
      <c r="I29" s="117">
        <f>IF(AND(ISNUMBER('Tables 2'!U39),ISNUMBER('Tables 2'!U38)),'Tables 2'!U39-'Tables 2'!U38,"")</f>
        <v>1.1149999999999998</v>
      </c>
      <c r="J29" s="117">
        <f>IF(AND(ISNUMBER('Tables 2'!X39),ISNUMBER('Tables 2'!X38)),'Tables 2'!X39-'Tables 2'!X38,"")</f>
        <v>1.25</v>
      </c>
      <c r="K29" s="113">
        <f t="shared" ref="K29:K34" si="8">MIN(C29:J29)</f>
        <v>0.80500000000000016</v>
      </c>
      <c r="L29" s="131">
        <f t="shared" ref="L29:L34" si="9">MAX(C29:J29)</f>
        <v>1.31</v>
      </c>
      <c r="M29" s="228">
        <f t="shared" ref="M29:M34" si="10">AVERAGE(C29:J29)</f>
        <v>1.1111428571428572</v>
      </c>
      <c r="N29" s="275">
        <f t="shared" ref="N29:N34" si="11">ABS((L29-K29)/M29)</f>
        <v>0.45448701465672398</v>
      </c>
      <c r="O29" s="227"/>
      <c r="P29" s="158">
        <f>IF(AND(ISNUMBER('Tables 2'!AF39),ISNUMBER('Tables 2'!AF38)),'Tables 2'!AF39-'Tables 2'!AF38,"")</f>
        <v>1.01309</v>
      </c>
    </row>
    <row r="30" spans="2:16">
      <c r="B30" s="106" t="s">
        <v>1402</v>
      </c>
      <c r="C30" s="117">
        <f>IF(AND(ISNUMBER('Tables 2'!C40),ISNUMBER('Tables 2'!C39)),'Tables 2'!C40-'Tables 2'!C39,"")</f>
        <v>0.75800000000000001</v>
      </c>
      <c r="D30" s="117">
        <f>IF(AND(ISNUMBER('Tables 2'!F40),ISNUMBER('Tables 2'!F39)),'Tables 2'!F40-'Tables 2'!F39,"")</f>
        <v>0.84399999999999986</v>
      </c>
      <c r="E30" s="117">
        <f>IF(AND(ISNUMBER('Tables 2'!I40),ISNUMBER('Tables 2'!I39)),'Tables 2'!I40-'Tables 2'!I39,"")</f>
        <v>0.75699999999999967</v>
      </c>
      <c r="F30" s="117">
        <f>IF(AND(ISNUMBER('Tables 2'!L40),ISNUMBER('Tables 2'!L39)),'Tables 2'!L40-'Tables 2'!L39,"")</f>
        <v>0.79200000000000026</v>
      </c>
      <c r="G30" s="117" t="str">
        <f>IF(AND(ISNUMBER('Tables 2'!O40),ISNUMBER('Tables 2'!O39)),'Tables 2'!O40-'Tables 2'!O39,"")</f>
        <v/>
      </c>
      <c r="H30" s="117">
        <f>IF(AND(ISNUMBER('Tables 2'!R40),ISNUMBER('Tables 2'!R39)),'Tables 2'!R40-'Tables 2'!R39,"")</f>
        <v>0.88500000000000023</v>
      </c>
      <c r="I30" s="117">
        <f>IF(AND(ISNUMBER('Tables 2'!U40),ISNUMBER('Tables 2'!U39)),'Tables 2'!U40-'Tables 2'!U39,"")</f>
        <v>0.7777777777777799</v>
      </c>
      <c r="J30" s="117">
        <f>IF(AND(ISNUMBER('Tables 2'!X40),ISNUMBER('Tables 2'!X39)),'Tables 2'!X40-'Tables 2'!X39,"")</f>
        <v>0.79400000000000004</v>
      </c>
      <c r="K30" s="113">
        <f t="shared" si="8"/>
        <v>0.75699999999999967</v>
      </c>
      <c r="L30" s="117">
        <f t="shared" si="9"/>
        <v>0.88500000000000023</v>
      </c>
      <c r="M30" s="145">
        <f t="shared" si="10"/>
        <v>0.80111111111111144</v>
      </c>
      <c r="N30" s="275">
        <f t="shared" si="11"/>
        <v>0.15977808599167886</v>
      </c>
      <c r="O30" s="227"/>
      <c r="P30" s="158">
        <f>IF(AND(ISNUMBER('Tables 2'!AF40),ISNUMBER('Tables 2'!AF39)),'Tables 2'!AF40-'Tables 2'!AF39,"")</f>
        <v>0.91023999999999949</v>
      </c>
    </row>
    <row r="31" spans="2:16">
      <c r="B31" s="106" t="s">
        <v>326</v>
      </c>
      <c r="C31" s="117">
        <f>IF(AND(ISNUMBER('Tables 2'!C38),ISNUMBER('Tables 2'!C40)),'Tables 2'!C41-'Tables 2'!C40,"")</f>
        <v>-0.18199999999999994</v>
      </c>
      <c r="D31" s="117">
        <f>IF(AND(ISNUMBER('Tables 2'!F38),ISNUMBER('Tables 2'!F40)),'Tables 2'!F41-'Tables 2'!F40,"")</f>
        <v>-0.17999999999999972</v>
      </c>
      <c r="E31" s="117">
        <f>IF(AND(ISNUMBER('Tables 2'!I38),ISNUMBER('Tables 2'!I40)),'Tables 2'!I41-'Tables 2'!I40,"")</f>
        <v>-0.18299999999999983</v>
      </c>
      <c r="F31" s="117">
        <f>IF(AND(ISNUMBER('Tables 2'!L38),ISNUMBER('Tables 2'!L40)),'Tables 2'!L41-'Tables 2'!L40,"")</f>
        <v>-0.20000000000000018</v>
      </c>
      <c r="G31" s="117" t="str">
        <f>IF(AND(ISNUMBER('Tables 2'!O38),ISNUMBER('Tables 2'!O40)),'Tables 2'!O41-'Tables 2'!O40,"")</f>
        <v/>
      </c>
      <c r="H31" s="117">
        <f>IF(AND(ISNUMBER('Tables 2'!R38),ISNUMBER('Tables 2'!R40)),'Tables 2'!R41-'Tables 2'!R40,"")</f>
        <v>-0.18300000000000072</v>
      </c>
      <c r="I31" s="117">
        <f>IF(AND(ISNUMBER('Tables 2'!U38),ISNUMBER('Tables 2'!U40)),'Tables 2'!U41-'Tables 2'!U40,"")</f>
        <v>-0.18333333333333002</v>
      </c>
      <c r="J31" s="117">
        <f>IF(AND(ISNUMBER('Tables 2'!X38),ISNUMBER('Tables 2'!X40)),'Tables 2'!X41-'Tables 2'!X40,"")</f>
        <v>-0.18799999999999972</v>
      </c>
      <c r="K31" s="113">
        <f t="shared" si="8"/>
        <v>-0.20000000000000018</v>
      </c>
      <c r="L31" s="117">
        <f t="shared" si="9"/>
        <v>-0.17999999999999972</v>
      </c>
      <c r="M31" s="145">
        <f t="shared" si="10"/>
        <v>-0.18561904761904716</v>
      </c>
      <c r="N31" s="275">
        <f t="shared" si="11"/>
        <v>0.10774756285274775</v>
      </c>
      <c r="O31" s="227"/>
      <c r="P31" s="158">
        <f>IF(AND(ISNUMBER('Tables 2'!AF38),ISNUMBER('Tables 2'!AF40)),'Tables 2'!AF41-'Tables 2'!AF40,"")</f>
        <v>-0.18363999999999958</v>
      </c>
    </row>
    <row r="32" spans="2:16">
      <c r="B32" s="106" t="s">
        <v>336</v>
      </c>
      <c r="C32" s="117">
        <f>IF(AND(ISNUMBER('Tables 2'!C42),ISNUMBER('Tables 2'!C41)),'Tables 2'!C42-'Tables 2'!C41,"")</f>
        <v>-9.9999999999988987E-4</v>
      </c>
      <c r="D32" s="117">
        <f>IF(AND(ISNUMBER('Tables 2'!F42),ISNUMBER('Tables 2'!F41)),'Tables 2'!F42-'Tables 2'!F41,"")</f>
        <v>0</v>
      </c>
      <c r="E32" s="117">
        <f>IF(AND(ISNUMBER('Tables 2'!I42),ISNUMBER('Tables 2'!I41)),'Tables 2'!I42-'Tables 2'!I41,"")</f>
        <v>0</v>
      </c>
      <c r="F32" s="117">
        <f>IF(AND(ISNUMBER('Tables 2'!L42),ISNUMBER('Tables 2'!L41)),'Tables 2'!L42-'Tables 2'!L41,"")</f>
        <v>0</v>
      </c>
      <c r="G32" s="117" t="str">
        <f>IF(AND(ISNUMBER('Tables 2'!O42),ISNUMBER('Tables 2'!O41)),'Tables 2'!O42-'Tables 2'!O41,"")</f>
        <v/>
      </c>
      <c r="H32" s="117">
        <f>IF(AND(ISNUMBER('Tables 2'!R42),ISNUMBER('Tables 2'!R41)),'Tables 2'!R42-'Tables 2'!R41,"")</f>
        <v>0</v>
      </c>
      <c r="I32" s="117">
        <f>IF(AND(ISNUMBER('Tables 2'!U42),ISNUMBER('Tables 2'!U41)),'Tables 2'!U42-'Tables 2'!U41,"")</f>
        <v>0</v>
      </c>
      <c r="J32" s="117">
        <f>IF(AND(ISNUMBER('Tables 2'!X42),ISNUMBER('Tables 2'!X41)),'Tables 2'!X42-'Tables 2'!X41,"")</f>
        <v>1.0999999999999233E-2</v>
      </c>
      <c r="K32" s="113">
        <f t="shared" si="8"/>
        <v>-9.9999999999988987E-4</v>
      </c>
      <c r="L32" s="117">
        <f t="shared" si="9"/>
        <v>1.0999999999999233E-2</v>
      </c>
      <c r="M32" s="271">
        <f t="shared" si="10"/>
        <v>1.4285714285713347E-3</v>
      </c>
      <c r="N32" s="275">
        <f t="shared" si="11"/>
        <v>8.3999999999999382</v>
      </c>
      <c r="O32" s="227"/>
      <c r="P32" s="158">
        <f>IF(AND(ISNUMBER('Tables 2'!AF42),ISNUMBER('Tables 2'!AF41)),'Tables 2'!AF42-'Tables 2'!AF41,"")</f>
        <v>-7.0000000000014495E-5</v>
      </c>
    </row>
    <row r="33" spans="2:16">
      <c r="B33" s="106" t="s">
        <v>337</v>
      </c>
      <c r="C33" s="117">
        <f>IF(AND(ISNUMBER('Tables 2'!C11),ISNUMBER('Tables 2'!C42)),'Tables 2'!C11-'Tables 2'!C42,"")</f>
        <v>-5.0000000000003375E-3</v>
      </c>
      <c r="D33" s="117">
        <f>IF(AND(ISNUMBER('Tables 2'!F11),ISNUMBER('Tables 2'!F42)),'Tables 2'!F11-'Tables 2'!F42,"")</f>
        <v>-4.0000000000000036E-3</v>
      </c>
      <c r="E33" s="117">
        <f>IF(AND(ISNUMBER('Tables 2'!I11),ISNUMBER('Tables 2'!I42)),'Tables 2'!I11-'Tables 2'!I42,"")</f>
        <v>-4.9999999999998934E-3</v>
      </c>
      <c r="F33" s="117">
        <f>IF(AND(ISNUMBER('Tables 2'!L11),ISNUMBER('Tables 2'!L42)),'Tables 2'!L11-'Tables 2'!L42,"")</f>
        <v>-2.8999999999999915E-2</v>
      </c>
      <c r="G33" s="117" t="str">
        <f>IF(AND(ISNUMBER('Tables 2'!O11),ISNUMBER('Tables 2'!O42)),'Tables 2'!O11-'Tables 2'!O42,"")</f>
        <v/>
      </c>
      <c r="H33" s="117">
        <f>IF(AND(ISNUMBER('Tables 2'!R11),ISNUMBER('Tables 2'!R42)),'Tables 2'!R11-'Tables 2'!R42,"")</f>
        <v>-6.9999999999996732E-3</v>
      </c>
      <c r="I33" s="117">
        <f>IF(AND(ISNUMBER('Tables 2'!U11),ISNUMBER('Tables 2'!U42)),'Tables 2'!U11-'Tables 2'!U42,"")</f>
        <v>0</v>
      </c>
      <c r="J33" s="117">
        <f>IF(AND(ISNUMBER('Tables 2'!X11),ISNUMBER('Tables 2'!X42)),'Tables 2'!X11-'Tables 2'!X42,"")</f>
        <v>0.21700000000000053</v>
      </c>
      <c r="K33" s="113">
        <f t="shared" si="8"/>
        <v>-2.8999999999999915E-2</v>
      </c>
      <c r="L33" s="117">
        <f t="shared" si="9"/>
        <v>0.21700000000000053</v>
      </c>
      <c r="M33" s="271">
        <f t="shared" si="10"/>
        <v>2.3857142857142959E-2</v>
      </c>
      <c r="N33" s="275">
        <f t="shared" si="11"/>
        <v>10.311377245508957</v>
      </c>
      <c r="O33" s="227"/>
      <c r="P33" s="158">
        <f>IF(AND(ISNUMBER('Tables 2'!AF11),ISNUMBER('Tables 2'!AF42)),'Tables 2'!AF11-'Tables 2'!AF42,"")</f>
        <v>-0.22114000000000011</v>
      </c>
    </row>
    <row r="34" spans="2:16" ht="14" thickBot="1">
      <c r="B34" s="106" t="s">
        <v>327</v>
      </c>
      <c r="C34" s="119">
        <f>IF(AND(ISNUMBER('Tables 2'!C43),ISNUMBER('Tables 2'!C11)),'Tables 2'!C43-'Tables 2'!C11,"")</f>
        <v>2.0000000000002238E-3</v>
      </c>
      <c r="D34" s="119">
        <f>IF(AND(ISNUMBER('Tables 2'!F43),ISNUMBER('Tables 2'!F11)),'Tables 2'!F43-'Tables 2'!F11,"")</f>
        <v>2.0000000000002238E-3</v>
      </c>
      <c r="E34" s="119" t="str">
        <f>IF(AND(ISNUMBER('Tables 2'!I43),ISNUMBER('Tables 2'!I11)),'Tables 2'!I43-'Tables 2'!I11,"")</f>
        <v/>
      </c>
      <c r="F34" s="119">
        <f>IF(AND(ISNUMBER('Tables 2'!L43),ISNUMBER('Tables 2'!L11)),'Tables 2'!L43-'Tables 2'!L11,"")</f>
        <v>1.9000000000000128E-2</v>
      </c>
      <c r="G34" s="119" t="str">
        <f>IF(AND(ISNUMBER('Tables 2'!O43),ISNUMBER('Tables 2'!O11)),'Tables 2'!O43-'Tables 2'!O11,"")</f>
        <v/>
      </c>
      <c r="H34" s="119" t="str">
        <f>IF(AND(ISNUMBER('Tables 2'!R43),ISNUMBER('Tables 2'!R11)),'Tables 2'!R43-'Tables 2'!R11,"")</f>
        <v/>
      </c>
      <c r="I34" s="119">
        <f>IF(AND(ISNUMBER('Tables 2'!U43),ISNUMBER('Tables 2'!U11)),'Tables 2'!U43-'Tables 2'!U11,"")</f>
        <v>0</v>
      </c>
      <c r="J34" s="119">
        <f>IF(AND(ISNUMBER('Tables 2'!X43),ISNUMBER('Tables 2'!X11)),'Tables 2'!X43-'Tables 2'!X11,"")</f>
        <v>2.2000000000000242E-2</v>
      </c>
      <c r="K34" s="113">
        <f t="shared" si="8"/>
        <v>0</v>
      </c>
      <c r="L34" s="117">
        <f t="shared" si="9"/>
        <v>2.2000000000000242E-2</v>
      </c>
      <c r="M34" s="145">
        <f t="shared" si="10"/>
        <v>9.0000000000001641E-3</v>
      </c>
      <c r="N34" s="275">
        <f t="shared" si="11"/>
        <v>2.4444444444444269</v>
      </c>
      <c r="O34" s="227"/>
      <c r="P34" s="158">
        <f>IF(AND(ISNUMBER('Tables 2'!AF43),ISNUMBER('Tables 2'!AF11)),'Tables 2'!AF43-'Tables 2'!AF11,"")</f>
        <v>8.6999999999992639E-4</v>
      </c>
    </row>
    <row r="35" spans="2:16" ht="14" thickTop="1">
      <c r="B35" s="397" t="s">
        <v>1400</v>
      </c>
      <c r="C35" s="120"/>
      <c r="D35" s="120"/>
      <c r="E35" s="120"/>
      <c r="F35" s="120"/>
      <c r="G35" s="120"/>
      <c r="H35" s="120"/>
      <c r="I35" s="120"/>
      <c r="J35" s="120"/>
      <c r="K35" s="491" t="s">
        <v>1525</v>
      </c>
      <c r="L35" s="492"/>
      <c r="M35" s="492"/>
      <c r="N35" s="493"/>
      <c r="O35" s="152"/>
      <c r="P35" s="172"/>
    </row>
    <row r="36" spans="2:16">
      <c r="B36" s="106"/>
      <c r="C36" s="115" t="str">
        <f>'ESP-DMU'!$E$48</f>
        <v>ESP</v>
      </c>
      <c r="D36" s="115" t="str">
        <f>'BLAST-USIT'!$E$48</f>
        <v>BLAST</v>
      </c>
      <c r="E36" s="115" t="str">
        <f>DOE21D!$E$48</f>
        <v>DOE21D</v>
      </c>
      <c r="F36" s="115" t="str">
        <f>'SRES-SUN'!$E$48</f>
        <v>SRES-SUN</v>
      </c>
      <c r="G36" s="115" t="str">
        <f>'SRES-BRE'!$E$48</f>
        <v>SRES</v>
      </c>
      <c r="H36" s="115" t="str">
        <f>S3PAS!$E$48</f>
        <v>S3PAS</v>
      </c>
      <c r="I36" s="115" t="str">
        <f>TRNSYS!$E$48</f>
        <v>TSYS</v>
      </c>
      <c r="J36" s="115" t="str">
        <f>TASE!$E$48</f>
        <v>TASE</v>
      </c>
      <c r="K36" s="391"/>
      <c r="L36" s="126"/>
      <c r="M36" s="126"/>
      <c r="N36" s="392" t="s">
        <v>1371</v>
      </c>
      <c r="O36" s="125"/>
      <c r="P36" s="156" t="str">
        <f>YourData!$E$48</f>
        <v>OS</v>
      </c>
    </row>
    <row r="37" spans="2:16">
      <c r="B37" s="108" t="s">
        <v>24</v>
      </c>
      <c r="C37" s="143" t="str">
        <f>'ESP-DMU'!$E$52</f>
        <v>DMU</v>
      </c>
      <c r="D37" s="143" t="str">
        <f>'BLAST-USIT'!$E$52</f>
        <v>US-IT</v>
      </c>
      <c r="E37" s="143" t="str">
        <f>DOE21D!$E$52</f>
        <v>NREL</v>
      </c>
      <c r="F37" s="143" t="str">
        <f>'SRES-SUN'!$E$52</f>
        <v>NREL</v>
      </c>
      <c r="G37" s="457" t="s">
        <v>1520</v>
      </c>
      <c r="H37" s="143" t="str">
        <f>S3PAS!$E$52</f>
        <v>SPAIN</v>
      </c>
      <c r="I37" s="143" t="str">
        <f>TRNSYS!$E$52</f>
        <v>BEL-BRE</v>
      </c>
      <c r="J37" s="143" t="str">
        <f>TASE!$E$52</f>
        <v>FINLAND</v>
      </c>
      <c r="K37" s="393" t="s">
        <v>339</v>
      </c>
      <c r="L37" s="141" t="s">
        <v>340</v>
      </c>
      <c r="M37" s="116" t="s">
        <v>341</v>
      </c>
      <c r="N37" s="380" t="s">
        <v>1369</v>
      </c>
      <c r="O37" s="125"/>
      <c r="P37" s="164" t="str">
        <f>YourData!$E$52</f>
        <v>NREL</v>
      </c>
    </row>
    <row r="38" spans="2:16">
      <c r="B38" s="106" t="s">
        <v>1401</v>
      </c>
      <c r="C38" s="117">
        <f>IF(AND(ISNUMBER('Tables 2'!C80),ISNUMBER('Tables 2'!C79)),'Tables 2'!C80-'Tables 2'!C79,"")</f>
        <v>0</v>
      </c>
      <c r="D38" s="117">
        <f>IF(AND(ISNUMBER('Tables 2'!F80),ISNUMBER('Tables 2'!F79)),'Tables 2'!F80-'Tables 2'!F79,"")</f>
        <v>0.21899999999999997</v>
      </c>
      <c r="E38" s="117">
        <f>IF(AND(ISNUMBER('Tables 2'!I80),ISNUMBER('Tables 2'!I79)),'Tables 2'!I80-'Tables 2'!I79,"")</f>
        <v>0.26500000000000001</v>
      </c>
      <c r="F38" s="117">
        <f>IF(AND(ISNUMBER('Tables 2'!L80),ISNUMBER('Tables 2'!L79)),'Tables 2'!L80-'Tables 2'!L79,"")</f>
        <v>0.27200000000000002</v>
      </c>
      <c r="G38" s="117" t="str">
        <f>IF(AND(ISNUMBER('Tables 2'!O80),ISNUMBER('Tables 2'!O79)),'Tables 2'!O80-'Tables 2'!O79,"")</f>
        <v/>
      </c>
      <c r="H38" s="117">
        <f>IF(AND(ISNUMBER('Tables 2'!R80),ISNUMBER('Tables 2'!R79)),'Tables 2'!R80-'Tables 2'!R79,"")</f>
        <v>0.25600000000000001</v>
      </c>
      <c r="I38" s="117">
        <f>IF(AND(ISNUMBER('Tables 2'!U80),ISNUMBER('Tables 2'!U79)),'Tables 2'!U80-'Tables 2'!U79,"")</f>
        <v>0.25083333333333296</v>
      </c>
      <c r="J38" s="117">
        <f>IF(AND(ISNUMBER('Tables 2'!X80),ISNUMBER('Tables 2'!X79)),'Tables 2'!X80-'Tables 2'!X79,"")</f>
        <v>0.22699999999999998</v>
      </c>
      <c r="K38" s="113">
        <f t="shared" ref="K38:K43" si="12">MIN(C38:J38)</f>
        <v>0</v>
      </c>
      <c r="L38" s="131">
        <f t="shared" ref="L38:L43" si="13">MAX(C38:J38)</f>
        <v>0.27200000000000002</v>
      </c>
      <c r="M38" s="228">
        <f t="shared" ref="M38:M43" si="14">AVERAGE(C38:J38)</f>
        <v>0.21283333333333326</v>
      </c>
      <c r="N38" s="275">
        <f t="shared" ref="N38:N43" si="15">ABS((L38-K38)/M38)</f>
        <v>1.2779953014878627</v>
      </c>
      <c r="O38" s="227"/>
      <c r="P38" s="158">
        <f>IF(AND(ISNUMBER('Tables 2'!AF80),ISNUMBER('Tables 2'!AF79)),'Tables 2'!AF80-'Tables 2'!AF79,"")</f>
        <v>0.18136730000000001</v>
      </c>
    </row>
    <row r="39" spans="2:16">
      <c r="B39" s="106" t="s">
        <v>1402</v>
      </c>
      <c r="C39" s="117">
        <f>IF(AND(ISNUMBER('Tables 2'!C81),ISNUMBER('Tables 2'!C80)),'Tables 2'!C81-'Tables 2'!C80,"")</f>
        <v>3.5000000000000003E-2</v>
      </c>
      <c r="D39" s="117">
        <f>IF(AND(ISNUMBER('Tables 2'!F81),ISNUMBER('Tables 2'!F80)),'Tables 2'!F81-'Tables 2'!F80,"")</f>
        <v>0.11799999999999999</v>
      </c>
      <c r="E39" s="117">
        <f>IF(AND(ISNUMBER('Tables 2'!I81),ISNUMBER('Tables 2'!I80)),'Tables 2'!I81-'Tables 2'!I80,"")</f>
        <v>0.14799999999999996</v>
      </c>
      <c r="F39" s="117">
        <f>IF(AND(ISNUMBER('Tables 2'!L81),ISNUMBER('Tables 2'!L80)),'Tables 2'!L81-'Tables 2'!L80,"")</f>
        <v>0.14799999999999991</v>
      </c>
      <c r="G39" s="117" t="str">
        <f>IF(AND(ISNUMBER('Tables 2'!O81),ISNUMBER('Tables 2'!O80)),'Tables 2'!O81-'Tables 2'!O80,"")</f>
        <v/>
      </c>
      <c r="H39" s="117">
        <f>IF(AND(ISNUMBER('Tables 2'!R81),ISNUMBER('Tables 2'!R80)),'Tables 2'!R81-'Tables 2'!R80,"")</f>
        <v>0.11199999999999999</v>
      </c>
      <c r="I39" s="117">
        <f>IF(AND(ISNUMBER('Tables 2'!U81),ISNUMBER('Tables 2'!U80)),'Tables 2'!U81-'Tables 2'!U80,"")</f>
        <v>0.12972222222222307</v>
      </c>
      <c r="J39" s="117">
        <f>IF(AND(ISNUMBER('Tables 2'!X81),ISNUMBER('Tables 2'!X80)),'Tables 2'!X81-'Tables 2'!X80,"")</f>
        <v>0.13800000000000001</v>
      </c>
      <c r="K39" s="113">
        <f t="shared" si="12"/>
        <v>3.5000000000000003E-2</v>
      </c>
      <c r="L39" s="117">
        <f t="shared" si="13"/>
        <v>0.14799999999999996</v>
      </c>
      <c r="M39" s="145">
        <f t="shared" si="14"/>
        <v>0.11838888888888899</v>
      </c>
      <c r="N39" s="275">
        <f t="shared" si="15"/>
        <v>0.9544814641013597</v>
      </c>
      <c r="O39" s="227"/>
      <c r="P39" s="158">
        <f>IF(AND(ISNUMBER('Tables 2'!AF81),ISNUMBER('Tables 2'!AF80)),'Tables 2'!AF81-'Tables 2'!AF80,"")</f>
        <v>0.14035999999999998</v>
      </c>
    </row>
    <row r="40" spans="2:16">
      <c r="B40" s="106" t="s">
        <v>326</v>
      </c>
      <c r="C40" s="117">
        <f>IF(AND(ISNUMBER('Tables 2'!C82),ISNUMBER('Tables 2'!C81)),'Tables 2'!C82-'Tables 2'!C81,"")</f>
        <v>0.223</v>
      </c>
      <c r="D40" s="117">
        <f>IF(AND(ISNUMBER('Tables 2'!F82),ISNUMBER('Tables 2'!F81)),'Tables 2'!F82-'Tables 2'!F81,"")</f>
        <v>0.22400000000000009</v>
      </c>
      <c r="E40" s="117">
        <f>IF(AND(ISNUMBER('Tables 2'!I82),ISNUMBER('Tables 2'!I81)),'Tables 2'!I82-'Tables 2'!I81,"")</f>
        <v>0.21800000000000003</v>
      </c>
      <c r="F40" s="117">
        <f>IF(AND(ISNUMBER('Tables 2'!L82),ISNUMBER('Tables 2'!L81)),'Tables 2'!L82-'Tables 2'!L81,"")</f>
        <v>0.23299999999999998</v>
      </c>
      <c r="G40" s="117" t="str">
        <f>IF(AND(ISNUMBER('Tables 2'!O82),ISNUMBER('Tables 2'!O81)),'Tables 2'!O82-'Tables 2'!O81,"")</f>
        <v/>
      </c>
      <c r="H40" s="117">
        <f>IF(AND(ISNUMBER('Tables 2'!R82),ISNUMBER('Tables 2'!R81)),'Tables 2'!R82-'Tables 2'!R81,"")</f>
        <v>0.21399999999999997</v>
      </c>
      <c r="I40" s="117">
        <f>IF(AND(ISNUMBER('Tables 2'!U82),ISNUMBER('Tables 2'!U81)),'Tables 2'!U82-'Tables 2'!U81,"")</f>
        <v>0.19472222222222202</v>
      </c>
      <c r="J40" s="117">
        <f>IF(AND(ISNUMBER('Tables 2'!X82),ISNUMBER('Tables 2'!X81)),'Tables 2'!X82-'Tables 2'!X81,"")</f>
        <v>0.21100000000000008</v>
      </c>
      <c r="K40" s="113">
        <f t="shared" si="12"/>
        <v>0.19472222222222202</v>
      </c>
      <c r="L40" s="117">
        <f t="shared" si="13"/>
        <v>0.23299999999999998</v>
      </c>
      <c r="M40" s="145">
        <f t="shared" si="14"/>
        <v>0.21681746031746033</v>
      </c>
      <c r="N40" s="275">
        <f t="shared" si="15"/>
        <v>0.17654379735715156</v>
      </c>
      <c r="O40" s="227"/>
      <c r="P40" s="158">
        <f>IF(AND(ISNUMBER('Tables 2'!AF82),ISNUMBER('Tables 2'!AF81)),'Tables 2'!AF82-'Tables 2'!AF81,"")</f>
        <v>0.23639899999999997</v>
      </c>
    </row>
    <row r="41" spans="2:16">
      <c r="B41" s="106" t="s">
        <v>336</v>
      </c>
      <c r="C41" s="117">
        <f>IF(AND(ISNUMBER('Tables 2'!C83),ISNUMBER('Tables 2'!C82)),'Tables 2'!C83-'Tables 2'!C82,"")</f>
        <v>1.2350000000000001</v>
      </c>
      <c r="D41" s="117">
        <f>IF(AND(ISNUMBER('Tables 2'!F83),ISNUMBER('Tables 2'!F82)),'Tables 2'!F83-'Tables 2'!F82,"")</f>
        <v>0.84899999999999998</v>
      </c>
      <c r="E41" s="117">
        <f>IF(AND(ISNUMBER('Tables 2'!I83),ISNUMBER('Tables 2'!I82)),'Tables 2'!I83-'Tables 2'!I82,"")</f>
        <v>0.79600000000000004</v>
      </c>
      <c r="F41" s="117">
        <f>IF(AND(ISNUMBER('Tables 2'!L83),ISNUMBER('Tables 2'!L82)),'Tables 2'!L83-'Tables 2'!L82,"")</f>
        <v>0.71500000000000008</v>
      </c>
      <c r="G41" s="117" t="str">
        <f>IF(AND(ISNUMBER('Tables 2'!O83),ISNUMBER('Tables 2'!O82)),'Tables 2'!O83-'Tables 2'!O82,"")</f>
        <v/>
      </c>
      <c r="H41" s="117">
        <f>IF(AND(ISNUMBER('Tables 2'!R83),ISNUMBER('Tables 2'!R82)),'Tables 2'!R83-'Tables 2'!R82,"")</f>
        <v>0.63700000000000001</v>
      </c>
      <c r="I41" s="117">
        <f>IF(AND(ISNUMBER('Tables 2'!U83),ISNUMBER('Tables 2'!U82)),'Tables 2'!U83-'Tables 2'!U82,"")</f>
        <v>0.86055555555555197</v>
      </c>
      <c r="J41" s="117">
        <f>IF(AND(ISNUMBER('Tables 2'!X83),ISNUMBER('Tables 2'!X82)),'Tables 2'!X83-'Tables 2'!X82,"")</f>
        <v>1.6569999999999998</v>
      </c>
      <c r="K41" s="113">
        <f t="shared" si="12"/>
        <v>0.63700000000000001</v>
      </c>
      <c r="L41" s="117">
        <f t="shared" si="13"/>
        <v>1.6569999999999998</v>
      </c>
      <c r="M41" s="145">
        <f t="shared" si="14"/>
        <v>0.96422222222222154</v>
      </c>
      <c r="N41" s="275">
        <f t="shared" si="15"/>
        <v>1.0578474302834759</v>
      </c>
      <c r="O41" s="227"/>
      <c r="P41" s="158">
        <f>IF(AND(ISNUMBER('Tables 2'!AF83),ISNUMBER('Tables 2'!AF82)),'Tables 2'!AF83-'Tables 2'!AF82,"")</f>
        <v>1.0985469999999999</v>
      </c>
    </row>
    <row r="42" spans="2:16">
      <c r="B42" s="106" t="s">
        <v>337</v>
      </c>
      <c r="C42" s="117">
        <f>IF(AND(ISNUMBER('Tables 2'!C52),ISNUMBER('Tables 2'!C83)),'Tables 2'!C52-'Tables 2'!C83,"")</f>
        <v>4.7009999999999996</v>
      </c>
      <c r="D42" s="117">
        <f>IF(AND(ISNUMBER('Tables 2'!F52),ISNUMBER('Tables 2'!F83)),'Tables 2'!F52-'Tables 2'!F83,"")</f>
        <v>4.1929999999999996</v>
      </c>
      <c r="E42" s="117">
        <f>IF(AND(ISNUMBER('Tables 2'!I52),ISNUMBER('Tables 2'!I83)),'Tables 2'!I52-'Tables 2'!I83,"")</f>
        <v>5.2289999999999992</v>
      </c>
      <c r="F42" s="117">
        <f>IF(AND(ISNUMBER('Tables 2'!L52),ISNUMBER('Tables 2'!L83)),'Tables 2'!L52-'Tables 2'!L83,"")</f>
        <v>5.0649999999999995</v>
      </c>
      <c r="G42" s="117" t="str">
        <f>IF(AND(ISNUMBER('Tables 2'!O52),ISNUMBER('Tables 2'!O83)),'Tables 2'!O52-'Tables 2'!O83,"")</f>
        <v/>
      </c>
      <c r="H42" s="117">
        <f>IF(AND(ISNUMBER('Tables 2'!R52),ISNUMBER('Tables 2'!R83)),'Tables 2'!R52-'Tables 2'!R83,"")</f>
        <v>4.7109999999999994</v>
      </c>
      <c r="I42" s="117">
        <f>IF(AND(ISNUMBER('Tables 2'!U52),ISNUMBER('Tables 2'!U83)),'Tables 2'!U52-'Tables 2'!U83,"")</f>
        <v>4.6877777777777796</v>
      </c>
      <c r="J42" s="117">
        <f>IF(AND(ISNUMBER('Tables 2'!X52),ISNUMBER('Tables 2'!X83)),'Tables 2'!X52-'Tables 2'!X83,"")</f>
        <v>4.234</v>
      </c>
      <c r="K42" s="113">
        <f t="shared" si="12"/>
        <v>4.1929999999999996</v>
      </c>
      <c r="L42" s="117">
        <f t="shared" si="13"/>
        <v>5.2289999999999992</v>
      </c>
      <c r="M42" s="145">
        <f t="shared" si="14"/>
        <v>4.6886825396825387</v>
      </c>
      <c r="N42" s="275">
        <f t="shared" si="15"/>
        <v>0.22095759122777911</v>
      </c>
      <c r="O42" s="227"/>
      <c r="P42" s="158">
        <f>IF(AND(ISNUMBER('Tables 2'!AF52),ISNUMBER('Tables 2'!AF83)),'Tables 2'!AF52-'Tables 2'!AF83,"")</f>
        <v>4.8393599999999992</v>
      </c>
    </row>
    <row r="43" spans="2:16" ht="14" thickBot="1">
      <c r="B43" s="274" t="s">
        <v>327</v>
      </c>
      <c r="C43" s="119">
        <f>IF(AND(ISNUMBER('Tables 2'!C84),ISNUMBER('Tables 2'!C52)),'Tables 2'!C84-'Tables 2'!C52,"")</f>
        <v>-1.6479999999999997</v>
      </c>
      <c r="D43" s="119">
        <f>IF(AND(ISNUMBER('Tables 2'!F84),ISNUMBER('Tables 2'!F52)),'Tables 2'!F84-'Tables 2'!F52,"")</f>
        <v>-1.5409999999999995</v>
      </c>
      <c r="E43" s="119" t="str">
        <f>IF(AND(ISNUMBER('Tables 2'!I84),ISNUMBER('Tables 2'!I52)),'Tables 2'!I84-'Tables 2'!I52,"")</f>
        <v/>
      </c>
      <c r="F43" s="119">
        <f>IF(AND(ISNUMBER('Tables 2'!L84),ISNUMBER('Tables 2'!L52)),'Tables 2'!L84-'Tables 2'!L52,"")</f>
        <v>-1.774</v>
      </c>
      <c r="G43" s="119" t="str">
        <f>IF(AND(ISNUMBER('Tables 2'!O84),ISNUMBER('Tables 2'!O52)),'Tables 2'!O84-'Tables 2'!O52,"")</f>
        <v/>
      </c>
      <c r="H43" s="119" t="str">
        <f>IF(AND(ISNUMBER('Tables 2'!R84),ISNUMBER('Tables 2'!R52)),'Tables 2'!R84-'Tables 2'!R52,"")</f>
        <v/>
      </c>
      <c r="I43" s="119">
        <f>IF(AND(ISNUMBER('Tables 2'!U84),ISNUMBER('Tables 2'!U52)),'Tables 2'!U84-'Tables 2'!U52,"")</f>
        <v>-1.7999999999999998</v>
      </c>
      <c r="J43" s="119">
        <f>IF(AND(ISNUMBER('Tables 2'!X84),ISNUMBER('Tables 2'!X52)),'Tables 2'!X84-'Tables 2'!X52,"")</f>
        <v>-1.5340000000000007</v>
      </c>
      <c r="K43" s="114">
        <f t="shared" si="12"/>
        <v>-1.7999999999999998</v>
      </c>
      <c r="L43" s="119">
        <f t="shared" si="13"/>
        <v>-1.5340000000000007</v>
      </c>
      <c r="M43" s="146">
        <f t="shared" si="14"/>
        <v>-1.6594000000000002</v>
      </c>
      <c r="N43" s="279">
        <f t="shared" si="15"/>
        <v>0.16029890321803006</v>
      </c>
      <c r="O43" s="227"/>
      <c r="P43" s="167">
        <f>IF(AND(ISNUMBER('Tables 2'!AF84),ISNUMBER('Tables 2'!AF52)),'Tables 2'!AF84-'Tables 2'!AF52,"")</f>
        <v>-1.8491799999999996</v>
      </c>
    </row>
    <row r="44" spans="2:16" ht="14" thickTop="1">
      <c r="B44" s="379" t="s">
        <v>1521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217"/>
      <c r="N44" s="103"/>
      <c r="O44" s="152"/>
      <c r="P44" s="103"/>
    </row>
    <row r="45" spans="2:16">
      <c r="B45" s="360" t="s">
        <v>1517</v>
      </c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217"/>
      <c r="N45" s="103"/>
      <c r="P45" s="103"/>
    </row>
    <row r="46" spans="2:16">
      <c r="B46" s="360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217"/>
      <c r="N46" s="103"/>
      <c r="P46" s="103"/>
    </row>
    <row r="47" spans="2:16" ht="17" thickBot="1">
      <c r="B47" s="324" t="s">
        <v>1534</v>
      </c>
      <c r="C47" s="26"/>
      <c r="D47" s="26"/>
      <c r="E47" s="26"/>
      <c r="F47" s="26"/>
      <c r="G47" s="26"/>
      <c r="H47" s="26"/>
      <c r="I47" s="26"/>
      <c r="J47" s="26"/>
      <c r="M47" s="1"/>
      <c r="P47" s="26"/>
    </row>
    <row r="48" spans="2:16" ht="14" thickTop="1">
      <c r="B48" s="397" t="s">
        <v>1393</v>
      </c>
      <c r="C48" s="120"/>
      <c r="D48" s="120"/>
      <c r="E48" s="120"/>
      <c r="F48" s="120"/>
      <c r="G48" s="120"/>
      <c r="H48" s="120"/>
      <c r="I48" s="120"/>
      <c r="J48" s="120"/>
      <c r="K48" s="491" t="s">
        <v>1525</v>
      </c>
      <c r="L48" s="492"/>
      <c r="M48" s="492"/>
      <c r="N48" s="493"/>
      <c r="O48" s="152"/>
      <c r="P48" s="165"/>
    </row>
    <row r="49" spans="2:16">
      <c r="B49" s="106"/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</f>
        <v>SRES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391"/>
      <c r="L49" s="126"/>
      <c r="M49" s="126"/>
      <c r="N49" s="392" t="s">
        <v>1371</v>
      </c>
      <c r="O49" s="125"/>
      <c r="P49" s="156" t="str">
        <f>YourData!$E$48</f>
        <v>OS</v>
      </c>
    </row>
    <row r="50" spans="2:16">
      <c r="B50" s="108" t="s">
        <v>24</v>
      </c>
      <c r="C50" s="143" t="str">
        <f>'ESP-DMU'!$E$52</f>
        <v>DMU</v>
      </c>
      <c r="D50" s="143" t="str">
        <f>'BLAST-USIT'!$E$52</f>
        <v>US-IT</v>
      </c>
      <c r="E50" s="143" t="str">
        <f>DOE21D!$E$52</f>
        <v>NREL</v>
      </c>
      <c r="F50" s="143" t="str">
        <f>'SRES-SUN'!$E$52</f>
        <v>NREL</v>
      </c>
      <c r="G50" s="143" t="str">
        <f>'SRES-BRE'!$E$52</f>
        <v>BRE</v>
      </c>
      <c r="H50" s="143" t="str">
        <f>S3PAS!$E$52</f>
        <v>SPAIN</v>
      </c>
      <c r="I50" s="143" t="str">
        <f>TRNSYS!$E$52</f>
        <v>BEL-BRE</v>
      </c>
      <c r="J50" s="143" t="str">
        <f>TASE!$E$52</f>
        <v>FINLAND</v>
      </c>
      <c r="K50" s="393" t="s">
        <v>339</v>
      </c>
      <c r="L50" s="141" t="s">
        <v>340</v>
      </c>
      <c r="M50" s="116" t="s">
        <v>341</v>
      </c>
      <c r="N50" s="380" t="s">
        <v>1369</v>
      </c>
      <c r="O50" s="125"/>
      <c r="P50" s="164" t="str">
        <f>YourData!$E$52</f>
        <v>NREL</v>
      </c>
    </row>
    <row r="51" spans="2:16">
      <c r="B51" s="374" t="s">
        <v>1405</v>
      </c>
      <c r="C51" s="117">
        <f>IF(AND(ISNUMBER('Tables 1'!C44),ISNUMBER('Tables 1'!C42)),'Tables 1'!C44-'Tables 1'!C42,"")</f>
        <v>-0.56099999999999994</v>
      </c>
      <c r="D51" s="117">
        <f>IF(AND(ISNUMBER('Tables 1'!D44),ISNUMBER('Tables 1'!D42)),'Tables 1'!D44-'Tables 1'!D42,"")</f>
        <v>-0.53500000000000014</v>
      </c>
      <c r="E51" s="117">
        <f>IF(AND(ISNUMBER('Tables 1'!E44),ISNUMBER('Tables 1'!E42)),'Tables 1'!E44-'Tables 1'!E42,"")</f>
        <v>-0.5990000000000002</v>
      </c>
      <c r="F51" s="117">
        <f>IF(AND(ISNUMBER('Tables 1'!F44),ISNUMBER('Tables 1'!F42)),'Tables 1'!F44-'Tables 1'!F42,"")</f>
        <v>-0.56700000000000017</v>
      </c>
      <c r="G51" s="117">
        <f>IF(AND(ISNUMBER('Tables 1'!G44),ISNUMBER('Tables 1'!G42)),'Tables 1'!G44-'Tables 1'!G42,"")</f>
        <v>-0.5860000000000003</v>
      </c>
      <c r="H51" s="117">
        <f>IF(AND(ISNUMBER('Tables 1'!H44),ISNUMBER('Tables 1'!H42)),'Tables 1'!H44-'Tables 1'!H42,"")</f>
        <v>-0.50100000000000033</v>
      </c>
      <c r="I51" s="117">
        <f>IF(AND(ISNUMBER('Tables 1'!I44),ISNUMBER('Tables 1'!I42)),'Tables 1'!I44-'Tables 1'!I42,"")</f>
        <v>-0.55999999999999961</v>
      </c>
      <c r="J51" s="117">
        <f>IF(AND(ISNUMBER('Tables 1'!J44),ISNUMBER('Tables 1'!J42)),'Tables 1'!J44-'Tables 1'!J42,"")</f>
        <v>-0.64900000000000002</v>
      </c>
      <c r="K51" s="113">
        <f t="shared" ref="K51:K57" si="16">MIN(C51:J51)</f>
        <v>-0.64900000000000002</v>
      </c>
      <c r="L51" s="131">
        <f t="shared" ref="L51:L57" si="17">MAX(C51:J51)</f>
        <v>-0.50100000000000033</v>
      </c>
      <c r="M51" s="228">
        <f t="shared" ref="M51:M57" si="18">AVERAGE(C51:J51)</f>
        <v>-0.56975000000000009</v>
      </c>
      <c r="N51" s="275">
        <f t="shared" ref="N51:N57" si="19">ABS((L51-K51)/M51)</f>
        <v>0.25976305397103933</v>
      </c>
      <c r="O51" s="227"/>
      <c r="P51" s="166">
        <f>IF(AND(ISNUMBER('Tables 1'!P44),ISNUMBER('Tables 1'!P42)),'Tables 1'!P44-'Tables 1'!P42,"")</f>
        <v>-0.66112000000000037</v>
      </c>
    </row>
    <row r="52" spans="2:16">
      <c r="B52" s="106" t="s">
        <v>328</v>
      </c>
      <c r="C52" s="117">
        <f>IF(AND(ISNUMBER('Tables 1'!C17),ISNUMBER('Tables 1'!C44)),'Tables 1'!C17-'Tables 1'!C44,"")</f>
        <v>-3.6980000000000004</v>
      </c>
      <c r="D52" s="117">
        <f>IF(AND(ISNUMBER('Tables 1'!D17),ISNUMBER('Tables 1'!D44)),'Tables 1'!D17-'Tables 1'!D44,"")</f>
        <v>-4.343</v>
      </c>
      <c r="E52" s="117">
        <f>IF(AND(ISNUMBER('Tables 1'!E17),ISNUMBER('Tables 1'!E44)),'Tables 1'!E17-'Tables 1'!E44,"")</f>
        <v>-5.3559999999999999</v>
      </c>
      <c r="F52" s="117">
        <f>IF(AND(ISNUMBER('Tables 1'!F17),ISNUMBER('Tables 1'!F44)),'Tables 1'!F17-'Tables 1'!F44,"")</f>
        <v>-4.7139999999999995</v>
      </c>
      <c r="G52" s="117">
        <f>IF(AND(ISNUMBER('Tables 1'!G17),ISNUMBER('Tables 1'!G44)),'Tables 1'!G17-'Tables 1'!G44,"")</f>
        <v>-4.6120000000000001</v>
      </c>
      <c r="H52" s="117">
        <f>IF(AND(ISNUMBER('Tables 1'!H17),ISNUMBER('Tables 1'!H44)),'Tables 1'!H17-'Tables 1'!H44,"")</f>
        <v>-4.4309999999999992</v>
      </c>
      <c r="I52" s="117">
        <f>IF(AND(ISNUMBER('Tables 1'!I17),ISNUMBER('Tables 1'!I44)),'Tables 1'!I17-'Tables 1'!I44,"")</f>
        <v>-4.2850000000000001</v>
      </c>
      <c r="J52" s="117">
        <f>IF(AND(ISNUMBER('Tables 1'!J17),ISNUMBER('Tables 1'!J44)),'Tables 1'!J17-'Tables 1'!J44,"")</f>
        <v>-3.82</v>
      </c>
      <c r="K52" s="113">
        <f t="shared" si="16"/>
        <v>-5.3559999999999999</v>
      </c>
      <c r="L52" s="117">
        <f t="shared" si="17"/>
        <v>-3.6980000000000004</v>
      </c>
      <c r="M52" s="145">
        <f t="shared" si="18"/>
        <v>-4.4073749999999992</v>
      </c>
      <c r="N52" s="275">
        <f t="shared" si="19"/>
        <v>0.3761876400351683</v>
      </c>
      <c r="O52" s="227"/>
      <c r="P52" s="166">
        <f>IF(AND(ISNUMBER('Tables 1'!P17),ISNUMBER('Tables 1'!P44)),'Tables 1'!P17-'Tables 1'!P44,"")</f>
        <v>-4.1472199999999999</v>
      </c>
    </row>
    <row r="53" spans="2:16">
      <c r="B53" s="106" t="s">
        <v>329</v>
      </c>
      <c r="C53" s="117">
        <f>IF(AND(ISNUMBER('Tables 1'!C17),ISNUMBER('Tables 1'!C45)),'Tables 1'!C17-'Tables 1'!C45,"")</f>
        <v>-0.66900000000000004</v>
      </c>
      <c r="D53" s="117">
        <f>IF(AND(ISNUMBER('Tables 1'!D17),ISNUMBER('Tables 1'!D45)),'Tables 1'!D17-'Tables 1'!D45,"")</f>
        <v>-0.83600000000000008</v>
      </c>
      <c r="E53" s="117" t="str">
        <f>IF(AND(ISNUMBER('Tables 1'!E17),ISNUMBER('Tables 1'!E45)),'Tables 1'!E17-'Tables 1'!E45,"")</f>
        <v/>
      </c>
      <c r="F53" s="117">
        <f>IF(AND(ISNUMBER('Tables 1'!F17),ISNUMBER('Tables 1'!F45)),'Tables 1'!F17-'Tables 1'!F45,"")</f>
        <v>-1.107</v>
      </c>
      <c r="G53" s="117">
        <f>IF(AND(ISNUMBER('Tables 1'!G17),ISNUMBER('Tables 1'!G45)),'Tables 1'!G17-'Tables 1'!G45,"")</f>
        <v>-0.83999999999999986</v>
      </c>
      <c r="H53" s="117" t="str">
        <f>IF(AND(ISNUMBER('Tables 1'!H17),ISNUMBER('Tables 1'!H45)),'Tables 1'!H17-'Tables 1'!H45,"")</f>
        <v/>
      </c>
      <c r="I53" s="117">
        <f>IF(AND(ISNUMBER('Tables 1'!I17),ISNUMBER('Tables 1'!I45)),'Tables 1'!I17-'Tables 1'!I45,"")</f>
        <v>-0.91200000000000014</v>
      </c>
      <c r="J53" s="117">
        <f>IF(AND(ISNUMBER('Tables 1'!J17),ISNUMBER('Tables 1'!J45)),'Tables 1'!J17-'Tables 1'!J45,"")</f>
        <v>-0.92100000000000026</v>
      </c>
      <c r="K53" s="113">
        <f t="shared" si="16"/>
        <v>-1.107</v>
      </c>
      <c r="L53" s="117">
        <f t="shared" si="17"/>
        <v>-0.66900000000000004</v>
      </c>
      <c r="M53" s="145">
        <f t="shared" si="18"/>
        <v>-0.88083333333333336</v>
      </c>
      <c r="N53" s="275">
        <f t="shared" si="19"/>
        <v>0.49725638599810779</v>
      </c>
      <c r="O53" s="227"/>
      <c r="P53" s="158">
        <f>IF(AND(ISNUMBER('Tables 1'!P17),ISNUMBER('Tables 1'!P45)),'Tables 1'!P17-'Tables 1'!P45,"")</f>
        <v>-0.75</v>
      </c>
    </row>
    <row r="54" spans="2:16">
      <c r="B54" s="106" t="s">
        <v>330</v>
      </c>
      <c r="C54" s="117">
        <f>IF(AND(ISNUMBER('Tables 1'!C18),ISNUMBER('Tables 1'!C12)),'Tables 1'!C18-'Tables 1'!C12,"")</f>
        <v>-2.7800000000000002</v>
      </c>
      <c r="D54" s="117">
        <f>IF(AND(ISNUMBER('Tables 1'!D18),ISNUMBER('Tables 1'!D12)),'Tables 1'!D18-'Tables 1'!D12,"")</f>
        <v>-2.944</v>
      </c>
      <c r="E54" s="117">
        <f>IF(AND(ISNUMBER('Tables 1'!E18),ISNUMBER('Tables 1'!E12)),'Tables 1'!E18-'Tables 1'!E12,"")</f>
        <v>-3.5319999999999996</v>
      </c>
      <c r="F54" s="117">
        <f>IF(AND(ISNUMBER('Tables 1'!F18),ISNUMBER('Tables 1'!F12)),'Tables 1'!F18-'Tables 1'!F12,"")</f>
        <v>-3.1060000000000003</v>
      </c>
      <c r="G54" s="117">
        <f>IF(AND(ISNUMBER('Tables 1'!G18),ISNUMBER('Tables 1'!G12)),'Tables 1'!G18-'Tables 1'!G12,"")</f>
        <v>-3.3380000000000001</v>
      </c>
      <c r="H54" s="117">
        <f>IF(AND(ISNUMBER('Tables 1'!H18),ISNUMBER('Tables 1'!H12)),'Tables 1'!H18-'Tables 1'!H12,"")</f>
        <v>-2.9079999999999999</v>
      </c>
      <c r="I54" s="117">
        <f>IF(AND(ISNUMBER('Tables 1'!I18),ISNUMBER('Tables 1'!I12)),'Tables 1'!I18-'Tables 1'!I12,"")</f>
        <v>-2.8729999999999998</v>
      </c>
      <c r="J54" s="117">
        <f>IF(AND(ISNUMBER('Tables 1'!J18),ISNUMBER('Tables 1'!J12)),'Tables 1'!J18-'Tables 1'!J12,"")</f>
        <v>-3.1629999999999998</v>
      </c>
      <c r="K54" s="113">
        <f t="shared" si="16"/>
        <v>-3.5319999999999996</v>
      </c>
      <c r="L54" s="117">
        <f t="shared" si="17"/>
        <v>-2.7800000000000002</v>
      </c>
      <c r="M54" s="145">
        <f t="shared" si="18"/>
        <v>-3.0805000000000002</v>
      </c>
      <c r="N54" s="275">
        <f t="shared" si="19"/>
        <v>0.24411621490017832</v>
      </c>
      <c r="O54" s="227"/>
      <c r="P54" s="158">
        <f>IF(AND(ISNUMBER('Tables 1'!P18),ISNUMBER('Tables 1'!P12)),'Tables 1'!P18-'Tables 1'!P12,"")</f>
        <v>-2.9194399999999998</v>
      </c>
    </row>
    <row r="55" spans="2:16">
      <c r="B55" s="106" t="s">
        <v>1545</v>
      </c>
      <c r="C55" s="117">
        <f>IF(AND(ISNUMBER('Tables 1'!C19),ISNUMBER('Tables 1'!C13)),'Tables 1'!C19-'Tables 1'!C13,"")</f>
        <v>-1.3000000000000003</v>
      </c>
      <c r="D55" s="117">
        <f>IF(AND(ISNUMBER('Tables 1'!D19),ISNUMBER('Tables 1'!D13)),'Tables 1'!D19-'Tables 1'!D13,"")</f>
        <v>-1.2970000000000006</v>
      </c>
      <c r="E55" s="117">
        <f>IF(AND(ISNUMBER('Tables 1'!E19),ISNUMBER('Tables 1'!E13)),'Tables 1'!E19-'Tables 1'!E13,"")</f>
        <v>-1.6890000000000001</v>
      </c>
      <c r="F55" s="117">
        <f>IF(AND(ISNUMBER('Tables 1'!F19),ISNUMBER('Tables 1'!F13)),'Tables 1'!F19-'Tables 1'!F13,"")</f>
        <v>-1.4610000000000003</v>
      </c>
      <c r="G55" s="117">
        <f>IF(AND(ISNUMBER('Tables 1'!G19),ISNUMBER('Tables 1'!G13)),'Tables 1'!G19-'Tables 1'!G13,"")</f>
        <v>-1.6760000000000002</v>
      </c>
      <c r="H55" s="117">
        <f>IF(AND(ISNUMBER('Tables 1'!H19),ISNUMBER('Tables 1'!H13)),'Tables 1'!H19-'Tables 1'!H13,"")</f>
        <v>-1.3289999999999997</v>
      </c>
      <c r="I55" s="117">
        <f>IF(AND(ISNUMBER('Tables 1'!I19),ISNUMBER('Tables 1'!I13)),'Tables 1'!I19-'Tables 1'!I13,"")</f>
        <v>-1.2970000000000006</v>
      </c>
      <c r="J55" s="117">
        <f>IF(AND(ISNUMBER('Tables 1'!J19),ISNUMBER('Tables 1'!J13)),'Tables 1'!J19-'Tables 1'!J13,"")</f>
        <v>-1.4279999999999999</v>
      </c>
      <c r="K55" s="113">
        <f t="shared" si="16"/>
        <v>-1.6890000000000001</v>
      </c>
      <c r="L55" s="117">
        <f t="shared" si="17"/>
        <v>-1.2970000000000006</v>
      </c>
      <c r="M55" s="145">
        <f t="shared" si="18"/>
        <v>-1.4346250000000005</v>
      </c>
      <c r="N55" s="275">
        <f t="shared" si="19"/>
        <v>0.27324213644680617</v>
      </c>
      <c r="O55" s="227"/>
      <c r="P55" s="158">
        <f>IF(AND(ISNUMBER('Tables 1'!P19),ISNUMBER('Tables 1'!P13)),'Tables 1'!P19-'Tables 1'!P13,"")</f>
        <v>-1.3583400000000001</v>
      </c>
    </row>
    <row r="56" spans="2:16">
      <c r="B56" s="106" t="s">
        <v>1546</v>
      </c>
      <c r="C56" s="117">
        <f>IF(AND(ISNUMBER('Tables 1'!C20),ISNUMBER('Tables 1'!C14)),'Tables 1'!C20-'Tables 1'!C14,"")</f>
        <v>-0.90700000000000003</v>
      </c>
      <c r="D56" s="117">
        <f>IF(AND(ISNUMBER('Tables 1'!D20),ISNUMBER('Tables 1'!D14)),'Tables 1'!D20-'Tables 1'!D14,"")</f>
        <v>-1.0119999999999996</v>
      </c>
      <c r="E56" s="117">
        <f>IF(AND(ISNUMBER('Tables 1'!E20),ISNUMBER('Tables 1'!E14)),'Tables 1'!E20-'Tables 1'!E14,"")</f>
        <v>-1.1340000000000003</v>
      </c>
      <c r="F56" s="117">
        <f>IF(AND(ISNUMBER('Tables 1'!F20),ISNUMBER('Tables 1'!F14)),'Tables 1'!F20-'Tables 1'!F14,"")</f>
        <v>-1.1280000000000001</v>
      </c>
      <c r="G56" s="117">
        <f>IF(AND(ISNUMBER('Tables 1'!G20),ISNUMBER('Tables 1'!G14)),'Tables 1'!G20-'Tables 1'!G14,"")</f>
        <v>-1.2730000000000006</v>
      </c>
      <c r="H56" s="117">
        <f>IF(AND(ISNUMBER('Tables 1'!H20),ISNUMBER('Tables 1'!H14)),'Tables 1'!H20-'Tables 1'!H14,"")</f>
        <v>-0.9269999999999996</v>
      </c>
      <c r="I56" s="117">
        <f>IF(AND(ISNUMBER('Tables 1'!I20),ISNUMBER('Tables 1'!I14)),'Tables 1'!I20-'Tables 1'!I14,"")</f>
        <v>-0.88399999999999945</v>
      </c>
      <c r="J56" s="117" t="str">
        <f>IF(AND(ISNUMBER('Tables 1'!J20),ISNUMBER('Tables 1'!J14)),'Tables 1'!J20-'Tables 1'!J14,"")</f>
        <v/>
      </c>
      <c r="K56" s="113">
        <f t="shared" si="16"/>
        <v>-1.2730000000000006</v>
      </c>
      <c r="L56" s="117">
        <f t="shared" si="17"/>
        <v>-0.88399999999999945</v>
      </c>
      <c r="M56" s="145">
        <f t="shared" si="18"/>
        <v>-1.0378571428571428</v>
      </c>
      <c r="N56" s="275">
        <f t="shared" si="19"/>
        <v>0.37481073640743401</v>
      </c>
      <c r="O56" s="227"/>
      <c r="P56" s="162">
        <f>IF(AND(ISNUMBER('Tables 1'!P20),ISNUMBER('Tables 1'!P14)),'Tables 1'!P20-'Tables 1'!P14,"")</f>
        <v>-0.97500000000000009</v>
      </c>
    </row>
    <row r="57" spans="2:16" ht="14" thickBot="1">
      <c r="B57" s="374" t="s">
        <v>1404</v>
      </c>
      <c r="C57" s="119">
        <f>IF(AND(ISNUMBER('Tables 1'!C21),ISNUMBER('Tables 1'!C15)),'Tables 1'!C21-'Tables 1'!C15,"")</f>
        <v>-1.9579999999999997</v>
      </c>
      <c r="D57" s="119">
        <f>IF(AND(ISNUMBER('Tables 1'!D21),ISNUMBER('Tables 1'!D15)),'Tables 1'!D21-'Tables 1'!D15,"")</f>
        <v>-1.867</v>
      </c>
      <c r="E57" s="119">
        <f>IF(AND(ISNUMBER('Tables 1'!E21),ISNUMBER('Tables 1'!E15)),'Tables 1'!E21-'Tables 1'!E15,"")</f>
        <v>-2.3040000000000003</v>
      </c>
      <c r="F57" s="119">
        <f>IF(AND(ISNUMBER('Tables 1'!F21),ISNUMBER('Tables 1'!F15)),'Tables 1'!F21-'Tables 1'!F15,"")</f>
        <v>-2.024</v>
      </c>
      <c r="G57" s="119">
        <f>IF(AND(ISNUMBER('Tables 1'!G21),ISNUMBER('Tables 1'!G15)),'Tables 1'!G21-'Tables 1'!G15,"")</f>
        <v>-2.3919999999999999</v>
      </c>
      <c r="H57" s="119">
        <f>IF(AND(ISNUMBER('Tables 1'!H21),ISNUMBER('Tables 1'!H15)),'Tables 1'!H21-'Tables 1'!H15,"")</f>
        <v>-1.8859999999999999</v>
      </c>
      <c r="I57" s="119">
        <f>IF(AND(ISNUMBER('Tables 1'!I21),ISNUMBER('Tables 1'!I15)),'Tables 1'!I21-'Tables 1'!I15,"")</f>
        <v>-1.9630000000000001</v>
      </c>
      <c r="J57" s="119">
        <f>IF(AND(ISNUMBER('Tables 1'!J21),ISNUMBER('Tables 1'!J15)),'Tables 1'!J21-'Tables 1'!J15,"")</f>
        <v>-1.9860000000000002</v>
      </c>
      <c r="K57" s="135">
        <f t="shared" si="16"/>
        <v>-2.3919999999999999</v>
      </c>
      <c r="L57" s="119">
        <f t="shared" si="17"/>
        <v>-1.867</v>
      </c>
      <c r="M57" s="146">
        <f t="shared" si="18"/>
        <v>-2.0474999999999999</v>
      </c>
      <c r="N57" s="281">
        <f t="shared" si="19"/>
        <v>0.25641025641025639</v>
      </c>
      <c r="O57" s="227"/>
      <c r="P57" s="162">
        <f>IF(AND(ISNUMBER('Tables 1'!P21),ISNUMBER('Tables 1'!P15)),'Tables 1'!P21-'Tables 1'!P15,"")</f>
        <v>-1.9194430000000002</v>
      </c>
    </row>
    <row r="58" spans="2:16" ht="14" thickTop="1">
      <c r="B58" s="397" t="s">
        <v>1394</v>
      </c>
      <c r="C58" s="120"/>
      <c r="D58" s="120"/>
      <c r="E58" s="120"/>
      <c r="F58" s="120"/>
      <c r="G58" s="120"/>
      <c r="H58" s="120"/>
      <c r="I58" s="120"/>
      <c r="J58" s="120"/>
      <c r="K58" s="491" t="s">
        <v>1525</v>
      </c>
      <c r="L58" s="492"/>
      <c r="M58" s="492"/>
      <c r="N58" s="493"/>
      <c r="O58" s="152"/>
      <c r="P58" s="165"/>
    </row>
    <row r="59" spans="2:16">
      <c r="B59" s="106"/>
      <c r="C59" s="115" t="str">
        <f>'ESP-DMU'!$E$48</f>
        <v>ESP</v>
      </c>
      <c r="D59" s="115" t="str">
        <f>'BLAST-USIT'!$E$48</f>
        <v>BLAST</v>
      </c>
      <c r="E59" s="115" t="str">
        <f>DOE21D!$E$48</f>
        <v>DOE21D</v>
      </c>
      <c r="F59" s="115" t="str">
        <f>'SRES-SUN'!$E$48</f>
        <v>SRES-SUN</v>
      </c>
      <c r="G59" s="115" t="str">
        <f>'SRES-BRE'!$E$48</f>
        <v>SRES</v>
      </c>
      <c r="H59" s="115" t="str">
        <f>S3PAS!$E$48</f>
        <v>S3PAS</v>
      </c>
      <c r="I59" s="115" t="str">
        <f>TRNSYS!$E$48</f>
        <v>TSYS</v>
      </c>
      <c r="J59" s="115" t="str">
        <f>TASE!$E$48</f>
        <v>TASE</v>
      </c>
      <c r="K59" s="391"/>
      <c r="L59" s="126"/>
      <c r="M59" s="126"/>
      <c r="N59" s="392" t="s">
        <v>1371</v>
      </c>
      <c r="O59" s="125"/>
      <c r="P59" s="156" t="str">
        <f>YourData!$E$48</f>
        <v>OS</v>
      </c>
    </row>
    <row r="60" spans="2:16">
      <c r="B60" s="108" t="s">
        <v>24</v>
      </c>
      <c r="C60" s="143" t="str">
        <f>'ESP-DMU'!$E$52</f>
        <v>DMU</v>
      </c>
      <c r="D60" s="143" t="str">
        <f>'BLAST-USIT'!$E$52</f>
        <v>US-IT</v>
      </c>
      <c r="E60" s="143" t="str">
        <f>DOE21D!$E$52</f>
        <v>NREL</v>
      </c>
      <c r="F60" s="143" t="str">
        <f>'SRES-SUN'!$E$52</f>
        <v>NREL</v>
      </c>
      <c r="G60" s="143" t="str">
        <f>'SRES-BRE'!$E$52</f>
        <v>BRE</v>
      </c>
      <c r="H60" s="143" t="str">
        <f>S3PAS!$E$52</f>
        <v>SPAIN</v>
      </c>
      <c r="I60" s="143" t="str">
        <f>TRNSYS!$E$52</f>
        <v>BEL-BRE</v>
      </c>
      <c r="J60" s="143" t="str">
        <f>TASE!$E$52</f>
        <v>FINLAND</v>
      </c>
      <c r="K60" s="393" t="s">
        <v>339</v>
      </c>
      <c r="L60" s="141" t="s">
        <v>340</v>
      </c>
      <c r="M60" s="116" t="s">
        <v>341</v>
      </c>
      <c r="N60" s="380" t="s">
        <v>1369</v>
      </c>
      <c r="O60" s="125"/>
      <c r="P60" s="164" t="str">
        <f>YourData!$E$52</f>
        <v>NREL</v>
      </c>
    </row>
    <row r="61" spans="2:16">
      <c r="B61" s="374" t="s">
        <v>1405</v>
      </c>
      <c r="C61" s="117">
        <f>IF(AND(ISNUMBER('Tables 1'!C85),ISNUMBER('Tables 1'!C83)),'Tables 1'!C85-'Tables 1'!C83,"")</f>
        <v>-0.42900000000000005</v>
      </c>
      <c r="D61" s="117">
        <f>IF(AND(ISNUMBER('Tables 1'!D85),ISNUMBER('Tables 1'!D83)),'Tables 1'!D85-'Tables 1'!D83,"")</f>
        <v>-0.39300000000000002</v>
      </c>
      <c r="E61" s="117">
        <f>IF(AND(ISNUMBER('Tables 1'!E85),ISNUMBER('Tables 1'!E83)),'Tables 1'!E85-'Tables 1'!E83,"")</f>
        <v>-0.36699999999999999</v>
      </c>
      <c r="F61" s="117">
        <f>IF(AND(ISNUMBER('Tables 1'!F85),ISNUMBER('Tables 1'!F83)),'Tables 1'!F85-'Tables 1'!F83,"")</f>
        <v>-0.43199999999999994</v>
      </c>
      <c r="G61" s="117">
        <f>IF(AND(ISNUMBER('Tables 1'!G85),ISNUMBER('Tables 1'!G83)),'Tables 1'!G85-'Tables 1'!G83,"")</f>
        <v>-0.46200000000000008</v>
      </c>
      <c r="H61" s="117">
        <f>IF(AND(ISNUMBER('Tables 1'!H85),ISNUMBER('Tables 1'!H83)),'Tables 1'!H85-'Tables 1'!H83,"")</f>
        <v>-0.36799999999999994</v>
      </c>
      <c r="I61" s="117">
        <f>IF(AND(ISNUMBER('Tables 1'!I85),ISNUMBER('Tables 1'!I83)),'Tables 1'!I85-'Tables 1'!I83,"")</f>
        <v>-0.41009999999999991</v>
      </c>
      <c r="J61" s="117">
        <f>IF(AND(ISNUMBER('Tables 1'!J85),ISNUMBER('Tables 1'!J83)),'Tables 1'!J85-'Tables 1'!J83,"")</f>
        <v>-0.55000000000000004</v>
      </c>
      <c r="K61" s="113">
        <f t="shared" ref="K61:K68" si="20">MIN(C61:J61)</f>
        <v>-0.55000000000000004</v>
      </c>
      <c r="L61" s="131">
        <f t="shared" ref="L61:L68" si="21">MAX(C61:J61)</f>
        <v>-0.36699999999999999</v>
      </c>
      <c r="M61" s="228">
        <f t="shared" ref="M61:M68" si="22">AVERAGE(C61:J61)</f>
        <v>-0.42638750000000003</v>
      </c>
      <c r="N61" s="275">
        <f t="shared" ref="N61:N68" si="23">ABS((L61-K61)/M61)</f>
        <v>0.42918706575591459</v>
      </c>
      <c r="O61" s="227"/>
      <c r="P61" s="166">
        <f>IF(AND(ISNUMBER('Tables 1'!P85),ISNUMBER('Tables 1'!P83)),'Tables 1'!P85-'Tables 1'!P83,"")</f>
        <v>-0.44444400000000006</v>
      </c>
    </row>
    <row r="62" spans="2:16">
      <c r="B62" s="106" t="s">
        <v>328</v>
      </c>
      <c r="C62" s="117">
        <f>IF(AND(ISNUMBER('Tables 1'!C58),ISNUMBER('Tables 1'!C85)),'Tables 1'!C58-'Tables 1'!C85,"")</f>
        <v>2.0190000000000001</v>
      </c>
      <c r="D62" s="117">
        <f>IF(AND(ISNUMBER('Tables 1'!D58),ISNUMBER('Tables 1'!D85)),'Tables 1'!D58-'Tables 1'!D85,"")</f>
        <v>2.3759999999999999</v>
      </c>
      <c r="E62" s="117">
        <f>IF(AND(ISNUMBER('Tables 1'!E58),ISNUMBER('Tables 1'!E85)),'Tables 1'!E58-'Tables 1'!E85,"")</f>
        <v>2.4</v>
      </c>
      <c r="F62" s="117">
        <f>IF(AND(ISNUMBER('Tables 1'!F58),ISNUMBER('Tables 1'!F85)),'Tables 1'!F58-'Tables 1'!F85,"")</f>
        <v>2.8929999999999998</v>
      </c>
      <c r="G62" s="117">
        <f>IF(AND(ISNUMBER('Tables 1'!G58),ISNUMBER('Tables 1'!G85)),'Tables 1'!G58-'Tables 1'!G85,"")</f>
        <v>3.1930000000000001</v>
      </c>
      <c r="H62" s="117">
        <f>IF(AND(ISNUMBER('Tables 1'!H58),ISNUMBER('Tables 1'!H85)),'Tables 1'!H58-'Tables 1'!H85,"")</f>
        <v>2.3770000000000002</v>
      </c>
      <c r="I62" s="117">
        <f>IF(AND(ISNUMBER('Tables 1'!I58),ISNUMBER('Tables 1'!I85)),'Tables 1'!I58-'Tables 1'!I85,"")</f>
        <v>2.2776999999999998</v>
      </c>
      <c r="J62" s="117">
        <f>IF(AND(ISNUMBER('Tables 1'!J58),ISNUMBER('Tables 1'!J85)),'Tables 1'!J58-'Tables 1'!J85,"")</f>
        <v>2.274</v>
      </c>
      <c r="K62" s="113">
        <f t="shared" si="20"/>
        <v>2.0190000000000001</v>
      </c>
      <c r="L62" s="117">
        <f t="shared" si="21"/>
        <v>3.1930000000000001</v>
      </c>
      <c r="M62" s="145">
        <f t="shared" si="22"/>
        <v>2.4762124999999999</v>
      </c>
      <c r="N62" s="275">
        <f t="shared" si="23"/>
        <v>0.47411116776124829</v>
      </c>
      <c r="O62" s="227"/>
      <c r="P62" s="166">
        <f>IF(AND(ISNUMBER('Tables 1'!P58),ISNUMBER('Tables 1'!P85)),'Tables 1'!P58-'Tables 1'!P85,"")</f>
        <v>2.3055539999999999</v>
      </c>
    </row>
    <row r="63" spans="2:16">
      <c r="B63" s="106" t="s">
        <v>329</v>
      </c>
      <c r="C63" s="117">
        <f>IF(AND(ISNUMBER('Tables 1'!C58),ISNUMBER('Tables 1'!C86)),'Tables 1'!C58-'Tables 1'!C86,"")</f>
        <v>1.08</v>
      </c>
      <c r="D63" s="117">
        <f>IF(AND(ISNUMBER('Tables 1'!D58),ISNUMBER('Tables 1'!D86)),'Tables 1'!D58-'Tables 1'!D86,"")</f>
        <v>1.1950000000000001</v>
      </c>
      <c r="E63" s="117" t="str">
        <f>IF(AND(ISNUMBER('Tables 1'!E58),ISNUMBER('Tables 1'!E86)),'Tables 1'!E58-'Tables 1'!E86,"")</f>
        <v/>
      </c>
      <c r="F63" s="117">
        <f>IF(AND(ISNUMBER('Tables 1'!F58),ISNUMBER('Tables 1'!F86)),'Tables 1'!F58-'Tables 1'!F86,"")</f>
        <v>1.454</v>
      </c>
      <c r="G63" s="117">
        <f>IF(AND(ISNUMBER('Tables 1'!G58),ISNUMBER('Tables 1'!G86)),'Tables 1'!G58-'Tables 1'!G86,"")</f>
        <v>1.7070000000000001</v>
      </c>
      <c r="H63" s="117" t="str">
        <f>IF(AND(ISNUMBER('Tables 1'!H58),ISNUMBER('Tables 1'!H86)),'Tables 1'!H58-'Tables 1'!H86,"")</f>
        <v/>
      </c>
      <c r="I63" s="117">
        <f>IF(AND(ISNUMBER('Tables 1'!I58),ISNUMBER('Tables 1'!I86)),'Tables 1'!I58-'Tables 1'!I86,"")</f>
        <v>1.2939999999999998</v>
      </c>
      <c r="J63" s="117">
        <f>IF(AND(ISNUMBER('Tables 1'!J58),ISNUMBER('Tables 1'!J86)),'Tables 1'!J58-'Tables 1'!J86,"")</f>
        <v>0.97500000000000009</v>
      </c>
      <c r="K63" s="113">
        <f t="shared" si="20"/>
        <v>0.97500000000000009</v>
      </c>
      <c r="L63" s="117">
        <f t="shared" si="21"/>
        <v>1.7070000000000001</v>
      </c>
      <c r="M63" s="145">
        <f t="shared" si="22"/>
        <v>1.2841666666666667</v>
      </c>
      <c r="N63" s="275">
        <f t="shared" si="23"/>
        <v>0.57001946787800128</v>
      </c>
      <c r="O63" s="227"/>
      <c r="P63" s="158">
        <f>IF(AND(ISNUMBER('Tables 1'!P58),ISNUMBER('Tables 1'!P86)),'Tables 1'!P58-'Tables 1'!P86,"")</f>
        <v>1.30555</v>
      </c>
    </row>
    <row r="64" spans="2:16">
      <c r="B64" s="106" t="s">
        <v>330</v>
      </c>
      <c r="C64" s="117">
        <f>IF(AND(ISNUMBER('Tables 1'!C59),ISNUMBER('Tables 1'!C53)),'Tables 1'!C59-'Tables 1'!C53,"")</f>
        <v>-3.0940000000000003</v>
      </c>
      <c r="D64" s="117">
        <f>IF(AND(ISNUMBER('Tables 1'!D59),ISNUMBER('Tables 1'!D53)),'Tables 1'!D59-'Tables 1'!D53,"")</f>
        <v>-3.3180000000000001</v>
      </c>
      <c r="E64" s="117">
        <f>IF(AND(ISNUMBER('Tables 1'!E59),ISNUMBER('Tables 1'!E53)),'Tables 1'!E59-'Tables 1'!E53,"")</f>
        <v>-3.8760000000000003</v>
      </c>
      <c r="F64" s="117">
        <f>IF(AND(ISNUMBER('Tables 1'!F59),ISNUMBER('Tables 1'!F53)),'Tables 1'!F59-'Tables 1'!F53,"")</f>
        <v>-3.5760000000000005</v>
      </c>
      <c r="G64" s="117">
        <f>IF(AND(ISNUMBER('Tables 1'!G59),ISNUMBER('Tables 1'!G53)),'Tables 1'!G59-'Tables 1'!G53,"")</f>
        <v>-3.9239999999999995</v>
      </c>
      <c r="H64" s="117">
        <f>IF(AND(ISNUMBER('Tables 1'!H59),ISNUMBER('Tables 1'!H53)),'Tables 1'!H59-'Tables 1'!H53,"")</f>
        <v>-3.3360000000000003</v>
      </c>
      <c r="I64" s="117">
        <f>IF(AND(ISNUMBER('Tables 1'!I59),ISNUMBER('Tables 1'!I53)),'Tables 1'!I59-'Tables 1'!I53,"")</f>
        <v>-3.2749999999999999</v>
      </c>
      <c r="J64" s="117">
        <f>IF(AND(ISNUMBER('Tables 1'!J59),ISNUMBER('Tables 1'!J53)),'Tables 1'!J59-'Tables 1'!J53,"")</f>
        <v>-3.7390000000000003</v>
      </c>
      <c r="K64" s="113">
        <f t="shared" si="20"/>
        <v>-3.9239999999999995</v>
      </c>
      <c r="L64" s="117">
        <f t="shared" si="21"/>
        <v>-3.0940000000000003</v>
      </c>
      <c r="M64" s="145">
        <f t="shared" si="22"/>
        <v>-3.5172500000000002</v>
      </c>
      <c r="N64" s="275">
        <f t="shared" si="23"/>
        <v>0.23597981377496599</v>
      </c>
      <c r="O64" s="227"/>
      <c r="P64" s="158">
        <f>IF(AND(ISNUMBER('Tables 1'!P59),ISNUMBER('Tables 1'!P53)),'Tables 1'!P59-'Tables 1'!P53,"")</f>
        <v>-3.5166699999999995</v>
      </c>
    </row>
    <row r="65" spans="2:16">
      <c r="B65" s="106" t="s">
        <v>1545</v>
      </c>
      <c r="C65" s="117">
        <f>IF(AND(ISNUMBER('Tables 1'!C60),ISNUMBER('Tables 1'!C54)),'Tables 1'!C60-'Tables 1'!C54,"")</f>
        <v>-1.5769999999999997</v>
      </c>
      <c r="D65" s="117">
        <f>IF(AND(ISNUMBER('Tables 1'!D60),ISNUMBER('Tables 1'!D54)),'Tables 1'!D60-'Tables 1'!D54,"")</f>
        <v>-1.4759999999999995</v>
      </c>
      <c r="E65" s="117">
        <f>IF(AND(ISNUMBER('Tables 1'!E60),ISNUMBER('Tables 1'!E54)),'Tables 1'!E60-'Tables 1'!E54,"")</f>
        <v>-1.8939999999999997</v>
      </c>
      <c r="F65" s="117">
        <f>IF(AND(ISNUMBER('Tables 1'!F60),ISNUMBER('Tables 1'!F54)),'Tables 1'!F60-'Tables 1'!F54,"")</f>
        <v>-1.69</v>
      </c>
      <c r="G65" s="117">
        <f>IF(AND(ISNUMBER('Tables 1'!G60),ISNUMBER('Tables 1'!G54)),'Tables 1'!G60-'Tables 1'!G54,"")</f>
        <v>-1.9119999999999995</v>
      </c>
      <c r="H65" s="117">
        <f>IF(AND(ISNUMBER('Tables 1'!H60),ISNUMBER('Tables 1'!H54)),'Tables 1'!H60-'Tables 1'!H54,"")</f>
        <v>-1.5540000000000003</v>
      </c>
      <c r="I65" s="117">
        <f>IF(AND(ISNUMBER('Tables 1'!I60),ISNUMBER('Tables 1'!I54)),'Tables 1'!I60-'Tables 1'!I54,"")</f>
        <v>-1.4829999999999997</v>
      </c>
      <c r="J65" s="117">
        <f>IF(AND(ISNUMBER('Tables 1'!J60),ISNUMBER('Tables 1'!J54)),'Tables 1'!J60-'Tables 1'!J54,"")</f>
        <v>-1.738</v>
      </c>
      <c r="K65" s="113">
        <f t="shared" si="20"/>
        <v>-1.9119999999999995</v>
      </c>
      <c r="L65" s="117">
        <f t="shared" si="21"/>
        <v>-1.4759999999999995</v>
      </c>
      <c r="M65" s="145">
        <f t="shared" si="22"/>
        <v>-1.6654999999999998</v>
      </c>
      <c r="N65" s="275">
        <f t="shared" si="23"/>
        <v>0.26178324827379168</v>
      </c>
      <c r="O65" s="227"/>
      <c r="P65" s="158">
        <f>IF(AND(ISNUMBER('Tables 1'!P60),ISNUMBER('Tables 1'!P54)),'Tables 1'!P60-'Tables 1'!P54,"")</f>
        <v>-1.6222200000000004</v>
      </c>
    </row>
    <row r="66" spans="2:16">
      <c r="B66" s="106" t="s">
        <v>1546</v>
      </c>
      <c r="C66" s="117">
        <f>IF(AND(ISNUMBER('Tables 1'!C61),ISNUMBER('Tables 1'!C55)),'Tables 1'!C61-'Tables 1'!C55,"")</f>
        <v>-1.0900000000000001</v>
      </c>
      <c r="D66" s="117">
        <f>IF(AND(ISNUMBER('Tables 1'!D61),ISNUMBER('Tables 1'!D55)),'Tables 1'!D61-'Tables 1'!D55,"")</f>
        <v>-1.1740000000000002</v>
      </c>
      <c r="E66" s="117">
        <f>IF(AND(ISNUMBER('Tables 1'!E61),ISNUMBER('Tables 1'!E55)),'Tables 1'!E61-'Tables 1'!E55,"")</f>
        <v>-1.2229999999999999</v>
      </c>
      <c r="F66" s="117">
        <f>IF(AND(ISNUMBER('Tables 1'!F61),ISNUMBER('Tables 1'!F55)),'Tables 1'!F61-'Tables 1'!F55,"")</f>
        <v>-1.3199999999999998</v>
      </c>
      <c r="G66" s="117">
        <f>IF(AND(ISNUMBER('Tables 1'!G61),ISNUMBER('Tables 1'!G55)),'Tables 1'!G61-'Tables 1'!G55,"")</f>
        <v>-1.4630000000000001</v>
      </c>
      <c r="H66" s="117">
        <f>IF(AND(ISNUMBER('Tables 1'!H61),ISNUMBER('Tables 1'!H55)),'Tables 1'!H61-'Tables 1'!H55,"")</f>
        <v>-1.0499999999999998</v>
      </c>
      <c r="I66" s="117">
        <f>IF(AND(ISNUMBER('Tables 1'!I61),ISNUMBER('Tables 1'!I55)),'Tables 1'!I61-'Tables 1'!I55,"")</f>
        <v>-1</v>
      </c>
      <c r="J66" s="117" t="str">
        <f>IF(AND(ISNUMBER('Tables 1'!J61),ISNUMBER('Tables 1'!J55)),'Tables 1'!J61-'Tables 1'!J55,"")</f>
        <v/>
      </c>
      <c r="K66" s="113">
        <f t="shared" si="20"/>
        <v>-1.4630000000000001</v>
      </c>
      <c r="L66" s="117">
        <f t="shared" si="21"/>
        <v>-1</v>
      </c>
      <c r="M66" s="145">
        <f t="shared" si="22"/>
        <v>-1.1885714285714286</v>
      </c>
      <c r="N66" s="275">
        <f t="shared" si="23"/>
        <v>0.38954326923076926</v>
      </c>
      <c r="O66" s="227"/>
      <c r="P66" s="158">
        <f>IF(AND(ISNUMBER('Tables 1'!P61),ISNUMBER('Tables 1'!P55)),'Tables 1'!P61-'Tables 1'!P55,"")</f>
        <v>-1.1444399999999999</v>
      </c>
    </row>
    <row r="67" spans="2:16">
      <c r="B67" s="374" t="s">
        <v>1404</v>
      </c>
      <c r="C67" s="117">
        <f>IF(AND(ISNUMBER('Tables 1'!C62),ISNUMBER('Tables 1'!C56)),'Tables 1'!C62-'Tables 1'!C56,"")</f>
        <v>-3.8729999999999998</v>
      </c>
      <c r="D67" s="117">
        <f>IF(AND(ISNUMBER('Tables 1'!D62),ISNUMBER('Tables 1'!D56)),'Tables 1'!D62-'Tables 1'!D56,"")</f>
        <v>-3.6469999999999998</v>
      </c>
      <c r="E67" s="117">
        <f>IF(AND(ISNUMBER('Tables 1'!E62),ISNUMBER('Tables 1'!E56)),'Tables 1'!E62-'Tables 1'!E56,"")</f>
        <v>-4.4190000000000005</v>
      </c>
      <c r="F67" s="117">
        <f>IF(AND(ISNUMBER('Tables 1'!F62),ISNUMBER('Tables 1'!F56)),'Tables 1'!F62-'Tables 1'!F56,"")</f>
        <v>-3.9899999999999998</v>
      </c>
      <c r="G67" s="117">
        <f>IF(AND(ISNUMBER('Tables 1'!G62),ISNUMBER('Tables 1'!G56)),'Tables 1'!G62-'Tables 1'!G56,"")</f>
        <v>-4.57</v>
      </c>
      <c r="H67" s="117">
        <f>IF(AND(ISNUMBER('Tables 1'!H62),ISNUMBER('Tables 1'!H56)),'Tables 1'!H62-'Tables 1'!H56,"")</f>
        <v>-3.758</v>
      </c>
      <c r="I67" s="117">
        <f>IF(AND(ISNUMBER('Tables 1'!I62),ISNUMBER('Tables 1'!I56)),'Tables 1'!I62-'Tables 1'!I56,"")</f>
        <v>-3.8630000000000004</v>
      </c>
      <c r="J67" s="117">
        <f>IF(AND(ISNUMBER('Tables 1'!J62),ISNUMBER('Tables 1'!J56)),'Tables 1'!J62-'Tables 1'!J56,"")</f>
        <v>-3.992</v>
      </c>
      <c r="K67" s="133">
        <f t="shared" si="20"/>
        <v>-4.57</v>
      </c>
      <c r="L67" s="117">
        <f t="shared" si="21"/>
        <v>-3.6469999999999998</v>
      </c>
      <c r="M67" s="145">
        <f t="shared" si="22"/>
        <v>-4.0140000000000002</v>
      </c>
      <c r="N67" s="280">
        <f t="shared" si="23"/>
        <v>0.22994519182860002</v>
      </c>
      <c r="O67" s="227"/>
      <c r="P67" s="171">
        <f>IF(AND(ISNUMBER('Tables 1'!P62),ISNUMBER('Tables 1'!P56)),'Tables 1'!P62-'Tables 1'!P56,"")</f>
        <v>-4.0249999999999995</v>
      </c>
    </row>
    <row r="68" spans="2:16" ht="14" thickBot="1">
      <c r="B68" s="374" t="s">
        <v>1403</v>
      </c>
      <c r="C68" s="119">
        <f>IF(AND(ISNUMBER('Tables 1'!C63),ISNUMBER('Tables 1'!C57)),'Tables 1'!C63-'Tables 1'!C57,"")</f>
        <v>-4.4290000000000003</v>
      </c>
      <c r="D68" s="119">
        <f>IF(AND(ISNUMBER('Tables 1'!D63),ISNUMBER('Tables 1'!D57)),'Tables 1'!D63-'Tables 1'!D57,"")</f>
        <v>-4.6139999999999999</v>
      </c>
      <c r="E68" s="119">
        <f>IF(AND(ISNUMBER('Tables 1'!E63),ISNUMBER('Tables 1'!E57)),'Tables 1'!E63-'Tables 1'!E57,"")</f>
        <v>-5.2569999999999997</v>
      </c>
      <c r="F68" s="119">
        <f>IF(AND(ISNUMBER('Tables 1'!F63),ISNUMBER('Tables 1'!F57)),'Tables 1'!F63-'Tables 1'!F57,"")</f>
        <v>-4.9729999999999999</v>
      </c>
      <c r="G68" s="119">
        <f>IF(AND(ISNUMBER('Tables 1'!G63),ISNUMBER('Tables 1'!G57)),'Tables 1'!G63-'Tables 1'!G57,"")</f>
        <v>-5.9559999999999995</v>
      </c>
      <c r="H68" s="119">
        <f>IF(AND(ISNUMBER('Tables 1'!H63),ISNUMBER('Tables 1'!H57)),'Tables 1'!H63-'Tables 1'!H57,"")</f>
        <v>-4.5369999999999999</v>
      </c>
      <c r="I68" s="119">
        <f>IF(AND(ISNUMBER('Tables 1'!I63),ISNUMBER('Tables 1'!I57)),'Tables 1'!I63-'Tables 1'!I57,"")</f>
        <v>-4.5583999999999998</v>
      </c>
      <c r="J68" s="119">
        <f>IF(AND(ISNUMBER('Tables 1'!J63),ISNUMBER('Tables 1'!J57)),'Tables 1'!J63-'Tables 1'!J57,"")</f>
        <v>-4.6850000000000005</v>
      </c>
      <c r="K68" s="135">
        <f t="shared" si="20"/>
        <v>-5.9559999999999995</v>
      </c>
      <c r="L68" s="119">
        <f t="shared" si="21"/>
        <v>-4.4290000000000003</v>
      </c>
      <c r="M68" s="146">
        <f t="shared" si="22"/>
        <v>-4.8761749999999999</v>
      </c>
      <c r="N68" s="281">
        <f t="shared" si="23"/>
        <v>0.31315529077606918</v>
      </c>
      <c r="O68" s="227"/>
      <c r="P68" s="158">
        <f>IF(AND(ISNUMBER('Tables 1'!P63),ISNUMBER('Tables 1'!P57)),'Tables 1'!P63-'Tables 1'!P57,"")</f>
        <v>-5.2361080000000007</v>
      </c>
    </row>
    <row r="69" spans="2:16" ht="14" thickTop="1">
      <c r="B69" s="397" t="s">
        <v>1399</v>
      </c>
      <c r="C69" s="120"/>
      <c r="D69" s="120"/>
      <c r="E69" s="120"/>
      <c r="F69" s="120"/>
      <c r="G69" s="120"/>
      <c r="H69" s="120"/>
      <c r="I69" s="120"/>
      <c r="J69" s="120"/>
      <c r="K69" s="491" t="s">
        <v>1525</v>
      </c>
      <c r="L69" s="492"/>
      <c r="M69" s="492"/>
      <c r="N69" s="493"/>
      <c r="O69" s="152"/>
      <c r="P69" s="165"/>
    </row>
    <row r="70" spans="2:16">
      <c r="B70" s="106"/>
      <c r="C70" s="115" t="str">
        <f>'ESP-DMU'!$E$48</f>
        <v>ESP</v>
      </c>
      <c r="D70" s="115" t="str">
        <f>'BLAST-USIT'!$E$48</f>
        <v>BLAST</v>
      </c>
      <c r="E70" s="115" t="str">
        <f>DOE21D!$E$48</f>
        <v>DOE21D</v>
      </c>
      <c r="F70" s="115" t="str">
        <f>'SRES-SUN'!$E$48</f>
        <v>SRES-SUN</v>
      </c>
      <c r="G70" s="115" t="str">
        <f>'SRES-BRE'!$E$48</f>
        <v>SRES</v>
      </c>
      <c r="H70" s="115" t="str">
        <f>S3PAS!$E$48</f>
        <v>S3PAS</v>
      </c>
      <c r="I70" s="115" t="str">
        <f>TRNSYS!$E$48</f>
        <v>TSYS</v>
      </c>
      <c r="J70" s="115" t="str">
        <f>TASE!$E$48</f>
        <v>TASE</v>
      </c>
      <c r="K70" s="391"/>
      <c r="L70" s="126"/>
      <c r="M70" s="126"/>
      <c r="N70" s="392" t="s">
        <v>1371</v>
      </c>
      <c r="O70" s="125"/>
      <c r="P70" s="156" t="str">
        <f>YourData!$E$48</f>
        <v>OS</v>
      </c>
    </row>
    <row r="71" spans="2:16">
      <c r="B71" s="108" t="s">
        <v>24</v>
      </c>
      <c r="C71" s="143" t="str">
        <f>'ESP-DMU'!$E$52</f>
        <v>DMU</v>
      </c>
      <c r="D71" s="143" t="str">
        <f>'BLAST-USIT'!$E$52</f>
        <v>US-IT</v>
      </c>
      <c r="E71" s="143" t="str">
        <f>DOE21D!$E$52</f>
        <v>NREL</v>
      </c>
      <c r="F71" s="143" t="str">
        <f>'SRES-SUN'!$E$52</f>
        <v>NREL</v>
      </c>
      <c r="G71" s="457" t="s">
        <v>1520</v>
      </c>
      <c r="H71" s="143" t="str">
        <f>S3PAS!$E$52</f>
        <v>SPAIN</v>
      </c>
      <c r="I71" s="143" t="str">
        <f>TRNSYS!$E$52</f>
        <v>BEL-BRE</v>
      </c>
      <c r="J71" s="143" t="str">
        <f>TASE!$E$52</f>
        <v>FINLAND</v>
      </c>
      <c r="K71" s="393" t="s">
        <v>339</v>
      </c>
      <c r="L71" s="141" t="s">
        <v>340</v>
      </c>
      <c r="M71" s="116" t="s">
        <v>341</v>
      </c>
      <c r="N71" s="380" t="s">
        <v>1369</v>
      </c>
      <c r="O71" s="125"/>
      <c r="P71" s="164" t="str">
        <f>YourData!$E$52</f>
        <v>NREL</v>
      </c>
    </row>
    <row r="72" spans="2:16">
      <c r="B72" s="374" t="s">
        <v>1405</v>
      </c>
      <c r="C72" s="117">
        <f>IF(AND(ISNUMBER('Tables 2'!C44),ISNUMBER('Tables 2'!C42)),'Tables 2'!C44-'Tables 2'!C42,"")</f>
        <v>-0.2150000000000003</v>
      </c>
      <c r="D72" s="117">
        <f>IF(AND(ISNUMBER('Tables 2'!F44),ISNUMBER('Tables 2'!F42)),'Tables 2'!F44-'Tables 2'!F42,"")</f>
        <v>-0.1509999999999998</v>
      </c>
      <c r="E72" s="117">
        <f>IF(AND(ISNUMBER('Tables 2'!I44),ISNUMBER('Tables 2'!I42)),'Tables 2'!I44-'Tables 2'!I42,"")</f>
        <v>-0.14100000000000001</v>
      </c>
      <c r="F72" s="117">
        <f>IF(AND(ISNUMBER('Tables 2'!L44),ISNUMBER('Tables 2'!L42)),'Tables 2'!L44-'Tables 2'!L42,"")</f>
        <v>-0.14900000000000002</v>
      </c>
      <c r="G72" s="117" t="str">
        <f>IF(AND(ISNUMBER('Tables 2'!O44),ISNUMBER('Tables 2'!O42)),'Tables 2'!O44-'Tables 2'!O42,"")</f>
        <v/>
      </c>
      <c r="H72" s="117">
        <f>IF(AND(ISNUMBER('Tables 2'!R44),ISNUMBER('Tables 2'!R42)),'Tables 2'!R44-'Tables 2'!R42,"")</f>
        <v>-0.14199999999999946</v>
      </c>
      <c r="I72" s="117">
        <f>IF(AND(ISNUMBER('Tables 2'!U44),ISNUMBER('Tables 2'!U42)),'Tables 2'!U44-'Tables 2'!U42,"")</f>
        <v>-0.1444444444444497</v>
      </c>
      <c r="J72" s="117">
        <f>IF(AND(ISNUMBER('Tables 2'!X44),ISNUMBER('Tables 2'!X42)),'Tables 2'!X44-'Tables 2'!X42,"")</f>
        <v>-0.19799999999999951</v>
      </c>
      <c r="K72" s="113">
        <f t="shared" ref="K72:K78" si="24">MIN(C72:J72)</f>
        <v>-0.2150000000000003</v>
      </c>
      <c r="L72" s="131">
        <f t="shared" ref="L72:L78" si="25">MAX(C72:J72)</f>
        <v>-0.14100000000000001</v>
      </c>
      <c r="M72" s="228">
        <f t="shared" ref="M72:M78" si="26">AVERAGE(C72:J72)</f>
        <v>-0.16292063492063555</v>
      </c>
      <c r="N72" s="275">
        <f t="shared" ref="N72:N78" si="27">ABS((L72-K72)/M72)</f>
        <v>0.45420888542478566</v>
      </c>
      <c r="O72" s="227"/>
      <c r="P72" s="166">
        <f>IF(AND(ISNUMBER('Tables 2'!AF44),ISNUMBER('Tables 2'!AF42)),'Tables 2'!AF44-'Tables 2'!AF42,"")</f>
        <v>-0.18421000000000021</v>
      </c>
    </row>
    <row r="73" spans="2:16">
      <c r="B73" s="106" t="s">
        <v>328</v>
      </c>
      <c r="C73" s="117">
        <f>IF(AND(ISNUMBER('Tables 2'!C17),ISNUMBER('Tables 2'!C44)),'Tables 2'!C17-'Tables 2'!C44,"")</f>
        <v>-0.37699999999999978</v>
      </c>
      <c r="D73" s="117">
        <f>IF(AND(ISNUMBER('Tables 2'!F17),ISNUMBER('Tables 2'!F44)),'Tables 2'!F17-'Tables 2'!F44,"")</f>
        <v>-0.3400000000000003</v>
      </c>
      <c r="E73" s="117">
        <f>IF(AND(ISNUMBER('Tables 2'!I17),ISNUMBER('Tables 2'!I44)),'Tables 2'!I17-'Tables 2'!I44,"")</f>
        <v>-0.35199999999999987</v>
      </c>
      <c r="F73" s="117">
        <f>IF(AND(ISNUMBER('Tables 2'!L17),ISNUMBER('Tables 2'!L44)),'Tables 2'!L17-'Tables 2'!L44,"")</f>
        <v>-0.37800000000000011</v>
      </c>
      <c r="G73" s="117" t="str">
        <f>IF(AND(ISNUMBER('Tables 2'!O17),ISNUMBER('Tables 2'!O44)),'Tables 2'!O17-'Tables 2'!O44,"")</f>
        <v/>
      </c>
      <c r="H73" s="117">
        <f>IF(AND(ISNUMBER('Tables 2'!R17),ISNUMBER('Tables 2'!R44)),'Tables 2'!R17-'Tables 2'!R44,"")</f>
        <v>-0.29400000000000004</v>
      </c>
      <c r="I73" s="117">
        <f>IF(AND(ISNUMBER('Tables 2'!U17),ISNUMBER('Tables 2'!U44)),'Tables 2'!U17-'Tables 2'!U44,"")</f>
        <v>-0.26944444444443993</v>
      </c>
      <c r="J73" s="117">
        <f>IF(AND(ISNUMBER('Tables 2'!X17),ISNUMBER('Tables 2'!X44)),'Tables 2'!X17-'Tables 2'!X44,"")</f>
        <v>-0.1419999999999999</v>
      </c>
      <c r="K73" s="113">
        <f t="shared" si="24"/>
        <v>-0.37800000000000011</v>
      </c>
      <c r="L73" s="117">
        <f t="shared" si="25"/>
        <v>-0.1419999999999999</v>
      </c>
      <c r="M73" s="145">
        <f t="shared" si="26"/>
        <v>-0.30749206349206287</v>
      </c>
      <c r="N73" s="275">
        <f t="shared" si="27"/>
        <v>0.76749948379104083</v>
      </c>
      <c r="O73" s="227"/>
      <c r="P73" s="166">
        <f>IF(AND(ISNUMBER('Tables 2'!AF17),ISNUMBER('Tables 2'!AF44)),'Tables 2'!AF17-'Tables 2'!AF44,"")</f>
        <v>-0.6144400000000001</v>
      </c>
    </row>
    <row r="74" spans="2:16">
      <c r="B74" s="106" t="s">
        <v>329</v>
      </c>
      <c r="C74" s="117">
        <f>IF(AND(ISNUMBER('Tables 2'!C17),ISNUMBER('Tables 2'!C45)),'Tables 2'!C17-'Tables 2'!C45,"")</f>
        <v>-0.129</v>
      </c>
      <c r="D74" s="117">
        <f>IF(AND(ISNUMBER('Tables 2'!F17),ISNUMBER('Tables 2'!F45)),'Tables 2'!F17-'Tables 2'!F45,"")</f>
        <v>-0.11299999999999999</v>
      </c>
      <c r="E74" s="117" t="str">
        <f>IF(AND(ISNUMBER('Tables 2'!I17),ISNUMBER('Tables 2'!I45)),'Tables 2'!I17-'Tables 2'!I45,"")</f>
        <v/>
      </c>
      <c r="F74" s="117">
        <f>IF(AND(ISNUMBER('Tables 2'!L17),ISNUMBER('Tables 2'!L45)),'Tables 2'!L17-'Tables 2'!L45,"")</f>
        <v>-0.15500000000000025</v>
      </c>
      <c r="G74" s="117" t="str">
        <f>IF(AND(ISNUMBER('Tables 2'!O17),ISNUMBER('Tables 2'!O45)),'Tables 2'!O17-'Tables 2'!O45,"")</f>
        <v/>
      </c>
      <c r="H74" s="117" t="str">
        <f>IF(AND(ISNUMBER('Tables 2'!R17),ISNUMBER('Tables 2'!R45)),'Tables 2'!R17-'Tables 2'!R45,"")</f>
        <v/>
      </c>
      <c r="I74" s="117">
        <f>IF(AND(ISNUMBER('Tables 2'!U17),ISNUMBER('Tables 2'!U45)),'Tables 2'!U17-'Tables 2'!U45,"")</f>
        <v>-8.8888888888889905E-2</v>
      </c>
      <c r="J74" s="117">
        <f>IF(AND(ISNUMBER('Tables 2'!X17),ISNUMBER('Tables 2'!X45)),'Tables 2'!X17-'Tables 2'!X45,"")</f>
        <v>-0.16599999999999993</v>
      </c>
      <c r="K74" s="113">
        <f t="shared" si="24"/>
        <v>-0.16599999999999993</v>
      </c>
      <c r="L74" s="117">
        <f t="shared" si="25"/>
        <v>-8.8888888888889905E-2</v>
      </c>
      <c r="M74" s="145">
        <f t="shared" si="26"/>
        <v>-0.13037777777777801</v>
      </c>
      <c r="N74" s="275">
        <f t="shared" si="27"/>
        <v>0.5914436679734012</v>
      </c>
      <c r="O74" s="227"/>
      <c r="P74" s="158">
        <f>IF(AND(ISNUMBER('Tables 2'!AF17),ISNUMBER('Tables 2'!AF45)),'Tables 2'!AF17-'Tables 2'!AF45,"")</f>
        <v>-0.14856000000000025</v>
      </c>
    </row>
    <row r="75" spans="2:16">
      <c r="B75" s="106" t="s">
        <v>330</v>
      </c>
      <c r="C75" s="117">
        <f>IF(AND(ISNUMBER('Tables 2'!C18),ISNUMBER('Tables 2'!C12)),'Tables 2'!C18-'Tables 2'!C12,"")</f>
        <v>-0.57899999999999974</v>
      </c>
      <c r="D75" s="117">
        <f>IF(AND(ISNUMBER('Tables 2'!F18),ISNUMBER('Tables 2'!F12)),'Tables 2'!F18-'Tables 2'!F12,"")</f>
        <v>-0.48499999999999988</v>
      </c>
      <c r="E75" s="117">
        <f>IF(AND(ISNUMBER('Tables 2'!I18),ISNUMBER('Tables 2'!I12)),'Tables 2'!I18-'Tables 2'!I12,"")</f>
        <v>-0.46999999999999975</v>
      </c>
      <c r="F75" s="117">
        <f>IF(AND(ISNUMBER('Tables 2'!L18),ISNUMBER('Tables 2'!L12)),'Tables 2'!L18-'Tables 2'!L12,"")</f>
        <v>-0.49400000000000022</v>
      </c>
      <c r="G75" s="117" t="str">
        <f>IF(AND(ISNUMBER('Tables 2'!O18),ISNUMBER('Tables 2'!O12)),'Tables 2'!O18-'Tables 2'!O12,"")</f>
        <v/>
      </c>
      <c r="H75" s="117">
        <f>IF(AND(ISNUMBER('Tables 2'!R18),ISNUMBER('Tables 2'!R12)),'Tables 2'!R18-'Tables 2'!R12,"")</f>
        <v>-0.41900000000000004</v>
      </c>
      <c r="I75" s="117">
        <f>IF(AND(ISNUMBER('Tables 2'!U18),ISNUMBER('Tables 2'!U12)),'Tables 2'!U18-'Tables 2'!U12,"")</f>
        <v>-0.38611111111110974</v>
      </c>
      <c r="J75" s="117">
        <f>IF(AND(ISNUMBER('Tables 2'!X18),ISNUMBER('Tables 2'!X12)),'Tables 2'!X18-'Tables 2'!X12,"")</f>
        <v>-0.55299999999999994</v>
      </c>
      <c r="K75" s="113">
        <f t="shared" si="24"/>
        <v>-0.57899999999999974</v>
      </c>
      <c r="L75" s="117">
        <f t="shared" si="25"/>
        <v>-0.38611111111110974</v>
      </c>
      <c r="M75" s="145">
        <f t="shared" si="26"/>
        <v>-0.48373015873015845</v>
      </c>
      <c r="N75" s="275">
        <f t="shared" si="27"/>
        <v>0.39875307629204515</v>
      </c>
      <c r="O75" s="227"/>
      <c r="P75" s="158">
        <f>IF(AND(ISNUMBER('Tables 2'!AF18),ISNUMBER('Tables 2'!AF12)),'Tables 2'!AF18-'Tables 2'!AF12,"")</f>
        <v>-0.56728999999999985</v>
      </c>
    </row>
    <row r="76" spans="2:16">
      <c r="B76" s="106" t="s">
        <v>1545</v>
      </c>
      <c r="C76" s="117">
        <f>IF(AND(ISNUMBER('Tables 2'!C19),ISNUMBER('Tables 2'!C13)),'Tables 2'!C19-'Tables 2'!C13,"")</f>
        <v>-0.28300000000000036</v>
      </c>
      <c r="D76" s="117">
        <f>IF(AND(ISNUMBER('Tables 2'!F19),ISNUMBER('Tables 2'!F13)),'Tables 2'!F19-'Tables 2'!F13,"")</f>
        <v>-0.23799999999999999</v>
      </c>
      <c r="E76" s="117">
        <f>IF(AND(ISNUMBER('Tables 2'!I19),ISNUMBER('Tables 2'!I13)),'Tables 2'!I19-'Tables 2'!I13,"")</f>
        <v>-0.2410000000000001</v>
      </c>
      <c r="F76" s="117">
        <f>IF(AND(ISNUMBER('Tables 2'!L19),ISNUMBER('Tables 2'!L13)),'Tables 2'!L19-'Tables 2'!L13,"")</f>
        <v>-0.26400000000000023</v>
      </c>
      <c r="G76" s="117" t="str">
        <f>IF(AND(ISNUMBER('Tables 2'!O19),ISNUMBER('Tables 2'!O13)),'Tables 2'!O19-'Tables 2'!O13,"")</f>
        <v/>
      </c>
      <c r="H76" s="117">
        <f>IF(AND(ISNUMBER('Tables 2'!R19),ISNUMBER('Tables 2'!R13)),'Tables 2'!R19-'Tables 2'!R13,"")</f>
        <v>-0.24800000000000022</v>
      </c>
      <c r="I76" s="117">
        <f>IF(AND(ISNUMBER('Tables 2'!U19),ISNUMBER('Tables 2'!U13)),'Tables 2'!U19-'Tables 2'!U13,"")</f>
        <v>-0.21388888888888991</v>
      </c>
      <c r="J76" s="117">
        <f>IF(AND(ISNUMBER('Tables 2'!X19),ISNUMBER('Tables 2'!X13)),'Tables 2'!X19-'Tables 2'!X13,"")</f>
        <v>-0.31799999999999962</v>
      </c>
      <c r="K76" s="113">
        <f t="shared" si="24"/>
        <v>-0.31799999999999962</v>
      </c>
      <c r="L76" s="117">
        <f t="shared" si="25"/>
        <v>-0.21388888888888991</v>
      </c>
      <c r="M76" s="145">
        <f t="shared" si="26"/>
        <v>-0.2579841269841272</v>
      </c>
      <c r="N76" s="275">
        <f t="shared" si="27"/>
        <v>0.40355626653540305</v>
      </c>
      <c r="O76" s="227"/>
      <c r="P76" s="158">
        <f>IF(AND(ISNUMBER('Tables 2'!AF19),ISNUMBER('Tables 2'!AF13)),'Tables 2'!AF19-'Tables 2'!AF13,"")</f>
        <v>-0.25829000000000013</v>
      </c>
    </row>
    <row r="77" spans="2:16">
      <c r="B77" s="106" t="s">
        <v>1546</v>
      </c>
      <c r="C77" s="117">
        <f>IF(AND(ISNUMBER('Tables 2'!C20),ISNUMBER('Tables 2'!C14)),'Tables 2'!C20-'Tables 2'!C14,"")</f>
        <v>-0.2370000000000001</v>
      </c>
      <c r="D77" s="117">
        <f>IF(AND(ISNUMBER('Tables 2'!F20),ISNUMBER('Tables 2'!F14)),'Tables 2'!F20-'Tables 2'!F14,"")</f>
        <v>-0.20899999999999963</v>
      </c>
      <c r="E77" s="117">
        <f>IF(AND(ISNUMBER('Tables 2'!I20),ISNUMBER('Tables 2'!I14)),'Tables 2'!I20-'Tables 2'!I14,"")</f>
        <v>-0.1930000000000005</v>
      </c>
      <c r="F77" s="117">
        <f>IF(AND(ISNUMBER('Tables 2'!L20),ISNUMBER('Tables 2'!L14)),'Tables 2'!L20-'Tables 2'!L14,"")</f>
        <v>-0.23800000000000043</v>
      </c>
      <c r="G77" s="117" t="str">
        <f>IF(AND(ISNUMBER('Tables 2'!O20),ISNUMBER('Tables 2'!O14)),'Tables 2'!O20-'Tables 2'!O14,"")</f>
        <v/>
      </c>
      <c r="H77" s="117">
        <f>IF(AND(ISNUMBER('Tables 2'!R20),ISNUMBER('Tables 2'!R14)),'Tables 2'!R20-'Tables 2'!R14,"")</f>
        <v>-0.21399999999999952</v>
      </c>
      <c r="I77" s="117">
        <f>IF(AND(ISNUMBER('Tables 2'!U20),ISNUMBER('Tables 2'!U14)),'Tables 2'!U20-'Tables 2'!U14,"")</f>
        <v>-0.17777777777777981</v>
      </c>
      <c r="J77" s="117" t="str">
        <f>IF(AND(ISNUMBER('Tables 2'!X20),ISNUMBER('Tables 2'!X14)),'Tables 2'!X20-'Tables 2'!X14,"")</f>
        <v/>
      </c>
      <c r="K77" s="113">
        <f t="shared" si="24"/>
        <v>-0.23800000000000043</v>
      </c>
      <c r="L77" s="117">
        <f t="shared" si="25"/>
        <v>-0.17777777777777981</v>
      </c>
      <c r="M77" s="145">
        <f t="shared" si="26"/>
        <v>-0.21146296296296332</v>
      </c>
      <c r="N77" s="275">
        <f t="shared" si="27"/>
        <v>0.28478851037743308</v>
      </c>
      <c r="O77" s="227"/>
      <c r="P77" s="158">
        <f>IF(AND(ISNUMBER('Tables 2'!AF20),ISNUMBER('Tables 2'!AF14)),'Tables 2'!AF20-'Tables 2'!AF14,"")</f>
        <v>-0.2147199999999998</v>
      </c>
    </row>
    <row r="78" spans="2:16" ht="14" thickBot="1">
      <c r="B78" s="374" t="s">
        <v>1404</v>
      </c>
      <c r="C78" s="119">
        <f>IF(AND(ISNUMBER('Tables 2'!C21),ISNUMBER('Tables 2'!C15)),'Tables 2'!C21-'Tables 2'!C15,"")</f>
        <v>-1.2520000000000002</v>
      </c>
      <c r="D78" s="119">
        <f>IF(AND(ISNUMBER('Tables 2'!F21),ISNUMBER('Tables 2'!F15)),'Tables 2'!F21-'Tables 2'!F15,"")</f>
        <v>-0.45800000000000018</v>
      </c>
      <c r="E78" s="119">
        <f>IF(AND(ISNUMBER('Tables 2'!I21),ISNUMBER('Tables 2'!I15)),'Tables 2'!I21-'Tables 2'!I15,"")</f>
        <v>-0.27799999999999958</v>
      </c>
      <c r="F78" s="119">
        <f>IF(AND(ISNUMBER('Tables 2'!L21),ISNUMBER('Tables 2'!L15)),'Tables 2'!L21-'Tables 2'!L15,"")</f>
        <v>-0.41400000000000059</v>
      </c>
      <c r="G78" s="119" t="str">
        <f>IF(AND(ISNUMBER('Tables 2'!O21),ISNUMBER('Tables 2'!O15)),'Tables 2'!O21-'Tables 2'!O15,"")</f>
        <v/>
      </c>
      <c r="H78" s="119">
        <f>IF(AND(ISNUMBER('Tables 2'!R21),ISNUMBER('Tables 2'!R15)),'Tables 2'!R21-'Tables 2'!R15,"")</f>
        <v>-0.23000000000000043</v>
      </c>
      <c r="I78" s="119">
        <f>IF(AND(ISNUMBER('Tables 2'!U21),ISNUMBER('Tables 2'!U15)),'Tables 2'!U21-'Tables 2'!U15,"")</f>
        <v>-0.59999999999999964</v>
      </c>
      <c r="J78" s="119">
        <f>IF(AND(ISNUMBER('Tables 2'!X21),ISNUMBER('Tables 2'!X15)),'Tables 2'!X21-'Tables 2'!X15,"")</f>
        <v>-0.5259999999999998</v>
      </c>
      <c r="K78" s="135">
        <f t="shared" si="24"/>
        <v>-1.2520000000000002</v>
      </c>
      <c r="L78" s="119">
        <f t="shared" si="25"/>
        <v>-0.23000000000000043</v>
      </c>
      <c r="M78" s="146">
        <f t="shared" si="26"/>
        <v>-0.53685714285714292</v>
      </c>
      <c r="N78" s="281">
        <f t="shared" si="27"/>
        <v>1.9036721660457685</v>
      </c>
      <c r="O78" s="227"/>
      <c r="P78" s="158">
        <f>IF(AND(ISNUMBER('Tables 2'!AF21),ISNUMBER('Tables 2'!AF15)),'Tables 2'!AF21-'Tables 2'!AF15,"")</f>
        <v>-1.4597799999999994</v>
      </c>
    </row>
    <row r="79" spans="2:16" ht="14" thickTop="1">
      <c r="B79" s="397" t="s">
        <v>1400</v>
      </c>
      <c r="C79" s="120"/>
      <c r="D79" s="120"/>
      <c r="E79" s="120"/>
      <c r="F79" s="120"/>
      <c r="G79" s="120"/>
      <c r="H79" s="120"/>
      <c r="I79" s="120"/>
      <c r="J79" s="120"/>
      <c r="K79" s="491" t="s">
        <v>1525</v>
      </c>
      <c r="L79" s="492"/>
      <c r="M79" s="492"/>
      <c r="N79" s="493"/>
      <c r="O79" s="152"/>
      <c r="P79" s="165"/>
    </row>
    <row r="80" spans="2:16">
      <c r="B80" s="106"/>
      <c r="C80" s="115" t="str">
        <f>'ESP-DMU'!$E$48</f>
        <v>ESP</v>
      </c>
      <c r="D80" s="115" t="str">
        <f>'BLAST-USIT'!$E$48</f>
        <v>BLAST</v>
      </c>
      <c r="E80" s="115" t="str">
        <f>DOE21D!$E$48</f>
        <v>DOE21D</v>
      </c>
      <c r="F80" s="115" t="str">
        <f>'SRES-SUN'!$E$48</f>
        <v>SRES-SUN</v>
      </c>
      <c r="G80" s="115" t="str">
        <f>'SRES-BRE'!$E$48</f>
        <v>SRES</v>
      </c>
      <c r="H80" s="115" t="str">
        <f>S3PAS!$E$48</f>
        <v>S3PAS</v>
      </c>
      <c r="I80" s="115" t="str">
        <f>TRNSYS!$E$48</f>
        <v>TSYS</v>
      </c>
      <c r="J80" s="115" t="str">
        <f>TASE!$E$48</f>
        <v>TASE</v>
      </c>
      <c r="K80" s="391"/>
      <c r="L80" s="126"/>
      <c r="M80" s="126"/>
      <c r="N80" s="392" t="s">
        <v>1371</v>
      </c>
      <c r="O80" s="125"/>
      <c r="P80" s="156" t="str">
        <f>YourData!$E$48</f>
        <v>OS</v>
      </c>
    </row>
    <row r="81" spans="2:36">
      <c r="B81" s="108" t="s">
        <v>24</v>
      </c>
      <c r="C81" s="143" t="str">
        <f>'ESP-DMU'!$E$52</f>
        <v>DMU</v>
      </c>
      <c r="D81" s="143" t="str">
        <f>'BLAST-USIT'!$E$52</f>
        <v>US-IT</v>
      </c>
      <c r="E81" s="143" t="str">
        <f>DOE21D!$E$52</f>
        <v>NREL</v>
      </c>
      <c r="F81" s="143" t="str">
        <f>'SRES-SUN'!$E$52</f>
        <v>NREL</v>
      </c>
      <c r="G81" s="457" t="s">
        <v>1520</v>
      </c>
      <c r="H81" s="143" t="str">
        <f>S3PAS!$E$52</f>
        <v>SPAIN</v>
      </c>
      <c r="I81" s="143" t="str">
        <f>TRNSYS!$E$52</f>
        <v>BEL-BRE</v>
      </c>
      <c r="J81" s="143" t="str">
        <f>TASE!$E$52</f>
        <v>FINLAND</v>
      </c>
      <c r="K81" s="393" t="s">
        <v>339</v>
      </c>
      <c r="L81" s="141" t="s">
        <v>340</v>
      </c>
      <c r="M81" s="116" t="s">
        <v>341</v>
      </c>
      <c r="N81" s="380" t="s">
        <v>1369</v>
      </c>
      <c r="O81" s="125"/>
      <c r="P81" s="164" t="str">
        <f>YourData!$E$52</f>
        <v>NREL</v>
      </c>
    </row>
    <row r="82" spans="2:36">
      <c r="B82" s="374" t="s">
        <v>1405</v>
      </c>
      <c r="C82" s="117">
        <f>IF(AND(ISNUMBER('Tables 2'!C85),ISNUMBER('Tables 2'!C83)),'Tables 2'!C85-'Tables 2'!C83,"")</f>
        <v>-0.90800000000000014</v>
      </c>
      <c r="D82" s="117">
        <f>IF(AND(ISNUMBER('Tables 2'!F85),ISNUMBER('Tables 2'!F83)),'Tables 2'!F85-'Tables 2'!F83,"")</f>
        <v>-0.80500000000000005</v>
      </c>
      <c r="E82" s="117">
        <f>IF(AND(ISNUMBER('Tables 2'!I85),ISNUMBER('Tables 2'!I83)),'Tables 2'!I85-'Tables 2'!I83,"")</f>
        <v>-0.68400000000000005</v>
      </c>
      <c r="F82" s="117">
        <f>IF(AND(ISNUMBER('Tables 2'!L85),ISNUMBER('Tables 2'!L83)),'Tables 2'!L85-'Tables 2'!L83,"")</f>
        <v>-0.40999999999999992</v>
      </c>
      <c r="G82" s="117" t="str">
        <f>IF(AND(ISNUMBER('Tables 2'!O85),ISNUMBER('Tables 2'!O83)),'Tables 2'!O85-'Tables 2'!O83,"")</f>
        <v/>
      </c>
      <c r="H82" s="117">
        <f>IF(AND(ISNUMBER('Tables 2'!R85),ISNUMBER('Tables 2'!R83)),'Tables 2'!R85-'Tables 2'!R83,"")</f>
        <v>-0.54699999999999993</v>
      </c>
      <c r="I82" s="117">
        <f>IF(AND(ISNUMBER('Tables 2'!U85),ISNUMBER('Tables 2'!U83)),'Tables 2'!U85-'Tables 2'!U83,"")</f>
        <v>-0.81555555555555204</v>
      </c>
      <c r="J82" s="117">
        <f>IF(AND(ISNUMBER('Tables 2'!X85),ISNUMBER('Tables 2'!X83)),'Tables 2'!X85-'Tables 2'!X83,"")</f>
        <v>-1.2199999999999998</v>
      </c>
      <c r="K82" s="113">
        <f t="shared" ref="K82:K89" si="28">MIN(C82:J82)</f>
        <v>-1.2199999999999998</v>
      </c>
      <c r="L82" s="131">
        <f t="shared" ref="L82:L89" si="29">MAX(C82:J82)</f>
        <v>-0.40999999999999992</v>
      </c>
      <c r="M82" s="228">
        <f t="shared" ref="M82:M89" si="30">AVERAGE(C82:J82)</f>
        <v>-0.76993650793650747</v>
      </c>
      <c r="N82" s="275">
        <f t="shared" ref="N82:N89" si="31">ABS((L82-K82)/M82)</f>
        <v>1.0520347998185795</v>
      </c>
      <c r="O82" s="227"/>
      <c r="P82" s="166">
        <f>IF(AND(ISNUMBER('Tables 2'!AF85),ISNUMBER('Tables 2'!AF83)),'Tables 2'!AF85-'Tables 2'!AF83,"")</f>
        <v>-0.87867699999999993</v>
      </c>
    </row>
    <row r="83" spans="2:36">
      <c r="B83" s="106" t="s">
        <v>328</v>
      </c>
      <c r="C83" s="117">
        <f>IF(AND(ISNUMBER('Tables 2'!C58),ISNUMBER('Tables 2'!C85)),'Tables 2'!C58-'Tables 2'!C85,"")</f>
        <v>2.3029999999999999</v>
      </c>
      <c r="D83" s="117">
        <f>IF(AND(ISNUMBER('Tables 2'!F58),ISNUMBER('Tables 2'!F85)),'Tables 2'!F58-'Tables 2'!F85,"")</f>
        <v>2.1879999999999997</v>
      </c>
      <c r="E83" s="117">
        <f>IF(AND(ISNUMBER('Tables 2'!I58),ISNUMBER('Tables 2'!I85)),'Tables 2'!I58-'Tables 2'!I85,"")</f>
        <v>2.7150000000000003</v>
      </c>
      <c r="F83" s="117">
        <f>IF(AND(ISNUMBER('Tables 2'!L58),ISNUMBER('Tables 2'!L85)),'Tables 2'!L58-'Tables 2'!L85,"")</f>
        <v>2.5190000000000001</v>
      </c>
      <c r="G83" s="117" t="str">
        <f>IF(AND(ISNUMBER('Tables 2'!O58),ISNUMBER('Tables 2'!O85)),'Tables 2'!O58-'Tables 2'!O85,"")</f>
        <v/>
      </c>
      <c r="H83" s="117">
        <f>IF(AND(ISNUMBER('Tables 2'!R58),ISNUMBER('Tables 2'!R85)),'Tables 2'!R58-'Tables 2'!R85,"")</f>
        <v>2.306</v>
      </c>
      <c r="I83" s="117">
        <f>IF(AND(ISNUMBER('Tables 2'!U58),ISNUMBER('Tables 2'!U85)),'Tables 2'!U58-'Tables 2'!U85,"")</f>
        <v>2.5838888888888922</v>
      </c>
      <c r="J83" s="117">
        <f>IF(AND(ISNUMBER('Tables 2'!X58),ISNUMBER('Tables 2'!X85)),'Tables 2'!X58-'Tables 2'!X85,"")</f>
        <v>2.0989999999999998</v>
      </c>
      <c r="K83" s="113">
        <f t="shared" si="28"/>
        <v>2.0989999999999998</v>
      </c>
      <c r="L83" s="117">
        <f t="shared" si="29"/>
        <v>2.7150000000000003</v>
      </c>
      <c r="M83" s="145">
        <f t="shared" si="30"/>
        <v>2.3876984126984131</v>
      </c>
      <c r="N83" s="275">
        <f t="shared" si="31"/>
        <v>0.25798903107861076</v>
      </c>
      <c r="O83" s="227"/>
      <c r="P83" s="166">
        <f>IF(AND(ISNUMBER('Tables 2'!AF58),ISNUMBER('Tables 2'!AF85)),'Tables 2'!AF58-'Tables 2'!AF85,"")</f>
        <v>2.4025670000000003</v>
      </c>
    </row>
    <row r="84" spans="2:36">
      <c r="B84" s="106" t="s">
        <v>329</v>
      </c>
      <c r="C84" s="117">
        <f>IF(AND(ISNUMBER('Tables 2'!C58),ISNUMBER('Tables 2'!C86)),'Tables 2'!C58-'Tables 2'!C86,"")</f>
        <v>1.0359999999999998</v>
      </c>
      <c r="D84" s="117">
        <f>IF(AND(ISNUMBER('Tables 2'!F58),ISNUMBER('Tables 2'!F86)),'Tables 2'!F58-'Tables 2'!F86,"")</f>
        <v>0.7979999999999996</v>
      </c>
      <c r="E84" s="117" t="str">
        <f>IF(AND(ISNUMBER('Tables 2'!I58),ISNUMBER('Tables 2'!I86)),'Tables 2'!I58-'Tables 2'!I86,"")</f>
        <v/>
      </c>
      <c r="F84" s="117">
        <f>IF(AND(ISNUMBER('Tables 2'!L58),ISNUMBER('Tables 2'!L86)),'Tables 2'!L58-'Tables 2'!L86,"")</f>
        <v>0.87999999999999989</v>
      </c>
      <c r="G84" s="117" t="str">
        <f>IF(AND(ISNUMBER('Tables 2'!O58),ISNUMBER('Tables 2'!O86)),'Tables 2'!O58-'Tables 2'!O86,"")</f>
        <v/>
      </c>
      <c r="H84" s="117" t="str">
        <f>IF(AND(ISNUMBER('Tables 2'!R58),ISNUMBER('Tables 2'!R86)),'Tables 2'!R58-'Tables 2'!R86,"")</f>
        <v/>
      </c>
      <c r="I84" s="117">
        <f>IF(AND(ISNUMBER('Tables 2'!U58),ISNUMBER('Tables 2'!U86)),'Tables 2'!U58-'Tables 2'!U86,"")</f>
        <v>1.2230555555555598</v>
      </c>
      <c r="J84" s="117">
        <f>IF(AND(ISNUMBER('Tables 2'!X58),ISNUMBER('Tables 2'!X86)),'Tables 2'!X58-'Tables 2'!X86,"")</f>
        <v>0.59499999999999975</v>
      </c>
      <c r="K84" s="113">
        <f t="shared" si="28"/>
        <v>0.59499999999999975</v>
      </c>
      <c r="L84" s="117">
        <f t="shared" si="29"/>
        <v>1.2230555555555598</v>
      </c>
      <c r="M84" s="145">
        <f t="shared" si="30"/>
        <v>0.90641111111111172</v>
      </c>
      <c r="N84" s="275">
        <f t="shared" si="31"/>
        <v>0.69290363705456637</v>
      </c>
      <c r="O84" s="227"/>
      <c r="P84" s="158">
        <f>IF(AND(ISNUMBER('Tables 2'!AF58),ISNUMBER('Tables 2'!AF86)),'Tables 2'!AF58-'Tables 2'!AF86,"")</f>
        <v>1.1399600000000003</v>
      </c>
    </row>
    <row r="85" spans="2:36">
      <c r="B85" s="106" t="s">
        <v>330</v>
      </c>
      <c r="C85" s="117">
        <f>IF(AND(ISNUMBER('Tables 2'!C59),ISNUMBER('Tables 2'!C53)),'Tables 2'!C59-'Tables 2'!C53,"")</f>
        <v>-3.7729999999999997</v>
      </c>
      <c r="D85" s="117">
        <f>IF(AND(ISNUMBER('Tables 2'!F59),ISNUMBER('Tables 2'!F53)),'Tables 2'!F59-'Tables 2'!F53,"")</f>
        <v>-3.3239999999999998</v>
      </c>
      <c r="E85" s="117">
        <f>IF(AND(ISNUMBER('Tables 2'!I59),ISNUMBER('Tables 2'!I53)),'Tables 2'!I59-'Tables 2'!I53,"")</f>
        <v>-3.7280000000000002</v>
      </c>
      <c r="F85" s="117">
        <f>IF(AND(ISNUMBER('Tables 2'!L59),ISNUMBER('Tables 2'!L53)),'Tables 2'!L59-'Tables 2'!L53,"")</f>
        <v>-3.0940000000000003</v>
      </c>
      <c r="G85" s="117" t="str">
        <f>IF(AND(ISNUMBER('Tables 2'!O59),ISNUMBER('Tables 2'!O53)),'Tables 2'!O59-'Tables 2'!O53,"")</f>
        <v/>
      </c>
      <c r="H85" s="117">
        <f>IF(AND(ISNUMBER('Tables 2'!R59),ISNUMBER('Tables 2'!R53)),'Tables 2'!R59-'Tables 2'!R53,"")</f>
        <v>-3.3839999999999999</v>
      </c>
      <c r="I85" s="117">
        <f>IF(AND(ISNUMBER('Tables 2'!U59),ISNUMBER('Tables 2'!U53)),'Tables 2'!U59-'Tables 2'!U53,"")</f>
        <v>-2.8833333333333298</v>
      </c>
      <c r="J85" s="117">
        <f>IF(AND(ISNUMBER('Tables 2'!X59),ISNUMBER('Tables 2'!X53)),'Tables 2'!X59-'Tables 2'!X53,"")</f>
        <v>-2.9990000000000001</v>
      </c>
      <c r="K85" s="113">
        <f t="shared" si="28"/>
        <v>-3.7729999999999997</v>
      </c>
      <c r="L85" s="117">
        <f t="shared" si="29"/>
        <v>-2.8833333333333298</v>
      </c>
      <c r="M85" s="145">
        <f t="shared" si="30"/>
        <v>-3.3121904761904757</v>
      </c>
      <c r="N85" s="275">
        <f t="shared" si="31"/>
        <v>0.26860371499223751</v>
      </c>
      <c r="O85" s="227"/>
      <c r="P85" s="158">
        <f>IF(AND(ISNUMBER('Tables 2'!AF59),ISNUMBER('Tables 2'!AF53)),'Tables 2'!AF59-'Tables 2'!AF53,"")</f>
        <v>-3.5926299999999998</v>
      </c>
    </row>
    <row r="86" spans="2:36">
      <c r="B86" s="106" t="s">
        <v>1545</v>
      </c>
      <c r="C86" s="117">
        <f>IF(AND(ISNUMBER('Tables 2'!C60),ISNUMBER('Tables 2'!C54)),'Tables 2'!C60-'Tables 2'!C54,"")</f>
        <v>-1.2490000000000001</v>
      </c>
      <c r="D86" s="117">
        <f>IF(AND(ISNUMBER('Tables 2'!F60),ISNUMBER('Tables 2'!F54)),'Tables 2'!F60-'Tables 2'!F54,"")</f>
        <v>-1.1420000000000003</v>
      </c>
      <c r="E86" s="117">
        <f>IF(AND(ISNUMBER('Tables 2'!I60),ISNUMBER('Tables 2'!I54)),'Tables 2'!I60-'Tables 2'!I54,"")</f>
        <v>-1.3209999999999997</v>
      </c>
      <c r="F86" s="117">
        <f>IF(AND(ISNUMBER('Tables 2'!L60),ISNUMBER('Tables 2'!L54)),'Tables 2'!L60-'Tables 2'!L54,"")</f>
        <v>-1.1059999999999999</v>
      </c>
      <c r="G86" s="117" t="str">
        <f>IF(AND(ISNUMBER('Tables 2'!O60),ISNUMBER('Tables 2'!O54)),'Tables 2'!O60-'Tables 2'!O54,"")</f>
        <v/>
      </c>
      <c r="H86" s="117">
        <f>IF(AND(ISNUMBER('Tables 2'!R60),ISNUMBER('Tables 2'!R54)),'Tables 2'!R60-'Tables 2'!R54,"")</f>
        <v>-1.2259999999999995</v>
      </c>
      <c r="I86" s="117">
        <f>IF(AND(ISNUMBER('Tables 2'!U60),ISNUMBER('Tables 2'!U54)),'Tables 2'!U60-'Tables 2'!U54,"")</f>
        <v>-1.2250000000000005</v>
      </c>
      <c r="J86" s="117">
        <f>IF(AND(ISNUMBER('Tables 2'!X60),ISNUMBER('Tables 2'!X54)),'Tables 2'!X60-'Tables 2'!X54,"")</f>
        <v>-1.5910000000000002</v>
      </c>
      <c r="K86" s="113">
        <f t="shared" si="28"/>
        <v>-1.5910000000000002</v>
      </c>
      <c r="L86" s="117">
        <f t="shared" si="29"/>
        <v>-1.1059999999999999</v>
      </c>
      <c r="M86" s="145">
        <f t="shared" si="30"/>
        <v>-1.2657142857142856</v>
      </c>
      <c r="N86" s="275">
        <f t="shared" si="31"/>
        <v>0.38318284424379262</v>
      </c>
      <c r="O86" s="227"/>
      <c r="P86" s="158">
        <f>IF(AND(ISNUMBER('Tables 2'!AF60),ISNUMBER('Tables 2'!AF54)),'Tables 2'!AF60-'Tables 2'!AF54,"")</f>
        <v>-1.1421900000000003</v>
      </c>
    </row>
    <row r="87" spans="2:36">
      <c r="B87" s="106" t="s">
        <v>1546</v>
      </c>
      <c r="C87" s="117">
        <f>IF(AND(ISNUMBER('Tables 2'!C61),ISNUMBER('Tables 2'!C55)),'Tables 2'!C61-'Tables 2'!C55,"")</f>
        <v>-1.1990000000000001</v>
      </c>
      <c r="D87" s="117">
        <f>IF(AND(ISNUMBER('Tables 2'!F61),ISNUMBER('Tables 2'!F55)),'Tables 2'!F61-'Tables 2'!F55,"")</f>
        <v>-1.1580000000000004</v>
      </c>
      <c r="E87" s="117">
        <f>IF(AND(ISNUMBER('Tables 2'!I61),ISNUMBER('Tables 2'!I55)),'Tables 2'!I61-'Tables 2'!I55,"")</f>
        <v>-1.2000000000000002</v>
      </c>
      <c r="F87" s="117">
        <f>IF(AND(ISNUMBER('Tables 2'!L61),ISNUMBER('Tables 2'!L55)),'Tables 2'!L61-'Tables 2'!L55,"")</f>
        <v>-1.0359999999999996</v>
      </c>
      <c r="G87" s="117" t="str">
        <f>IF(AND(ISNUMBER('Tables 2'!O61),ISNUMBER('Tables 2'!O55)),'Tables 2'!O61-'Tables 2'!O55,"")</f>
        <v/>
      </c>
      <c r="H87" s="117">
        <f>IF(AND(ISNUMBER('Tables 2'!R61),ISNUMBER('Tables 2'!R55)),'Tables 2'!R61-'Tables 2'!R55,"")</f>
        <v>-1.1789999999999998</v>
      </c>
      <c r="I87" s="117">
        <f>IF(AND(ISNUMBER('Tables 2'!U61),ISNUMBER('Tables 2'!U55)),'Tables 2'!U61-'Tables 2'!U55,"")</f>
        <v>-1.1099999999999999</v>
      </c>
      <c r="J87" s="117" t="str">
        <f>IF(AND(ISNUMBER('Tables 2'!X61),ISNUMBER('Tables 2'!X55)),'Tables 2'!X61-'Tables 2'!X55,"")</f>
        <v/>
      </c>
      <c r="K87" s="113">
        <f t="shared" si="28"/>
        <v>-1.2000000000000002</v>
      </c>
      <c r="L87" s="117">
        <f t="shared" si="29"/>
        <v>-1.0359999999999996</v>
      </c>
      <c r="M87" s="145">
        <f t="shared" si="30"/>
        <v>-1.147</v>
      </c>
      <c r="N87" s="275">
        <f t="shared" si="31"/>
        <v>0.14298169136878866</v>
      </c>
      <c r="O87" s="227"/>
      <c r="P87" s="158">
        <f>IF(AND(ISNUMBER('Tables 2'!AF61),ISNUMBER('Tables 2'!AF55)),'Tables 2'!AF61-'Tables 2'!AF55,"")</f>
        <v>-1.101</v>
      </c>
    </row>
    <row r="88" spans="2:36">
      <c r="B88" s="374" t="s">
        <v>1404</v>
      </c>
      <c r="C88" s="117">
        <f>IF(AND(ISNUMBER('Tables 2'!C62),ISNUMBER('Tables 2'!C56)),'Tables 2'!C62-'Tables 2'!C56,"")</f>
        <v>-3.2729999999999997</v>
      </c>
      <c r="D88" s="117">
        <f>IF(AND(ISNUMBER('Tables 2'!F62),ISNUMBER('Tables 2'!F56)),'Tables 2'!F62-'Tables 2'!F56,"")</f>
        <v>-2.7370000000000005</v>
      </c>
      <c r="E88" s="117">
        <f>IF(AND(ISNUMBER('Tables 2'!I62),ISNUMBER('Tables 2'!I56)),'Tables 2'!I62-'Tables 2'!I56,"")</f>
        <v>-3.1179999999999994</v>
      </c>
      <c r="F88" s="117">
        <f>IF(AND(ISNUMBER('Tables 2'!L62),ISNUMBER('Tables 2'!L56)),'Tables 2'!L62-'Tables 2'!L56,"")</f>
        <v>-2.9049999999999998</v>
      </c>
      <c r="G88" s="117" t="str">
        <f>IF(AND(ISNUMBER('Tables 2'!O62),ISNUMBER('Tables 2'!O56)),'Tables 2'!O62-'Tables 2'!O56,"")</f>
        <v/>
      </c>
      <c r="H88" s="117">
        <f>IF(AND(ISNUMBER('Tables 2'!R62),ISNUMBER('Tables 2'!R56)),'Tables 2'!R62-'Tables 2'!R56,"")</f>
        <v>-2.9159999999999999</v>
      </c>
      <c r="I88" s="117">
        <f>IF(AND(ISNUMBER('Tables 2'!U62),ISNUMBER('Tables 2'!U56)),'Tables 2'!U62-'Tables 2'!U56,"")</f>
        <v>-2.875</v>
      </c>
      <c r="J88" s="117">
        <f>IF(AND(ISNUMBER('Tables 2'!X62),ISNUMBER('Tables 2'!X56)),'Tables 2'!X62-'Tables 2'!X56,"")</f>
        <v>-3.3140000000000001</v>
      </c>
      <c r="K88" s="133">
        <f t="shared" si="28"/>
        <v>-3.3140000000000001</v>
      </c>
      <c r="L88" s="117">
        <f t="shared" si="29"/>
        <v>-2.7370000000000005</v>
      </c>
      <c r="M88" s="145">
        <f t="shared" si="30"/>
        <v>-3.0197142857142856</v>
      </c>
      <c r="N88" s="280">
        <f t="shared" si="31"/>
        <v>0.19107768000756917</v>
      </c>
      <c r="O88" s="227"/>
      <c r="P88" s="158">
        <f>IF(AND(ISNUMBER('Tables 2'!AF62),ISNUMBER('Tables 2'!AF56)),'Tables 2'!AF62-'Tables 2'!AF56,"")</f>
        <v>-3.2514400000000001</v>
      </c>
    </row>
    <row r="89" spans="2:36" ht="14" thickBot="1">
      <c r="B89" s="398" t="s">
        <v>1403</v>
      </c>
      <c r="C89" s="119">
        <f>IF(AND(ISNUMBER('Tables 2'!C63),ISNUMBER('Tables 2'!C57)),'Tables 2'!C63-'Tables 2'!C57,"")</f>
        <v>-3.9979999999999998</v>
      </c>
      <c r="D89" s="119">
        <f>IF(AND(ISNUMBER('Tables 2'!F63),ISNUMBER('Tables 2'!F57)),'Tables 2'!F63-'Tables 2'!F57,"")</f>
        <v>-3.2100000000000004</v>
      </c>
      <c r="E89" s="119">
        <f>IF(AND(ISNUMBER('Tables 2'!I63),ISNUMBER('Tables 2'!I57)),'Tables 2'!I63-'Tables 2'!I57,"")</f>
        <v>-3.8519999999999999</v>
      </c>
      <c r="F89" s="119">
        <f>IF(AND(ISNUMBER('Tables 2'!L63),ISNUMBER('Tables 2'!L57)),'Tables 2'!L63-'Tables 2'!L57,"")</f>
        <v>-3.5010000000000003</v>
      </c>
      <c r="G89" s="119" t="str">
        <f>IF(AND(ISNUMBER('Tables 2'!O63),ISNUMBER('Tables 2'!O57)),'Tables 2'!O63-'Tables 2'!O57,"")</f>
        <v/>
      </c>
      <c r="H89" s="119">
        <f>IF(AND(ISNUMBER('Tables 2'!R63),ISNUMBER('Tables 2'!R57)),'Tables 2'!R63-'Tables 2'!R57,"")</f>
        <v>-3.4659999999999997</v>
      </c>
      <c r="I89" s="119">
        <f>IF(AND(ISNUMBER('Tables 2'!U63),ISNUMBER('Tables 2'!U57)),'Tables 2'!U63-'Tables 2'!U57,"")</f>
        <v>-3.69166666666667</v>
      </c>
      <c r="J89" s="119">
        <f>IF(AND(ISNUMBER('Tables 2'!X63),ISNUMBER('Tables 2'!X57)),'Tables 2'!X63-'Tables 2'!X57,"")</f>
        <v>-3.8120000000000003</v>
      </c>
      <c r="K89" s="135">
        <f t="shared" si="28"/>
        <v>-3.9979999999999998</v>
      </c>
      <c r="L89" s="119">
        <f t="shared" si="29"/>
        <v>-3.2100000000000004</v>
      </c>
      <c r="M89" s="146">
        <f t="shared" si="30"/>
        <v>-3.6472380952380958</v>
      </c>
      <c r="N89" s="281">
        <f t="shared" si="31"/>
        <v>0.21605389596824712</v>
      </c>
      <c r="O89" s="227"/>
      <c r="P89" s="160">
        <f>IF(AND(ISNUMBER('Tables 2'!AF63),ISNUMBER('Tables 2'!AF57)),'Tables 2'!AF63-'Tables 2'!AF57,"")</f>
        <v>-4.1294500000000003</v>
      </c>
    </row>
    <row r="90" spans="2:36" ht="14" thickTop="1">
      <c r="B90" s="379" t="s">
        <v>1521</v>
      </c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217"/>
      <c r="N90" s="103"/>
      <c r="O90" s="152"/>
      <c r="P90" s="103"/>
    </row>
    <row r="91" spans="2:36">
      <c r="B91" s="360" t="s">
        <v>1517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</row>
    <row r="92" spans="2:36" ht="16">
      <c r="B92" s="77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</row>
    <row r="93" spans="2:36" ht="16">
      <c r="B93" s="77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2:36" ht="16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 s="20"/>
      <c r="AI94" s="20"/>
      <c r="AJ94" s="20"/>
    </row>
    <row r="95" spans="2:36" ht="16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 s="20"/>
      <c r="AI95" s="20"/>
      <c r="AJ95" s="20"/>
    </row>
    <row r="96" spans="2:36" ht="16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 s="20"/>
      <c r="AI96" s="20"/>
      <c r="AJ96" s="20"/>
    </row>
    <row r="97" spans="2:36" ht="16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 s="20"/>
      <c r="AI97" s="20"/>
      <c r="AJ97" s="20"/>
    </row>
    <row r="98" spans="2:36" ht="16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 s="20"/>
      <c r="AI98" s="20"/>
      <c r="AJ98" s="20"/>
    </row>
    <row r="99" spans="2:36" ht="16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 s="20"/>
      <c r="AI99" s="20"/>
      <c r="AJ99" s="20"/>
    </row>
    <row r="100" spans="2:36" ht="16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 s="20"/>
      <c r="AI100" s="20"/>
      <c r="AJ100" s="20"/>
    </row>
    <row r="101" spans="2:36" ht="16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 s="20"/>
      <c r="AI101" s="20"/>
      <c r="AJ101" s="20"/>
    </row>
    <row r="102" spans="2:36" ht="16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 s="20"/>
      <c r="AI102" s="20"/>
      <c r="AJ102" s="20"/>
    </row>
    <row r="103" spans="2:36" ht="16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 s="20"/>
      <c r="AI103" s="20"/>
      <c r="AJ103" s="20"/>
    </row>
    <row r="104" spans="2:36" ht="16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 s="20"/>
      <c r="AI104" s="20"/>
      <c r="AJ104" s="20"/>
    </row>
    <row r="105" spans="2:36" ht="16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 s="20"/>
      <c r="AI105" s="20"/>
      <c r="AJ105" s="20"/>
    </row>
    <row r="106" spans="2:36" ht="16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 s="20"/>
      <c r="AI106" s="20"/>
      <c r="AJ106" s="20"/>
    </row>
    <row r="107" spans="2:36" ht="16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 s="20"/>
      <c r="AI107" s="20"/>
      <c r="AJ107" s="20"/>
    </row>
    <row r="108" spans="2:36" ht="16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 s="20"/>
      <c r="AI108" s="20"/>
      <c r="AJ108" s="20"/>
    </row>
    <row r="109" spans="2:36" ht="16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 s="20"/>
      <c r="AI109" s="20"/>
      <c r="AJ109" s="20"/>
    </row>
    <row r="110" spans="2:36" ht="16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 s="20"/>
      <c r="AI110" s="20"/>
      <c r="AJ110" s="20"/>
    </row>
    <row r="111" spans="2:36" ht="16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 s="20"/>
      <c r="AI111" s="20"/>
      <c r="AJ111" s="20"/>
    </row>
    <row r="112" spans="2:36" ht="16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 s="20"/>
      <c r="AI112" s="20"/>
      <c r="AJ112" s="20"/>
    </row>
    <row r="113" spans="2:36" ht="16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 s="20"/>
      <c r="AI113" s="20"/>
      <c r="AJ113" s="20"/>
    </row>
    <row r="114" spans="2:36" ht="16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 s="20"/>
      <c r="AI114" s="20"/>
      <c r="AJ114" s="20"/>
    </row>
    <row r="115" spans="2:36" ht="16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 s="20"/>
      <c r="AI115" s="20"/>
      <c r="AJ115" s="20"/>
    </row>
    <row r="116" spans="2:36" ht="16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 s="20"/>
      <c r="AI116" s="20"/>
      <c r="AJ116" s="20"/>
    </row>
    <row r="117" spans="2:36" ht="16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 s="20"/>
      <c r="AI117" s="20"/>
      <c r="AJ117" s="20"/>
    </row>
    <row r="118" spans="2:36" ht="16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 s="20"/>
      <c r="AI118" s="20"/>
      <c r="AJ118" s="20"/>
    </row>
    <row r="119" spans="2:36" ht="16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 s="20"/>
      <c r="AI119" s="20"/>
      <c r="AJ119" s="20"/>
    </row>
    <row r="120" spans="2:36" ht="16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 s="20"/>
      <c r="AI120" s="20"/>
      <c r="AJ120" s="20"/>
    </row>
    <row r="121" spans="2:36" ht="16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 s="20"/>
      <c r="AI121" s="20"/>
      <c r="AJ121" s="20"/>
    </row>
    <row r="122" spans="2:36" ht="16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 s="20"/>
      <c r="AI122" s="20"/>
      <c r="AJ122" s="20"/>
    </row>
    <row r="123" spans="2:36" ht="16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 s="20"/>
      <c r="AI123" s="20"/>
      <c r="AJ123" s="20"/>
    </row>
    <row r="124" spans="2:36" ht="16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 s="20"/>
      <c r="AI124" s="20"/>
      <c r="AJ124" s="20"/>
    </row>
    <row r="125" spans="2:36" ht="16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 s="20"/>
      <c r="AI125" s="20"/>
      <c r="AJ125" s="20"/>
    </row>
    <row r="126" spans="2:36" ht="16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 s="20"/>
      <c r="AI126" s="20"/>
      <c r="AJ126" s="20"/>
    </row>
    <row r="127" spans="2:36" ht="16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 s="20"/>
      <c r="AI127" s="20"/>
      <c r="AJ127" s="20"/>
    </row>
    <row r="128" spans="2:36" ht="16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 s="20"/>
      <c r="AI128" s="20"/>
      <c r="AJ128" s="20"/>
    </row>
    <row r="129" spans="2:36" ht="16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 s="20"/>
      <c r="AI129" s="20"/>
      <c r="AJ129" s="20"/>
    </row>
    <row r="130" spans="2:36" ht="16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 s="20"/>
      <c r="AI130" s="20"/>
      <c r="AJ130" s="20"/>
    </row>
    <row r="131" spans="2:36" ht="16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 s="20"/>
      <c r="AI131" s="20"/>
      <c r="AJ131" s="20"/>
    </row>
    <row r="132" spans="2:36" ht="16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 s="20"/>
      <c r="AI132" s="20"/>
      <c r="AJ132" s="20"/>
    </row>
    <row r="133" spans="2:36" ht="16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 s="20"/>
      <c r="AI133" s="20"/>
      <c r="AJ133" s="20"/>
    </row>
    <row r="134" spans="2:36" ht="16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 s="20"/>
      <c r="AI134" s="20"/>
      <c r="AJ134" s="20"/>
    </row>
    <row r="135" spans="2:36" ht="16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 s="20"/>
      <c r="AI135" s="20"/>
      <c r="AJ135" s="20"/>
    </row>
    <row r="136" spans="2:36" ht="16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 s="20"/>
      <c r="AI136" s="20"/>
      <c r="AJ136" s="20"/>
    </row>
    <row r="137" spans="2:36" ht="16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 s="20"/>
      <c r="AI137" s="20"/>
      <c r="AJ137" s="20"/>
    </row>
    <row r="138" spans="2:36" ht="16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 s="20"/>
      <c r="AI138" s="20"/>
      <c r="AJ138" s="20"/>
    </row>
    <row r="139" spans="2:36" ht="16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 s="20"/>
      <c r="AI139" s="20"/>
      <c r="AJ139" s="20"/>
    </row>
    <row r="140" spans="2:36" ht="16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 s="20"/>
      <c r="AI140" s="20"/>
      <c r="AJ140" s="20"/>
    </row>
    <row r="141" spans="2:36" ht="16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 s="20"/>
      <c r="AI141" s="20"/>
      <c r="AJ141" s="20"/>
    </row>
    <row r="142" spans="2:36" ht="16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 s="20"/>
      <c r="AI142" s="20"/>
      <c r="AJ142" s="20"/>
    </row>
    <row r="143" spans="2:36" ht="16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 s="20"/>
      <c r="AI143" s="20"/>
      <c r="AJ143" s="20"/>
    </row>
    <row r="144" spans="2:36" ht="16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 s="20"/>
      <c r="AI144" s="20"/>
      <c r="AJ144" s="20"/>
    </row>
    <row r="145" spans="2:36" ht="16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 s="20"/>
      <c r="AI145" s="20"/>
      <c r="AJ145" s="20"/>
    </row>
    <row r="146" spans="2:36" ht="16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 s="20"/>
      <c r="AI146" s="20"/>
      <c r="AJ146" s="20"/>
    </row>
    <row r="147" spans="2:36" ht="16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 s="20"/>
      <c r="AI147" s="20"/>
      <c r="AJ147" s="20"/>
    </row>
    <row r="148" spans="2:36" ht="16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20"/>
      <c r="AI148" s="20"/>
      <c r="AJ148" s="20"/>
    </row>
    <row r="149" spans="2:36" ht="16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20"/>
      <c r="AI149" s="20"/>
      <c r="AJ149" s="20"/>
    </row>
    <row r="150" spans="2:36" ht="16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20"/>
      <c r="AI150" s="20"/>
      <c r="AJ150" s="20"/>
    </row>
    <row r="151" spans="2:36" ht="16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20"/>
      <c r="AI151" s="20"/>
      <c r="AJ151" s="20"/>
    </row>
    <row r="152" spans="2:36" ht="16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20"/>
      <c r="AI152" s="20"/>
      <c r="AJ152" s="20"/>
    </row>
    <row r="153" spans="2:36" ht="16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20"/>
      <c r="AI153" s="20"/>
      <c r="AJ153" s="20"/>
    </row>
    <row r="154" spans="2:36" ht="16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20"/>
      <c r="AI154" s="20"/>
      <c r="AJ154" s="20"/>
    </row>
    <row r="155" spans="2:36" ht="16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20"/>
      <c r="AI155" s="20"/>
      <c r="AJ155" s="20"/>
    </row>
    <row r="156" spans="2:36" ht="16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20"/>
      <c r="AI156" s="20"/>
      <c r="AJ156" s="20"/>
    </row>
    <row r="157" spans="2:36" ht="16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20"/>
      <c r="AI157" s="20"/>
      <c r="AJ157" s="20"/>
    </row>
    <row r="158" spans="2:36" ht="16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20"/>
      <c r="AI158" s="20"/>
      <c r="AJ158" s="20"/>
    </row>
    <row r="159" spans="2:36" ht="16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20"/>
      <c r="AI159" s="20"/>
      <c r="AJ159" s="20"/>
    </row>
    <row r="160" spans="2:36" ht="16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20"/>
      <c r="AI160" s="20"/>
      <c r="AJ160" s="20"/>
    </row>
    <row r="161" spans="2:36" ht="16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20"/>
      <c r="AI161" s="20"/>
      <c r="AJ161" s="20"/>
    </row>
    <row r="162" spans="2:36" ht="16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20"/>
      <c r="AI162" s="20"/>
      <c r="AJ162" s="20"/>
    </row>
    <row r="163" spans="2:36" ht="16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20"/>
      <c r="AI163" s="20"/>
      <c r="AJ163" s="20"/>
    </row>
    <row r="164" spans="2:36" ht="16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20"/>
      <c r="AI164" s="20"/>
      <c r="AJ164" s="20"/>
    </row>
    <row r="165" spans="2:36" ht="16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20"/>
      <c r="AI165" s="20"/>
      <c r="AJ165" s="20"/>
    </row>
    <row r="166" spans="2:36" ht="16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20"/>
      <c r="AI166" s="20"/>
      <c r="AJ166" s="20"/>
    </row>
    <row r="167" spans="2:36" ht="16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20"/>
      <c r="AI167" s="20"/>
      <c r="AJ167" s="20"/>
    </row>
    <row r="168" spans="2:36" ht="16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20"/>
      <c r="AI168" s="20"/>
      <c r="AJ168" s="20"/>
    </row>
    <row r="169" spans="2:36" ht="16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20"/>
      <c r="AI169" s="20"/>
      <c r="AJ169" s="20"/>
    </row>
    <row r="170" spans="2:36" ht="16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20"/>
      <c r="AI170" s="20"/>
      <c r="AJ170" s="20"/>
    </row>
    <row r="171" spans="2:36" ht="16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20"/>
      <c r="AI171" s="20"/>
      <c r="AJ171" s="20"/>
    </row>
    <row r="172" spans="2:36" ht="16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20"/>
      <c r="AI172" s="20"/>
      <c r="AJ172" s="20"/>
    </row>
    <row r="173" spans="2:36" ht="16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20"/>
      <c r="AI173" s="20"/>
      <c r="AJ173" s="20"/>
    </row>
    <row r="174" spans="2:36" ht="16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20"/>
      <c r="AI174" s="20"/>
      <c r="AJ174" s="20"/>
    </row>
    <row r="175" spans="2:36" ht="16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20"/>
      <c r="AI175" s="20"/>
      <c r="AJ175" s="20"/>
    </row>
    <row r="176" spans="2:36" ht="16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20"/>
      <c r="AI176" s="20"/>
      <c r="AJ176" s="20"/>
    </row>
    <row r="177" spans="2:36" ht="16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20"/>
      <c r="AI177" s="20"/>
      <c r="AJ177" s="20"/>
    </row>
    <row r="178" spans="2:36" ht="16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20"/>
      <c r="AI178" s="20"/>
      <c r="AJ178" s="20"/>
    </row>
    <row r="179" spans="2:36" ht="16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20"/>
      <c r="AI179" s="20"/>
      <c r="AJ179" s="20"/>
    </row>
    <row r="180" spans="2:36" ht="16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20"/>
      <c r="AI180" s="20"/>
      <c r="AJ180" s="20"/>
    </row>
    <row r="181" spans="2:36" ht="16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20"/>
      <c r="AI181" s="20"/>
      <c r="AJ181" s="20"/>
    </row>
    <row r="182" spans="2:36" ht="16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20"/>
      <c r="AI182" s="20"/>
      <c r="AJ182" s="20"/>
    </row>
    <row r="183" spans="2:36" ht="16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20"/>
      <c r="AI183" s="20"/>
      <c r="AJ183" s="20"/>
    </row>
    <row r="184" spans="2:36" ht="16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20"/>
      <c r="AI184" s="20"/>
      <c r="AJ184" s="20"/>
    </row>
    <row r="185" spans="2:36" ht="16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20"/>
      <c r="AI185" s="20"/>
      <c r="AJ185" s="20"/>
    </row>
    <row r="186" spans="2:36" ht="16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20"/>
      <c r="AI186" s="20"/>
      <c r="AJ186" s="20"/>
    </row>
    <row r="187" spans="2:36" ht="16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20"/>
      <c r="AI187" s="20"/>
      <c r="AJ187" s="20"/>
    </row>
    <row r="188" spans="2:36" ht="16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20"/>
      <c r="AI188" s="20"/>
      <c r="AJ188" s="20"/>
    </row>
    <row r="189" spans="2:36" ht="16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20"/>
      <c r="AI189" s="20"/>
      <c r="AJ189" s="20"/>
    </row>
    <row r="190" spans="2:36" ht="16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20"/>
      <c r="AI190" s="20"/>
      <c r="AJ190" s="20"/>
    </row>
    <row r="191" spans="2:36" ht="16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20"/>
      <c r="AI191" s="20"/>
      <c r="AJ191" s="20"/>
    </row>
    <row r="192" spans="2:36" ht="16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20"/>
      <c r="AI192" s="20"/>
      <c r="AJ192" s="20"/>
    </row>
    <row r="193" spans="2:36" ht="16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20"/>
      <c r="AI193" s="20"/>
      <c r="AJ193" s="20"/>
    </row>
    <row r="194" spans="2:36" ht="16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20"/>
      <c r="AI194" s="20"/>
      <c r="AJ194" s="20"/>
    </row>
    <row r="195" spans="2:36" ht="16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20"/>
      <c r="AI195" s="20"/>
      <c r="AJ195" s="20"/>
    </row>
    <row r="196" spans="2:36" ht="16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20"/>
      <c r="AI196" s="20"/>
      <c r="AJ196" s="20"/>
    </row>
    <row r="197" spans="2:36" ht="16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20"/>
      <c r="AI197" s="20"/>
      <c r="AJ197" s="20"/>
    </row>
    <row r="198" spans="2:36" ht="16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20"/>
      <c r="AI198" s="20"/>
      <c r="AJ198" s="20"/>
    </row>
    <row r="199" spans="2:36" ht="16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20"/>
      <c r="AI199" s="20"/>
      <c r="AJ199" s="20"/>
    </row>
    <row r="200" spans="2:36" ht="16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20"/>
      <c r="AI200" s="20"/>
      <c r="AJ200" s="20"/>
    </row>
    <row r="201" spans="2:36" ht="16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20"/>
      <c r="AI201" s="20"/>
      <c r="AJ201" s="20"/>
    </row>
    <row r="202" spans="2:36" ht="16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20"/>
      <c r="AI202" s="20"/>
      <c r="AJ202" s="20"/>
    </row>
    <row r="203" spans="2:36" ht="16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20"/>
      <c r="AI203" s="20"/>
      <c r="AJ203" s="20"/>
    </row>
    <row r="204" spans="2:36" ht="16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2:36" ht="16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2:36" ht="16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</row>
    <row r="207" spans="2:36" ht="16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</row>
    <row r="208" spans="2:36" ht="16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</row>
    <row r="209" spans="2:33" ht="16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</row>
    <row r="210" spans="2:33" ht="16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</row>
    <row r="211" spans="2:33" ht="16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</row>
    <row r="212" spans="2:33" ht="16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</row>
    <row r="213" spans="2:33" ht="16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</row>
    <row r="214" spans="2:33" ht="16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2:33" ht="16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2:33" ht="16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</row>
    <row r="217" spans="2:33" ht="16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</row>
    <row r="218" spans="2:33" ht="16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</row>
    <row r="219" spans="2:33" ht="16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</row>
    <row r="220" spans="2:33" ht="16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</row>
    <row r="221" spans="2:33" ht="16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</row>
    <row r="222" spans="2:33" ht="16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2:33" ht="16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2:33" ht="16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2:33" ht="16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2:33" ht="16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</row>
    <row r="227" spans="2:33" ht="16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</row>
    <row r="228" spans="2:33" ht="16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</row>
    <row r="229" spans="2:33" ht="16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</row>
    <row r="230" spans="2:33" ht="16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2:33" ht="16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</sheetData>
  <mergeCells count="11">
    <mergeCell ref="B1:P1"/>
    <mergeCell ref="B2:P2"/>
    <mergeCell ref="B3:P3"/>
    <mergeCell ref="K69:N69"/>
    <mergeCell ref="K79:N79"/>
    <mergeCell ref="K8:N8"/>
    <mergeCell ref="K17:N17"/>
    <mergeCell ref="K26:N26"/>
    <mergeCell ref="K35:N35"/>
    <mergeCell ref="K48:N48"/>
    <mergeCell ref="K58:N58"/>
  </mergeCells>
  <pageMargins left="0.5" right="0.5" top="0.3" bottom="0.31" header="0.5" footer="0.5"/>
  <pageSetup scale="88" fitToWidth="0" fitToHeight="0" orientation="landscape"/>
  <headerFooter alignWithMargins="0"/>
  <rowBreaks count="1" manualBreakCount="1">
    <brk id="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syncVertical="1" syncRef="A5" transitionEvaluation="1" codeName="Sheet11">
    <pageSetUpPr fitToPage="1"/>
  </sheetPr>
  <dimension ref="B1:AI160"/>
  <sheetViews>
    <sheetView showGridLines="0" topLeftCell="A5" workbookViewId="0"/>
  </sheetViews>
  <sheetFormatPr baseColWidth="10" defaultColWidth="9.7109375" defaultRowHeight="13"/>
  <cols>
    <col min="1" max="1" width="2.28515625" style="1" customWidth="1"/>
    <col min="2" max="2" width="22.7109375" style="75" customWidth="1"/>
    <col min="3" max="3" width="7.140625" style="20" customWidth="1"/>
    <col min="4" max="4" width="7.5703125" style="20" customWidth="1"/>
    <col min="5" max="5" width="8.140625" style="20" customWidth="1"/>
    <col min="6" max="9" width="7.5703125" style="20" customWidth="1"/>
    <col min="10" max="12" width="6.28515625" style="20" customWidth="1"/>
    <col min="13" max="13" width="8.28515625" style="1" customWidth="1"/>
    <col min="14" max="14" width="0.85546875" style="1" customWidth="1"/>
    <col min="15" max="15" width="11.28515625" style="1" customWidth="1"/>
    <col min="16" max="16384" width="9.7109375" style="1"/>
  </cols>
  <sheetData>
    <row r="1" spans="2:15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</row>
    <row r="2" spans="2:15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</row>
    <row r="3" spans="2:15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</row>
    <row r="4" spans="2:15" ht="15" customHeight="1">
      <c r="C4" s="443" t="s">
        <v>1654</v>
      </c>
    </row>
    <row r="5" spans="2:15" ht="10.5" customHeight="1">
      <c r="C5" s="443" t="s">
        <v>312</v>
      </c>
    </row>
    <row r="7" spans="2:15" ht="16">
      <c r="B7" s="325" t="s">
        <v>362</v>
      </c>
      <c r="C7" s="103"/>
      <c r="D7" s="150"/>
      <c r="E7" s="150"/>
      <c r="F7" s="150"/>
      <c r="G7" s="150"/>
      <c r="H7" s="150"/>
      <c r="I7" s="150"/>
      <c r="J7" s="150"/>
      <c r="K7" s="150"/>
      <c r="L7" s="152"/>
      <c r="M7" s="152"/>
      <c r="N7" s="152"/>
      <c r="O7" s="150"/>
    </row>
    <row r="8" spans="2:15" ht="14" thickBot="1">
      <c r="B8" s="403" t="s">
        <v>1410</v>
      </c>
      <c r="C8" s="150"/>
      <c r="D8" s="150"/>
      <c r="E8" s="150"/>
      <c r="F8" s="150"/>
      <c r="G8" s="150"/>
      <c r="H8" s="150"/>
      <c r="I8" s="150"/>
      <c r="J8" s="150"/>
      <c r="K8" s="150"/>
      <c r="L8" s="152"/>
      <c r="M8" s="152"/>
      <c r="N8" s="152"/>
      <c r="O8" s="150"/>
    </row>
    <row r="9" spans="2:15" ht="14" thickTop="1">
      <c r="B9" s="455" t="s">
        <v>1523</v>
      </c>
      <c r="C9" s="401" t="str">
        <f>'ESP-DMU'!$E$48</f>
        <v>ESP</v>
      </c>
      <c r="D9" s="401" t="str">
        <f>DOE21D!$E$48</f>
        <v>DOE21D</v>
      </c>
      <c r="E9" s="401" t="str">
        <f>'SRES-SUN'!$E$48</f>
        <v>SRES-SUN</v>
      </c>
      <c r="F9" s="401" t="str">
        <f>'SRES-BRE'!$E$48</f>
        <v>SRES</v>
      </c>
      <c r="G9" s="401" t="str">
        <f>S3PAS!$E$48</f>
        <v>S3PAS</v>
      </c>
      <c r="H9" s="401" t="str">
        <f>TRNSYS!$E$48</f>
        <v>TSYS</v>
      </c>
      <c r="I9" s="402" t="str">
        <f>TASE!$E$48</f>
        <v>TASE</v>
      </c>
      <c r="J9" s="491" t="s">
        <v>1525</v>
      </c>
      <c r="K9" s="492"/>
      <c r="L9" s="492"/>
      <c r="M9" s="493"/>
      <c r="N9" s="120"/>
      <c r="O9" s="163" t="str">
        <f>YourData!$E$48</f>
        <v>OS</v>
      </c>
    </row>
    <row r="10" spans="2:15">
      <c r="B10" s="449" t="s">
        <v>1524</v>
      </c>
      <c r="C10" s="115" t="str">
        <f>'ESP-DMU'!$E$52</f>
        <v>DMU</v>
      </c>
      <c r="D10" s="115" t="str">
        <f>DOE21D!$E$52</f>
        <v>NREL</v>
      </c>
      <c r="E10" s="115" t="str">
        <f>'SRES-SUN'!$E$52</f>
        <v>NREL</v>
      </c>
      <c r="F10" s="115" t="str">
        <f>'SRES-BRE'!$E$52</f>
        <v>BRE</v>
      </c>
      <c r="G10" s="115" t="str">
        <f>S3PAS!$E$52</f>
        <v>SPAIN</v>
      </c>
      <c r="H10" s="115" t="str">
        <f>TRNSYS!$E$52</f>
        <v>BEL-BRE</v>
      </c>
      <c r="I10" s="132" t="str">
        <f>TASE!$E$52</f>
        <v>FINLAND</v>
      </c>
      <c r="J10" s="391"/>
      <c r="K10" s="126"/>
      <c r="L10" s="126"/>
      <c r="M10" s="392" t="s">
        <v>1371</v>
      </c>
      <c r="N10" s="103"/>
      <c r="O10" s="169" t="str">
        <f>YourData!$E$52</f>
        <v>NREL</v>
      </c>
    </row>
    <row r="11" spans="2:15">
      <c r="B11" s="108" t="s">
        <v>1522</v>
      </c>
      <c r="C11" s="118"/>
      <c r="D11" s="118"/>
      <c r="E11" s="118"/>
      <c r="F11" s="118"/>
      <c r="G11" s="118"/>
      <c r="H11" s="118"/>
      <c r="I11" s="102"/>
      <c r="J11" s="393" t="s">
        <v>339</v>
      </c>
      <c r="K11" s="141" t="s">
        <v>340</v>
      </c>
      <c r="L11" s="116" t="s">
        <v>341</v>
      </c>
      <c r="M11" s="380" t="s">
        <v>1372</v>
      </c>
      <c r="N11" s="103"/>
      <c r="O11" s="159"/>
    </row>
    <row r="12" spans="2:15">
      <c r="B12" s="374" t="s">
        <v>1406</v>
      </c>
      <c r="C12" s="117">
        <f>IF(AND(ISNUMBER('ESP-DMU'!$B313),ISNUMBER('ESP-DMU'!$B296)),'ESP-DMU'!$B313/'ESP-DMU'!$B296,"")</f>
        <v>0.67403314917127077</v>
      </c>
      <c r="D12" s="117">
        <f>IF(AND(ISNUMBER(DOE21D!$B313),ISNUMBER(DOE21D!$B296)),DOE21D!$B313/DOE21D!$B296,"")</f>
        <v>0.68118628359592215</v>
      </c>
      <c r="E12" s="117">
        <f>IF(AND(ISNUMBER('SRES-SUN'!B313),ISNUMBER('SRES-SUN'!$B296)),'SRES-SUN'!$B313/'SRES-SUN'!$B296,"")</f>
        <v>0.68693918245264207</v>
      </c>
      <c r="F12" s="117">
        <f>IF(AND(ISNUMBER('SRES-BRE'!$B313),ISNUMBER('SRES-BRE'!$B296)),'SRES-BRE'!$B313/'SRES-BRE'!$B296,"")</f>
        <v>0.65727962638645654</v>
      </c>
      <c r="G12" s="117">
        <f>IF(AND(ISNUMBER(S3PAS!$B313),ISNUMBER(S3PAS!$B296)),S3PAS!$B313/S3PAS!$B296,"")</f>
        <v>0.64071856287425155</v>
      </c>
      <c r="H12" s="117">
        <f>IF(AND(ISNUMBER(TRNSYS!$B313),ISNUMBER(TRNSYS!$B296)),TRNSYS!$B313/TRNSYS!$B296,"")</f>
        <v>0.65382411067193669</v>
      </c>
      <c r="I12" s="123">
        <f>IF(AND(ISNUMBER(TASE!$B313),ISNUMBER(TASE!$B296)),TASE!$B313/TASE!$B296,"")</f>
        <v>0.6477064220183486</v>
      </c>
      <c r="J12" s="133">
        <f>MIN(C12:I12)</f>
        <v>0.64071856287425155</v>
      </c>
      <c r="K12" s="117">
        <f>MAX(C12:I12)</f>
        <v>0.68693918245264207</v>
      </c>
      <c r="L12" s="145">
        <f>AVERAGE(C12:I12)</f>
        <v>0.66309819102440404</v>
      </c>
      <c r="M12" s="280">
        <f>ABS((K12-J12)/L12)</f>
        <v>6.9704035094690017E-2</v>
      </c>
      <c r="N12" s="103"/>
      <c r="O12" s="158">
        <f>IF(AND(ISNUMBER(YourData!$B313),ISNUMBER(YourData!$B296)),YourData!$B313/YourData!$B296,"")</f>
        <v>0.69524761227588061</v>
      </c>
    </row>
    <row r="13" spans="2:15" ht="14" thickBot="1">
      <c r="B13" s="394" t="s">
        <v>1407</v>
      </c>
      <c r="C13" s="119">
        <f>IF(AND(ISNUMBER('ESP-DMU'!$B314),ISNUMBER('ESP-DMU'!$B297)),'ESP-DMU'!$B314/'ESP-DMU'!$B297,"")</f>
        <v>0.64972527472527475</v>
      </c>
      <c r="D13" s="119">
        <f>IF(AND(ISNUMBER(DOE21D!$B314),ISNUMBER(DOE21D!$B297)),DOE21D!$B314/DOE21D!$B297,"")</f>
        <v>0.67113665389527455</v>
      </c>
      <c r="E13" s="119">
        <f>IF(AND(ISNUMBER('SRES-SUN'!$B314),ISNUMBER('SRES-SUN'!$B297)),'SRES-SUN'!$B314/'SRES-SUN'!$B297,"")</f>
        <v>0.6517615176151762</v>
      </c>
      <c r="F13" s="119">
        <f>IF(AND(ISNUMBER('SRES-BRE'!$B314),ISNUMBER('SRES-BRE'!$B297)),'SRES-BRE'!$B314/'SRES-BRE'!$B297,"")</f>
        <v>0.65020099475369619</v>
      </c>
      <c r="G13" s="119">
        <f>IF(AND(ISNUMBER(S3PAS!$B314),ISNUMBER(S3PAS!$B297)),S3PAS!$B314/S3PAS!$B297,"")</f>
        <v>0.62822252374491183</v>
      </c>
      <c r="H13" s="119">
        <f>IF(AND(ISNUMBER(TRNSYS!$B314),ISNUMBER(TRNSYS!$B297)),TRNSYS!$B314/TRNSYS!$B297,"")</f>
        <v>0.64662943495400782</v>
      </c>
      <c r="I13" s="124">
        <f>IF(AND(ISNUMBER(TASE!$B314),ISNUMBER(TASE!$B297)),TASE!$B314/TASE!$B297,"")</f>
        <v>0.62261580381471393</v>
      </c>
      <c r="J13" s="135">
        <f>MIN(C13:I13)</f>
        <v>0.62261580381471393</v>
      </c>
      <c r="K13" s="119">
        <f>MAX(C13:I13)</f>
        <v>0.67113665389527455</v>
      </c>
      <c r="L13" s="146">
        <f>AVERAGE(C13:I13)</f>
        <v>0.64575602907186502</v>
      </c>
      <c r="M13" s="281">
        <f>ABS((K13-J13)/L13)</f>
        <v>7.5138051982726162E-2</v>
      </c>
      <c r="N13" s="103"/>
      <c r="O13" s="160">
        <f>IF(AND(ISNUMBER(YourData!$B314),ISNUMBER(YourData!$B297)),YourData!$B314/YourData!$B297,"")</f>
        <v>0.63438168412481988</v>
      </c>
    </row>
    <row r="14" spans="2:15" ht="14" thickTop="1">
      <c r="B14" s="360" t="s">
        <v>1519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217"/>
      <c r="M14" s="103"/>
      <c r="N14" s="152"/>
      <c r="O14" s="103"/>
    </row>
    <row r="15" spans="2:15">
      <c r="C15" s="24"/>
      <c r="D15" s="24"/>
      <c r="E15" s="24"/>
      <c r="F15" s="24"/>
      <c r="G15" s="24"/>
      <c r="H15" s="24"/>
      <c r="I15" s="24"/>
      <c r="J15" s="24"/>
      <c r="K15" s="24"/>
      <c r="M15" s="20"/>
      <c r="N15" s="20"/>
      <c r="O15" s="24"/>
    </row>
    <row r="16" spans="2:15" ht="16">
      <c r="B16" s="325" t="s">
        <v>363</v>
      </c>
      <c r="C16" s="103"/>
      <c r="D16" s="103"/>
      <c r="E16" s="103"/>
      <c r="F16" s="103"/>
      <c r="G16" s="103"/>
      <c r="H16" s="103"/>
      <c r="I16" s="103"/>
      <c r="J16" s="150"/>
      <c r="K16" s="150"/>
      <c r="M16" s="20"/>
      <c r="N16" s="20"/>
      <c r="O16" s="24"/>
    </row>
    <row r="17" spans="2:35" ht="14" thickBot="1">
      <c r="B17" s="403" t="s">
        <v>1411</v>
      </c>
      <c r="C17" s="103"/>
      <c r="D17" s="103"/>
      <c r="E17" s="103"/>
      <c r="F17" s="103"/>
      <c r="G17" s="103"/>
      <c r="H17" s="103"/>
      <c r="I17" s="103"/>
      <c r="J17" s="150"/>
      <c r="K17" s="150"/>
      <c r="M17" s="20"/>
      <c r="N17" s="20"/>
      <c r="O17" s="24"/>
    </row>
    <row r="18" spans="2:35" ht="14" thickTop="1">
      <c r="B18" s="455" t="s">
        <v>1523</v>
      </c>
      <c r="C18" s="401" t="str">
        <f>'ESP-DMU'!$E$48</f>
        <v>ESP</v>
      </c>
      <c r="D18" s="401" t="str">
        <f>DOE21D!$E$48</f>
        <v>DOE21D</v>
      </c>
      <c r="E18" s="401" t="str">
        <f>'SRES-SUN'!$E$48</f>
        <v>SRES-SUN</v>
      </c>
      <c r="F18" s="401" t="str">
        <f>'SRES-BRE'!$E$48</f>
        <v>SRES</v>
      </c>
      <c r="G18" s="401" t="str">
        <f>S3PAS!$E$48</f>
        <v>S3PAS</v>
      </c>
      <c r="H18" s="401" t="str">
        <f>TRNSYS!$E$48</f>
        <v>TSYS</v>
      </c>
      <c r="I18" s="402" t="str">
        <f>TASE!$E$48</f>
        <v>TASE</v>
      </c>
      <c r="J18" s="491" t="s">
        <v>1525</v>
      </c>
      <c r="K18" s="492"/>
      <c r="L18" s="492"/>
      <c r="M18" s="493"/>
      <c r="N18" s="120"/>
      <c r="O18" s="163" t="str">
        <f>YourData!$E$48</f>
        <v>OS</v>
      </c>
    </row>
    <row r="19" spans="2:35">
      <c r="B19" s="449" t="s">
        <v>1524</v>
      </c>
      <c r="C19" s="126" t="str">
        <f>'ESP-DMU'!$E$52</f>
        <v>DMU</v>
      </c>
      <c r="D19" s="126" t="str">
        <f>DOE21D!$E$52</f>
        <v>NREL</v>
      </c>
      <c r="E19" s="126" t="str">
        <f>'SRES-SUN'!$E$52</f>
        <v>NREL</v>
      </c>
      <c r="F19" s="153" t="str">
        <f>'SRES-BRE'!$E$52</f>
        <v>BRE</v>
      </c>
      <c r="G19" s="126" t="str">
        <f>S3PAS!$E$52</f>
        <v>SPAIN</v>
      </c>
      <c r="H19" s="126" t="str">
        <f>TRNSYS!$E$52</f>
        <v>BEL-BRE</v>
      </c>
      <c r="I19" s="174" t="str">
        <f>TASE!$E$52</f>
        <v>FINLAND</v>
      </c>
      <c r="J19" s="391"/>
      <c r="K19" s="126"/>
      <c r="L19" s="126"/>
      <c r="M19" s="392" t="s">
        <v>1371</v>
      </c>
      <c r="N19" s="103"/>
      <c r="O19" s="169" t="str">
        <f>YourData!$E$52</f>
        <v>NREL</v>
      </c>
    </row>
    <row r="20" spans="2:35">
      <c r="B20" s="108" t="s">
        <v>1522</v>
      </c>
      <c r="C20" s="127"/>
      <c r="D20" s="127"/>
      <c r="E20" s="127"/>
      <c r="F20" s="127"/>
      <c r="G20" s="127"/>
      <c r="H20" s="127"/>
      <c r="I20" s="154"/>
      <c r="J20" s="393" t="s">
        <v>339</v>
      </c>
      <c r="K20" s="141" t="s">
        <v>340</v>
      </c>
      <c r="L20" s="116" t="s">
        <v>341</v>
      </c>
      <c r="M20" s="380" t="s">
        <v>1372</v>
      </c>
      <c r="N20" s="20"/>
      <c r="O20" s="177"/>
    </row>
    <row r="21" spans="2:35">
      <c r="B21" s="399" t="s">
        <v>1408</v>
      </c>
      <c r="C21" s="117">
        <f>IF(AND(ISNUMBER('ESP-DMU'!$B333),ISNUMBER('ESP-DMU'!$B313)),1-'ESP-DMU'!$B333/'ESP-DMU'!$B313,"")</f>
        <v>0.18169398907103829</v>
      </c>
      <c r="D21" s="117">
        <f>IF(AND(ISNUMBER(DOE21D!$B333),ISNUMBER(DOE21D!$B313)),1-DOE21D!$B333/DOE21D!$B313,"")</f>
        <v>0.34557823129251697</v>
      </c>
      <c r="E21" s="117">
        <f>IF(AND(ISNUMBER('SRES-SUN'!$B333),ISNUMBER('SRES-SUN'!$B313)),1-'SRES-SUN'!$B333/'SRES-SUN'!$B313,"")</f>
        <v>0.19593613933236576</v>
      </c>
      <c r="F21" s="117">
        <f>IF(AND(ISNUMBER('SRES-BRE'!$B333),ISNUMBER('SRES-BRE'!$B313)),1-'SRES-BRE'!$B333/'SRES-BRE'!$B313,"")</f>
        <v>0.21610771635640191</v>
      </c>
      <c r="G21" s="117">
        <f>IF(AND(ISNUMBER(S3PAS!$B333),ISNUMBER(S3PAS!$B313)),1-S3PAS!$B333/S3PAS!$B313,"")</f>
        <v>0.32866043613707163</v>
      </c>
      <c r="H21" s="117">
        <f>IF(AND(ISNUMBER(TRNSYS!$B333),ISNUMBER(TRNSYS!$B313)),1-TRNSYS!$B333/TRNSYS!$B313,"")</f>
        <v>0.33879426300119386</v>
      </c>
      <c r="I21" s="320" t="str">
        <f>IF(AND(ISNUMBER(TASE!$B333),ISNUMBER(TASE!$B313)),1-TASE!$B333/TASE!$B313,"")</f>
        <v/>
      </c>
      <c r="J21" s="133">
        <f>MIN(C21:I21)</f>
        <v>0.18169398907103829</v>
      </c>
      <c r="K21" s="117">
        <f>MAX(C21:I21)</f>
        <v>0.34557823129251697</v>
      </c>
      <c r="L21" s="145">
        <f>AVERAGE(C21:I21)</f>
        <v>0.26779512919843135</v>
      </c>
      <c r="M21" s="280">
        <f>ABS((K21-J21)/L21)</f>
        <v>0.61197618758795058</v>
      </c>
      <c r="N21" s="20"/>
      <c r="O21" s="158">
        <f>IF(AND(ISNUMBER(YourData!$B333),ISNUMBER(YourData!$B313)),1-YourData!$B333/YourData!$B313,"")</f>
        <v>0.27313245952026888</v>
      </c>
    </row>
    <row r="22" spans="2:35" ht="14" thickBot="1">
      <c r="B22" s="400" t="s">
        <v>1409</v>
      </c>
      <c r="C22" s="119">
        <f>IF(AND(ISNUMBER('ESP-DMU'!$B334),ISNUMBER('ESP-DMU'!$B314)),1-'ESP-DMU'!$B334/'ESP-DMU'!$B314,"")</f>
        <v>0.17019027484143767</v>
      </c>
      <c r="D22" s="119">
        <f>IF(AND(ISNUMBER(DOE21D!$B334),ISNUMBER(DOE21D!$B314)),1-DOE21D!$B334/DOE21D!$B314,"")</f>
        <v>0.20932445290199808</v>
      </c>
      <c r="E22" s="119">
        <f>IF(AND(ISNUMBER('SRES-SUN'!$B334),ISNUMBER('SRES-SUN'!$B314)),1-'SRES-SUN'!$B334/'SRES-SUN'!$B314,"")</f>
        <v>0.16528066528066532</v>
      </c>
      <c r="F22" s="119">
        <f>IF(AND(ISNUMBER('SRES-BRE'!$B334),ISNUMBER('SRES-BRE'!$B314)),1-'SRES-BRE'!$B334/'SRES-BRE'!$B314,"")</f>
        <v>0.18803311327674732</v>
      </c>
      <c r="G22" s="119">
        <f>IF(AND(ISNUMBER(S3PAS!$B334),ISNUMBER(S3PAS!$B314)),1-S3PAS!$B334/S3PAS!$B314,"")</f>
        <v>0.18250539956803458</v>
      </c>
      <c r="H22" s="119">
        <f>IF(AND(ISNUMBER(TRNSYS!$B334),ISNUMBER(TRNSYS!$B314)),1-TRNSYS!$B334/TRNSYS!$B314,"")</f>
        <v>0.20542182752979665</v>
      </c>
      <c r="I22" s="321">
        <f>IF(AND(ISNUMBER(TASE!$B334),ISNUMBER(TASE!$B314)),1-TASE!$B334/TASE!$B314,"")</f>
        <v>0.11487964989059085</v>
      </c>
      <c r="J22" s="135">
        <f>MIN(C22:I22)</f>
        <v>0.11487964989059085</v>
      </c>
      <c r="K22" s="119">
        <f>MAX(C22:I22)</f>
        <v>0.20932445290199808</v>
      </c>
      <c r="L22" s="146">
        <f>AVERAGE(C22:I22)</f>
        <v>0.17651934046989576</v>
      </c>
      <c r="M22" s="281">
        <f>ABS((K22-J22)/L22)</f>
        <v>0.53503940565376285</v>
      </c>
      <c r="N22" s="20"/>
      <c r="O22" s="160">
        <f>IF(AND(ISNUMBER(YourData!$B334),ISNUMBER(YourData!$B314)),1-YourData!$B334/YourData!$B314,"")</f>
        <v>0.19616853007806767</v>
      </c>
    </row>
    <row r="23" spans="2:35" ht="14" thickTop="1">
      <c r="B23" s="360" t="s">
        <v>1519</v>
      </c>
      <c r="C23" s="103"/>
      <c r="D23" s="103"/>
      <c r="E23" s="103"/>
      <c r="F23" s="103"/>
      <c r="G23" s="103"/>
      <c r="H23" s="103"/>
      <c r="I23" s="103"/>
      <c r="J23" s="103"/>
      <c r="K23" s="103"/>
      <c r="L23" s="217"/>
      <c r="M23" s="103"/>
      <c r="N23" s="152"/>
      <c r="O23" s="103"/>
    </row>
    <row r="24" spans="2:35" ht="16">
      <c r="B24" s="404"/>
      <c r="L24" s="152"/>
      <c r="M24" s="152"/>
      <c r="N24" s="152"/>
    </row>
    <row r="25" spans="2:35" ht="19" thickBot="1">
      <c r="B25" s="326" t="s">
        <v>1537</v>
      </c>
      <c r="C25" s="103"/>
      <c r="D25" s="103"/>
      <c r="E25" s="103"/>
      <c r="F25" s="103"/>
      <c r="G25" s="103"/>
      <c r="H25" s="103"/>
      <c r="I25" s="103"/>
      <c r="J25" s="150"/>
      <c r="K25" s="150"/>
      <c r="M25" s="20"/>
      <c r="N25" s="20"/>
      <c r="O25" s="24"/>
      <c r="R25"/>
    </row>
    <row r="26" spans="2:35" ht="17" thickTop="1">
      <c r="B26" s="455" t="s">
        <v>1523</v>
      </c>
      <c r="C26" s="401" t="str">
        <f>'ESP-DMU'!$E$48</f>
        <v>ESP</v>
      </c>
      <c r="D26" s="401" t="str">
        <f>DOE21D!$E$48</f>
        <v>DOE21D</v>
      </c>
      <c r="E26" s="401" t="str">
        <f>'SRES-SUN'!$E$48</f>
        <v>SRES-SUN</v>
      </c>
      <c r="F26" s="401" t="str">
        <f>'SRES-BRE'!$E$48</f>
        <v>SRES</v>
      </c>
      <c r="G26" s="401" t="str">
        <f>S3PAS!$E$48</f>
        <v>S3PAS</v>
      </c>
      <c r="H26" s="401" t="str">
        <f>TRNSYS!$E$48</f>
        <v>TSYS</v>
      </c>
      <c r="I26" s="402" t="str">
        <f>TASE!$E$48</f>
        <v>TASE</v>
      </c>
      <c r="J26" s="491" t="s">
        <v>1525</v>
      </c>
      <c r="K26" s="492"/>
      <c r="L26" s="492"/>
      <c r="M26" s="493"/>
      <c r="N26" s="120"/>
      <c r="O26" s="163" t="str">
        <f>YourData!$E$48</f>
        <v>OS</v>
      </c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2:35" ht="16">
      <c r="B27" s="449" t="s">
        <v>1524</v>
      </c>
      <c r="C27" s="126" t="str">
        <f>'ESP-DMU'!$E$52</f>
        <v>DMU</v>
      </c>
      <c r="D27" s="126" t="str">
        <f>DOE21D!$E$52</f>
        <v>NREL</v>
      </c>
      <c r="E27" s="126" t="str">
        <f>'SRES-SUN'!$E$52</f>
        <v>NREL</v>
      </c>
      <c r="F27" s="153" t="str">
        <f>'SRES-BRE'!$E$52</f>
        <v>BRE</v>
      </c>
      <c r="G27" s="126" t="str">
        <f>S3PAS!$E$52</f>
        <v>SPAIN</v>
      </c>
      <c r="H27" s="126" t="str">
        <f>TRNSYS!$E$52</f>
        <v>BEL-BRE</v>
      </c>
      <c r="I27" s="174" t="str">
        <f>TASE!$E$52</f>
        <v>FINLAND</v>
      </c>
      <c r="J27" s="391"/>
      <c r="K27" s="126"/>
      <c r="L27" s="126"/>
      <c r="M27" s="392" t="s">
        <v>1371</v>
      </c>
      <c r="N27" s="103"/>
      <c r="O27" s="169" t="str">
        <f>YourData!$E$52</f>
        <v>NREL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 s="20"/>
      <c r="AH27" s="20"/>
      <c r="AI27" s="20"/>
    </row>
    <row r="28" spans="2:35" ht="16">
      <c r="B28" s="108" t="s">
        <v>1522</v>
      </c>
      <c r="C28" s="127"/>
      <c r="D28" s="127"/>
      <c r="E28" s="127"/>
      <c r="F28" s="127"/>
      <c r="G28" s="127"/>
      <c r="H28" s="127"/>
      <c r="I28" s="154"/>
      <c r="J28" s="393" t="s">
        <v>339</v>
      </c>
      <c r="K28" s="141" t="s">
        <v>340</v>
      </c>
      <c r="L28" s="116" t="s">
        <v>341</v>
      </c>
      <c r="M28" s="380" t="s">
        <v>1372</v>
      </c>
      <c r="N28" s="20"/>
      <c r="O28" s="177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 s="20"/>
      <c r="AH28" s="20"/>
      <c r="AI28" s="20"/>
    </row>
    <row r="29" spans="2:35" ht="16">
      <c r="B29" s="458" t="s">
        <v>1530</v>
      </c>
      <c r="C29" s="405">
        <f>'ESP-DMU'!$B294</f>
        <v>427</v>
      </c>
      <c r="D29" s="405">
        <f>DOE21D!$B294</f>
        <v>434</v>
      </c>
      <c r="E29" s="405">
        <f>'SRES-SUN'!$B294</f>
        <v>456</v>
      </c>
      <c r="F29" s="405">
        <f>'SRES-BRE'!$B294</f>
        <v>407.3</v>
      </c>
      <c r="G29" s="405">
        <f>S3PAS!$B294</f>
        <v>457</v>
      </c>
      <c r="H29" s="405">
        <f>TRNSYS!$B294</f>
        <v>367.4</v>
      </c>
      <c r="I29" s="406">
        <f>TASE!$B294</f>
        <v>453</v>
      </c>
      <c r="J29" s="407">
        <f>MIN(C29:I29)</f>
        <v>367.4</v>
      </c>
      <c r="K29" s="405">
        <f>MAX(C29:I29)</f>
        <v>457</v>
      </c>
      <c r="L29" s="408">
        <f>AVERAGE(C29:I29)</f>
        <v>428.81428571428575</v>
      </c>
      <c r="M29" s="280">
        <f>ABS((K29-J29)/L29)</f>
        <v>0.20894826265116437</v>
      </c>
      <c r="N29" s="20"/>
      <c r="O29" s="466">
        <f>IF(ISNUMBER(YourData!$B294),YourData!$B294,"")</f>
        <v>432.57100000000003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 s="20"/>
      <c r="AH29" s="20"/>
      <c r="AI29" s="20"/>
    </row>
    <row r="30" spans="2:35" ht="16">
      <c r="B30" s="458" t="s">
        <v>1531</v>
      </c>
      <c r="C30" s="405">
        <f>'ESP-DMU'!$B295</f>
        <v>959</v>
      </c>
      <c r="D30" s="405">
        <f>DOE21D!$B295</f>
        <v>1155</v>
      </c>
      <c r="E30" s="405">
        <f>'SRES-SUN'!$B295</f>
        <v>1083</v>
      </c>
      <c r="F30" s="405">
        <f>'SRES-BRE'!$B295</f>
        <v>1217.3</v>
      </c>
      <c r="G30" s="405">
        <f>S3PAS!$B295</f>
        <v>1082</v>
      </c>
      <c r="H30" s="405">
        <f>TRNSYS!$B295</f>
        <v>1101</v>
      </c>
      <c r="I30" s="406">
        <f>TASE!$B295</f>
        <v>962</v>
      </c>
      <c r="J30" s="407">
        <f>MIN(C30:I30)</f>
        <v>959</v>
      </c>
      <c r="K30" s="405">
        <f>MAX(C30:I30)</f>
        <v>1217.3</v>
      </c>
      <c r="L30" s="408">
        <f>AVERAGE(C30:I30)</f>
        <v>1079.9000000000001</v>
      </c>
      <c r="M30" s="280">
        <f>ABS((K30-J30)/L30)</f>
        <v>0.23918881377905354</v>
      </c>
      <c r="N30" s="20"/>
      <c r="O30" s="466">
        <f>IF(ISNUMBER(YourData!$B295),YourData!$B295,"")</f>
        <v>1185.8900000000001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 s="20"/>
      <c r="AH30" s="20"/>
      <c r="AI30" s="20"/>
    </row>
    <row r="31" spans="2:35" ht="16">
      <c r="B31" s="458" t="s">
        <v>1412</v>
      </c>
      <c r="C31" s="405">
        <f>'ESP-DMU'!$B296</f>
        <v>1086</v>
      </c>
      <c r="D31" s="405">
        <f>DOE21D!$B296</f>
        <v>1079</v>
      </c>
      <c r="E31" s="405">
        <f>'SRES-SUN'!$B296</f>
        <v>1003</v>
      </c>
      <c r="F31" s="405">
        <f>'SRES-BRE'!$B296</f>
        <v>856.5</v>
      </c>
      <c r="G31" s="405">
        <f>S3PAS!$B296</f>
        <v>1002</v>
      </c>
      <c r="H31" s="405">
        <f>TRNSYS!$B296</f>
        <v>1012</v>
      </c>
      <c r="I31" s="406">
        <f>TASE!$B296</f>
        <v>1090</v>
      </c>
      <c r="J31" s="407">
        <f>MIN(C31:I31)</f>
        <v>856.5</v>
      </c>
      <c r="K31" s="405">
        <f>MAX(C31:I31)</f>
        <v>1090</v>
      </c>
      <c r="L31" s="408">
        <f>AVERAGE(C31:I31)</f>
        <v>1018.3571428571429</v>
      </c>
      <c r="M31" s="280">
        <f>ABS((K31-J31)/L31)</f>
        <v>0.22929087465806269</v>
      </c>
      <c r="N31" s="20"/>
      <c r="O31" s="466">
        <f>IF(ISNUMBER(YourData!$B296),YourData!$B296,"")</f>
        <v>1040.74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 s="20"/>
      <c r="AH31" s="20"/>
      <c r="AI31" s="20"/>
    </row>
    <row r="32" spans="2:35" ht="16">
      <c r="B32" s="458" t="s">
        <v>1413</v>
      </c>
      <c r="C32" s="405">
        <f>'ESP-DMU'!$B297</f>
        <v>1456</v>
      </c>
      <c r="D32" s="405">
        <f>DOE21D!$B297</f>
        <v>1566</v>
      </c>
      <c r="E32" s="405">
        <f>'SRES-SUN'!$B297</f>
        <v>1476</v>
      </c>
      <c r="F32" s="405">
        <f>'SRES-BRE'!$B297</f>
        <v>1467.7</v>
      </c>
      <c r="G32" s="405">
        <f>S3PAS!$B297</f>
        <v>1474</v>
      </c>
      <c r="H32" s="405">
        <f>TRNSYS!$B297</f>
        <v>1522</v>
      </c>
      <c r="I32" s="406">
        <f>TASE!$B297</f>
        <v>1468</v>
      </c>
      <c r="J32" s="407">
        <f>MIN(C32:I32)</f>
        <v>1456</v>
      </c>
      <c r="K32" s="405">
        <f>MAX(C32:I32)</f>
        <v>1566</v>
      </c>
      <c r="L32" s="408">
        <f>AVERAGE(C32:I32)</f>
        <v>1489.957142857143</v>
      </c>
      <c r="M32" s="280">
        <f>ABS((K32-J32)/L32)</f>
        <v>7.3827626873256169E-2</v>
      </c>
      <c r="N32" s="20"/>
      <c r="O32" s="466">
        <f>IF(ISNUMBER(YourData!$B297),YourData!$B297,"")</f>
        <v>1547.51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 s="20"/>
      <c r="AH32" s="20"/>
      <c r="AI32" s="20"/>
    </row>
    <row r="33" spans="2:35" ht="17" thickBot="1">
      <c r="B33" s="459" t="s">
        <v>1532</v>
      </c>
      <c r="C33" s="410">
        <f>'ESP-DMU'!$B298</f>
        <v>1797</v>
      </c>
      <c r="D33" s="410">
        <f>DOE21D!$B298</f>
        <v>1831</v>
      </c>
      <c r="E33" s="410">
        <f>'SRES-SUN'!$B298</f>
        <v>1832</v>
      </c>
      <c r="F33" s="410">
        <f>'SRES-BRE'!$B298</f>
        <v>1831.8</v>
      </c>
      <c r="G33" s="410">
        <f>S3PAS!$B298</f>
        <v>1832</v>
      </c>
      <c r="H33" s="410">
        <f>TRNSYS!$B298</f>
        <v>1832</v>
      </c>
      <c r="I33" s="412">
        <f>TASE!$B298</f>
        <v>1832</v>
      </c>
      <c r="J33" s="409">
        <f>MIN(C33:I33)</f>
        <v>1797</v>
      </c>
      <c r="K33" s="410">
        <f>MAX(C33:I33)</f>
        <v>1832</v>
      </c>
      <c r="L33" s="411">
        <f>AVERAGE(C33:I33)</f>
        <v>1826.8285714285714</v>
      </c>
      <c r="M33" s="281">
        <f>ABS((K33-J33)/L33)</f>
        <v>1.9158885813040556E-2</v>
      </c>
      <c r="N33" s="104"/>
      <c r="O33" s="467">
        <f>IF(ISNUMBER(YourData!$B298),YourData!$B298,"")</f>
        <v>1840.93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 s="20"/>
      <c r="AH33" s="20"/>
      <c r="AI33" s="20"/>
    </row>
    <row r="34" spans="2:35" ht="17" thickTop="1">
      <c r="B34" s="360" t="s">
        <v>1519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217"/>
      <c r="M34" s="103"/>
      <c r="N34" s="152"/>
      <c r="O34" s="103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 s="20"/>
      <c r="AH34" s="20"/>
      <c r="AI34" s="20"/>
    </row>
    <row r="35" spans="2:35" ht="16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 s="20"/>
      <c r="AH35" s="20"/>
      <c r="AI35" s="20"/>
    </row>
    <row r="36" spans="2:35" ht="19" thickBot="1">
      <c r="B36" s="326" t="s">
        <v>1538</v>
      </c>
      <c r="C36" s="103"/>
      <c r="D36" s="103"/>
      <c r="E36" s="103"/>
      <c r="F36" s="103"/>
      <c r="G36" s="103"/>
      <c r="H36" s="103"/>
      <c r="I36" s="103"/>
      <c r="J36" s="150"/>
      <c r="K36" s="150"/>
      <c r="M36" s="20"/>
      <c r="N36" s="20"/>
      <c r="O36" s="24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20"/>
      <c r="AH36" s="20"/>
      <c r="AI36" s="20"/>
    </row>
    <row r="37" spans="2:35" ht="17" thickTop="1">
      <c r="B37" s="455" t="s">
        <v>1523</v>
      </c>
      <c r="C37" s="401" t="str">
        <f>'ESP-DMU'!$E$48</f>
        <v>ESP</v>
      </c>
      <c r="D37" s="401" t="str">
        <f>DOE21D!$E$48</f>
        <v>DOE21D</v>
      </c>
      <c r="E37" s="401" t="str">
        <f>'SRES-SUN'!$E$48</f>
        <v>SRES-SUN</v>
      </c>
      <c r="F37" s="401" t="str">
        <f>'SRES-BRE'!$E$48</f>
        <v>SRES</v>
      </c>
      <c r="G37" s="401" t="str">
        <f>S3PAS!$E$48</f>
        <v>S3PAS</v>
      </c>
      <c r="H37" s="401" t="str">
        <f>TRNSYS!$E$48</f>
        <v>TSYS</v>
      </c>
      <c r="I37" s="402" t="str">
        <f>TASE!$E$48</f>
        <v>TASE</v>
      </c>
      <c r="J37" s="491" t="s">
        <v>1525</v>
      </c>
      <c r="K37" s="492"/>
      <c r="L37" s="492"/>
      <c r="M37" s="493"/>
      <c r="N37" s="120"/>
      <c r="O37" s="163" t="str">
        <f>YourData!$E$48</f>
        <v>OS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20"/>
      <c r="AH37" s="20"/>
      <c r="AI37" s="20"/>
    </row>
    <row r="38" spans="2:35" ht="16">
      <c r="B38" s="449" t="s">
        <v>1524</v>
      </c>
      <c r="C38" s="126" t="str">
        <f>'ESP-DMU'!$E$52</f>
        <v>DMU</v>
      </c>
      <c r="D38" s="126" t="str">
        <f>DOE21D!$E$52</f>
        <v>NREL</v>
      </c>
      <c r="E38" s="126" t="str">
        <f>'SRES-SUN'!$E$52</f>
        <v>NREL</v>
      </c>
      <c r="F38" s="153" t="str">
        <f>'SRES-BRE'!$E$52</f>
        <v>BRE</v>
      </c>
      <c r="G38" s="126" t="str">
        <f>S3PAS!$E$52</f>
        <v>SPAIN</v>
      </c>
      <c r="H38" s="126" t="str">
        <f>TRNSYS!$E$52</f>
        <v>BEL-BRE</v>
      </c>
      <c r="I38" s="174" t="str">
        <f>TASE!$E$52</f>
        <v>FINLAND</v>
      </c>
      <c r="J38" s="391"/>
      <c r="K38" s="126"/>
      <c r="L38" s="126"/>
      <c r="M38" s="392" t="s">
        <v>1371</v>
      </c>
      <c r="N38" s="103"/>
      <c r="O38" s="169" t="str">
        <f>YourData!$E$52</f>
        <v>NREL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20"/>
      <c r="AH38" s="20"/>
      <c r="AI38" s="20"/>
    </row>
    <row r="39" spans="2:35" ht="16">
      <c r="B39" s="108" t="s">
        <v>1522</v>
      </c>
      <c r="C39" s="127"/>
      <c r="D39" s="127"/>
      <c r="E39" s="127"/>
      <c r="F39" s="127"/>
      <c r="G39" s="127"/>
      <c r="H39" s="127"/>
      <c r="I39" s="154"/>
      <c r="J39" s="393" t="s">
        <v>339</v>
      </c>
      <c r="K39" s="141" t="s">
        <v>340</v>
      </c>
      <c r="L39" s="116" t="s">
        <v>341</v>
      </c>
      <c r="M39" s="380" t="s">
        <v>1372</v>
      </c>
      <c r="N39" s="20"/>
      <c r="O39" s="177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 s="20"/>
      <c r="AH39" s="20"/>
      <c r="AI39" s="20"/>
    </row>
    <row r="40" spans="2:35" ht="16">
      <c r="B40" s="399" t="s">
        <v>1412</v>
      </c>
      <c r="C40" s="405">
        <f>'ESP-DMU'!$B313</f>
        <v>732</v>
      </c>
      <c r="D40" s="405">
        <f>DOE21D!$B313</f>
        <v>735</v>
      </c>
      <c r="E40" s="405">
        <f>'SRES-SUN'!$B313</f>
        <v>689</v>
      </c>
      <c r="F40" s="405">
        <f>'SRES-BRE'!$B313</f>
        <v>562.96</v>
      </c>
      <c r="G40" s="405">
        <f>S3PAS!$B313</f>
        <v>642</v>
      </c>
      <c r="H40" s="405">
        <f>TRNSYS!$B313</f>
        <v>661.67</v>
      </c>
      <c r="I40" s="406">
        <f>TASE!$B313</f>
        <v>706</v>
      </c>
      <c r="J40" s="407">
        <f>MIN(C40:I40)</f>
        <v>562.96</v>
      </c>
      <c r="K40" s="405">
        <f>MAX(C40:I40)</f>
        <v>735</v>
      </c>
      <c r="L40" s="408">
        <f>AVERAGE(C40:I40)</f>
        <v>675.51857142857148</v>
      </c>
      <c r="M40" s="280">
        <f>ABS((K40-J40)/L40)</f>
        <v>0.25467841637006905</v>
      </c>
      <c r="N40" s="20"/>
      <c r="O40" s="466">
        <f>IF(ISNUMBER(YourData!$B313),YourData!$B313,"")</f>
        <v>723.572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 s="20"/>
      <c r="AH40" s="20"/>
      <c r="AI40" s="20"/>
    </row>
    <row r="41" spans="2:35" ht="17" thickBot="1">
      <c r="B41" s="400" t="s">
        <v>1413</v>
      </c>
      <c r="C41" s="410">
        <f>'ESP-DMU'!$B314</f>
        <v>946</v>
      </c>
      <c r="D41" s="410">
        <f>DOE21D!$B314</f>
        <v>1051</v>
      </c>
      <c r="E41" s="410">
        <f>'SRES-SUN'!$B314</f>
        <v>962</v>
      </c>
      <c r="F41" s="410">
        <f>'SRES-BRE'!$B314</f>
        <v>954.3</v>
      </c>
      <c r="G41" s="410">
        <f>S3PAS!$B314</f>
        <v>926</v>
      </c>
      <c r="H41" s="410">
        <f>TRNSYS!$B314</f>
        <v>984.17</v>
      </c>
      <c r="I41" s="412">
        <f>TASE!$B314</f>
        <v>914</v>
      </c>
      <c r="J41" s="409">
        <f>MIN(C41:I41)</f>
        <v>914</v>
      </c>
      <c r="K41" s="410">
        <f>MAX(C41:I41)</f>
        <v>1051</v>
      </c>
      <c r="L41" s="411">
        <f>AVERAGE(C41:I41)</f>
        <v>962.49571428571437</v>
      </c>
      <c r="M41" s="281">
        <f>ABS((K41-J41)/L41)</f>
        <v>0.14233829612599386</v>
      </c>
      <c r="N41" s="20"/>
      <c r="O41" s="467">
        <f>IF(ISNUMBER(YourData!$B314),YourData!$B314,"")</f>
        <v>981.71199999999999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 s="20"/>
      <c r="AH41" s="20"/>
      <c r="AI41" s="20"/>
    </row>
    <row r="42" spans="2:35" ht="17" thickTop="1">
      <c r="B42" s="360" t="s">
        <v>1519</v>
      </c>
      <c r="C42" s="103"/>
      <c r="D42" s="103"/>
      <c r="E42" s="103"/>
      <c r="F42" s="103"/>
      <c r="G42" s="103"/>
      <c r="H42" s="103"/>
      <c r="I42" s="103"/>
      <c r="J42" s="103"/>
      <c r="K42" s="103"/>
      <c r="L42" s="217"/>
      <c r="M42" s="103"/>
      <c r="N42" s="152"/>
      <c r="O42" s="103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 s="20"/>
      <c r="AH42" s="20"/>
      <c r="AI42" s="20"/>
    </row>
    <row r="43" spans="2:35" ht="16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 s="20"/>
      <c r="AH43" s="20"/>
      <c r="AI43" s="20"/>
    </row>
    <row r="44" spans="2:35" ht="19" thickBot="1">
      <c r="B44" s="326" t="s">
        <v>1539</v>
      </c>
      <c r="C44" s="103"/>
      <c r="D44" s="103"/>
      <c r="E44" s="103"/>
      <c r="F44" s="103"/>
      <c r="G44" s="103"/>
      <c r="H44" s="103"/>
      <c r="I44" s="103"/>
      <c r="J44" s="150"/>
      <c r="K44" s="150"/>
      <c r="M44" s="20"/>
      <c r="N44" s="20"/>
      <c r="O44" s="2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 s="20"/>
      <c r="AH44" s="20"/>
      <c r="AI44" s="20"/>
    </row>
    <row r="45" spans="2:35" ht="17" thickTop="1">
      <c r="B45" s="455" t="s">
        <v>1523</v>
      </c>
      <c r="C45" s="401" t="str">
        <f>'ESP-DMU'!$E$48</f>
        <v>ESP</v>
      </c>
      <c r="D45" s="401" t="str">
        <f>DOE21D!$E$48</f>
        <v>DOE21D</v>
      </c>
      <c r="E45" s="401" t="str">
        <f>'SRES-SUN'!$E$48</f>
        <v>SRES-SUN</v>
      </c>
      <c r="F45" s="401" t="str">
        <f>'SRES-BRE'!$E$48</f>
        <v>SRES</v>
      </c>
      <c r="G45" s="401" t="str">
        <f>S3PAS!$E$48</f>
        <v>S3PAS</v>
      </c>
      <c r="H45" s="401" t="str">
        <f>TRNSYS!$E$48</f>
        <v>TSYS</v>
      </c>
      <c r="I45" s="402" t="str">
        <f>TASE!$E$48</f>
        <v>TASE</v>
      </c>
      <c r="J45" s="491" t="s">
        <v>1525</v>
      </c>
      <c r="K45" s="492"/>
      <c r="L45" s="492"/>
      <c r="M45" s="493"/>
      <c r="N45" s="120"/>
      <c r="O45" s="163" t="str">
        <f>YourData!$E$48</f>
        <v>OS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 s="20"/>
      <c r="AH45" s="20"/>
      <c r="AI45" s="20"/>
    </row>
    <row r="46" spans="2:35" ht="16">
      <c r="B46" s="449" t="s">
        <v>1524</v>
      </c>
      <c r="C46" s="126" t="str">
        <f>'ESP-DMU'!$E$52</f>
        <v>DMU</v>
      </c>
      <c r="D46" s="126" t="str">
        <f>DOE21D!$E$52</f>
        <v>NREL</v>
      </c>
      <c r="E46" s="126" t="str">
        <f>'SRES-SUN'!$E$52</f>
        <v>NREL</v>
      </c>
      <c r="F46" s="153" t="str">
        <f>'SRES-BRE'!$E$52</f>
        <v>BRE</v>
      </c>
      <c r="G46" s="126" t="str">
        <f>S3PAS!$E$52</f>
        <v>SPAIN</v>
      </c>
      <c r="H46" s="126" t="str">
        <f>TRNSYS!$E$52</f>
        <v>BEL-BRE</v>
      </c>
      <c r="I46" s="174" t="str">
        <f>TASE!$E$52</f>
        <v>FINLAND</v>
      </c>
      <c r="J46" s="391"/>
      <c r="K46" s="126"/>
      <c r="L46" s="126"/>
      <c r="M46" s="392" t="s">
        <v>1371</v>
      </c>
      <c r="N46" s="103"/>
      <c r="O46" s="169" t="str">
        <f>YourData!$E$52</f>
        <v>NREL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 s="20"/>
      <c r="AH46" s="20"/>
      <c r="AI46" s="20"/>
    </row>
    <row r="47" spans="2:35" ht="16">
      <c r="B47" s="108" t="s">
        <v>1522</v>
      </c>
      <c r="C47" s="127"/>
      <c r="D47" s="127"/>
      <c r="E47" s="127"/>
      <c r="F47" s="127"/>
      <c r="G47" s="127"/>
      <c r="H47" s="127"/>
      <c r="I47" s="154"/>
      <c r="J47" s="393" t="s">
        <v>339</v>
      </c>
      <c r="K47" s="141" t="s">
        <v>340</v>
      </c>
      <c r="L47" s="116" t="s">
        <v>341</v>
      </c>
      <c r="M47" s="380" t="s">
        <v>1372</v>
      </c>
      <c r="N47" s="20"/>
      <c r="O47" s="17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 s="20"/>
      <c r="AH47" s="20"/>
      <c r="AI47" s="20"/>
    </row>
    <row r="48" spans="2:35" ht="16">
      <c r="B48" s="399" t="s">
        <v>1412</v>
      </c>
      <c r="C48" s="405">
        <f>'ESP-DMU'!$B333</f>
        <v>599</v>
      </c>
      <c r="D48" s="405">
        <f>DOE21D!$B333</f>
        <v>481</v>
      </c>
      <c r="E48" s="405">
        <f>'SRES-SUN'!$B333</f>
        <v>554</v>
      </c>
      <c r="F48" s="405">
        <f>'SRES-BRE'!$B333</f>
        <v>441.3</v>
      </c>
      <c r="G48" s="405">
        <f>S3PAS!$B333</f>
        <v>431</v>
      </c>
      <c r="H48" s="405">
        <f>TRNSYS!$B333</f>
        <v>437.5</v>
      </c>
      <c r="I48" s="406"/>
      <c r="J48" s="407">
        <f>MIN(C48:I48)</f>
        <v>431</v>
      </c>
      <c r="K48" s="405">
        <f>MAX(C48:I48)</f>
        <v>599</v>
      </c>
      <c r="L48" s="408">
        <f>AVERAGE(C48:I48)</f>
        <v>490.63333333333338</v>
      </c>
      <c r="M48" s="280">
        <f>ABS((K48-J48)/L48)</f>
        <v>0.34241456620694338</v>
      </c>
      <c r="N48" s="20"/>
      <c r="O48" s="466">
        <f>IF(ISNUMBER(YourData!$B333),YourData!$B333,"")</f>
        <v>525.94100000000003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 s="20"/>
      <c r="AH48" s="20"/>
      <c r="AI48" s="20"/>
    </row>
    <row r="49" spans="2:35" ht="17" thickBot="1">
      <c r="B49" s="400" t="s">
        <v>1413</v>
      </c>
      <c r="C49" s="410">
        <f>'ESP-DMU'!$B334</f>
        <v>785</v>
      </c>
      <c r="D49" s="410">
        <f>DOE21D!$B334</f>
        <v>831</v>
      </c>
      <c r="E49" s="410">
        <f>'SRES-SUN'!$B334</f>
        <v>803</v>
      </c>
      <c r="F49" s="410">
        <f>'SRES-BRE'!$B334</f>
        <v>774.86</v>
      </c>
      <c r="G49" s="410">
        <f>S3PAS!$B334</f>
        <v>757</v>
      </c>
      <c r="H49" s="410">
        <f>TRNSYS!$B334</f>
        <v>782</v>
      </c>
      <c r="I49" s="412">
        <f>TASE!$B334</f>
        <v>809</v>
      </c>
      <c r="J49" s="409">
        <f>MIN(C49:I49)</f>
        <v>757</v>
      </c>
      <c r="K49" s="410">
        <f>MAX(C49:I49)</f>
        <v>831</v>
      </c>
      <c r="L49" s="411">
        <f>AVERAGE(C49:I49)</f>
        <v>791.6942857142858</v>
      </c>
      <c r="M49" s="281">
        <f>ABS((K49-J49)/L49)</f>
        <v>9.3470423287488308E-2</v>
      </c>
      <c r="N49" s="20"/>
      <c r="O49" s="467">
        <f>IF(ISNUMBER(YourData!$B334),YourData!$B334,"")</f>
        <v>789.13099999999997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 s="20"/>
      <c r="AH49" s="20"/>
      <c r="AI49" s="20"/>
    </row>
    <row r="50" spans="2:35" ht="17" thickTop="1">
      <c r="B50" s="360" t="s">
        <v>1519</v>
      </c>
      <c r="C50" s="103"/>
      <c r="D50" s="103"/>
      <c r="E50" s="103"/>
      <c r="F50" s="103"/>
      <c r="G50" s="103"/>
      <c r="H50" s="103"/>
      <c r="I50" s="103"/>
      <c r="J50" s="103"/>
      <c r="K50" s="103"/>
      <c r="L50" s="217"/>
      <c r="M50" s="103"/>
      <c r="N50" s="152"/>
      <c r="O50" s="103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 s="20"/>
      <c r="AH50" s="20"/>
      <c r="AI50" s="20"/>
    </row>
    <row r="51" spans="2:35" ht="16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 s="20"/>
      <c r="AH51" s="20"/>
      <c r="AI51" s="20"/>
    </row>
    <row r="52" spans="2:35" ht="16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 s="20"/>
      <c r="AH52" s="20"/>
      <c r="AI52" s="20"/>
    </row>
    <row r="53" spans="2:35" ht="16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 s="20"/>
      <c r="AH53" s="20"/>
      <c r="AI53" s="20"/>
    </row>
    <row r="54" spans="2:35" ht="16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 s="20"/>
      <c r="AH54" s="20"/>
      <c r="AI54" s="20"/>
    </row>
    <row r="55" spans="2:35" ht="16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 s="20"/>
      <c r="AH55" s="20"/>
      <c r="AI55" s="20"/>
    </row>
    <row r="56" spans="2:35" ht="16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 s="20"/>
      <c r="AH56" s="20"/>
      <c r="AI56" s="20"/>
    </row>
    <row r="57" spans="2:35" ht="16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 s="20"/>
      <c r="AH57" s="20"/>
      <c r="AI57" s="20"/>
    </row>
    <row r="58" spans="2:35" ht="16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 s="20"/>
      <c r="AH58" s="20"/>
      <c r="AI58" s="20"/>
    </row>
    <row r="59" spans="2:35" ht="16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 s="20"/>
      <c r="AH59" s="20"/>
      <c r="AI59" s="20"/>
    </row>
    <row r="60" spans="2:35" ht="16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 s="20"/>
      <c r="AH60" s="20"/>
      <c r="AI60" s="20"/>
    </row>
    <row r="61" spans="2:35" ht="16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 s="20"/>
      <c r="AH61" s="20"/>
      <c r="AI61" s="20"/>
    </row>
    <row r="62" spans="2:35" ht="16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 s="20"/>
      <c r="AH62" s="20"/>
      <c r="AI62" s="20"/>
    </row>
    <row r="63" spans="2:35" ht="16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 s="20"/>
      <c r="AH63" s="20"/>
      <c r="AI63" s="20"/>
    </row>
    <row r="64" spans="2:35" ht="16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 s="20"/>
      <c r="AH64" s="20"/>
      <c r="AI64" s="20"/>
    </row>
    <row r="65" spans="2:35" ht="16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 s="20"/>
      <c r="AH65" s="20"/>
      <c r="AI65" s="20"/>
    </row>
    <row r="66" spans="2:35" ht="16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 s="20"/>
      <c r="AH66" s="20"/>
      <c r="AI66" s="20"/>
    </row>
    <row r="67" spans="2:35" ht="16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 s="20"/>
      <c r="AH67" s="20"/>
      <c r="AI67" s="20"/>
    </row>
    <row r="68" spans="2:35" ht="16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 s="20"/>
      <c r="AH68" s="20"/>
      <c r="AI68" s="20"/>
    </row>
    <row r="69" spans="2:35" ht="16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 s="20"/>
      <c r="AH69" s="20"/>
      <c r="AI69" s="20"/>
    </row>
    <row r="70" spans="2:35" ht="16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 s="20"/>
      <c r="AH70" s="20"/>
      <c r="AI70" s="20"/>
    </row>
    <row r="71" spans="2:35" ht="16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 s="20"/>
      <c r="AH71" s="20"/>
      <c r="AI71" s="20"/>
    </row>
    <row r="72" spans="2:35" ht="16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 s="20"/>
      <c r="AH72" s="20"/>
      <c r="AI72" s="20"/>
    </row>
    <row r="73" spans="2:35" ht="16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 s="20"/>
      <c r="AH73" s="20"/>
      <c r="AI73" s="20"/>
    </row>
    <row r="74" spans="2:35" ht="16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 s="20"/>
      <c r="AH74" s="20"/>
      <c r="AI74" s="20"/>
    </row>
    <row r="75" spans="2:35" ht="16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 s="20"/>
      <c r="AH75" s="20"/>
      <c r="AI75" s="20"/>
    </row>
    <row r="76" spans="2:35" ht="16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 s="20"/>
      <c r="AH76" s="20"/>
      <c r="AI76" s="20"/>
    </row>
    <row r="77" spans="2:35" ht="16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 s="20"/>
      <c r="AH77" s="20"/>
      <c r="AI77" s="20"/>
    </row>
    <row r="78" spans="2:35" ht="16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 s="20"/>
      <c r="AH78" s="20"/>
      <c r="AI78" s="20"/>
    </row>
    <row r="79" spans="2:35" ht="16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 s="20"/>
      <c r="AH79" s="20"/>
      <c r="AI79" s="20"/>
    </row>
    <row r="80" spans="2:35" ht="16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 s="20"/>
      <c r="AH80" s="20"/>
      <c r="AI80" s="20"/>
    </row>
    <row r="81" spans="2:35" ht="16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 s="20"/>
      <c r="AH81" s="20"/>
      <c r="AI81" s="20"/>
    </row>
    <row r="82" spans="2:35" ht="16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 s="20"/>
      <c r="AH82" s="20"/>
      <c r="AI82" s="20"/>
    </row>
    <row r="83" spans="2:35" ht="16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 s="20"/>
      <c r="AH83" s="20"/>
      <c r="AI83" s="20"/>
    </row>
    <row r="84" spans="2:35" ht="16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 s="20"/>
      <c r="AH84" s="20"/>
      <c r="AI84" s="20"/>
    </row>
    <row r="85" spans="2:35" ht="16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 s="20"/>
      <c r="AH85" s="20"/>
      <c r="AI85" s="20"/>
    </row>
    <row r="86" spans="2:35" ht="16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 s="20"/>
      <c r="AH86" s="20"/>
      <c r="AI86" s="20"/>
    </row>
    <row r="87" spans="2:35" ht="16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 s="20"/>
      <c r="AH87" s="20"/>
      <c r="AI87" s="20"/>
    </row>
    <row r="88" spans="2:35" ht="16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 s="20"/>
      <c r="AH88" s="20"/>
      <c r="AI88" s="20"/>
    </row>
    <row r="89" spans="2:35" ht="16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 s="20"/>
      <c r="AH89" s="20"/>
      <c r="AI89" s="20"/>
    </row>
    <row r="90" spans="2:35" ht="16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 s="20"/>
      <c r="AH90" s="20"/>
      <c r="AI90" s="20"/>
    </row>
    <row r="91" spans="2:35" ht="16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 s="20"/>
      <c r="AH91" s="20"/>
      <c r="AI91" s="20"/>
    </row>
    <row r="92" spans="2:35" ht="16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 s="20"/>
      <c r="AH92" s="20"/>
      <c r="AI92" s="20"/>
    </row>
    <row r="93" spans="2:35" ht="16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 s="20"/>
      <c r="AH93" s="20"/>
      <c r="AI93" s="20"/>
    </row>
    <row r="94" spans="2:35" ht="16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 s="20"/>
      <c r="AH94" s="20"/>
      <c r="AI94" s="20"/>
    </row>
    <row r="95" spans="2:35" ht="16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 s="20"/>
      <c r="AH95" s="20"/>
      <c r="AI95" s="20"/>
    </row>
    <row r="96" spans="2:35" ht="16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 s="20"/>
      <c r="AH96" s="20"/>
      <c r="AI96" s="20"/>
    </row>
    <row r="97" spans="2:35" ht="16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 s="20"/>
      <c r="AH97" s="20"/>
      <c r="AI97" s="20"/>
    </row>
    <row r="98" spans="2:35" ht="16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 s="20"/>
      <c r="AH98" s="20"/>
      <c r="AI98" s="20"/>
    </row>
    <row r="99" spans="2:35" ht="16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 s="20"/>
      <c r="AH99" s="20"/>
      <c r="AI99" s="20"/>
    </row>
    <row r="100" spans="2:35" ht="16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 s="20"/>
      <c r="AH100" s="20"/>
      <c r="AI100" s="20"/>
    </row>
    <row r="101" spans="2:35" ht="16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 s="20"/>
      <c r="AH101" s="20"/>
      <c r="AI101" s="20"/>
    </row>
    <row r="102" spans="2:35" ht="16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 s="20"/>
      <c r="AH102" s="20"/>
      <c r="AI102" s="20"/>
    </row>
    <row r="103" spans="2:35" ht="16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 s="20"/>
      <c r="AH103" s="20"/>
      <c r="AI103" s="20"/>
    </row>
    <row r="104" spans="2:35" ht="16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 s="20"/>
      <c r="AH104" s="20"/>
      <c r="AI104" s="20"/>
    </row>
    <row r="105" spans="2:35" ht="16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 s="20"/>
      <c r="AH105" s="20"/>
      <c r="AI105" s="20"/>
    </row>
    <row r="106" spans="2:35" ht="16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 s="20"/>
      <c r="AH106" s="20"/>
      <c r="AI106" s="20"/>
    </row>
    <row r="107" spans="2:35" ht="16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 s="20"/>
      <c r="AH107" s="20"/>
      <c r="AI107" s="20"/>
    </row>
    <row r="108" spans="2:35" ht="16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 s="20"/>
      <c r="AH108" s="20"/>
      <c r="AI108" s="20"/>
    </row>
    <row r="109" spans="2:35" ht="16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 s="20"/>
      <c r="AH109" s="20"/>
      <c r="AI109" s="20"/>
    </row>
    <row r="110" spans="2:35" ht="16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 s="20"/>
      <c r="AH110" s="20"/>
      <c r="AI110" s="20"/>
    </row>
    <row r="111" spans="2:35" ht="16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 s="20"/>
      <c r="AH111" s="20"/>
      <c r="AI111" s="20"/>
    </row>
    <row r="112" spans="2:35" ht="16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 s="20"/>
      <c r="AH112" s="20"/>
      <c r="AI112" s="20"/>
    </row>
    <row r="113" spans="2:35" ht="16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 s="20"/>
      <c r="AH113" s="20"/>
      <c r="AI113" s="20"/>
    </row>
    <row r="114" spans="2:35" ht="16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 s="20"/>
      <c r="AH114" s="20"/>
      <c r="AI114" s="20"/>
    </row>
    <row r="115" spans="2:35" ht="16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 s="20"/>
      <c r="AH115" s="20"/>
      <c r="AI115" s="20"/>
    </row>
    <row r="116" spans="2:35" ht="16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 s="20"/>
      <c r="AH116" s="20"/>
      <c r="AI116" s="20"/>
    </row>
    <row r="117" spans="2:35" ht="16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 s="20"/>
      <c r="AH117" s="20"/>
      <c r="AI117" s="20"/>
    </row>
    <row r="118" spans="2:35" ht="16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 s="20"/>
      <c r="AH118" s="20"/>
      <c r="AI118" s="20"/>
    </row>
    <row r="119" spans="2:35" ht="16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 s="20"/>
      <c r="AH119" s="20"/>
      <c r="AI119" s="20"/>
    </row>
    <row r="120" spans="2:35" ht="16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 s="20"/>
      <c r="AH120" s="20"/>
      <c r="AI120" s="20"/>
    </row>
    <row r="121" spans="2:35" ht="16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20"/>
      <c r="AH121" s="20"/>
      <c r="AI121" s="20"/>
    </row>
    <row r="122" spans="2:35" ht="16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20"/>
      <c r="AH122" s="20"/>
      <c r="AI122" s="20"/>
    </row>
    <row r="123" spans="2:35" ht="16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20"/>
      <c r="AH123" s="20"/>
      <c r="AI123" s="20"/>
    </row>
    <row r="124" spans="2:35" ht="16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20"/>
      <c r="AH124" s="20"/>
      <c r="AI124" s="20"/>
    </row>
    <row r="125" spans="2:35" ht="16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20"/>
      <c r="AH125" s="20"/>
      <c r="AI125" s="20"/>
    </row>
    <row r="126" spans="2:35" ht="16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20"/>
      <c r="AH126" s="20"/>
      <c r="AI126" s="20"/>
    </row>
    <row r="127" spans="2:35" ht="16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20"/>
      <c r="AH127" s="20"/>
      <c r="AI127" s="20"/>
    </row>
    <row r="128" spans="2:35" ht="16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20"/>
      <c r="AH128" s="20"/>
      <c r="AI128" s="20"/>
    </row>
    <row r="129" spans="2:35" ht="16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 s="20"/>
      <c r="AH129" s="20"/>
      <c r="AI129" s="20"/>
    </row>
    <row r="130" spans="2:35" ht="16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 s="20"/>
      <c r="AH130" s="20"/>
      <c r="AI130" s="20"/>
    </row>
    <row r="131" spans="2:35" ht="16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 s="20"/>
      <c r="AH131" s="20"/>
      <c r="AI131" s="20"/>
    </row>
    <row r="132" spans="2:35" ht="16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 s="20"/>
      <c r="AH132" s="20"/>
      <c r="AI132" s="20"/>
    </row>
    <row r="133" spans="2:35" ht="16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</row>
    <row r="134" spans="2:35" ht="16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</row>
    <row r="135" spans="2:35" ht="16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</row>
    <row r="136" spans="2:35" ht="16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</row>
    <row r="137" spans="2:35" ht="16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</row>
    <row r="138" spans="2:35" ht="16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</row>
    <row r="139" spans="2:35" ht="16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</row>
    <row r="140" spans="2:35" ht="16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</row>
    <row r="141" spans="2:35" ht="16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</row>
    <row r="142" spans="2:35" ht="16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</row>
    <row r="143" spans="2:35" ht="16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</row>
    <row r="144" spans="2:35" ht="16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</row>
    <row r="145" spans="2:32" ht="16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</row>
    <row r="146" spans="2:32" ht="16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</row>
    <row r="147" spans="2:32" ht="16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</row>
    <row r="148" spans="2:32" ht="16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</row>
    <row r="149" spans="2:32" ht="16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</row>
    <row r="150" spans="2:32" ht="16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</row>
    <row r="151" spans="2:32" ht="16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</row>
    <row r="152" spans="2:32" ht="16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</row>
    <row r="153" spans="2:32" ht="16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</row>
    <row r="154" spans="2:32" ht="16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</row>
    <row r="155" spans="2:32" ht="16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</row>
    <row r="156" spans="2:32" ht="16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</row>
    <row r="157" spans="2:32" ht="16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</row>
    <row r="158" spans="2:32" ht="16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</row>
    <row r="159" spans="2:32" ht="16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2:32" ht="16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</sheetData>
  <mergeCells count="8">
    <mergeCell ref="J26:M26"/>
    <mergeCell ref="J37:M37"/>
    <mergeCell ref="J45:M45"/>
    <mergeCell ref="B1:O1"/>
    <mergeCell ref="B2:O2"/>
    <mergeCell ref="B3:O3"/>
    <mergeCell ref="J9:M9"/>
    <mergeCell ref="J18:M18"/>
  </mergeCells>
  <pageMargins left="0.5" right="0.5" top="0.3" bottom="0.5" header="0.5" footer="0.5"/>
  <pageSetup scale="93" fitToHeight="0" orientation="landscape"/>
  <headerFooter alignWithMargins="0"/>
  <rowBreaks count="1" manualBreakCount="1">
    <brk id="35" min="1" max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syncVertical="1" syncRef="A1" transitionEvaluation="1" codeName="Sheet72"/>
  <dimension ref="A1:AV946"/>
  <sheetViews>
    <sheetView showGridLines="0" zoomScale="141" zoomScaleNormal="141" zoomScalePageLayoutView="141" workbookViewId="0">
      <selection activeCell="A2" sqref="A2"/>
    </sheetView>
  </sheetViews>
  <sheetFormatPr baseColWidth="10" defaultColWidth="9.7109375" defaultRowHeight="13"/>
  <cols>
    <col min="1" max="1" width="29" style="13" customWidth="1"/>
    <col min="2" max="2" width="12.28515625" style="13" customWidth="1"/>
    <col min="3" max="3" width="9.7109375" style="13"/>
    <col min="4" max="4" width="9.7109375" style="59"/>
    <col min="5" max="5" width="12.28515625" style="13" customWidth="1"/>
    <col min="6" max="6" width="10.140625" style="13" customWidth="1"/>
    <col min="7" max="11" width="12.28515625" style="13" customWidth="1"/>
    <col min="12" max="12" width="10.28515625" style="13" customWidth="1"/>
    <col min="13" max="16" width="9.7109375" style="13"/>
    <col min="17" max="17" width="27.85546875" style="13" customWidth="1"/>
    <col min="18" max="18" width="9.7109375" style="13"/>
    <col min="19" max="19" width="12.85546875" style="13" customWidth="1"/>
    <col min="20" max="25" width="9.7109375" style="13"/>
    <col min="26" max="26" width="10.28515625" style="13" customWidth="1"/>
    <col min="27" max="28" width="9.7109375" style="13"/>
    <col min="29" max="29" width="9.7109375" style="2"/>
    <col min="30" max="30" width="18.28515625" style="2" customWidth="1"/>
    <col min="31" max="16384" width="9.7109375" style="2"/>
  </cols>
  <sheetData>
    <row r="1" spans="1:28" s="1" customFormat="1">
      <c r="A1" s="12" t="s">
        <v>1646</v>
      </c>
      <c r="B1" s="20"/>
      <c r="C1" s="28"/>
      <c r="D1" s="26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3" spans="1:28" s="1" customFormat="1">
      <c r="A3" s="28"/>
      <c r="B3" s="20"/>
      <c r="C3" s="20"/>
      <c r="D3" s="26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28" s="1" customFormat="1">
      <c r="A4" s="28"/>
      <c r="B4" s="20"/>
      <c r="C4" s="20"/>
      <c r="D4" s="26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 spans="1:28" s="1" customFormat="1">
      <c r="A5" s="28"/>
      <c r="B5" s="20"/>
      <c r="C5" s="20"/>
      <c r="D5" s="26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 spans="1:28" s="1" customFormat="1">
      <c r="A6" s="28"/>
      <c r="B6" s="20"/>
      <c r="C6" s="20"/>
      <c r="D6" s="26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28" s="1" customFormat="1">
      <c r="A7" s="28"/>
      <c r="B7" s="20"/>
      <c r="C7" s="20"/>
      <c r="D7" s="26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 spans="1:28" s="1" customFormat="1">
      <c r="A8" s="28"/>
      <c r="B8" s="20"/>
      <c r="C8" s="20"/>
      <c r="D8" s="26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 spans="1:28" s="1" customFormat="1">
      <c r="A9" s="20"/>
      <c r="B9" s="20"/>
      <c r="C9" s="20"/>
      <c r="D9" s="26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 spans="1:28" s="1" customFormat="1">
      <c r="A10" s="28"/>
      <c r="B10" s="20"/>
      <c r="C10" s="20"/>
      <c r="D10" s="26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 spans="1:28" s="1" customFormat="1">
      <c r="A11" s="28"/>
      <c r="B11" s="20"/>
      <c r="C11" s="20"/>
      <c r="D11" s="26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28" s="1" customFormat="1">
      <c r="A12" s="28"/>
      <c r="B12" s="20"/>
      <c r="C12" s="20"/>
      <c r="D12" s="26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28" s="1" customFormat="1">
      <c r="A13" s="28"/>
      <c r="B13" s="20"/>
      <c r="C13" s="20"/>
      <c r="D13" s="26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spans="1:28" s="1" customFormat="1">
      <c r="A14" s="28"/>
      <c r="B14" s="20"/>
      <c r="C14" s="20"/>
      <c r="D14" s="26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spans="1:28" s="1" customFormat="1">
      <c r="A15" s="28"/>
      <c r="B15" s="20"/>
      <c r="C15" s="20"/>
      <c r="D15" s="26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pans="1:28" s="1" customFormat="1">
      <c r="A16" s="20"/>
      <c r="B16" s="20"/>
      <c r="C16" s="20"/>
      <c r="D16" s="26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spans="1:28" s="1" customFormat="1">
      <c r="A17" s="28"/>
      <c r="B17" s="20"/>
      <c r="C17" s="20"/>
      <c r="D17" s="26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pans="1:28" s="1" customFormat="1">
      <c r="A18" s="28"/>
      <c r="B18" s="20"/>
      <c r="C18" s="20"/>
      <c r="D18" s="26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spans="1:28" s="1" customFormat="1">
      <c r="A19" s="28"/>
      <c r="B19" s="20"/>
      <c r="C19" s="20"/>
      <c r="D19" s="26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spans="1:28" s="1" customFormat="1">
      <c r="A20" s="20"/>
      <c r="B20" s="20"/>
      <c r="C20" s="20"/>
      <c r="D20" s="26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spans="1:28" s="1" customFormat="1">
      <c r="A21" s="28"/>
      <c r="B21" s="20"/>
      <c r="C21" s="28"/>
      <c r="D21" s="26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 spans="1:28" s="1" customFormat="1">
      <c r="A22" s="28"/>
      <c r="B22" s="20"/>
      <c r="C22" s="28"/>
      <c r="D22" s="26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 spans="1:28" s="1" customFormat="1">
      <c r="A23" s="28"/>
      <c r="B23" s="20"/>
      <c r="C23" s="20"/>
      <c r="D23" s="3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 spans="1:28" s="1" customFormat="1">
      <c r="A24" s="28"/>
      <c r="B24" s="20"/>
      <c r="C24" s="28"/>
      <c r="D24" s="26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 spans="1:28" s="1" customFormat="1">
      <c r="A25" s="28"/>
      <c r="B25" s="20"/>
      <c r="C25" s="20"/>
      <c r="D25" s="3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 spans="1:28" s="1" customFormat="1">
      <c r="A26" s="28"/>
      <c r="B26" s="20"/>
      <c r="C26" s="28"/>
      <c r="D26" s="26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 spans="1:28" s="1" customFormat="1">
      <c r="A27" s="28"/>
      <c r="B27" s="20"/>
      <c r="C27" s="20"/>
      <c r="D27" s="3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 spans="1:28" s="1" customFormat="1">
      <c r="A28" s="28"/>
      <c r="B28" s="20"/>
      <c r="C28" s="28"/>
      <c r="D28" s="26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 spans="1:28" s="1" customFormat="1">
      <c r="A29" s="28"/>
      <c r="B29" s="20"/>
      <c r="C29" s="28"/>
      <c r="D29" s="26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 spans="1:28" s="1" customFormat="1">
      <c r="A30" s="28"/>
      <c r="B30" s="20"/>
      <c r="C30" s="28"/>
      <c r="D30" s="26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 spans="1:28" s="1" customFormat="1">
      <c r="A31" s="20"/>
      <c r="B31" s="20"/>
      <c r="C31" s="20"/>
      <c r="D31" s="2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 spans="1:28" s="1" customFormat="1">
      <c r="A32" s="28"/>
      <c r="B32" s="20"/>
      <c r="C32" s="28"/>
      <c r="D32" s="26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 spans="1:28" s="1" customFormat="1">
      <c r="A33" s="20"/>
      <c r="B33" s="20"/>
      <c r="C33" s="28"/>
      <c r="D33" s="26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 spans="1:28" s="1" customFormat="1">
      <c r="A34" s="20"/>
      <c r="B34" s="20"/>
      <c r="C34" s="28"/>
      <c r="D34" s="26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 spans="1:28" s="1" customFormat="1">
      <c r="A35" s="20"/>
      <c r="B35" s="20"/>
      <c r="C35" s="28"/>
      <c r="D35" s="26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 spans="1:28" s="1" customFormat="1">
      <c r="A36" s="20"/>
      <c r="B36" s="20"/>
      <c r="C36" s="20"/>
      <c r="D36" s="26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 spans="1:28" s="1" customFormat="1">
      <c r="A37" s="28"/>
      <c r="B37" s="20"/>
      <c r="C37" s="20"/>
      <c r="D37" s="26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 spans="1:28" s="1" customFormat="1">
      <c r="A38" s="28"/>
      <c r="B38" s="20"/>
      <c r="C38" s="20"/>
      <c r="D38" s="26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 spans="1:28" s="1" customFormat="1">
      <c r="A39" s="28"/>
      <c r="B39" s="20"/>
      <c r="C39" s="20"/>
      <c r="D39" s="26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 spans="1:28" s="1" customFormat="1">
      <c r="A40" s="28"/>
      <c r="B40" s="20"/>
      <c r="C40" s="20"/>
      <c r="D40" s="26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 spans="1:28" s="1" customFormat="1">
      <c r="A41" s="28"/>
      <c r="B41" s="20"/>
      <c r="C41" s="20"/>
      <c r="D41" s="26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 spans="1:28" s="1" customFormat="1">
      <c r="A42" s="28"/>
      <c r="B42" s="20"/>
      <c r="C42" s="20"/>
      <c r="D42" s="26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 spans="1:28" s="1" customFormat="1">
      <c r="A43" s="28"/>
      <c r="B43" s="20"/>
      <c r="C43" s="20"/>
      <c r="D43" s="26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28" s="1" customFormat="1">
      <c r="A44" s="20"/>
      <c r="B44" s="20"/>
      <c r="C44" s="20"/>
      <c r="D44" s="26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 spans="1:28" s="1" customFormat="1">
      <c r="A45" s="20"/>
      <c r="B45" s="20"/>
      <c r="C45" s="20"/>
      <c r="D45" s="26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 spans="1:28" s="1" customFormat="1">
      <c r="A46" s="20"/>
      <c r="B46" s="20"/>
      <c r="C46" s="20"/>
      <c r="D46" s="26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 spans="1:28" s="1" customFormat="1">
      <c r="A47" s="20"/>
      <c r="B47" s="20"/>
      <c r="C47" s="20"/>
      <c r="D47" s="26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 spans="1:28" s="1" customFormat="1">
      <c r="A48" s="20"/>
      <c r="B48" s="20"/>
      <c r="C48" s="20"/>
      <c r="D48" s="26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 spans="1:28" s="1" customFormat="1">
      <c r="A49" s="20"/>
      <c r="B49" s="20"/>
      <c r="C49" s="20"/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 spans="1:28" s="1" customFormat="1">
      <c r="A50" s="20"/>
      <c r="B50" s="20"/>
      <c r="C50" s="20"/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 spans="1:28" s="1" customFormat="1">
      <c r="A51" s="20"/>
      <c r="B51" s="20"/>
      <c r="C51" s="20"/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 spans="1:28" s="1" customFormat="1">
      <c r="A52" s="20"/>
      <c r="B52" s="20"/>
      <c r="C52" s="20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 spans="1:28" s="1" customFormat="1">
      <c r="A53" s="20"/>
      <c r="B53" s="20"/>
      <c r="C53" s="20"/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 spans="1:28" s="1" customFormat="1">
      <c r="A54" s="20"/>
      <c r="B54" s="20"/>
      <c r="C54" s="20"/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 spans="1:28" s="1" customFormat="1">
      <c r="A55" s="20"/>
      <c r="B55" s="20"/>
      <c r="C55" s="20"/>
      <c r="D55" s="26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 spans="1:28" s="1" customFormat="1">
      <c r="A56" s="20"/>
      <c r="B56" s="20"/>
      <c r="C56" s="20"/>
      <c r="D56" s="26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 spans="1:28" s="1" customFormat="1">
      <c r="A57" s="20"/>
      <c r="B57" s="20"/>
      <c r="C57" s="20"/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 spans="1:28" s="1" customFormat="1">
      <c r="A58" s="20"/>
      <c r="B58" s="20"/>
      <c r="C58" s="20"/>
      <c r="D58" s="26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 spans="1:28" s="1" customFormat="1">
      <c r="A59" s="20"/>
      <c r="B59" s="20"/>
      <c r="C59" s="20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 spans="1:28" s="1" customFormat="1">
      <c r="A60" s="20"/>
      <c r="B60" s="20"/>
      <c r="C60" s="20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 spans="1:28" s="1" customFormat="1">
      <c r="A61" s="21" t="s">
        <v>1</v>
      </c>
      <c r="B61" s="20"/>
      <c r="C61" s="20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1" t="s">
        <v>2</v>
      </c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 spans="1:28" s="1" customFormat="1">
      <c r="A62" s="21" t="s">
        <v>3</v>
      </c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4" t="s">
        <v>3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</row>
    <row r="63" spans="1:28" s="1" customFormat="1">
      <c r="A63" s="34" t="s">
        <v>89</v>
      </c>
      <c r="B63" s="35" t="str">
        <f>'ESP-DMU'!$E$52</f>
        <v>DMU</v>
      </c>
      <c r="C63" s="35" t="str">
        <f>'BLAST-USIT'!$E$52</f>
        <v>US-IT</v>
      </c>
      <c r="D63" s="35" t="str">
        <f>DOE21D!$E$52</f>
        <v>NREL</v>
      </c>
      <c r="E63" s="35" t="str">
        <f>'SRES-SUN'!$E$52</f>
        <v>NREL</v>
      </c>
      <c r="F63" s="35" t="str">
        <f>'SRES-BRE'!$E$52</f>
        <v>BRE</v>
      </c>
      <c r="G63" s="35" t="str">
        <f>S3PAS!$E$52</f>
        <v>SPAIN</v>
      </c>
      <c r="H63" s="35" t="str">
        <f>TRNSYS!$E$52</f>
        <v>BEL-BRE</v>
      </c>
      <c r="I63" s="35" t="str">
        <f>TASE!$E$52</f>
        <v>FINLAND</v>
      </c>
      <c r="J63" s="35" t="str">
        <f>YourData!$E$52</f>
        <v>NREL</v>
      </c>
      <c r="K63" s="36" t="s">
        <v>22</v>
      </c>
      <c r="L63" s="36" t="s">
        <v>23</v>
      </c>
      <c r="M63" s="33"/>
      <c r="N63" s="33"/>
      <c r="O63" s="33"/>
      <c r="P63" s="33"/>
      <c r="Q63" s="34" t="s">
        <v>24</v>
      </c>
      <c r="R63" s="35" t="str">
        <f>'ESP-DMU'!$E$52</f>
        <v>DMU</v>
      </c>
      <c r="S63" s="35" t="str">
        <f>'BLAST-USIT'!$E$52</f>
        <v>US-IT</v>
      </c>
      <c r="T63" s="35" t="str">
        <f>DOE21D!$E$52</f>
        <v>NREL</v>
      </c>
      <c r="U63" s="35" t="str">
        <f>'SRES-SUN'!$E$52</f>
        <v>NREL</v>
      </c>
      <c r="V63" s="35" t="str">
        <f>'SRES-BRE'!$E$52</f>
        <v>BRE</v>
      </c>
      <c r="W63" s="35" t="str">
        <f>S3PAS!$E$52</f>
        <v>SPAIN</v>
      </c>
      <c r="X63" s="35" t="str">
        <f>TRNSYS!$E$52</f>
        <v>BEL-BRE</v>
      </c>
      <c r="Y63" s="35" t="str">
        <f>TASE!$E$52</f>
        <v>FINLAND</v>
      </c>
      <c r="Z63" s="35" t="str">
        <f>YourData!$E$52</f>
        <v>NREL</v>
      </c>
      <c r="AA63" s="36" t="s">
        <v>22</v>
      </c>
      <c r="AB63" s="36" t="s">
        <v>23</v>
      </c>
    </row>
    <row r="64" spans="1:28" s="1" customFormat="1">
      <c r="A64" s="33"/>
      <c r="B64" s="35" t="str">
        <f>'ESP-DMU'!$E$54</f>
        <v>ESP/DMU</v>
      </c>
      <c r="C64" s="35" t="str">
        <f>'BLAST-USIT'!$E$54</f>
        <v>BLAST/US-IT</v>
      </c>
      <c r="D64" s="35" t="str">
        <f>DOE21D!$E$54</f>
        <v>DOE21D/NREL</v>
      </c>
      <c r="E64" s="35" t="str">
        <f>'SRES-SUN'!$E$54</f>
        <v>SRES-SUN/NREL</v>
      </c>
      <c r="F64" s="35" t="str">
        <f>'SRES-BRE'!$E$54</f>
        <v>SRES/BRE</v>
      </c>
      <c r="G64" s="35" t="str">
        <f>S3PAS!$E$54</f>
        <v>S3PAS/SPAIN</v>
      </c>
      <c r="H64" s="35" t="str">
        <f>TRNSYS!$E$54</f>
        <v>TSYS/BEL-BRE</v>
      </c>
      <c r="I64" s="35" t="str">
        <f>TASE!$E$54</f>
        <v>TASE/FINLAND</v>
      </c>
      <c r="J64" s="35" t="str">
        <f>YourData!$E$54</f>
        <v>OS/NREL</v>
      </c>
      <c r="K64" s="36" t="s">
        <v>13</v>
      </c>
      <c r="L64" s="36" t="s">
        <v>13</v>
      </c>
      <c r="M64" s="33" t="s">
        <v>146</v>
      </c>
      <c r="N64" s="33"/>
      <c r="O64" s="33"/>
      <c r="P64" s="33"/>
      <c r="Q64" s="351"/>
      <c r="R64" s="35" t="str">
        <f>'ESP-DMU'!$E$54</f>
        <v>ESP/DMU</v>
      </c>
      <c r="S64" s="35" t="str">
        <f>'BLAST-USIT'!$E$54</f>
        <v>BLAST/US-IT</v>
      </c>
      <c r="T64" s="35" t="str">
        <f>DOE21D!$E$54</f>
        <v>DOE21D/NREL</v>
      </c>
      <c r="U64" s="35" t="str">
        <f>'SRES-SUN'!$E$54</f>
        <v>SRES-SUN/NREL</v>
      </c>
      <c r="V64" s="35" t="str">
        <f>'SRES-BRE'!$E$54</f>
        <v>SRES/BRE</v>
      </c>
      <c r="W64" s="35" t="str">
        <f>S3PAS!$E$54</f>
        <v>S3PAS/SPAIN</v>
      </c>
      <c r="X64" s="35" t="str">
        <f>TRNSYS!$E$54</f>
        <v>TSYS/BEL-BRE</v>
      </c>
      <c r="Y64" s="35" t="str">
        <f>TASE!$E$54</f>
        <v>TASE/FINLAND</v>
      </c>
      <c r="Z64" s="35" t="str">
        <f>YourData!$E$54</f>
        <v>OS/NREL</v>
      </c>
      <c r="AA64" s="36" t="s">
        <v>13</v>
      </c>
      <c r="AB64" s="36" t="s">
        <v>13</v>
      </c>
    </row>
    <row r="65" spans="1:28" s="1" customFormat="1" ht="42">
      <c r="A65" s="361" t="s">
        <v>1362</v>
      </c>
      <c r="B65" s="37">
        <f>IF(ISNUMBER('ESP-DMU'!$B92),'ESP-DMU'!$B92,"")</f>
        <v>4.984</v>
      </c>
      <c r="C65" s="37">
        <f>IF(ISNUMBER('BLAST-USIT'!$B92),'BLAST-USIT'!$B92,"")</f>
        <v>4.7990000000000004</v>
      </c>
      <c r="D65" s="37">
        <f>IF(ISNUMBER(DOE21D!$B92),DOE21D!$B92,"")</f>
        <v>5.835</v>
      </c>
      <c r="E65" s="37">
        <f>IF(ISNUMBER('SRES-SUN'!$B92),'SRES-SUN'!$B92,"")</f>
        <v>5.1989999999999998</v>
      </c>
      <c r="F65" s="37">
        <f>IF(ISNUMBER('SRES-BRE'!$B92),'SRES-BRE'!$B92,"")</f>
        <v>5.2009999999999996</v>
      </c>
      <c r="G65" s="37">
        <f>IF(ISNUMBER(S3PAS!$B92),S3PAS!$B92,"")</f>
        <v>4.9669999999999996</v>
      </c>
      <c r="H65" s="37">
        <f>IF(ISNUMBER(TRNSYS!$B92),TRNSYS!$B92,"")</f>
        <v>4.8550000000000004</v>
      </c>
      <c r="I65" s="37">
        <f>IF(ISNUMBER(TASE!$B92),TASE!$B92,"")</f>
        <v>4.8390000000000004</v>
      </c>
      <c r="J65" s="37">
        <f>IF(ISNUMBER(YourData!$B92),YourData!$B92,"")</f>
        <v>4.9833299999999996</v>
      </c>
      <c r="K65" s="37">
        <f t="shared" ref="K65:K72" si="0">MIN(B65:I65)</f>
        <v>4.7990000000000004</v>
      </c>
      <c r="L65" s="37">
        <f t="shared" ref="L65:L72" si="1">MAX(B65:I65)</f>
        <v>5.835</v>
      </c>
      <c r="M65" s="38">
        <f t="shared" ref="M65:M72" si="2">AVERAGE(B65:I65)</f>
        <v>5.0848750000000003</v>
      </c>
      <c r="N65" s="33"/>
      <c r="O65" s="33"/>
      <c r="P65" s="33"/>
      <c r="Q65" s="366" t="s">
        <v>1426</v>
      </c>
      <c r="R65" s="37">
        <f t="shared" ref="R65:Y65" si="3">IF(AND(ISNUMBER(B68),ISNUMBER(B67)),B68-B67,"")</f>
        <v>5.9000000000000163E-2</v>
      </c>
      <c r="S65" s="37">
        <f t="shared" si="3"/>
        <v>3.3000000000000362E-2</v>
      </c>
      <c r="T65" s="37">
        <f t="shared" si="3"/>
        <v>7.6999999999999957E-2</v>
      </c>
      <c r="U65" s="37">
        <f t="shared" si="3"/>
        <v>5.400000000000027E-2</v>
      </c>
      <c r="V65" s="37">
        <f t="shared" si="3"/>
        <v>2.4000000000000021E-2</v>
      </c>
      <c r="W65" s="37">
        <f t="shared" si="3"/>
        <v>8.9000000000000412E-2</v>
      </c>
      <c r="X65" s="37">
        <f t="shared" si="3"/>
        <v>9.7999999999999865E-2</v>
      </c>
      <c r="Y65" s="37">
        <f t="shared" si="3"/>
        <v>2.0999999999999908E-2</v>
      </c>
      <c r="Z65" s="42">
        <f>IF(AND(ISNUMBER(J68),ISNUMBER(J67)),J68-J67,"")</f>
        <v>4.4439999999999813E-2</v>
      </c>
      <c r="AA65" s="37">
        <f>MIN(R65:Y65)</f>
        <v>2.0999999999999908E-2</v>
      </c>
      <c r="AB65" s="37">
        <f>MAX(R65:Y65)</f>
        <v>9.7999999999999865E-2</v>
      </c>
    </row>
    <row r="66" spans="1:28" s="1" customFormat="1" ht="42">
      <c r="A66" s="361" t="s">
        <v>1363</v>
      </c>
      <c r="B66" s="37">
        <f>IF(ISNUMBER('ESP-DMU'!$B96),'ESP-DMU'!$B96,"")</f>
        <v>5.4290000000000003</v>
      </c>
      <c r="C66" s="37">
        <f>IF(ISNUMBER('BLAST-USIT'!$B96),'BLAST-USIT'!$B96,"")</f>
        <v>6.4880000000000004</v>
      </c>
      <c r="D66" s="37">
        <f>IF(ISNUMBER(DOE21D!$B96),DOE21D!$B96,"")</f>
        <v>7.827</v>
      </c>
      <c r="E66" s="37">
        <f>IF(ISNUMBER('SRES-SUN'!$B96),'SRES-SUN'!$B96,"")</f>
        <v>7.1779999999999999</v>
      </c>
      <c r="F66" s="37">
        <f>IF(ISNUMBER('SRES-BRE'!$B96),'SRES-BRE'!$B96,"")</f>
        <v>7.1859999999999999</v>
      </c>
      <c r="G66" s="37">
        <f>IF(ISNUMBER(S3PAS!$B96),S3PAS!$B96,"")</f>
        <v>6.6619999999999999</v>
      </c>
      <c r="H66" s="37">
        <f>IF(ISNUMBER(TRNSYS!$B96),TRNSYS!$B96,"")</f>
        <v>6.5</v>
      </c>
      <c r="I66" s="37">
        <f>IF(ISNUMBER(TASE!$B96),TASE!$B96,"")</f>
        <v>6.51</v>
      </c>
      <c r="J66" s="37">
        <f>IF(ISNUMBER(YourData!$B96),YourData!$B96,"")</f>
        <v>6.0305600000000004</v>
      </c>
      <c r="K66" s="37">
        <f t="shared" si="0"/>
        <v>5.4290000000000003</v>
      </c>
      <c r="L66" s="37">
        <f t="shared" si="1"/>
        <v>7.827</v>
      </c>
      <c r="M66" s="38">
        <f t="shared" si="2"/>
        <v>6.7225000000000001</v>
      </c>
      <c r="N66" s="33"/>
      <c r="O66" s="33"/>
      <c r="P66" s="33"/>
      <c r="Q66" s="366" t="s">
        <v>1558</v>
      </c>
      <c r="R66" s="37">
        <f t="shared" ref="R66:Y66" si="4">IF(AND(ISNUMBER(B69),ISNUMBER(B67)),B69-B67,"")</f>
        <v>0.31700000000000017</v>
      </c>
      <c r="S66" s="37">
        <f t="shared" si="4"/>
        <v>0.27600000000000069</v>
      </c>
      <c r="T66" s="37">
        <f t="shared" si="4"/>
        <v>0.23500000000000032</v>
      </c>
      <c r="U66" s="37">
        <f t="shared" si="4"/>
        <v>0.32800000000000029</v>
      </c>
      <c r="V66" s="37">
        <f t="shared" si="4"/>
        <v>0.1379999999999999</v>
      </c>
      <c r="W66" s="37">
        <f t="shared" si="4"/>
        <v>0.68200000000000038</v>
      </c>
      <c r="X66" s="37">
        <f t="shared" si="4"/>
        <v>0.20100000000000051</v>
      </c>
      <c r="Y66" s="37">
        <f t="shared" si="4"/>
        <v>0.36599999999999966</v>
      </c>
      <c r="Z66" s="42">
        <f>IF(AND(ISNUMBER(J69),ISNUMBER(J67)),J69-J67,"")</f>
        <v>0.17222000000000026</v>
      </c>
      <c r="AA66" s="37">
        <f>MIN(R66:Y66)</f>
        <v>0.1379999999999999</v>
      </c>
      <c r="AB66" s="37">
        <f>MAX(R66:Y66)</f>
        <v>0.68200000000000038</v>
      </c>
    </row>
    <row r="67" spans="1:28" s="1" customFormat="1" ht="42">
      <c r="A67" s="361" t="s">
        <v>1288</v>
      </c>
      <c r="B67" s="37">
        <f>IF(ISNUMBER('ESP-DMU'!$B65),'ESP-DMU'!$B65,"")</f>
        <v>4.2960000000000003</v>
      </c>
      <c r="C67" s="37">
        <f>IF(ISNUMBER('BLAST-USIT'!$B65),'BLAST-USIT'!$B65,"")</f>
        <v>4.7729999999999997</v>
      </c>
      <c r="D67" s="37">
        <f>IF(ISNUMBER(DOE21D!$B65),DOE21D!$B65,"")</f>
        <v>5.7089999999999996</v>
      </c>
      <c r="E67" s="37">
        <f>IF(ISNUMBER('SRES-SUN'!$B65),'SRES-SUN'!$B65,"")</f>
        <v>5.226</v>
      </c>
      <c r="F67" s="37">
        <f>IF(ISNUMBER('SRES-BRE'!$B65),'SRES-BRE'!$B65,"")</f>
        <v>5.5960000000000001</v>
      </c>
      <c r="G67" s="37">
        <f>IF(ISNUMBER(S3PAS!$B65),S3PAS!$B65,"")</f>
        <v>4.8819999999999997</v>
      </c>
      <c r="H67" s="37">
        <f>IF(ISNUMBER(TRNSYS!$B65),TRNSYS!$B65,"")</f>
        <v>4.8719999999999999</v>
      </c>
      <c r="I67" s="37">
        <f>IF(ISNUMBER(TASE!$B65),TASE!$B65,"")</f>
        <v>5.3620000000000001</v>
      </c>
      <c r="J67" s="37">
        <f>IF(ISNUMBER(YourData!$B65),YourData!$B65,"")</f>
        <v>4.38056</v>
      </c>
      <c r="K67" s="37">
        <f t="shared" si="0"/>
        <v>4.2960000000000003</v>
      </c>
      <c r="L67" s="37">
        <f t="shared" si="1"/>
        <v>5.7089999999999996</v>
      </c>
      <c r="M67" s="38">
        <f t="shared" si="2"/>
        <v>5.0895000000000001</v>
      </c>
      <c r="N67" s="33"/>
      <c r="O67" s="33"/>
      <c r="P67" s="33"/>
      <c r="Q67" s="366" t="s">
        <v>1559</v>
      </c>
      <c r="R67" s="37">
        <f t="shared" ref="R67:Y67" si="5">IF(AND(ISNUMBER(B70),ISNUMBER(B69)),B70-B69,"")</f>
        <v>0.43699999999999939</v>
      </c>
      <c r="S67" s="37">
        <f t="shared" si="5"/>
        <v>0.30999999999999961</v>
      </c>
      <c r="T67" s="37">
        <f t="shared" si="5"/>
        <v>0.52500000000000036</v>
      </c>
      <c r="U67" s="37">
        <f t="shared" si="5"/>
        <v>0.32899999999999974</v>
      </c>
      <c r="V67" s="37">
        <f t="shared" si="5"/>
        <v>0.26700000000000035</v>
      </c>
      <c r="W67" s="37">
        <f t="shared" si="5"/>
        <v>0.53099999999999969</v>
      </c>
      <c r="X67" s="37">
        <f t="shared" si="5"/>
        <v>0.55099999999999927</v>
      </c>
      <c r="Y67" s="37" t="str">
        <f t="shared" si="5"/>
        <v/>
      </c>
      <c r="Z67" s="37">
        <f>IF(AND(ISNUMBER(J70),ISNUMBER(J69)),J70-J69,"")</f>
        <v>0.33054999999999968</v>
      </c>
      <c r="AA67" s="37">
        <f>MIN(R67:Y67)</f>
        <v>0.26700000000000035</v>
      </c>
      <c r="AB67" s="37">
        <f>MAX(R67:Y67)</f>
        <v>0.55099999999999927</v>
      </c>
    </row>
    <row r="68" spans="1:28" s="1" customFormat="1" ht="42">
      <c r="A68" s="361" t="s">
        <v>1289</v>
      </c>
      <c r="B68" s="37">
        <f>IF(ISNUMBER('ESP-DMU'!$B66),'ESP-DMU'!$B66,"")</f>
        <v>4.3550000000000004</v>
      </c>
      <c r="C68" s="37">
        <f>IF(ISNUMBER('BLAST-USIT'!$B66),'BLAST-USIT'!$B66,"")</f>
        <v>4.806</v>
      </c>
      <c r="D68" s="37">
        <f>IF(ISNUMBER(DOE21D!$B66),DOE21D!$B66,"")</f>
        <v>5.7859999999999996</v>
      </c>
      <c r="E68" s="37">
        <f>IF(ISNUMBER('SRES-SUN'!$B66),'SRES-SUN'!$B66,"")</f>
        <v>5.28</v>
      </c>
      <c r="F68" s="37">
        <f>IF(ISNUMBER('SRES-BRE'!$B66),'SRES-BRE'!$B66,"")</f>
        <v>5.62</v>
      </c>
      <c r="G68" s="37">
        <f>IF(ISNUMBER(S3PAS!$B66),S3PAS!$B66,"")</f>
        <v>4.9710000000000001</v>
      </c>
      <c r="H68" s="37">
        <f>IF(ISNUMBER(TRNSYS!$B66),TRNSYS!$B66,"")</f>
        <v>4.97</v>
      </c>
      <c r="I68" s="37">
        <f>IF(ISNUMBER(TASE!$B66),TASE!$B66,"")</f>
        <v>5.383</v>
      </c>
      <c r="J68" s="37">
        <f>IF(ISNUMBER(YourData!$B66),YourData!$B66,"")</f>
        <v>4.4249999999999998</v>
      </c>
      <c r="K68" s="37">
        <f t="shared" si="0"/>
        <v>4.3550000000000004</v>
      </c>
      <c r="L68" s="37">
        <f t="shared" si="1"/>
        <v>5.7859999999999996</v>
      </c>
      <c r="M68" s="38">
        <f t="shared" si="2"/>
        <v>5.1463750000000008</v>
      </c>
      <c r="N68" s="33"/>
      <c r="O68" s="33"/>
      <c r="P68" s="33"/>
      <c r="Q68" s="366" t="s">
        <v>1427</v>
      </c>
      <c r="R68" s="37">
        <f t="shared" ref="R68:Y68" si="6">IF(AND(ISNUMBER(B71),ISNUMBER(B67)),B71-B67,"")</f>
        <v>-1.5450000000000004</v>
      </c>
      <c r="S68" s="37">
        <f t="shared" si="6"/>
        <v>-1.8849999999999998</v>
      </c>
      <c r="T68" s="37">
        <f t="shared" si="6"/>
        <v>-2.1659999999999995</v>
      </c>
      <c r="U68" s="37">
        <f t="shared" si="6"/>
        <v>-1.9710000000000001</v>
      </c>
      <c r="V68" s="37">
        <f t="shared" si="6"/>
        <v>-1.7930000000000001</v>
      </c>
      <c r="W68" s="37">
        <f t="shared" si="6"/>
        <v>-1.8169999999999997</v>
      </c>
      <c r="X68" s="37">
        <f t="shared" si="6"/>
        <v>-1.8289999999999997</v>
      </c>
      <c r="Y68" s="37">
        <f t="shared" si="6"/>
        <v>-2.0529999999999999</v>
      </c>
      <c r="Z68" s="42">
        <f>IF(AND(ISNUMBER(J71),ISNUMBER(J67)),J71-J67,"")</f>
        <v>-1.6944499999999998</v>
      </c>
      <c r="AA68" s="37">
        <f>MIN(R68:Y68)</f>
        <v>-2.1659999999999995</v>
      </c>
      <c r="AB68" s="37">
        <f>MAX(R68:Y68)</f>
        <v>-1.5450000000000004</v>
      </c>
    </row>
    <row r="69" spans="1:28" s="1" customFormat="1" ht="42">
      <c r="A69" s="361" t="s">
        <v>1290</v>
      </c>
      <c r="B69" s="37">
        <f>IF(ISNUMBER('ESP-DMU'!$B67),'ESP-DMU'!$B67,"")</f>
        <v>4.6130000000000004</v>
      </c>
      <c r="C69" s="37">
        <f>IF(ISNUMBER('BLAST-USIT'!$B67),'BLAST-USIT'!$B67,"")</f>
        <v>5.0490000000000004</v>
      </c>
      <c r="D69" s="37">
        <f>IF(ISNUMBER(DOE21D!$B67),DOE21D!$B67,"")</f>
        <v>5.944</v>
      </c>
      <c r="E69" s="37">
        <f>IF(ISNUMBER('SRES-SUN'!$B67),'SRES-SUN'!$B67,"")</f>
        <v>5.5540000000000003</v>
      </c>
      <c r="F69" s="37">
        <f>IF(ISNUMBER('SRES-BRE'!$B67),'SRES-BRE'!$B67,"")</f>
        <v>5.734</v>
      </c>
      <c r="G69" s="37">
        <f>IF(ISNUMBER(S3PAS!$B67),S3PAS!$B67,"")</f>
        <v>5.5640000000000001</v>
      </c>
      <c r="H69" s="37">
        <f>IF(ISNUMBER(TRNSYS!$B67),TRNSYS!$B67,"")</f>
        <v>5.0730000000000004</v>
      </c>
      <c r="I69" s="37">
        <f>IF(ISNUMBER(TASE!$B67),TASE!$B67,"")</f>
        <v>5.7279999999999998</v>
      </c>
      <c r="J69" s="37">
        <f>IF(ISNUMBER(YourData!$B67),YourData!$B67,"")</f>
        <v>4.5527800000000003</v>
      </c>
      <c r="K69" s="37">
        <f t="shared" si="0"/>
        <v>4.6130000000000004</v>
      </c>
      <c r="L69" s="37">
        <f t="shared" si="1"/>
        <v>5.944</v>
      </c>
      <c r="M69" s="38">
        <f t="shared" si="2"/>
        <v>5.4073750000000009</v>
      </c>
      <c r="N69" s="33"/>
      <c r="O69" s="33"/>
      <c r="P69" s="33"/>
      <c r="Q69" s="355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</row>
    <row r="70" spans="1:28" s="1" customFormat="1" ht="70">
      <c r="A70" s="361" t="s">
        <v>1291</v>
      </c>
      <c r="B70" s="37">
        <f>IF(ISNUMBER('ESP-DMU'!$B68),'ESP-DMU'!$B68,"")</f>
        <v>5.05</v>
      </c>
      <c r="C70" s="37">
        <f>IF(ISNUMBER('BLAST-USIT'!$B68),'BLAST-USIT'!$B68,"")</f>
        <v>5.359</v>
      </c>
      <c r="D70" s="37">
        <f>IF(ISNUMBER(DOE21D!$B68),DOE21D!$B68,"")</f>
        <v>6.4690000000000003</v>
      </c>
      <c r="E70" s="37">
        <f>IF(ISNUMBER('SRES-SUN'!$B68),'SRES-SUN'!$B68,"")</f>
        <v>5.883</v>
      </c>
      <c r="F70" s="37">
        <f>IF(ISNUMBER('SRES-BRE'!$B68),'SRES-BRE'!$B68,"")</f>
        <v>6.0010000000000003</v>
      </c>
      <c r="G70" s="37">
        <f>IF(ISNUMBER(S3PAS!$B68),S3PAS!$B68,"")</f>
        <v>6.0949999999999998</v>
      </c>
      <c r="H70" s="37">
        <f>IF(ISNUMBER(TRNSYS!$B68),TRNSYS!$B68,"")</f>
        <v>5.6239999999999997</v>
      </c>
      <c r="I70" s="37" t="str">
        <f>IF(ISNUMBER(TASE!$B68),TASE!$B68,"")</f>
        <v/>
      </c>
      <c r="J70" s="37">
        <f>IF(ISNUMBER(YourData!$B68),YourData!$B68,"")</f>
        <v>4.8833299999999999</v>
      </c>
      <c r="K70" s="37">
        <f t="shared" si="0"/>
        <v>5.05</v>
      </c>
      <c r="L70" s="37">
        <f t="shared" si="1"/>
        <v>6.4690000000000003</v>
      </c>
      <c r="M70" s="38">
        <f t="shared" si="2"/>
        <v>5.7830000000000004</v>
      </c>
      <c r="N70" s="33"/>
      <c r="O70" s="33"/>
      <c r="P70" s="33"/>
      <c r="Q70" s="355"/>
      <c r="R70" s="35" t="s">
        <v>89</v>
      </c>
      <c r="S70" s="35" t="s">
        <v>89</v>
      </c>
      <c r="T70" s="35" t="s">
        <v>89</v>
      </c>
      <c r="U70" s="35" t="s">
        <v>89</v>
      </c>
      <c r="V70" s="35" t="s">
        <v>89</v>
      </c>
      <c r="W70" s="35" t="s">
        <v>89</v>
      </c>
      <c r="X70" s="35" t="s">
        <v>89</v>
      </c>
      <c r="Y70" s="35" t="s">
        <v>89</v>
      </c>
      <c r="Z70" s="36" t="s">
        <v>89</v>
      </c>
      <c r="AA70" s="35" t="s">
        <v>89</v>
      </c>
      <c r="AB70" s="35" t="s">
        <v>89</v>
      </c>
    </row>
    <row r="71" spans="1:28" s="1" customFormat="1" ht="70">
      <c r="A71" s="361" t="s">
        <v>1292</v>
      </c>
      <c r="B71" s="37">
        <f>IF(ISNUMBER('ESP-DMU'!$B69),'ESP-DMU'!$B69,"")</f>
        <v>2.7509999999999999</v>
      </c>
      <c r="C71" s="37">
        <f>IF(ISNUMBER('BLAST-USIT'!$B69),'BLAST-USIT'!$B69,"")</f>
        <v>2.8879999999999999</v>
      </c>
      <c r="D71" s="37">
        <f>IF(ISNUMBER(DOE21D!$B69),DOE21D!$B69,"")</f>
        <v>3.5430000000000001</v>
      </c>
      <c r="E71" s="37">
        <f>IF(ISNUMBER('SRES-SUN'!$B69),'SRES-SUN'!$B69,"")</f>
        <v>3.2549999999999999</v>
      </c>
      <c r="F71" s="37">
        <f>IF(ISNUMBER('SRES-BRE'!$B69),'SRES-BRE'!$B69,"")</f>
        <v>3.8029999999999999</v>
      </c>
      <c r="G71" s="37">
        <f>IF(ISNUMBER(S3PAS!$B69),S3PAS!$B69,"")</f>
        <v>3.0649999999999999</v>
      </c>
      <c r="H71" s="37">
        <f>IF(ISNUMBER(TRNSYS!$B69),TRNSYS!$B69,"")</f>
        <v>3.0430000000000001</v>
      </c>
      <c r="I71" s="37">
        <f>IF(ISNUMBER(TASE!$B69),TASE!$B69,"")</f>
        <v>3.3090000000000002</v>
      </c>
      <c r="J71" s="37">
        <f>IF(ISNUMBER(YourData!$B69),YourData!$B69,"")</f>
        <v>2.6861100000000002</v>
      </c>
      <c r="K71" s="37">
        <f t="shared" si="0"/>
        <v>2.7509999999999999</v>
      </c>
      <c r="L71" s="37">
        <f t="shared" si="1"/>
        <v>3.8029999999999999</v>
      </c>
      <c r="M71" s="38">
        <f t="shared" si="2"/>
        <v>3.207125</v>
      </c>
      <c r="N71" s="33"/>
      <c r="O71" s="33"/>
      <c r="P71" s="33"/>
      <c r="Q71" s="355"/>
      <c r="R71" s="35"/>
      <c r="S71" s="35"/>
      <c r="T71" s="35"/>
      <c r="U71" s="35"/>
      <c r="V71" s="35"/>
      <c r="W71" s="35"/>
      <c r="X71" s="35"/>
      <c r="Y71" s="35"/>
      <c r="Z71" s="36"/>
      <c r="AA71" s="35"/>
      <c r="AB71" s="35"/>
    </row>
    <row r="72" spans="1:28" s="1" customFormat="1" ht="56">
      <c r="A72" s="361" t="s">
        <v>1293</v>
      </c>
      <c r="B72" s="37">
        <f>IF(ISNUMBER('ESP-DMU'!$B70),'ESP-DMU'!$B70,"")</f>
        <v>0</v>
      </c>
      <c r="C72" s="37">
        <f>IF(ISNUMBER('BLAST-USIT'!$B70),'BLAST-USIT'!$B70,"")</f>
        <v>0</v>
      </c>
      <c r="D72" s="37">
        <f>IF(ISNUMBER(DOE21D!$B70),DOE21D!$B70,"")</f>
        <v>0</v>
      </c>
      <c r="E72" s="37">
        <f>IF(ISNUMBER('SRES-SUN'!$B70),'SRES-SUN'!$B70,"")</f>
        <v>0</v>
      </c>
      <c r="F72" s="37">
        <f>IF(ISNUMBER('SRES-BRE'!$B70),'SRES-BRE'!$B70,"")</f>
        <v>0</v>
      </c>
      <c r="G72" s="37">
        <f>IF(ISNUMBER(S3PAS!$B70),S3PAS!$B70,"")</f>
        <v>0</v>
      </c>
      <c r="H72" s="37">
        <f>IF(ISNUMBER(TRNSYS!$B70),TRNSYS!$B70,"")</f>
        <v>4.1710000000000004E-6</v>
      </c>
      <c r="I72" s="37">
        <f>IF(ISNUMBER(TASE!$B70),TASE!$B70,"")</f>
        <v>0</v>
      </c>
      <c r="J72" s="37">
        <f>IF(ISNUMBER(YourData!$B70),YourData!$B70,"")</f>
        <v>0</v>
      </c>
      <c r="K72" s="37">
        <f t="shared" si="0"/>
        <v>0</v>
      </c>
      <c r="L72" s="37">
        <f t="shared" si="1"/>
        <v>4.1710000000000004E-6</v>
      </c>
      <c r="M72" s="38">
        <f t="shared" si="2"/>
        <v>5.2137500000000005E-7</v>
      </c>
      <c r="N72" s="33"/>
      <c r="O72" s="33"/>
      <c r="P72" s="33"/>
      <c r="Q72" s="362" t="s">
        <v>30</v>
      </c>
      <c r="R72" s="33"/>
      <c r="S72" s="33"/>
      <c r="T72" s="33"/>
      <c r="U72" s="33"/>
      <c r="V72" s="33"/>
      <c r="W72" s="33"/>
      <c r="X72" s="33"/>
      <c r="Y72" s="33"/>
      <c r="Z72" s="33"/>
      <c r="AA72" s="36" t="s">
        <v>13</v>
      </c>
      <c r="AB72" s="36" t="s">
        <v>13</v>
      </c>
    </row>
    <row r="73" spans="1:28" s="1" customFormat="1">
      <c r="A73" s="362"/>
      <c r="B73" s="37"/>
      <c r="C73" s="37"/>
      <c r="D73" s="37"/>
      <c r="E73" s="37"/>
      <c r="F73" s="37"/>
      <c r="G73" s="37"/>
      <c r="H73" s="37"/>
      <c r="I73" s="37"/>
      <c r="J73" s="33"/>
      <c r="K73" s="36" t="s">
        <v>22</v>
      </c>
      <c r="L73" s="36" t="s">
        <v>23</v>
      </c>
      <c r="M73" s="33"/>
      <c r="N73" s="33"/>
      <c r="O73" s="33"/>
      <c r="P73" s="33"/>
      <c r="Q73" s="362" t="s">
        <v>24</v>
      </c>
      <c r="R73" s="35" t="str">
        <f>'ESP-DMU'!$E$54</f>
        <v>ESP/DMU</v>
      </c>
      <c r="S73" s="35" t="str">
        <f>'BLAST-USIT'!$E$54</f>
        <v>BLAST/US-IT</v>
      </c>
      <c r="T73" s="35" t="str">
        <f>DOE21D!$E$54</f>
        <v>DOE21D/NREL</v>
      </c>
      <c r="U73" s="35" t="str">
        <f>'SRES-SUN'!$E$54</f>
        <v>SRES-SUN/NREL</v>
      </c>
      <c r="V73" s="35" t="str">
        <f>'SRES-BRE'!$E$54</f>
        <v>SRES/BRE</v>
      </c>
      <c r="W73" s="35" t="str">
        <f>S3PAS!$E$54</f>
        <v>S3PAS/SPAIN</v>
      </c>
      <c r="X73" s="35" t="str">
        <f>TRNSYS!$E$54</f>
        <v>TSYS/BEL-BRE</v>
      </c>
      <c r="Y73" s="35" t="str">
        <f>TASE!$E$54</f>
        <v>TASE/FINLAND</v>
      </c>
      <c r="Z73" s="35" t="str">
        <f>YourData!$E$54</f>
        <v>OS/NREL</v>
      </c>
      <c r="AA73" s="35" t="s">
        <v>22</v>
      </c>
      <c r="AB73" s="35" t="s">
        <v>23</v>
      </c>
    </row>
    <row r="74" spans="1:28" s="1" customFormat="1" ht="42">
      <c r="A74" s="355"/>
      <c r="B74" s="35" t="str">
        <f>'ESP-DMU'!$E$54</f>
        <v>ESP/DMU</v>
      </c>
      <c r="C74" s="35" t="str">
        <f>'BLAST-USIT'!$E$54</f>
        <v>BLAST/US-IT</v>
      </c>
      <c r="D74" s="35" t="str">
        <f>DOE21D!$E$54</f>
        <v>DOE21D/NREL</v>
      </c>
      <c r="E74" s="35" t="str">
        <f>'SRES-SUN'!$E$54</f>
        <v>SRES-SUN/NREL</v>
      </c>
      <c r="F74" s="35" t="str">
        <f>'SRES-BRE'!$E$54</f>
        <v>SRES/BRE</v>
      </c>
      <c r="G74" s="35" t="str">
        <f>S3PAS!$E$54</f>
        <v>S3PAS/SPAIN</v>
      </c>
      <c r="H74" s="35" t="str">
        <f>TRNSYS!$E$54</f>
        <v>TSYS/BEL-BRE</v>
      </c>
      <c r="I74" s="35" t="str">
        <f>TASE!$E$54</f>
        <v>TASE/FINLAND</v>
      </c>
      <c r="J74" s="35" t="str">
        <f>YourData!$E$54</f>
        <v>OS/NREL</v>
      </c>
      <c r="K74" s="36" t="s">
        <v>13</v>
      </c>
      <c r="L74" s="36" t="s">
        <v>13</v>
      </c>
      <c r="M74" s="33" t="s">
        <v>146</v>
      </c>
      <c r="N74" s="33"/>
      <c r="O74" s="33"/>
      <c r="P74" s="33"/>
      <c r="Q74" s="366" t="s">
        <v>1428</v>
      </c>
      <c r="R74" s="37">
        <f t="shared" ref="R74:Y74" si="7">IF(AND(ISNUMBER(B116),ISNUMBER(B115)),B116-B115,"")</f>
        <v>-2.2219999999999995</v>
      </c>
      <c r="S74" s="37">
        <f t="shared" si="7"/>
        <v>-1.5819999999999999</v>
      </c>
      <c r="T74" s="37">
        <f t="shared" si="7"/>
        <v>-2.2269999999999994</v>
      </c>
      <c r="U74" s="37">
        <f t="shared" si="7"/>
        <v>-1.8299999999999992</v>
      </c>
      <c r="V74" s="37">
        <f t="shared" si="7"/>
        <v>-2.1860000000000008</v>
      </c>
      <c r="W74" s="37">
        <f t="shared" si="7"/>
        <v>-1.7279999999999998</v>
      </c>
      <c r="X74" s="37">
        <f t="shared" si="7"/>
        <v>-1.891</v>
      </c>
      <c r="Y74" s="37">
        <f t="shared" si="7"/>
        <v>-1.2719999999999994</v>
      </c>
      <c r="Z74" s="37">
        <f>IF(AND(ISNUMBER(J116),ISNUMBER(J115)),J116-J115,"")</f>
        <v>-1.9944400000000009</v>
      </c>
      <c r="AA74" s="37">
        <f>MIN(R74:Y74)</f>
        <v>-2.2269999999999994</v>
      </c>
      <c r="AB74" s="37">
        <f>MAX(R74:Y74)</f>
        <v>-1.2719999999999994</v>
      </c>
    </row>
    <row r="75" spans="1:28" s="1" customFormat="1" ht="42">
      <c r="A75" s="361" t="s">
        <v>1364</v>
      </c>
      <c r="B75" s="37">
        <f>IF(ISNUMBER('ESP-DMU'!$B98),'ESP-DMU'!$B98,"")</f>
        <v>4.8680000000000003</v>
      </c>
      <c r="C75" s="37">
        <f>IF(ISNUMBER('BLAST-USIT'!$B98),'BLAST-USIT'!$B98,"")</f>
        <v>5.9530000000000003</v>
      </c>
      <c r="D75" s="37">
        <f>IF(ISNUMBER(DOE21D!$B98),DOE21D!$B98,"")</f>
        <v>7.2279999999999998</v>
      </c>
      <c r="E75" s="37">
        <f>IF(ISNUMBER('SRES-SUN'!$B98),'SRES-SUN'!$B98,"")</f>
        <v>6.6109999999999998</v>
      </c>
      <c r="F75" s="37">
        <f>IF(ISNUMBER('SRES-BRE'!$B98),'SRES-BRE'!$B98,"")</f>
        <v>6.6</v>
      </c>
      <c r="G75" s="37">
        <f>IF(ISNUMBER(S3PAS!$B98),S3PAS!$B98,"")</f>
        <v>6.1609999999999996</v>
      </c>
      <c r="H75" s="37">
        <f>IF(ISNUMBER(TRNSYS!$B98),TRNSYS!$B98,"")</f>
        <v>5.94</v>
      </c>
      <c r="I75" s="37">
        <f>IF(ISNUMBER(TASE!$B98),TASE!$B98,"")</f>
        <v>5.8609999999999998</v>
      </c>
      <c r="J75" s="37">
        <f>IF(ISNUMBER(YourData!$B98),YourData!$B98,"")</f>
        <v>5.36944</v>
      </c>
      <c r="K75" s="37">
        <f t="shared" ref="K75:K82" si="8">MIN(B75:I75)</f>
        <v>4.8680000000000003</v>
      </c>
      <c r="L75" s="37">
        <f t="shared" ref="L75:L82" si="9">MAX(B75:I75)</f>
        <v>7.2279999999999998</v>
      </c>
      <c r="M75" s="38">
        <f t="shared" ref="M75:M82" si="10">AVERAGE(B75:I75)</f>
        <v>6.1527499999999993</v>
      </c>
      <c r="N75" s="33"/>
      <c r="O75" s="33"/>
      <c r="P75" s="33"/>
      <c r="Q75" s="366" t="s">
        <v>1560</v>
      </c>
      <c r="R75" s="37">
        <f t="shared" ref="R75:Y75" si="11">IF(AND(ISNUMBER(B117),ISNUMBER(B115)),B117-B115,"")</f>
        <v>-2.7199999999999998</v>
      </c>
      <c r="S75" s="37">
        <f t="shared" si="11"/>
        <v>-2.3410000000000002</v>
      </c>
      <c r="T75" s="37">
        <f t="shared" si="11"/>
        <v>-2.7450000000000001</v>
      </c>
      <c r="U75" s="37">
        <f t="shared" si="11"/>
        <v>-2.6449999999999996</v>
      </c>
      <c r="V75" s="37">
        <f t="shared" si="11"/>
        <v>-2.9600000000000009</v>
      </c>
      <c r="W75" s="37">
        <f t="shared" si="11"/>
        <v>-2.4809999999999999</v>
      </c>
      <c r="X75" s="37">
        <f t="shared" si="11"/>
        <v>-2.5910000000000002</v>
      </c>
      <c r="Y75" s="37">
        <f t="shared" si="11"/>
        <v>-2.4269999999999996</v>
      </c>
      <c r="Z75" s="37">
        <f>IF(AND(ISNUMBER(J117),ISNUMBER(J115)),J117-J115,"")</f>
        <v>-2.5750000000000002</v>
      </c>
      <c r="AA75" s="37">
        <f>MIN(R75:Y75)</f>
        <v>-2.9600000000000009</v>
      </c>
      <c r="AB75" s="37">
        <f>MAX(R75:Y75)</f>
        <v>-2.3410000000000002</v>
      </c>
    </row>
    <row r="76" spans="1:28" s="1" customFormat="1" ht="42">
      <c r="A76" s="361" t="s">
        <v>1295</v>
      </c>
      <c r="B76" s="37">
        <f>IF(ISNUMBER('ESP-DMU'!$B71),'ESP-DMU'!$B71,"")</f>
        <v>1.17</v>
      </c>
      <c r="C76" s="37">
        <f>IF(ISNUMBER('BLAST-USIT'!$B71),'BLAST-USIT'!$B71,"")</f>
        <v>1.61</v>
      </c>
      <c r="D76" s="37">
        <f>IF(ISNUMBER(DOE21D!$B71),DOE21D!$B71,"")</f>
        <v>1.8720000000000001</v>
      </c>
      <c r="E76" s="37">
        <f>IF(ISNUMBER('SRES-SUN'!$B71),'SRES-SUN'!$B71,"")</f>
        <v>1.897</v>
      </c>
      <c r="F76" s="37">
        <f>IF(ISNUMBER('SRES-BRE'!$B71),'SRES-BRE'!$B71,"")</f>
        <v>1.988</v>
      </c>
      <c r="G76" s="37">
        <f>IF(ISNUMBER(S3PAS!$B71),S3PAS!$B71,"")</f>
        <v>1.73</v>
      </c>
      <c r="H76" s="37">
        <f>IF(ISNUMBER(TRNSYS!$B71),TRNSYS!$B71,"")</f>
        <v>1.655</v>
      </c>
      <c r="I76" s="37">
        <f>IF(ISNUMBER(TASE!$B71),TASE!$B71,"")</f>
        <v>2.0409999999999999</v>
      </c>
      <c r="J76" s="37">
        <f>IF(ISNUMBER(YourData!$B71),YourData!$B71,"")</f>
        <v>1.2222200000000001</v>
      </c>
      <c r="K76" s="37">
        <f t="shared" si="8"/>
        <v>1.17</v>
      </c>
      <c r="L76" s="37">
        <f t="shared" si="9"/>
        <v>2.0409999999999999</v>
      </c>
      <c r="M76" s="38">
        <f t="shared" si="10"/>
        <v>1.7453750000000001</v>
      </c>
      <c r="N76" s="33"/>
      <c r="O76" s="33"/>
      <c r="P76" s="33"/>
      <c r="Q76" s="366" t="s">
        <v>1561</v>
      </c>
      <c r="R76" s="37">
        <f t="shared" ref="R76:Y76" si="12">IF(AND(ISNUMBER(B118),ISNUMBER(B117)),B118-B117,"")</f>
        <v>-1.2879999999999998</v>
      </c>
      <c r="S76" s="37">
        <f t="shared" si="12"/>
        <v>-0.98399999999999954</v>
      </c>
      <c r="T76" s="37">
        <f t="shared" si="12"/>
        <v>-1.8449999999999998</v>
      </c>
      <c r="U76" s="37">
        <f t="shared" si="12"/>
        <v>-1.1400000000000001</v>
      </c>
      <c r="V76" s="37">
        <f t="shared" si="12"/>
        <v>-1.3029999999999995</v>
      </c>
      <c r="W76" s="37">
        <f t="shared" si="12"/>
        <v>-1.5220000000000002</v>
      </c>
      <c r="X76" s="37">
        <f t="shared" si="12"/>
        <v>-1.4849999999999999</v>
      </c>
      <c r="Y76" s="37" t="str">
        <f t="shared" si="12"/>
        <v/>
      </c>
      <c r="Z76" s="37">
        <f>IF(AND(ISNUMBER(J118),ISNUMBER(J117)),J118-J117,"")</f>
        <v>-1.3888900000000004</v>
      </c>
      <c r="AA76" s="37">
        <f>MIN(R76:Y76)</f>
        <v>-1.8449999999999998</v>
      </c>
      <c r="AB76" s="37">
        <f>MAX(R76:Y76)</f>
        <v>-0.98399999999999954</v>
      </c>
    </row>
    <row r="77" spans="1:28" s="1" customFormat="1" ht="42">
      <c r="A77" s="361" t="s">
        <v>1296</v>
      </c>
      <c r="B77" s="37">
        <f>IF(ISNUMBER('ESP-DMU'!$B72),'ESP-DMU'!$B72,"")</f>
        <v>1.575</v>
      </c>
      <c r="C77" s="37">
        <f>IF(ISNUMBER('BLAST-USIT'!$B72),'BLAST-USIT'!$B72,"")</f>
        <v>1.8620000000000001</v>
      </c>
      <c r="D77" s="37">
        <f>IF(ISNUMBER(DOE21D!$B72),DOE21D!$B72,"")</f>
        <v>2.254</v>
      </c>
      <c r="E77" s="37">
        <f>IF(ISNUMBER('SRES-SUN'!$B72),'SRES-SUN'!$B72,"")</f>
        <v>2.1739999999999999</v>
      </c>
      <c r="F77" s="37">
        <f>IF(ISNUMBER('SRES-BRE'!$B72),'SRES-BRE'!$B72,"")</f>
        <v>2.282</v>
      </c>
      <c r="G77" s="37">
        <f>IF(ISNUMBER(S3PAS!$B72),S3PAS!$B72,"")</f>
        <v>2.0630000000000002</v>
      </c>
      <c r="H77" s="37">
        <f>IF(ISNUMBER(TRNSYS!$B72),TRNSYS!$B72,"")</f>
        <v>2.097</v>
      </c>
      <c r="I77" s="37">
        <f>IF(ISNUMBER(TASE!$B72),TASE!$B72,"")</f>
        <v>2.2200000000000002</v>
      </c>
      <c r="J77" s="37">
        <f>IF(ISNUMBER(YourData!$B72),YourData!$B72,"")</f>
        <v>1.50556</v>
      </c>
      <c r="K77" s="37">
        <f t="shared" si="8"/>
        <v>1.575</v>
      </c>
      <c r="L77" s="37">
        <f t="shared" si="9"/>
        <v>2.282</v>
      </c>
      <c r="M77" s="38">
        <f t="shared" si="10"/>
        <v>2.0658750000000001</v>
      </c>
      <c r="N77" s="33"/>
      <c r="O77" s="33"/>
      <c r="P77" s="33"/>
      <c r="Q77" s="366" t="s">
        <v>1429</v>
      </c>
      <c r="R77" s="37">
        <f t="shared" ref="R77:Y77" si="13">IF(AND(ISNUMBER(B119),ISNUMBER(B115)),B119-B115,"")</f>
        <v>-0.18499999999999961</v>
      </c>
      <c r="S77" s="37">
        <f t="shared" si="13"/>
        <v>-0.25</v>
      </c>
      <c r="T77" s="37">
        <f t="shared" si="13"/>
        <v>-0.3199999999999994</v>
      </c>
      <c r="U77" s="37">
        <f t="shared" si="13"/>
        <v>-0.25199999999999978</v>
      </c>
      <c r="V77" s="37">
        <f t="shared" si="13"/>
        <v>-0.15300000000000047</v>
      </c>
      <c r="W77" s="37">
        <f t="shared" si="13"/>
        <v>-0.24500000000000011</v>
      </c>
      <c r="X77" s="37">
        <f t="shared" si="13"/>
        <v>-0.24599999999999955</v>
      </c>
      <c r="Y77" s="37">
        <f t="shared" si="13"/>
        <v>-0.26999999999999957</v>
      </c>
      <c r="Z77" s="37">
        <f>IF(AND(ISNUMBER(J119),ISNUMBER(J115)),J119-J115,"")</f>
        <v>-0.28611000000000075</v>
      </c>
      <c r="AA77" s="37">
        <f>MIN(R77:Y77)</f>
        <v>-0.3199999999999994</v>
      </c>
      <c r="AB77" s="37">
        <f>MAX(R77:Y77)</f>
        <v>-0.15300000000000047</v>
      </c>
    </row>
    <row r="78" spans="1:28" s="1" customFormat="1" ht="42">
      <c r="A78" s="361" t="s">
        <v>1297</v>
      </c>
      <c r="B78" s="37">
        <f>IF(ISNUMBER('ESP-DMU'!$B73),'ESP-DMU'!$B73,"")</f>
        <v>3.3130000000000002</v>
      </c>
      <c r="C78" s="37">
        <f>IF(ISNUMBER('BLAST-USIT'!$B73),'BLAST-USIT'!$B73,"")</f>
        <v>3.7519999999999998</v>
      </c>
      <c r="D78" s="37">
        <f>IF(ISNUMBER(DOE21D!$B73),DOE21D!$B73,"")</f>
        <v>4.2549999999999999</v>
      </c>
      <c r="E78" s="37">
        <f>IF(ISNUMBER('SRES-SUN'!$B73),'SRES-SUN'!$B73,"")</f>
        <v>4.093</v>
      </c>
      <c r="F78" s="37">
        <f>IF(ISNUMBER('SRES-BRE'!$B73),'SRES-BRE'!$B73,"")</f>
        <v>4.0579999999999998</v>
      </c>
      <c r="G78" s="37">
        <f>IF(ISNUMBER(S3PAS!$B73),S3PAS!$B73,"")</f>
        <v>4.2350000000000003</v>
      </c>
      <c r="H78" s="37">
        <f>IF(ISNUMBER(TRNSYS!$B73),TRNSYS!$B73,"")</f>
        <v>3.7759999999999998</v>
      </c>
      <c r="I78" s="37">
        <f>IF(ISNUMBER(TASE!$B73),TASE!$B73,"")</f>
        <v>4.3</v>
      </c>
      <c r="J78" s="37">
        <f>IF(ISNUMBER(YourData!$B73),YourData!$B73,"")</f>
        <v>3.1944400000000002</v>
      </c>
      <c r="K78" s="37">
        <f t="shared" si="8"/>
        <v>3.3130000000000002</v>
      </c>
      <c r="L78" s="37">
        <f t="shared" si="9"/>
        <v>4.3</v>
      </c>
      <c r="M78" s="38">
        <f t="shared" si="10"/>
        <v>3.97275</v>
      </c>
      <c r="N78" s="33"/>
      <c r="O78" s="33"/>
      <c r="P78" s="33"/>
      <c r="Q78" s="366" t="s">
        <v>1430</v>
      </c>
      <c r="R78" s="37">
        <f t="shared" ref="R78:Y78" si="14">IF(AND(ISNUMBER(B120),ISNUMBER(B115)),B120-B115,"")</f>
        <v>-1.3209999999999997</v>
      </c>
      <c r="S78" s="37">
        <f t="shared" si="14"/>
        <v>-1.2930000000000001</v>
      </c>
      <c r="T78" s="37">
        <f t="shared" si="14"/>
        <v>-1.2839999999999998</v>
      </c>
      <c r="U78" s="37">
        <f t="shared" si="14"/>
        <v>-1.3839999999999995</v>
      </c>
      <c r="V78" s="37">
        <f t="shared" si="14"/>
        <v>-1.4190000000000005</v>
      </c>
      <c r="W78" s="37">
        <f t="shared" si="14"/>
        <v>-1.4039999999999999</v>
      </c>
      <c r="X78" s="37">
        <f t="shared" si="14"/>
        <v>-1.3730000000000002</v>
      </c>
      <c r="Y78" s="37">
        <f t="shared" si="14"/>
        <v>-1.3219999999999992</v>
      </c>
      <c r="Z78" s="37">
        <f>IF(AND(ISNUMBER(J120),ISNUMBER(J115)),J120-J115,"")</f>
        <v>-0.96389000000000014</v>
      </c>
      <c r="AA78" s="37">
        <f>MIN(R78:Y78)</f>
        <v>-1.4190000000000005</v>
      </c>
      <c r="AB78" s="37">
        <f>MAX(R78:Y78)</f>
        <v>-1.2839999999999998</v>
      </c>
    </row>
    <row r="79" spans="1:28" s="1" customFormat="1" ht="70">
      <c r="A79" s="361" t="s">
        <v>1298</v>
      </c>
      <c r="B79" s="37">
        <f>IF(ISNUMBER('ESP-DMU'!$B74),'ESP-DMU'!$B74,"")</f>
        <v>4.1429999999999998</v>
      </c>
      <c r="C79" s="37">
        <f>IF(ISNUMBER('BLAST-USIT'!$B74),'BLAST-USIT'!$B74,"")</f>
        <v>4.3470000000000004</v>
      </c>
      <c r="D79" s="37">
        <f>IF(ISNUMBER(DOE21D!$B74),DOE21D!$B74,"")</f>
        <v>5.335</v>
      </c>
      <c r="E79" s="37">
        <f>IF(ISNUMBER('SRES-SUN'!$B74),'SRES-SUN'!$B74,"")</f>
        <v>4.7549999999999999</v>
      </c>
      <c r="F79" s="37">
        <f>IF(ISNUMBER('SRES-BRE'!$B74),'SRES-BRE'!$B74,"")</f>
        <v>4.7279999999999998</v>
      </c>
      <c r="G79" s="37">
        <f>IF(ISNUMBER(S3PAS!$B74),S3PAS!$B74,"")</f>
        <v>5.1680000000000001</v>
      </c>
      <c r="H79" s="37">
        <f>IF(ISNUMBER(TRNSYS!$B74),TRNSYS!$B74,"")</f>
        <v>4.74</v>
      </c>
      <c r="I79" s="37" t="str">
        <f>IF(ISNUMBER(TASE!$B74),TASE!$B74,"")</f>
        <v/>
      </c>
      <c r="J79" s="37">
        <f>IF(ISNUMBER(YourData!$B74),YourData!$B74,"")</f>
        <v>3.9083299999999999</v>
      </c>
      <c r="K79" s="37">
        <f t="shared" si="8"/>
        <v>4.1429999999999998</v>
      </c>
      <c r="L79" s="37">
        <f t="shared" si="9"/>
        <v>5.335</v>
      </c>
      <c r="M79" s="38">
        <f t="shared" si="10"/>
        <v>4.7451428571428576</v>
      </c>
      <c r="N79" s="33"/>
      <c r="O79" s="33"/>
      <c r="P79" s="33"/>
      <c r="Q79" s="355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</row>
    <row r="80" spans="1:28" s="1" customFormat="1" ht="70">
      <c r="A80" s="361" t="s">
        <v>1299</v>
      </c>
      <c r="B80" s="37">
        <f>IF(ISNUMBER('ESP-DMU'!$B75),'ESP-DMU'!$B75,"")</f>
        <v>0.79300000000000004</v>
      </c>
      <c r="C80" s="37">
        <f>IF(ISNUMBER('BLAST-USIT'!$B75),'BLAST-USIT'!$B75,"")</f>
        <v>1.0209999999999999</v>
      </c>
      <c r="D80" s="37">
        <f>IF(ISNUMBER(DOE21D!$B75),DOE21D!$B75,"")</f>
        <v>1.2390000000000001</v>
      </c>
      <c r="E80" s="37">
        <f>IF(ISNUMBER('SRES-SUN'!$B75),'SRES-SUN'!$B75,"")</f>
        <v>1.2310000000000001</v>
      </c>
      <c r="F80" s="37">
        <f>IF(ISNUMBER('SRES-BRE'!$B75),'SRES-BRE'!$B75,"")</f>
        <v>1.411</v>
      </c>
      <c r="G80" s="37">
        <f>IF(ISNUMBER(S3PAS!$B75),S3PAS!$B75,"")</f>
        <v>1.179</v>
      </c>
      <c r="H80" s="37">
        <f>IF(ISNUMBER(TRNSYS!$B75),TRNSYS!$B75,"")</f>
        <v>1.08</v>
      </c>
      <c r="I80" s="37">
        <f>IF(ISNUMBER(TASE!$B75),TASE!$B75,"")</f>
        <v>1.323</v>
      </c>
      <c r="J80" s="37">
        <f>IF(ISNUMBER(YourData!$B75),YourData!$B75,"")</f>
        <v>0.76666699999999999</v>
      </c>
      <c r="K80" s="37">
        <f t="shared" si="8"/>
        <v>0.79300000000000004</v>
      </c>
      <c r="L80" s="37">
        <f t="shared" si="9"/>
        <v>1.411</v>
      </c>
      <c r="M80" s="38">
        <f t="shared" si="10"/>
        <v>1.1596250000000001</v>
      </c>
      <c r="N80" s="33"/>
      <c r="O80" s="33"/>
      <c r="P80" s="33"/>
      <c r="Q80" s="355"/>
      <c r="R80" s="35" t="s">
        <v>89</v>
      </c>
      <c r="S80" s="35" t="s">
        <v>89</v>
      </c>
      <c r="T80" s="35" t="s">
        <v>89</v>
      </c>
      <c r="U80" s="35" t="s">
        <v>89</v>
      </c>
      <c r="V80" s="35" t="s">
        <v>89</v>
      </c>
      <c r="W80" s="35" t="s">
        <v>89</v>
      </c>
      <c r="X80" s="35" t="s">
        <v>89</v>
      </c>
      <c r="Y80" s="35" t="s">
        <v>89</v>
      </c>
      <c r="Z80" s="36" t="s">
        <v>89</v>
      </c>
      <c r="AA80" s="33"/>
      <c r="AB80" s="33"/>
    </row>
    <row r="81" spans="1:28" s="1" customFormat="1" ht="56">
      <c r="A81" s="361" t="s">
        <v>1300</v>
      </c>
      <c r="B81" s="37">
        <f>IF(ISNUMBER('ESP-DMU'!$B76),'ESP-DMU'!$B76,"")</f>
        <v>0</v>
      </c>
      <c r="C81" s="37">
        <f>IF(ISNUMBER('BLAST-USIT'!$B76),'BLAST-USIT'!$B76,"")</f>
        <v>0</v>
      </c>
      <c r="D81" s="37">
        <f>IF(ISNUMBER(DOE21D!$B76),DOE21D!$B76,"")</f>
        <v>0</v>
      </c>
      <c r="E81" s="37">
        <f>IF(ISNUMBER('SRES-SUN'!$B76),'SRES-SUN'!$B76,"")</f>
        <v>0</v>
      </c>
      <c r="F81" s="37">
        <f>IF(ISNUMBER('SRES-BRE'!$B76),'SRES-BRE'!$B76,"")</f>
        <v>0</v>
      </c>
      <c r="G81" s="37">
        <f>IF(ISNUMBER(S3PAS!$B76),S3PAS!$B76,"")</f>
        <v>0</v>
      </c>
      <c r="H81" s="37">
        <f>IF(ISNUMBER(TRNSYS!$B76),TRNSYS!$B76,"")</f>
        <v>7.8010000000000004E-6</v>
      </c>
      <c r="I81" s="37">
        <f>IF(ISNUMBER(TASE!$B76),TASE!$B76,"")</f>
        <v>0</v>
      </c>
      <c r="J81" s="37">
        <f>IF(ISNUMBER(YourData!$B76),YourData!$B76,"")</f>
        <v>0</v>
      </c>
      <c r="K81" s="37">
        <f t="shared" si="8"/>
        <v>0</v>
      </c>
      <c r="L81" s="37">
        <f t="shared" si="9"/>
        <v>7.8010000000000004E-6</v>
      </c>
      <c r="M81" s="38">
        <f t="shared" si="10"/>
        <v>9.7512500000000004E-7</v>
      </c>
      <c r="N81" s="33"/>
      <c r="O81" s="33"/>
      <c r="P81" s="33"/>
      <c r="Q81" s="362" t="s">
        <v>39</v>
      </c>
      <c r="R81" s="33"/>
      <c r="S81" s="33"/>
      <c r="T81" s="33"/>
      <c r="U81" s="33"/>
      <c r="V81" s="33"/>
      <c r="W81" s="33"/>
      <c r="X81" s="33"/>
      <c r="Y81" s="33"/>
      <c r="Z81" s="33"/>
      <c r="AA81" s="35" t="s">
        <v>13</v>
      </c>
      <c r="AB81" s="35" t="s">
        <v>13</v>
      </c>
    </row>
    <row r="82" spans="1:28" s="1" customFormat="1" ht="28">
      <c r="A82" s="361" t="s">
        <v>1301</v>
      </c>
      <c r="B82" s="37">
        <f>IF(ISNUMBER('ESP-DMU'!$B77),'ESP-DMU'!$B77,"")</f>
        <v>2.3109999999999999</v>
      </c>
      <c r="C82" s="37">
        <f>IF(ISNUMBER('BLAST-USIT'!$B77),'BLAST-USIT'!$B77,"")</f>
        <v>2.6640000000000001</v>
      </c>
      <c r="D82" s="37">
        <f>IF(ISNUMBER(DOE21D!$B77),DOE21D!$B77,"")</f>
        <v>2.9279999999999999</v>
      </c>
      <c r="E82" s="37">
        <f>IF(ISNUMBER('SRES-SUN'!$B77),'SRES-SUN'!$B77,"")</f>
        <v>2.8839999999999999</v>
      </c>
      <c r="F82" s="37">
        <f>IF(ISNUMBER('SRES-BRE'!$B77),'SRES-BRE'!$B77,"")</f>
        <v>2.851</v>
      </c>
      <c r="G82" s="37">
        <f>IF(ISNUMBER(S3PAS!$B77),S3PAS!$B77,"")</f>
        <v>2.9430000000000001</v>
      </c>
      <c r="H82" s="37">
        <f>IF(ISNUMBER(TRNSYS!$B77),TRNSYS!$B77,"")</f>
        <v>3.3730000000000002</v>
      </c>
      <c r="I82" s="37">
        <f>IF(ISNUMBER(TASE!$B77),TASE!$B77,"")</f>
        <v>2.8159999999999998</v>
      </c>
      <c r="J82" s="37">
        <f>IF(ISNUMBER(YourData!$B77),YourData!$B77,"")</f>
        <v>2.4305599999999998</v>
      </c>
      <c r="K82" s="37">
        <f t="shared" si="8"/>
        <v>2.3109999999999999</v>
      </c>
      <c r="L82" s="37">
        <f t="shared" si="9"/>
        <v>3.3730000000000002</v>
      </c>
      <c r="M82" s="38">
        <f t="shared" si="10"/>
        <v>2.8462499999999999</v>
      </c>
      <c r="N82" s="33"/>
      <c r="O82" s="33"/>
      <c r="P82" s="33"/>
      <c r="Q82" s="362" t="s">
        <v>24</v>
      </c>
      <c r="R82" s="35" t="str">
        <f>'ESP-DMU'!$E$54</f>
        <v>ESP/DMU</v>
      </c>
      <c r="S82" s="35" t="str">
        <f>'BLAST-USIT'!$E$54</f>
        <v>BLAST/US-IT</v>
      </c>
      <c r="T82" s="35" t="str">
        <f>DOE21D!$E$54</f>
        <v>DOE21D/NREL</v>
      </c>
      <c r="U82" s="35" t="str">
        <f>'SRES-SUN'!$E$54</f>
        <v>SRES-SUN/NREL</v>
      </c>
      <c r="V82" s="35" t="str">
        <f>'SRES-BRE'!$E$54</f>
        <v>SRES/BRE</v>
      </c>
      <c r="W82" s="35" t="str">
        <f>S3PAS!$E$54</f>
        <v>S3PAS/SPAIN</v>
      </c>
      <c r="X82" s="35" t="str">
        <f>TRNSYS!$E$54</f>
        <v>TSYS/BEL-BRE</v>
      </c>
      <c r="Y82" s="35" t="str">
        <f>TASE!$E$54</f>
        <v>TASE/FINLAND</v>
      </c>
      <c r="Z82" s="35" t="str">
        <f>YourData!$E$54</f>
        <v>OS/NREL</v>
      </c>
      <c r="AA82" s="35" t="s">
        <v>22</v>
      </c>
      <c r="AB82" s="35" t="s">
        <v>23</v>
      </c>
    </row>
    <row r="83" spans="1:28" s="1" customFormat="1" ht="42">
      <c r="A83" s="362"/>
      <c r="B83" s="37"/>
      <c r="C83" s="37"/>
      <c r="D83" s="37"/>
      <c r="E83" s="37"/>
      <c r="F83" s="37"/>
      <c r="G83" s="37"/>
      <c r="H83" s="33"/>
      <c r="I83" s="37"/>
      <c r="J83" s="33"/>
      <c r="K83" s="33"/>
      <c r="L83" s="33"/>
      <c r="M83" s="33"/>
      <c r="N83" s="33"/>
      <c r="O83" s="33"/>
      <c r="P83" s="33"/>
      <c r="Q83" s="361" t="s">
        <v>1426</v>
      </c>
      <c r="R83" s="37">
        <f t="shared" ref="R83:Z83" si="15">IF(AND(ISNUMBER(B166),ISNUMBER(B165)),B166-B165,"")</f>
        <v>0</v>
      </c>
      <c r="S83" s="37">
        <f t="shared" si="15"/>
        <v>9.9999999999988987E-4</v>
      </c>
      <c r="T83" s="37">
        <f t="shared" si="15"/>
        <v>-1.1000000000000121E-2</v>
      </c>
      <c r="U83" s="37">
        <f t="shared" si="15"/>
        <v>0</v>
      </c>
      <c r="V83" s="37" t="str">
        <f t="shared" si="15"/>
        <v/>
      </c>
      <c r="W83" s="37">
        <f t="shared" si="15"/>
        <v>0</v>
      </c>
      <c r="X83" s="37">
        <f t="shared" si="15"/>
        <v>-8.3333333333399651E-3</v>
      </c>
      <c r="Y83" s="37">
        <f t="shared" si="15"/>
        <v>0</v>
      </c>
      <c r="Z83" s="37">
        <f t="shared" si="15"/>
        <v>-1.0470000000000201E-2</v>
      </c>
      <c r="AA83" s="37">
        <f>MIN(R83:Y83)</f>
        <v>-1.1000000000000121E-2</v>
      </c>
      <c r="AB83" s="37">
        <f>MAX(R83:Y83)</f>
        <v>9.9999999999988987E-4</v>
      </c>
    </row>
    <row r="84" spans="1:28" s="1" customFormat="1" ht="42">
      <c r="A84" s="355"/>
      <c r="B84" s="35" t="str">
        <f>'ESP-DMU'!$E$54</f>
        <v>ESP/DMU</v>
      </c>
      <c r="C84" s="35" t="str">
        <f>'BLAST-USIT'!$E$54</f>
        <v>BLAST/US-IT</v>
      </c>
      <c r="D84" s="35" t="str">
        <f>DOE21D!$E$54</f>
        <v>DOE21D/NREL</v>
      </c>
      <c r="E84" s="35" t="str">
        <f>'SRES-SUN'!$E$54</f>
        <v>SRES-SUN/NREL</v>
      </c>
      <c r="F84" s="35" t="str">
        <f>'SRES-BRE'!$E$54</f>
        <v>SRES/BRE</v>
      </c>
      <c r="G84" s="35" t="str">
        <f>S3PAS!$E$54</f>
        <v>S3PAS/SPAIN</v>
      </c>
      <c r="H84" s="35" t="str">
        <f>TRNSYS!$E$54</f>
        <v>TSYS/BEL-BRE</v>
      </c>
      <c r="I84" s="35" t="str">
        <f>TASE!$E$54</f>
        <v>TASE/FINLAND</v>
      </c>
      <c r="J84" s="35" t="str">
        <f>YourData!$E$54</f>
        <v>OS/NREL</v>
      </c>
      <c r="K84" s="36" t="s">
        <v>13</v>
      </c>
      <c r="L84" s="36" t="s">
        <v>13</v>
      </c>
      <c r="M84" s="33" t="s">
        <v>146</v>
      </c>
      <c r="N84" s="33"/>
      <c r="O84" s="33"/>
      <c r="P84" s="33"/>
      <c r="Q84" s="361" t="s">
        <v>1558</v>
      </c>
      <c r="R84" s="37">
        <f t="shared" ref="R84:Z84" si="16">IF(AND(ISNUMBER(B167),ISNUMBER(B165)),B167-B165,"")</f>
        <v>0.15400000000000036</v>
      </c>
      <c r="S84" s="37">
        <f t="shared" si="16"/>
        <v>9.9999999999988987E-4</v>
      </c>
      <c r="T84" s="37">
        <f t="shared" si="16"/>
        <v>1.000000000000334E-3</v>
      </c>
      <c r="U84" s="37">
        <f t="shared" si="16"/>
        <v>1.9000000000000128E-2</v>
      </c>
      <c r="V84" s="37" t="str">
        <f t="shared" si="16"/>
        <v/>
      </c>
      <c r="W84" s="37">
        <f t="shared" si="16"/>
        <v>0.24000000000000021</v>
      </c>
      <c r="X84" s="37">
        <f t="shared" si="16"/>
        <v>-8.3333333333399651E-3</v>
      </c>
      <c r="Y84" s="37">
        <f t="shared" si="16"/>
        <v>2.4999999999999467E-2</v>
      </c>
      <c r="Z84" s="37">
        <f t="shared" si="16"/>
        <v>-9.160000000000057E-3</v>
      </c>
      <c r="AA84" s="37">
        <f>MIN(R84:Y84)</f>
        <v>-8.3333333333399651E-3</v>
      </c>
      <c r="AB84" s="37">
        <f>MAX(R84:Y84)</f>
        <v>0.24000000000000021</v>
      </c>
    </row>
    <row r="85" spans="1:28" s="1" customFormat="1" ht="42">
      <c r="A85" s="361" t="s">
        <v>1302</v>
      </c>
      <c r="B85" s="37">
        <f>IF(ISNUMBER('ESP-DMU'!$B78),'ESP-DMU'!$B78,"")</f>
        <v>4.1669999999999998</v>
      </c>
      <c r="C85" s="37" t="str">
        <f>IF(ISNUMBER('BLAST-USIT'!$B78),'BLAST-USIT'!$B78,"")</f>
        <v/>
      </c>
      <c r="D85" s="37" t="str">
        <f>IF(ISNUMBER(DOE21D!$B78),DOE21D!$B78,"")</f>
        <v/>
      </c>
      <c r="E85" s="37" t="str">
        <f>IF(ISNUMBER('SRES-SUN'!$B78),'SRES-SUN'!$B78,"")</f>
        <v/>
      </c>
      <c r="F85" s="37" t="str">
        <f>IF(ISNUMBER('SRES-BRE'!$B78),'SRES-BRE'!$B78,"")</f>
        <v/>
      </c>
      <c r="G85" s="37" t="str">
        <f>IF(ISNUMBER(S3PAS!$B78),S3PAS!$B78,"")</f>
        <v/>
      </c>
      <c r="H85" s="37" t="str">
        <f>IF(ISNUMBER(TRNSYS!$B78),TRNSYS!$B78,"")</f>
        <v/>
      </c>
      <c r="I85" s="37" t="str">
        <f>IF(ISNUMBER(TASE!$B78),TASE!$B78,"")</f>
        <v/>
      </c>
      <c r="J85" s="37">
        <f>IF(ISNUMBER(YourData!$B78),YourData!$B78,"")</f>
        <v>4.36111</v>
      </c>
      <c r="K85" s="37">
        <f t="shared" ref="K85:K92" si="17">MIN(B85:I85)</f>
        <v>4.1669999999999998</v>
      </c>
      <c r="L85" s="37">
        <f t="shared" ref="L85:L92" si="18">MAX(B85:I85)</f>
        <v>4.1669999999999998</v>
      </c>
      <c r="M85" s="38">
        <f t="shared" ref="M85:M92" si="19">AVERAGE(B85:I85)</f>
        <v>4.1669999999999998</v>
      </c>
      <c r="N85" s="33"/>
      <c r="O85" s="33"/>
      <c r="P85" s="33"/>
      <c r="Q85" s="361" t="s">
        <v>1559</v>
      </c>
      <c r="R85" s="37">
        <f t="shared" ref="R85:Z85" si="20">IF(AND(ISNUMBER(B168),ISNUMBER(B167)),B168-B167,"")</f>
        <v>9.9999999999988987E-4</v>
      </c>
      <c r="S85" s="37">
        <f t="shared" si="20"/>
        <v>0</v>
      </c>
      <c r="T85" s="37">
        <f t="shared" si="20"/>
        <v>-2.0999999999999908E-2</v>
      </c>
      <c r="U85" s="37">
        <f t="shared" si="20"/>
        <v>3.0000000000001137E-3</v>
      </c>
      <c r="V85" s="37" t="str">
        <f t="shared" si="20"/>
        <v/>
      </c>
      <c r="W85" s="37">
        <f t="shared" si="20"/>
        <v>9.9999999999944578E-4</v>
      </c>
      <c r="X85" s="37">
        <f t="shared" si="20"/>
        <v>0</v>
      </c>
      <c r="Y85" s="37" t="str">
        <f t="shared" si="20"/>
        <v/>
      </c>
      <c r="Z85" s="37">
        <f t="shared" si="20"/>
        <v>-2.035000000000009E-2</v>
      </c>
      <c r="AA85" s="37">
        <f>MIN(R85:Y85)</f>
        <v>-2.0999999999999908E-2</v>
      </c>
      <c r="AB85" s="37">
        <f>MAX(R85:Y85)</f>
        <v>3.0000000000001137E-3</v>
      </c>
    </row>
    <row r="86" spans="1:28" s="1" customFormat="1" ht="70">
      <c r="A86" s="361" t="s">
        <v>1533</v>
      </c>
      <c r="B86" s="37">
        <f>IF(ISNUMBER('ESP-DMU'!$B79),'ESP-DMU'!$B79,"")</f>
        <v>5.2519999999999998</v>
      </c>
      <c r="C86" s="37" t="str">
        <f>IF(ISNUMBER('BLAST-USIT'!$B79),'BLAST-USIT'!$B79,"")</f>
        <v/>
      </c>
      <c r="D86" s="37" t="str">
        <f>IF(ISNUMBER(DOE21D!$B79),DOE21D!$B79,"")</f>
        <v/>
      </c>
      <c r="E86" s="37" t="str">
        <f>IF(ISNUMBER('SRES-SUN'!$B79),'SRES-SUN'!$B79,"")</f>
        <v/>
      </c>
      <c r="F86" s="37" t="str">
        <f>IF(ISNUMBER('SRES-BRE'!$B79),'SRES-BRE'!$B79,"")</f>
        <v/>
      </c>
      <c r="G86" s="37" t="str">
        <f>IF(ISNUMBER(S3PAS!$B79),S3PAS!$B79,"")</f>
        <v/>
      </c>
      <c r="H86" s="37" t="str">
        <f>IF(ISNUMBER(TRNSYS!$B79),TRNSYS!$B79,"")</f>
        <v/>
      </c>
      <c r="I86" s="37" t="str">
        <f>IF(ISNUMBER(TASE!$B79),TASE!$B79,"")</f>
        <v/>
      </c>
      <c r="J86" s="37">
        <f>IF(ISNUMBER(YourData!$B79),YourData!$B79,"")</f>
        <v>5.5833300000000001</v>
      </c>
      <c r="K86" s="37">
        <f t="shared" si="17"/>
        <v>5.2519999999999998</v>
      </c>
      <c r="L86" s="37">
        <f t="shared" si="18"/>
        <v>5.2519999999999998</v>
      </c>
      <c r="M86" s="38">
        <f t="shared" si="19"/>
        <v>5.2519999999999998</v>
      </c>
      <c r="N86" s="33"/>
      <c r="O86" s="33"/>
      <c r="P86" s="33"/>
      <c r="Q86" s="361" t="s">
        <v>1427</v>
      </c>
      <c r="R86" s="37">
        <f t="shared" ref="R86:Z86" si="21">IF(AND(ISNUMBER(B169),ISNUMBER(B165)),B169-B165,"")</f>
        <v>1.7950000000000004</v>
      </c>
      <c r="S86" s="37">
        <f t="shared" si="21"/>
        <v>1.5459999999999998</v>
      </c>
      <c r="T86" s="37">
        <f t="shared" si="21"/>
        <v>1.8979999999999997</v>
      </c>
      <c r="U86" s="37">
        <f t="shared" si="21"/>
        <v>2.2720000000000002</v>
      </c>
      <c r="V86" s="37" t="str">
        <f t="shared" si="21"/>
        <v/>
      </c>
      <c r="W86" s="37">
        <f t="shared" si="21"/>
        <v>2.3100000000000005</v>
      </c>
      <c r="X86" s="37">
        <f t="shared" si="21"/>
        <v>1.7916666666666599</v>
      </c>
      <c r="Y86" s="37">
        <f t="shared" si="21"/>
        <v>2.5999999999999996</v>
      </c>
      <c r="Z86" s="37">
        <f t="shared" si="21"/>
        <v>2.5350599999999996</v>
      </c>
      <c r="AA86" s="37">
        <f>MIN(R86:Y86)</f>
        <v>1.5459999999999998</v>
      </c>
      <c r="AB86" s="37">
        <f>MAX(R86:Y86)</f>
        <v>2.5999999999999996</v>
      </c>
    </row>
    <row r="87" spans="1:28" s="1" customFormat="1" ht="70">
      <c r="A87" s="363" t="s">
        <v>1344</v>
      </c>
      <c r="B87" s="37">
        <f>IF(ISNUMBER('ESP-DMU'!$B80),'ESP-DMU'!$B80,"")</f>
        <v>6.4560000000000004</v>
      </c>
      <c r="C87" s="37">
        <f>IF(ISNUMBER('BLAST-USIT'!$B80),'BLAST-USIT'!$B80,"")</f>
        <v>6.5590000000000002</v>
      </c>
      <c r="D87" s="37" t="str">
        <f>IF(ISNUMBER(DOE21D!$B80),DOE21D!$B80,"")</f>
        <v/>
      </c>
      <c r="E87" s="37" t="str">
        <f>IF(ISNUMBER('SRES-SUN'!$B80),'SRES-SUN'!$B80,"")</f>
        <v/>
      </c>
      <c r="F87" s="37" t="str">
        <f>IF(ISNUMBER('SRES-BRE'!$B80),'SRES-BRE'!$B80,"")</f>
        <v/>
      </c>
      <c r="G87" s="37" t="str">
        <f>IF(ISNUMBER(S3PAS!$B80),S3PAS!$B80,"")</f>
        <v/>
      </c>
      <c r="H87" s="37">
        <f>IF(ISNUMBER(TRNSYS!$B80),TRNSYS!$B80,"")</f>
        <v>6.5540000000000003</v>
      </c>
      <c r="I87" s="37">
        <f>IF(ISNUMBER(TASE!$B80),TASE!$B80,"")</f>
        <v>6.9669999999999996</v>
      </c>
      <c r="J87" s="37">
        <f>IF(ISNUMBER(YourData!$B80),YourData!$B80,"")</f>
        <v>6.6055599999999997</v>
      </c>
      <c r="K87" s="37">
        <f t="shared" si="17"/>
        <v>6.4560000000000004</v>
      </c>
      <c r="L87" s="37">
        <f t="shared" si="18"/>
        <v>6.9669999999999996</v>
      </c>
      <c r="M87" s="38">
        <f t="shared" si="19"/>
        <v>6.6340000000000003</v>
      </c>
      <c r="N87" s="33"/>
      <c r="O87" s="33"/>
      <c r="P87" s="33"/>
      <c r="Q87" s="355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</row>
    <row r="88" spans="1:28" s="1" customFormat="1" ht="70">
      <c r="A88" s="361" t="s">
        <v>1345</v>
      </c>
      <c r="B88" s="37">
        <f>IF(ISNUMBER('ESP-DMU'!$B81),'ESP-DMU'!$B81,"")</f>
        <v>5.5469999999999997</v>
      </c>
      <c r="C88" s="37" t="str">
        <f>IF(ISNUMBER('BLAST-USIT'!$B81),'BLAST-USIT'!$B81,"")</f>
        <v/>
      </c>
      <c r="D88" s="37" t="str">
        <f>IF(ISNUMBER(DOE21D!$B81),DOE21D!$B81,"")</f>
        <v/>
      </c>
      <c r="E88" s="37" t="str">
        <f>IF(ISNUMBER('SRES-SUN'!$B81),'SRES-SUN'!$B81,"")</f>
        <v/>
      </c>
      <c r="F88" s="37" t="str">
        <f>IF(ISNUMBER('SRES-BRE'!$B81),'SRES-BRE'!$B81,"")</f>
        <v/>
      </c>
      <c r="G88" s="37" t="str">
        <f>IF(ISNUMBER(S3PAS!$B81),S3PAS!$B81,"")</f>
        <v/>
      </c>
      <c r="H88" s="37" t="str">
        <f>IF(ISNUMBER(TRNSYS!$B81),TRNSYS!$B81,"")</f>
        <v/>
      </c>
      <c r="I88" s="37" t="str">
        <f>IF(ISNUMBER(TASE!$B81),TASE!$B81,"")</f>
        <v/>
      </c>
      <c r="J88" s="37">
        <f>IF(ISNUMBER(YourData!$B81),YourData!$B81,"")</f>
        <v>5.9555600000000002</v>
      </c>
      <c r="K88" s="37">
        <f t="shared" si="17"/>
        <v>5.5469999999999997</v>
      </c>
      <c r="L88" s="37">
        <f t="shared" si="18"/>
        <v>5.5469999999999997</v>
      </c>
      <c r="M88" s="38">
        <f t="shared" si="19"/>
        <v>5.5469999999999997</v>
      </c>
      <c r="N88" s="33"/>
      <c r="O88" s="33"/>
      <c r="P88" s="33"/>
      <c r="Q88" s="362" t="s">
        <v>46</v>
      </c>
      <c r="R88" s="33"/>
      <c r="S88" s="33"/>
      <c r="T88" s="35"/>
      <c r="U88" s="35" t="s">
        <v>89</v>
      </c>
      <c r="V88" s="35" t="s">
        <v>89</v>
      </c>
      <c r="W88" s="35" t="s">
        <v>89</v>
      </c>
      <c r="X88" s="35" t="s">
        <v>89</v>
      </c>
      <c r="Y88" s="35" t="s">
        <v>89</v>
      </c>
      <c r="Z88" s="36" t="s">
        <v>89</v>
      </c>
      <c r="AA88" s="35" t="s">
        <v>13</v>
      </c>
      <c r="AB88" s="35" t="s">
        <v>13</v>
      </c>
    </row>
    <row r="89" spans="1:28" s="1" customFormat="1" ht="56">
      <c r="A89" s="361" t="s">
        <v>1303</v>
      </c>
      <c r="B89" s="37">
        <f>IF(ISNUMBER('ESP-DMU'!$B82),'ESP-DMU'!$B82,"")</f>
        <v>6.944</v>
      </c>
      <c r="C89" s="37">
        <f>IF(ISNUMBER('BLAST-USIT'!$B82),'BLAST-USIT'!$B82,"")</f>
        <v>7.2149999999999999</v>
      </c>
      <c r="D89" s="37">
        <f>IF(ISNUMBER(DOE21D!$B82),DOE21D!$B82,"")</f>
        <v>8.7870000000000008</v>
      </c>
      <c r="E89" s="37">
        <f>IF(ISNUMBER('SRES-SUN'!$B82),'SRES-SUN'!$B82,"")</f>
        <v>8.1020000000000003</v>
      </c>
      <c r="F89" s="37">
        <f>IF(ISNUMBER('SRES-BRE'!$B82),'SRES-BRE'!$B82,"")</f>
        <v>8.1270000000000007</v>
      </c>
      <c r="G89" s="37">
        <f>IF(ISNUMBER(S3PAS!$B82),S3PAS!$B82,"")</f>
        <v>7.4219999999999997</v>
      </c>
      <c r="H89" s="37">
        <f>IF(ISNUMBER(TRNSYS!$B82),TRNSYS!$B82,"")</f>
        <v>7.2969999999999997</v>
      </c>
      <c r="I89" s="37">
        <f>IF(ISNUMBER(TASE!$B82),TASE!$B82,"")</f>
        <v>7.4370000000000003</v>
      </c>
      <c r="J89" s="37">
        <f>IF(ISNUMBER(YourData!$B82),YourData!$B82,"")</f>
        <v>7.1166700000000001</v>
      </c>
      <c r="K89" s="37">
        <f t="shared" si="17"/>
        <v>6.944</v>
      </c>
      <c r="L89" s="37">
        <f t="shared" si="18"/>
        <v>8.7870000000000008</v>
      </c>
      <c r="M89" s="38">
        <f t="shared" si="19"/>
        <v>7.6663749999999986</v>
      </c>
      <c r="N89" s="33"/>
      <c r="O89" s="33"/>
      <c r="P89" s="33"/>
      <c r="Q89" s="362" t="s">
        <v>24</v>
      </c>
      <c r="R89" s="35" t="str">
        <f>'ESP-DMU'!$E$54</f>
        <v>ESP/DMU</v>
      </c>
      <c r="S89" s="35" t="str">
        <f>'BLAST-USIT'!$E$54</f>
        <v>BLAST/US-IT</v>
      </c>
      <c r="T89" s="35" t="str">
        <f>DOE21D!$E$54</f>
        <v>DOE21D/NREL</v>
      </c>
      <c r="U89" s="35" t="str">
        <f>'SRES-SUN'!$E$54</f>
        <v>SRES-SUN/NREL</v>
      </c>
      <c r="V89" s="35" t="str">
        <f>'SRES-BRE'!$E$54</f>
        <v>SRES/BRE</v>
      </c>
      <c r="W89" s="35" t="str">
        <f>S3PAS!$E$54</f>
        <v>S3PAS/SPAIN</v>
      </c>
      <c r="X89" s="35" t="str">
        <f>TRNSYS!$E$54</f>
        <v>TSYS/BEL-BRE</v>
      </c>
      <c r="Y89" s="35" t="str">
        <f>TASE!$E$54</f>
        <v>TASE/FINLAND</v>
      </c>
      <c r="Z89" s="35" t="str">
        <f>YourData!$E$54</f>
        <v>OS/NREL</v>
      </c>
      <c r="AA89" s="35" t="s">
        <v>22</v>
      </c>
      <c r="AB89" s="35" t="s">
        <v>23</v>
      </c>
    </row>
    <row r="90" spans="1:28" s="1" customFormat="1" ht="28">
      <c r="A90" s="361" t="s">
        <v>1304</v>
      </c>
      <c r="B90" s="37">
        <f>IF(ISNUMBER('ESP-DMU'!$B83),'ESP-DMU'!$B83,"")</f>
        <v>10.375999999999999</v>
      </c>
      <c r="C90" s="37">
        <f>IF(ISNUMBER('BLAST-USIT'!$B83),'BLAST-USIT'!$B83,"")</f>
        <v>10.74</v>
      </c>
      <c r="D90" s="37">
        <f>IF(ISNUMBER(DOE21D!$B83),DOE21D!$B83,"")</f>
        <v>12.243</v>
      </c>
      <c r="E90" s="37">
        <f>IF(ISNUMBER('SRES-SUN'!$B83),'SRES-SUN'!$B83,"")</f>
        <v>11.632999999999999</v>
      </c>
      <c r="F90" s="37">
        <f>IF(ISNUMBER('SRES-BRE'!$B83),'SRES-BRE'!$B83,"")</f>
        <v>11.648999999999999</v>
      </c>
      <c r="G90" s="37">
        <f>IF(ISNUMBER(S3PAS!$B83),S3PAS!$B83,"")</f>
        <v>11.037000000000001</v>
      </c>
      <c r="H90" s="37">
        <f>IF(ISNUMBER(TRNSYS!$B83),TRNSYS!$B83,"")</f>
        <v>10.84</v>
      </c>
      <c r="I90" s="37">
        <f>IF(ISNUMBER(TASE!$B83),TASE!$B83,"")</f>
        <v>10.964</v>
      </c>
      <c r="J90" s="37">
        <f>IF(ISNUMBER(YourData!$B83),YourData!$B83,"")</f>
        <v>10.9056</v>
      </c>
      <c r="K90" s="37">
        <f t="shared" si="17"/>
        <v>10.375999999999999</v>
      </c>
      <c r="L90" s="37">
        <f t="shared" si="18"/>
        <v>12.243</v>
      </c>
      <c r="M90" s="38">
        <f t="shared" si="19"/>
        <v>11.185250000000002</v>
      </c>
      <c r="N90" s="33"/>
      <c r="O90" s="33"/>
      <c r="P90" s="33"/>
      <c r="Q90" s="362"/>
      <c r="R90" s="33"/>
      <c r="S90" s="33"/>
      <c r="T90" s="33"/>
      <c r="U90" s="33"/>
      <c r="V90" s="33"/>
      <c r="W90" s="33"/>
      <c r="X90" s="33"/>
      <c r="Y90" s="33"/>
      <c r="Z90" s="33"/>
      <c r="AA90" s="35" t="s">
        <v>13</v>
      </c>
      <c r="AB90" s="35" t="s">
        <v>13</v>
      </c>
    </row>
    <row r="91" spans="1:28" s="1" customFormat="1" ht="42">
      <c r="A91" s="361" t="s">
        <v>1305</v>
      </c>
      <c r="B91" s="37">
        <f>IF(ISNUMBER('ESP-DMU'!$B84),'ESP-DMU'!$B84,"")</f>
        <v>5.649</v>
      </c>
      <c r="C91" s="37">
        <f>IF(ISNUMBER('BLAST-USIT'!$B84),'BLAST-USIT'!$B84,"")</f>
        <v>6.0090000000000003</v>
      </c>
      <c r="D91" s="37">
        <f>IF(ISNUMBER(DOE21D!$B84),DOE21D!$B84,"")</f>
        <v>7.4480000000000004</v>
      </c>
      <c r="E91" s="37">
        <f>IF(ISNUMBER('SRES-SUN'!$B84),'SRES-SUN'!$B84,"")</f>
        <v>6.7690000000000001</v>
      </c>
      <c r="F91" s="37">
        <f>IF(ISNUMBER('SRES-BRE'!$B84),'SRES-BRE'!$B84,"")</f>
        <v>6.7859999999999996</v>
      </c>
      <c r="G91" s="37">
        <f>IF(ISNUMBER(S3PAS!$B84),S3PAS!$B84,"")</f>
        <v>6.194</v>
      </c>
      <c r="H91" s="37">
        <f>IF(ISNUMBER(TRNSYS!$B84),TRNSYS!$B84,"")</f>
        <v>6.0759999999999996</v>
      </c>
      <c r="I91" s="37">
        <f>IF(ISNUMBER(TASE!$B84),TASE!$B84,"")</f>
        <v>6.234</v>
      </c>
      <c r="J91" s="37">
        <f>IF(ISNUMBER(YourData!$B84),YourData!$B84,"")</f>
        <v>5.8722200000000004</v>
      </c>
      <c r="K91" s="37">
        <f t="shared" si="17"/>
        <v>5.649</v>
      </c>
      <c r="L91" s="37">
        <f t="shared" si="18"/>
        <v>7.4480000000000004</v>
      </c>
      <c r="M91" s="38">
        <f t="shared" si="19"/>
        <v>6.3956250000000008</v>
      </c>
      <c r="N91" s="33"/>
      <c r="O91" s="33"/>
      <c r="P91" s="33"/>
      <c r="Q91" s="361" t="s">
        <v>1428</v>
      </c>
      <c r="R91" s="37">
        <f t="shared" ref="R91:Z91" si="22">IF(AND(ISNUMBER(B215),ISNUMBER(B214)),B215-B214,"")</f>
        <v>-0.52500000000000036</v>
      </c>
      <c r="S91" s="37">
        <f t="shared" si="22"/>
        <v>-0.14100000000000001</v>
      </c>
      <c r="T91" s="37">
        <f t="shared" si="22"/>
        <v>-0.59199999999999964</v>
      </c>
      <c r="U91" s="37">
        <f t="shared" si="22"/>
        <v>-0.45599999999999952</v>
      </c>
      <c r="V91" s="37" t="str">
        <f t="shared" si="22"/>
        <v/>
      </c>
      <c r="W91" s="37">
        <f t="shared" si="22"/>
        <v>-0.11599999999999966</v>
      </c>
      <c r="X91" s="37">
        <f t="shared" si="22"/>
        <v>-0.81111111111111001</v>
      </c>
      <c r="Y91" s="37">
        <f t="shared" si="22"/>
        <v>-0.66600000000000037</v>
      </c>
      <c r="Z91" s="37">
        <f t="shared" si="22"/>
        <v>-0.39994999999999958</v>
      </c>
      <c r="AA91" s="37">
        <f>MIN(R91:Y91)</f>
        <v>-0.81111111111111001</v>
      </c>
      <c r="AB91" s="37">
        <f>MAX(R91:Y91)</f>
        <v>-0.11599999999999966</v>
      </c>
    </row>
    <row r="92" spans="1:28" s="1" customFormat="1" ht="56">
      <c r="A92" s="361" t="s">
        <v>1306</v>
      </c>
      <c r="B92" s="37">
        <f>IF(ISNUMBER('ESP-DMU'!$B85),'ESP-DMU'!$B85,"")</f>
        <v>4.7510000000000003</v>
      </c>
      <c r="C92" s="37">
        <f>IF(ISNUMBER('BLAST-USIT'!$B85),'BLAST-USIT'!$B85,"")</f>
        <v>5.7389999999999999</v>
      </c>
      <c r="D92" s="37">
        <f>IF(ISNUMBER(DOE21D!$B85),DOE21D!$B85,"")</f>
        <v>7.024</v>
      </c>
      <c r="E92" s="37">
        <f>IF(ISNUMBER('SRES-SUN'!$B85),'SRES-SUN'!$B85,"")</f>
        <v>6.6079999999999997</v>
      </c>
      <c r="F92" s="37">
        <f>IF(ISNUMBER('SRES-BRE'!$B85),'SRES-BRE'!$B85,"")</f>
        <v>6.6529999999999996</v>
      </c>
      <c r="G92" s="37">
        <f>IF(ISNUMBER(S3PAS!$B85),S3PAS!$B85,"")</f>
        <v>5.9740000000000002</v>
      </c>
      <c r="H92" s="37">
        <f>IF(ISNUMBER(TRNSYS!$B85),TRNSYS!$B85,"")</f>
        <v>5.7640000000000002</v>
      </c>
      <c r="I92" s="37">
        <f>IF(ISNUMBER(TASE!$B85),TASE!$B85,"")</f>
        <v>5.7380000000000004</v>
      </c>
      <c r="J92" s="37">
        <f>IF(ISNUMBER(YourData!$B85),YourData!$B85,"")</f>
        <v>5.1916700000000002</v>
      </c>
      <c r="K92" s="37">
        <f t="shared" si="17"/>
        <v>4.7510000000000003</v>
      </c>
      <c r="L92" s="37">
        <f t="shared" si="18"/>
        <v>7.024</v>
      </c>
      <c r="M92" s="38">
        <f t="shared" si="19"/>
        <v>6.0313749999999997</v>
      </c>
      <c r="N92" s="33"/>
      <c r="O92" s="33"/>
      <c r="P92" s="33"/>
      <c r="Q92" s="361" t="s">
        <v>1560</v>
      </c>
      <c r="R92" s="37">
        <f t="shared" ref="R92:Z92" si="23">IF(AND(ISNUMBER(B216),ISNUMBER(B214)),B216-B214,"")</f>
        <v>-2.56</v>
      </c>
      <c r="S92" s="37">
        <f t="shared" si="23"/>
        <v>-1.8899999999999997</v>
      </c>
      <c r="T92" s="37">
        <f t="shared" si="23"/>
        <v>-2.226</v>
      </c>
      <c r="U92" s="37">
        <f t="shared" si="23"/>
        <v>-2.234</v>
      </c>
      <c r="V92" s="37" t="str">
        <f t="shared" si="23"/>
        <v/>
      </c>
      <c r="W92" s="37">
        <f t="shared" si="23"/>
        <v>-1.9889999999999999</v>
      </c>
      <c r="X92" s="37">
        <f t="shared" si="23"/>
        <v>-2.2111111111111095</v>
      </c>
      <c r="Y92" s="37">
        <f t="shared" si="23"/>
        <v>-1.7160000000000002</v>
      </c>
      <c r="Z92" s="37">
        <f t="shared" si="23"/>
        <v>-2.6463299999999994</v>
      </c>
      <c r="AA92" s="37">
        <f>MIN(R92:Y92)</f>
        <v>-2.56</v>
      </c>
      <c r="AB92" s="37">
        <f>MAX(R92:Y92)</f>
        <v>-1.7160000000000002</v>
      </c>
    </row>
    <row r="93" spans="1:28" s="1" customFormat="1" ht="42">
      <c r="A93" s="355"/>
      <c r="B93" s="35" t="str">
        <f>'ESP-DMU'!$E$54</f>
        <v>ESP/DMU</v>
      </c>
      <c r="C93" s="35" t="str">
        <f>'BLAST-USIT'!$E$54</f>
        <v>BLAST/US-IT</v>
      </c>
      <c r="D93" s="35" t="str">
        <f>DOE21D!$E$54</f>
        <v>DOE21D/NREL</v>
      </c>
      <c r="E93" s="35" t="str">
        <f>'SRES-SUN'!$E$54</f>
        <v>SRES-SUN/NREL</v>
      </c>
      <c r="F93" s="35" t="str">
        <f>'SRES-BRE'!$E$54</f>
        <v>SRES/BRE</v>
      </c>
      <c r="G93" s="35" t="str">
        <f>S3PAS!$E$54</f>
        <v>S3PAS/SPAIN</v>
      </c>
      <c r="H93" s="35" t="str">
        <f>TRNSYS!$E$54</f>
        <v>TSYS/BEL-BRE</v>
      </c>
      <c r="I93" s="35" t="str">
        <f>TASE!$E$54</f>
        <v>TASE/FINLAND</v>
      </c>
      <c r="J93" s="35" t="str">
        <f>YourData!$E$54</f>
        <v>OS/NREL</v>
      </c>
      <c r="K93" s="36" t="s">
        <v>13</v>
      </c>
      <c r="L93" s="36" t="s">
        <v>13</v>
      </c>
      <c r="M93" s="33" t="s">
        <v>146</v>
      </c>
      <c r="N93" s="33"/>
      <c r="O93" s="33"/>
      <c r="P93" s="33"/>
      <c r="Q93" s="361" t="s">
        <v>1561</v>
      </c>
      <c r="R93" s="37">
        <f t="shared" ref="R93:Z93" si="24">IF(AND(ISNUMBER(B217),ISNUMBER(B216)),B217-B216,"")</f>
        <v>-0.56199999999999983</v>
      </c>
      <c r="S93" s="37">
        <f t="shared" si="24"/>
        <v>-0.371</v>
      </c>
      <c r="T93" s="37">
        <f t="shared" si="24"/>
        <v>-0.84199999999999964</v>
      </c>
      <c r="U93" s="37">
        <f t="shared" si="24"/>
        <v>-0.47700000000000031</v>
      </c>
      <c r="V93" s="37" t="str">
        <f t="shared" si="24"/>
        <v/>
      </c>
      <c r="W93" s="37">
        <f t="shared" si="24"/>
        <v>-0.63199999999999967</v>
      </c>
      <c r="X93" s="37">
        <f t="shared" si="24"/>
        <v>-0.66666666666667052</v>
      </c>
      <c r="Y93" s="37" t="str">
        <f t="shared" si="24"/>
        <v/>
      </c>
      <c r="Z93" s="37">
        <f t="shared" si="24"/>
        <v>-0.54438000000000031</v>
      </c>
      <c r="AA93" s="37">
        <f>MIN(R93:Y93)</f>
        <v>-0.84199999999999964</v>
      </c>
      <c r="AB93" s="37">
        <f>MAX(R93:Y93)</f>
        <v>-0.371</v>
      </c>
    </row>
    <row r="94" spans="1:28" s="1" customFormat="1" ht="42">
      <c r="A94" s="361" t="s">
        <v>1307</v>
      </c>
      <c r="B94" s="37">
        <f>IF(ISNUMBER('ESP-DMU'!$B86),'ESP-DMU'!$B86,"")</f>
        <v>4.51</v>
      </c>
      <c r="C94" s="37">
        <f>IF(ISNUMBER('BLAST-USIT'!$B86),'BLAST-USIT'!$B86,"")</f>
        <v>4.93</v>
      </c>
      <c r="D94" s="37" t="str">
        <f>IF(ISNUMBER(DOE21D!$B86),DOE21D!$B86,"")</f>
        <v/>
      </c>
      <c r="E94" s="37">
        <f>IF(ISNUMBER('SRES-SUN'!$B86),'SRES-SUN'!$B86,"")</f>
        <v>5.3410000000000002</v>
      </c>
      <c r="F94" s="37">
        <f>IF(ISNUMBER('SRES-BRE'!$B86),'SRES-BRE'!$B86,"")</f>
        <v>5.92</v>
      </c>
      <c r="G94" s="37" t="str">
        <f>IF(ISNUMBER(S3PAS!$B86),S3PAS!$B86,"")</f>
        <v/>
      </c>
      <c r="H94" s="37">
        <f>IF(ISNUMBER(TRNSYS!$B86),TRNSYS!$B86,"")</f>
        <v>5.0469999999999997</v>
      </c>
      <c r="I94" s="37">
        <f>IF(ISNUMBER(TASE!$B86),TASE!$B86,"")</f>
        <v>5.4889999999999999</v>
      </c>
      <c r="J94" s="37">
        <f>IF(ISNUMBER(YourData!$B86),YourData!$B86,"")</f>
        <v>4.4583300000000001</v>
      </c>
      <c r="K94" s="37">
        <f t="shared" ref="K94:K99" si="25">MIN(B94:I94)</f>
        <v>4.51</v>
      </c>
      <c r="L94" s="37">
        <f t="shared" ref="L94:L99" si="26">MAX(B94:I94)</f>
        <v>5.92</v>
      </c>
      <c r="M94" s="38">
        <f t="shared" ref="M94:M99" si="27">AVERAGE(B94:I94)</f>
        <v>5.2061666666666673</v>
      </c>
      <c r="N94" s="33"/>
      <c r="O94" s="33"/>
      <c r="P94" s="33"/>
      <c r="Q94" s="361" t="s">
        <v>1429</v>
      </c>
      <c r="R94" s="37" t="str">
        <f>IF(AND(ISNUMBER(#REF!),ISNUMBER(B214)),#REF!-B214,"")</f>
        <v/>
      </c>
      <c r="S94" s="37" t="str">
        <f>IF(AND(ISNUMBER(#REF!),ISNUMBER(C214)),#REF!-C214,"")</f>
        <v/>
      </c>
      <c r="T94" s="37" t="str">
        <f>IF(AND(ISNUMBER(#REF!),ISNUMBER(D214)),#REF!-D214,"")</f>
        <v/>
      </c>
      <c r="U94" s="37" t="str">
        <f>IF(AND(ISNUMBER(#REF!),ISNUMBER(E214)),#REF!-E214,"")</f>
        <v/>
      </c>
      <c r="V94" s="37" t="str">
        <f>IF(AND(ISNUMBER(#REF!),ISNUMBER(F214)),#REF!-F214,"")</f>
        <v/>
      </c>
      <c r="W94" s="37" t="str">
        <f>IF(AND(ISNUMBER(#REF!),ISNUMBER(G214)),#REF!-G214,"")</f>
        <v/>
      </c>
      <c r="X94" s="37" t="str">
        <f>IF(AND(ISNUMBER(#REF!),ISNUMBER(H214)),#REF!-H214,"")</f>
        <v/>
      </c>
      <c r="Y94" s="37" t="str">
        <f>IF(AND(ISNUMBER(#REF!),ISNUMBER(I214)),#REF!-I214,"")</f>
        <v/>
      </c>
      <c r="Z94" s="37" t="str">
        <f>IF(AND(ISNUMBER(#REF!),ISNUMBER(J214)),#REF!-J214,"")</f>
        <v/>
      </c>
      <c r="AA94" s="37">
        <f>MIN(R94:Y94)</f>
        <v>0</v>
      </c>
      <c r="AB94" s="37">
        <f>MAX(R94:Y94)</f>
        <v>0</v>
      </c>
    </row>
    <row r="95" spans="1:28" s="1" customFormat="1" ht="42">
      <c r="A95" s="361" t="s">
        <v>1308</v>
      </c>
      <c r="B95" s="37">
        <f>IF(ISNUMBER('ESP-DMU'!$B87),'ESP-DMU'!$B87,"")</f>
        <v>4.6749999999999998</v>
      </c>
      <c r="C95" s="37">
        <f>IF(ISNUMBER('BLAST-USIT'!$B87),'BLAST-USIT'!$B87,"")</f>
        <v>5.125</v>
      </c>
      <c r="D95" s="37" t="str">
        <f>IF(ISNUMBER(DOE21D!$B87),DOE21D!$B87,"")</f>
        <v/>
      </c>
      <c r="E95" s="37">
        <f>IF(ISNUMBER('SRES-SUN'!$B87),'SRES-SUN'!$B87,"")</f>
        <v>5.9370000000000003</v>
      </c>
      <c r="F95" s="37">
        <f>IF(ISNUMBER('SRES-BRE'!$B87),'SRES-BRE'!$B87,"")</f>
        <v>6.1479999999999997</v>
      </c>
      <c r="G95" s="37" t="str">
        <f>IF(ISNUMBER(S3PAS!$B87),S3PAS!$B87,"")</f>
        <v/>
      </c>
      <c r="H95" s="37">
        <f>IF(ISNUMBER(TRNSYS!$B87),TRNSYS!$B87,"")</f>
        <v>5.2789999999999999</v>
      </c>
      <c r="I95" s="37">
        <f>IF(ISNUMBER(TASE!$B87),TASE!$B87,"")</f>
        <v>5.8410000000000002</v>
      </c>
      <c r="J95" s="37">
        <f>IF(ISNUMBER(YourData!$B87),YourData!$B87,"")</f>
        <v>4.6555600000000004</v>
      </c>
      <c r="K95" s="37">
        <f t="shared" si="25"/>
        <v>4.6749999999999998</v>
      </c>
      <c r="L95" s="37">
        <f t="shared" si="26"/>
        <v>6.1479999999999997</v>
      </c>
      <c r="M95" s="38">
        <f t="shared" si="27"/>
        <v>5.5008333333333335</v>
      </c>
      <c r="N95" s="33"/>
      <c r="O95" s="33"/>
      <c r="P95" s="33"/>
      <c r="Q95" s="361" t="s">
        <v>1430</v>
      </c>
      <c r="R95" s="37">
        <f t="shared" ref="R95:Z95" si="28">IF(AND(ISNUMBER(B219),ISNUMBER(B214)),B219-B214,"")</f>
        <v>-0.16300000000000026</v>
      </c>
      <c r="S95" s="37">
        <f t="shared" si="28"/>
        <v>-0.13399999999999945</v>
      </c>
      <c r="T95" s="37">
        <f t="shared" si="28"/>
        <v>-0.13999999999999968</v>
      </c>
      <c r="U95" s="37">
        <f t="shared" si="28"/>
        <v>-0.15599999999999969</v>
      </c>
      <c r="V95" s="37" t="str">
        <f t="shared" si="28"/>
        <v/>
      </c>
      <c r="W95" s="37">
        <f t="shared" si="28"/>
        <v>-0.14299999999999979</v>
      </c>
      <c r="X95" s="37">
        <f t="shared" si="28"/>
        <v>-0.10833333333332984</v>
      </c>
      <c r="Y95" s="37">
        <f t="shared" si="28"/>
        <v>-0.13300000000000001</v>
      </c>
      <c r="Z95" s="37">
        <f t="shared" si="28"/>
        <v>-0.1393999999999993</v>
      </c>
      <c r="AA95" s="37">
        <f>MIN(R95:Y95)</f>
        <v>-0.16300000000000026</v>
      </c>
      <c r="AB95" s="37">
        <f>MAX(R95:Y95)</f>
        <v>-0.10833333333332984</v>
      </c>
    </row>
    <row r="96" spans="1:28" s="1" customFormat="1" ht="42">
      <c r="A96" s="361" t="s">
        <v>1309</v>
      </c>
      <c r="B96" s="37">
        <f>IF(ISNUMBER('ESP-DMU'!$B88),'ESP-DMU'!$B88,"")</f>
        <v>4.577</v>
      </c>
      <c r="C96" s="37">
        <f>IF(ISNUMBER('BLAST-USIT'!$B88),'BLAST-USIT'!$B88,"")</f>
        <v>4.9589999999999996</v>
      </c>
      <c r="D96" s="37" t="str">
        <f>IF(ISNUMBER(DOE21D!$B88),DOE21D!$B88,"")</f>
        <v/>
      </c>
      <c r="E96" s="37">
        <f>IF(ISNUMBER('SRES-SUN'!$B88),'SRES-SUN'!$B88,"")</f>
        <v>5.4059999999999997</v>
      </c>
      <c r="F96" s="37">
        <f>IF(ISNUMBER('SRES-BRE'!$B88),'SRES-BRE'!$B88,"")</f>
        <v>5.9420000000000002</v>
      </c>
      <c r="G96" s="37" t="str">
        <f>IF(ISNUMBER(S3PAS!$B88),S3PAS!$B88,"")</f>
        <v/>
      </c>
      <c r="H96" s="37">
        <f>IF(ISNUMBER(TRNSYS!$B88),TRNSYS!$B88,"")</f>
        <v>5.1319999999999997</v>
      </c>
      <c r="I96" s="37">
        <f>IF(ISNUMBER(TASE!$B88),TASE!$B88,"")</f>
        <v>5.5090000000000003</v>
      </c>
      <c r="J96" s="37">
        <f>IF(ISNUMBER(YourData!$B88),YourData!$B88,"")</f>
        <v>4.4916700000000001</v>
      </c>
      <c r="K96" s="37">
        <f t="shared" si="25"/>
        <v>4.577</v>
      </c>
      <c r="L96" s="37">
        <f t="shared" si="26"/>
        <v>5.9420000000000002</v>
      </c>
      <c r="M96" s="38">
        <f t="shared" si="27"/>
        <v>5.2541666666666664</v>
      </c>
      <c r="N96" s="33"/>
      <c r="O96" s="33"/>
      <c r="P96" s="33"/>
      <c r="Q96" s="355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</row>
    <row r="97" spans="1:28" s="1" customFormat="1" ht="42">
      <c r="A97" s="361" t="s">
        <v>1310</v>
      </c>
      <c r="B97" s="37">
        <f>IF(ISNUMBER('ESP-DMU'!$B89),'ESP-DMU'!$B89,"")</f>
        <v>4.7610000000000001</v>
      </c>
      <c r="C97" s="37">
        <f>IF(ISNUMBER('BLAST-USIT'!$B89),'BLAST-USIT'!$B89,"")</f>
        <v>5.077</v>
      </c>
      <c r="D97" s="37" t="str">
        <f>IF(ISNUMBER(DOE21D!$B89),DOE21D!$B89,"")</f>
        <v/>
      </c>
      <c r="E97" s="37">
        <f>IF(ISNUMBER('SRES-SUN'!$B89),'SRES-SUN'!$B89,"")</f>
        <v>5.5869999999999997</v>
      </c>
      <c r="F97" s="37">
        <f>IF(ISNUMBER('SRES-BRE'!$B89),'SRES-BRE'!$B89,"")</f>
        <v>5.9640000000000004</v>
      </c>
      <c r="G97" s="37" t="str">
        <f>IF(ISNUMBER(S3PAS!$B89),S3PAS!$B89,"")</f>
        <v/>
      </c>
      <c r="H97" s="37">
        <f>IF(ISNUMBER(TRNSYS!$B89),TRNSYS!$B89,"")</f>
        <v>5.1239999999999997</v>
      </c>
      <c r="I97" s="37">
        <f>IF(ISNUMBER(TASE!$B89),TASE!$B89,"")</f>
        <v>5.7859999999999996</v>
      </c>
      <c r="J97" s="37">
        <f>IF(ISNUMBER(YourData!$B89),YourData!$B89,"")</f>
        <v>4.5027799999999996</v>
      </c>
      <c r="K97" s="37">
        <f t="shared" si="25"/>
        <v>4.7610000000000001</v>
      </c>
      <c r="L97" s="37">
        <f t="shared" si="26"/>
        <v>5.9640000000000004</v>
      </c>
      <c r="M97" s="38">
        <f t="shared" si="27"/>
        <v>5.3831666666666669</v>
      </c>
      <c r="N97" s="33"/>
      <c r="O97" s="33"/>
      <c r="P97" s="33"/>
      <c r="Q97" s="362" t="s">
        <v>89</v>
      </c>
      <c r="R97" s="33"/>
      <c r="S97" s="33"/>
      <c r="T97" s="33"/>
      <c r="U97" s="33"/>
      <c r="V97" s="33"/>
      <c r="W97" s="33"/>
      <c r="X97" s="33"/>
      <c r="Y97" s="33"/>
      <c r="Z97" s="33"/>
      <c r="AA97" s="35" t="s">
        <v>89</v>
      </c>
      <c r="AB97" s="35" t="s">
        <v>89</v>
      </c>
    </row>
    <row r="98" spans="1:28" s="1" customFormat="1" ht="42">
      <c r="A98" s="361" t="s">
        <v>1311</v>
      </c>
      <c r="B98" s="37">
        <f>IF(ISNUMBER('ESP-DMU'!$B90),'ESP-DMU'!$B90,"")</f>
        <v>5.2210000000000001</v>
      </c>
      <c r="C98" s="37">
        <f>IF(ISNUMBER('BLAST-USIT'!$B90),'BLAST-USIT'!$B90,"")</f>
        <v>5.327</v>
      </c>
      <c r="D98" s="37" t="str">
        <f>IF(ISNUMBER(DOE21D!$B90),DOE21D!$B90,"")</f>
        <v/>
      </c>
      <c r="E98" s="37">
        <f>IF(ISNUMBER('SRES-SUN'!$B90),'SRES-SUN'!$B90,"")</f>
        <v>5.85</v>
      </c>
      <c r="F98" s="37">
        <f>IF(ISNUMBER('SRES-BRE'!$B90),'SRES-BRE'!$B90,"")</f>
        <v>6.165</v>
      </c>
      <c r="G98" s="37" t="str">
        <f>IF(ISNUMBER(S3PAS!$B90),S3PAS!$B90,"")</f>
        <v/>
      </c>
      <c r="H98" s="37">
        <f>IF(ISNUMBER(TRNSYS!$B90),TRNSYS!$B90,"")</f>
        <v>5.61</v>
      </c>
      <c r="I98" s="37" t="str">
        <f>IF(ISNUMBER(TASE!$B90),TASE!$B90,"")</f>
        <v/>
      </c>
      <c r="J98" s="37">
        <f>IF(ISNUMBER(YourData!$B90),YourData!$B90,"")</f>
        <v>4.7805600000000004</v>
      </c>
      <c r="K98" s="37">
        <f t="shared" si="25"/>
        <v>5.2210000000000001</v>
      </c>
      <c r="L98" s="37">
        <f t="shared" si="26"/>
        <v>6.165</v>
      </c>
      <c r="M98" s="38">
        <f t="shared" si="27"/>
        <v>5.6345999999999998</v>
      </c>
      <c r="N98" s="33"/>
      <c r="O98" s="33"/>
      <c r="P98" s="33"/>
      <c r="Q98" s="355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</row>
    <row r="99" spans="1:28" s="1" customFormat="1" ht="28">
      <c r="A99" s="361" t="s">
        <v>1312</v>
      </c>
      <c r="B99" s="37">
        <f>IF(ISNUMBER('ESP-DMU'!$B91),'ESP-DMU'!$B91,"")</f>
        <v>3.859</v>
      </c>
      <c r="C99" s="37">
        <f>IF(ISNUMBER('BLAST-USIT'!$B91),'BLAST-USIT'!$B91,"")</f>
        <v>4.2089999999999996</v>
      </c>
      <c r="D99" s="37" t="str">
        <f>IF(ISNUMBER(DOE21D!$B91),DOE21D!$B91,"")</f>
        <v/>
      </c>
      <c r="E99" s="37">
        <f>IF(ISNUMBER('SRES-SUN'!$B91),'SRES-SUN'!$B91,"")</f>
        <v>4.6269999999999998</v>
      </c>
      <c r="F99" s="37">
        <f>IF(ISNUMBER('SRES-BRE'!$B91),'SRES-BRE'!$B91,"")</f>
        <v>5.141</v>
      </c>
      <c r="G99" s="37" t="str">
        <f>IF(ISNUMBER(S3PAS!$B91),S3PAS!$B91,"")</f>
        <v/>
      </c>
      <c r="H99" s="37">
        <f>IF(ISNUMBER(TRNSYS!$B91),TRNSYS!$B91,"")</f>
        <v>4.3479999999999999</v>
      </c>
      <c r="I99" s="37">
        <f>IF(ISNUMBER(TASE!$B91),TASE!$B91,"")</f>
        <v>4.84</v>
      </c>
      <c r="J99" s="37">
        <f>IF(ISNUMBER(YourData!$B91),YourData!$B91,"")</f>
        <v>3.76389</v>
      </c>
      <c r="K99" s="37">
        <f t="shared" si="25"/>
        <v>3.859</v>
      </c>
      <c r="L99" s="37">
        <f t="shared" si="26"/>
        <v>5.141</v>
      </c>
      <c r="M99" s="38">
        <f t="shared" si="27"/>
        <v>4.5039999999999996</v>
      </c>
      <c r="N99" s="33"/>
      <c r="O99" s="33"/>
      <c r="P99" s="33"/>
      <c r="Q99" s="362" t="s">
        <v>1457</v>
      </c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</row>
    <row r="100" spans="1:28" s="1" customFormat="1">
      <c r="A100" s="355"/>
      <c r="B100" s="35" t="str">
        <f>'ESP-DMU'!$E$54</f>
        <v>ESP/DMU</v>
      </c>
      <c r="C100" s="35" t="str">
        <f>'BLAST-USIT'!$E$54</f>
        <v>BLAST/US-IT</v>
      </c>
      <c r="D100" s="35" t="str">
        <f>DOE21D!$E$54</f>
        <v>DOE21D/NREL</v>
      </c>
      <c r="E100" s="35" t="str">
        <f>'SRES-SUN'!$E$54</f>
        <v>SRES-SUN/NREL</v>
      </c>
      <c r="F100" s="35" t="str">
        <f>'SRES-BRE'!$E$54</f>
        <v>SRES/BRE</v>
      </c>
      <c r="G100" s="35" t="str">
        <f>S3PAS!$E$54</f>
        <v>S3PAS/SPAIN</v>
      </c>
      <c r="H100" s="35" t="str">
        <f>TRNSYS!$E$54</f>
        <v>TSYS/BEL-BRE</v>
      </c>
      <c r="I100" s="35" t="str">
        <f>TASE!$E$54</f>
        <v>TASE/FINLAND</v>
      </c>
      <c r="J100" s="35" t="str">
        <f>YourData!$E$54</f>
        <v>OS/NREL</v>
      </c>
      <c r="K100" s="36" t="s">
        <v>13</v>
      </c>
      <c r="L100" s="36" t="s">
        <v>13</v>
      </c>
      <c r="M100" s="33" t="s">
        <v>146</v>
      </c>
      <c r="N100" s="33"/>
      <c r="O100" s="33"/>
      <c r="P100" s="33"/>
      <c r="Q100" s="362" t="s">
        <v>3</v>
      </c>
      <c r="R100" s="33"/>
      <c r="S100" s="33" t="s">
        <v>89</v>
      </c>
      <c r="T100" s="35" t="s">
        <v>89</v>
      </c>
      <c r="U100" s="35" t="s">
        <v>89</v>
      </c>
      <c r="V100" s="35" t="s">
        <v>89</v>
      </c>
      <c r="W100" s="35" t="s">
        <v>89</v>
      </c>
      <c r="X100" s="35" t="s">
        <v>89</v>
      </c>
      <c r="Y100" s="35" t="s">
        <v>89</v>
      </c>
      <c r="Z100" s="36" t="s">
        <v>89</v>
      </c>
      <c r="AA100" s="35" t="s">
        <v>13</v>
      </c>
      <c r="AB100" s="35" t="s">
        <v>13</v>
      </c>
    </row>
    <row r="101" spans="1:28" s="1" customFormat="1" ht="56">
      <c r="A101" s="361" t="s">
        <v>1286</v>
      </c>
      <c r="B101" s="37">
        <f>IF(ISNUMBER('ESP-DMU'!$B92),'ESP-DMU'!$B92,"")</f>
        <v>4.984</v>
      </c>
      <c r="C101" s="37">
        <f>IF(ISNUMBER('BLAST-USIT'!$B92),'BLAST-USIT'!$B92,"")</f>
        <v>4.7990000000000004</v>
      </c>
      <c r="D101" s="37">
        <f>IF(ISNUMBER(DOE21D!$B92),DOE21D!$B92,"")</f>
        <v>5.835</v>
      </c>
      <c r="E101" s="37">
        <f>IF(ISNUMBER('SRES-SUN'!$B92),'SRES-SUN'!$B92,"")</f>
        <v>5.1989999999999998</v>
      </c>
      <c r="F101" s="37">
        <f>IF(ISNUMBER('SRES-BRE'!$B92),'SRES-BRE'!$B92,"")</f>
        <v>5.2009999999999996</v>
      </c>
      <c r="G101" s="37">
        <f>IF(ISNUMBER(S3PAS!$B92),S3PAS!$B92,"")</f>
        <v>4.9669999999999996</v>
      </c>
      <c r="H101" s="37">
        <f>IF(ISNUMBER(TRNSYS!$B92),TRNSYS!$B92,"")</f>
        <v>4.8550000000000004</v>
      </c>
      <c r="I101" s="37">
        <f>IF(ISNUMBER(TASE!$B92),TASE!$B92,"")</f>
        <v>4.8390000000000004</v>
      </c>
      <c r="J101" s="37">
        <f>IF(ISNUMBER(YourData!$B92),YourData!$B92,"")</f>
        <v>4.9833299999999996</v>
      </c>
      <c r="K101" s="37">
        <f t="shared" ref="K101:K108" si="29">MIN(B101:I101)</f>
        <v>4.7990000000000004</v>
      </c>
      <c r="L101" s="37">
        <f t="shared" ref="L101:L108" si="30">MAX(B101:I101)</f>
        <v>5.835</v>
      </c>
      <c r="M101" s="38">
        <f t="shared" ref="M101:M108" si="31">AVERAGE(B101:I101)</f>
        <v>5.0848750000000003</v>
      </c>
      <c r="N101" s="33"/>
      <c r="O101" s="33"/>
      <c r="P101" s="33"/>
      <c r="Q101" s="362" t="s">
        <v>24</v>
      </c>
      <c r="R101" s="35" t="str">
        <f>'ESP-DMU'!$E$54</f>
        <v>ESP/DMU</v>
      </c>
      <c r="S101" s="35" t="str">
        <f>'BLAST-USIT'!$E$54</f>
        <v>BLAST/US-IT</v>
      </c>
      <c r="T101" s="35" t="str">
        <f>DOE21D!$E$54</f>
        <v>DOE21D/NREL</v>
      </c>
      <c r="U101" s="35" t="str">
        <f>'SRES-SUN'!$E$54</f>
        <v>SRES-SUN/NREL</v>
      </c>
      <c r="V101" s="35" t="str">
        <f>'SRES-BRE'!$E$54</f>
        <v>SRES/BRE</v>
      </c>
      <c r="W101" s="35" t="str">
        <f>S3PAS!$E$54</f>
        <v>S3PAS/SPAIN</v>
      </c>
      <c r="X101" s="35" t="str">
        <f>TRNSYS!$E$54</f>
        <v>TSYS/BEL-BRE</v>
      </c>
      <c r="Y101" s="35" t="str">
        <f>TASE!$E$54</f>
        <v>TASE/FINLAND</v>
      </c>
      <c r="Z101" s="35" t="str">
        <f>YourData!$E$54</f>
        <v>OS/NREL</v>
      </c>
      <c r="AA101" s="35" t="s">
        <v>22</v>
      </c>
      <c r="AB101" s="35" t="s">
        <v>23</v>
      </c>
    </row>
    <row r="102" spans="1:28" s="1" customFormat="1" ht="56">
      <c r="A102" s="361" t="s">
        <v>1313</v>
      </c>
      <c r="B102" s="37">
        <f>IF(ISNUMBER('ESP-DMU'!$B93),'ESP-DMU'!$B93,"")</f>
        <v>6.9</v>
      </c>
      <c r="C102" s="37">
        <f>IF(ISNUMBER('BLAST-USIT'!$B93),'BLAST-USIT'!$B93,"")</f>
        <v>7.0750000000000002</v>
      </c>
      <c r="D102" s="37">
        <f>IF(ISNUMBER(DOE21D!$B93),DOE21D!$B93,"")</f>
        <v>8.77</v>
      </c>
      <c r="E102" s="37">
        <f>IF(ISNUMBER('SRES-SUN'!$B93),'SRES-SUN'!$B93,"")</f>
        <v>7.9660000000000002</v>
      </c>
      <c r="F102" s="37">
        <f>IF(ISNUMBER('SRES-BRE'!$B93),'SRES-BRE'!$B93,"")</f>
        <v>7.9729999999999999</v>
      </c>
      <c r="G102" s="37">
        <f>IF(ISNUMBER(S3PAS!$B93),S3PAS!$B93,"")</f>
        <v>7.2869999999999999</v>
      </c>
      <c r="H102" s="37">
        <f>IF(ISNUMBER(TRNSYS!$B93),TRNSYS!$B93,"")</f>
        <v>7.1660000000000004</v>
      </c>
      <c r="I102" s="37">
        <f>IF(ISNUMBER(TASE!$B93),TASE!$B93,"")</f>
        <v>7.3259999999999996</v>
      </c>
      <c r="J102" s="37">
        <f>IF(ISNUMBER(YourData!$B93),YourData!$B93,"")</f>
        <v>7.0277799999999999</v>
      </c>
      <c r="K102" s="37">
        <f t="shared" si="29"/>
        <v>6.9</v>
      </c>
      <c r="L102" s="37">
        <f t="shared" si="30"/>
        <v>8.77</v>
      </c>
      <c r="M102" s="38">
        <f t="shared" si="31"/>
        <v>7.5578750000000001</v>
      </c>
      <c r="N102" s="33"/>
      <c r="O102" s="33"/>
      <c r="P102" s="33"/>
      <c r="Q102" s="361" t="s">
        <v>1346</v>
      </c>
      <c r="R102" s="37">
        <f t="shared" ref="R102:X102" si="32">IF(AND(ISNUMBER(B76),ISNUMBER(B67)),B76-B67,"")</f>
        <v>-3.1260000000000003</v>
      </c>
      <c r="S102" s="37">
        <f t="shared" si="32"/>
        <v>-3.1629999999999994</v>
      </c>
      <c r="T102" s="37">
        <f t="shared" si="32"/>
        <v>-3.8369999999999997</v>
      </c>
      <c r="U102" s="37">
        <f t="shared" si="32"/>
        <v>-3.3289999999999997</v>
      </c>
      <c r="V102" s="37">
        <f t="shared" si="32"/>
        <v>-3.6080000000000001</v>
      </c>
      <c r="W102" s="37">
        <f t="shared" si="32"/>
        <v>-3.1519999999999997</v>
      </c>
      <c r="X102" s="37">
        <f t="shared" si="32"/>
        <v>-3.2169999999999996</v>
      </c>
      <c r="Y102" s="37">
        <f>IF(AND(ISNUMBER(I76),ISNUMBER(I67)),I76-I67,"")</f>
        <v>-3.3210000000000002</v>
      </c>
      <c r="Z102" s="42">
        <f>IF(AND(ISNUMBER(J76),ISNUMBER(J67)),J76-J67,"")</f>
        <v>-3.1583399999999999</v>
      </c>
      <c r="AA102" s="37">
        <f>MIN(R102:Y102)</f>
        <v>-3.8369999999999997</v>
      </c>
      <c r="AB102" s="37">
        <f>MAX(R102:Y102)</f>
        <v>-3.1260000000000003</v>
      </c>
    </row>
    <row r="103" spans="1:28" s="1" customFormat="1" ht="42">
      <c r="A103" s="361" t="s">
        <v>1314</v>
      </c>
      <c r="B103" s="37">
        <f>IF(ISNUMBER('ESP-DMU'!$B94),'ESP-DMU'!$B94,"")</f>
        <v>8.5960000000000001</v>
      </c>
      <c r="C103" s="37">
        <f>IF(ISNUMBER('BLAST-USIT'!$B94),'BLAST-USIT'!$B94,"")</f>
        <v>8.8729999999999993</v>
      </c>
      <c r="D103" s="37">
        <f>IF(ISNUMBER(DOE21D!$B94),DOE21D!$B94,"")</f>
        <v>10.506</v>
      </c>
      <c r="E103" s="37">
        <f>IF(ISNUMBER('SRES-SUN'!$B94),'SRES-SUN'!$B94,"")</f>
        <v>9.7260000000000009</v>
      </c>
      <c r="F103" s="37">
        <f>IF(ISNUMBER('SRES-BRE'!$B94),'SRES-BRE'!$B94,"")</f>
        <v>9.734</v>
      </c>
      <c r="G103" s="37">
        <f>IF(ISNUMBER(S3PAS!$B94),S3PAS!$B94,"")</f>
        <v>9.0190000000000001</v>
      </c>
      <c r="H103" s="37">
        <f>IF(ISNUMBER(TRNSYS!$B94),TRNSYS!$B94,"")</f>
        <v>8.9359999999999999</v>
      </c>
      <c r="I103" s="37">
        <f>IF(ISNUMBER(TASE!$B94),TASE!$B94,"")</f>
        <v>9.0850000000000009</v>
      </c>
      <c r="J103" s="37">
        <f>IF(ISNUMBER(YourData!$B94),YourData!$B94,"")</f>
        <v>8.9138900000000003</v>
      </c>
      <c r="K103" s="37">
        <f t="shared" si="29"/>
        <v>8.5960000000000001</v>
      </c>
      <c r="L103" s="37">
        <f t="shared" si="30"/>
        <v>10.506</v>
      </c>
      <c r="M103" s="38">
        <f t="shared" si="31"/>
        <v>9.3093749999999993</v>
      </c>
      <c r="N103" s="33"/>
      <c r="O103" s="33"/>
      <c r="P103" s="33"/>
      <c r="Q103" s="361" t="s">
        <v>1562</v>
      </c>
      <c r="R103" s="37">
        <f t="shared" ref="R103:X103" si="33">IF(AND(ISNUMBER(B78),ISNUMBER(B76)),B78-B76,"")</f>
        <v>2.1430000000000002</v>
      </c>
      <c r="S103" s="37">
        <f t="shared" si="33"/>
        <v>2.1419999999999995</v>
      </c>
      <c r="T103" s="37">
        <f t="shared" si="33"/>
        <v>2.383</v>
      </c>
      <c r="U103" s="37">
        <f t="shared" si="33"/>
        <v>2.1959999999999997</v>
      </c>
      <c r="V103" s="37">
        <f t="shared" si="33"/>
        <v>2.0699999999999998</v>
      </c>
      <c r="W103" s="37">
        <f t="shared" si="33"/>
        <v>2.5050000000000003</v>
      </c>
      <c r="X103" s="37">
        <f t="shared" si="33"/>
        <v>2.1209999999999996</v>
      </c>
      <c r="Y103" s="37">
        <f>IF(AND(ISNUMBER(I78),ISNUMBER(I76)),I78-I76,"")</f>
        <v>2.2589999999999999</v>
      </c>
      <c r="Z103" s="37">
        <f>IF(AND(ISNUMBER(J78),ISNUMBER(J76)),J78-J76,"")</f>
        <v>1.9722200000000001</v>
      </c>
      <c r="AA103" s="37">
        <f>MIN(R103:Y103)</f>
        <v>2.0699999999999998</v>
      </c>
      <c r="AB103" s="37">
        <f>MAX(R103:Y103)</f>
        <v>2.5050000000000003</v>
      </c>
    </row>
    <row r="104" spans="1:28" s="1" customFormat="1" ht="56">
      <c r="A104" s="361" t="s">
        <v>1315</v>
      </c>
      <c r="B104" s="37">
        <f>IF(ISNUMBER('ESP-DMU'!$B95),'ESP-DMU'!$B95,"")</f>
        <v>7.298</v>
      </c>
      <c r="C104" s="37">
        <f>IF(ISNUMBER('BLAST-USIT'!$B95),'BLAST-USIT'!$B95,"")</f>
        <v>7.61</v>
      </c>
      <c r="D104" s="37">
        <f>IF(ISNUMBER(DOE21D!$B95),DOE21D!$B95,"")</f>
        <v>9.1509999999999998</v>
      </c>
      <c r="E104" s="37">
        <f>IF(ISNUMBER('SRES-SUN'!$B95),'SRES-SUN'!$B95,"")</f>
        <v>8.3650000000000002</v>
      </c>
      <c r="F104" s="37">
        <f>IF(ISNUMBER('SRES-BRE'!$B95),'SRES-BRE'!$B95,"")</f>
        <v>8.3729999999999993</v>
      </c>
      <c r="G104" s="37">
        <f>IF(ISNUMBER(S3PAS!$B95),S3PAS!$B95,"")</f>
        <v>7.774</v>
      </c>
      <c r="H104" s="37">
        <f>IF(ISNUMBER(TRNSYS!$B95),TRNSYS!$B95,"")</f>
        <v>7.6970000000000001</v>
      </c>
      <c r="I104" s="37">
        <f>IF(ISNUMBER(TASE!$B95),TASE!$B95,"")</f>
        <v>7.8630000000000004</v>
      </c>
      <c r="J104" s="37">
        <f>IF(ISNUMBER(YourData!$B95),YourData!$B95,"")</f>
        <v>7.6583300000000003</v>
      </c>
      <c r="K104" s="37">
        <f t="shared" si="29"/>
        <v>7.298</v>
      </c>
      <c r="L104" s="37">
        <f t="shared" si="30"/>
        <v>9.1509999999999998</v>
      </c>
      <c r="M104" s="38">
        <f t="shared" si="31"/>
        <v>8.016375</v>
      </c>
      <c r="N104" s="33"/>
      <c r="O104" s="33"/>
      <c r="P104" s="33"/>
      <c r="Q104" s="361" t="s">
        <v>1458</v>
      </c>
      <c r="R104" s="37">
        <f t="shared" ref="R104:Y104" si="34">IF(AND(ISNUMBER(B77),ISNUMBER(B76)),B77-B76,"")</f>
        <v>0.40500000000000003</v>
      </c>
      <c r="S104" s="37">
        <f t="shared" si="34"/>
        <v>0.252</v>
      </c>
      <c r="T104" s="37">
        <f t="shared" si="34"/>
        <v>0.3819999999999999</v>
      </c>
      <c r="U104" s="37">
        <f t="shared" si="34"/>
        <v>0.27699999999999991</v>
      </c>
      <c r="V104" s="37">
        <f t="shared" si="34"/>
        <v>0.29400000000000004</v>
      </c>
      <c r="W104" s="37">
        <f t="shared" si="34"/>
        <v>0.33300000000000018</v>
      </c>
      <c r="X104" s="37">
        <f t="shared" si="34"/>
        <v>0.44199999999999995</v>
      </c>
      <c r="Y104" s="37">
        <f t="shared" si="34"/>
        <v>0.17900000000000027</v>
      </c>
      <c r="Z104" s="37">
        <f>IF(AND(ISNUMBER(J77),ISNUMBER(J76)),J77-J76,"")</f>
        <v>0.28333999999999993</v>
      </c>
      <c r="AA104" s="37">
        <f>MIN(R104:Y104)</f>
        <v>0.17900000000000027</v>
      </c>
      <c r="AB104" s="37">
        <f>MAX(R104:Y104)</f>
        <v>0.44199999999999995</v>
      </c>
    </row>
    <row r="105" spans="1:28" s="1" customFormat="1" ht="56">
      <c r="A105" s="361" t="s">
        <v>1316</v>
      </c>
      <c r="B105" s="37">
        <f>IF(ISNUMBER('ESP-DMU'!$B96),'ESP-DMU'!$B96,"")</f>
        <v>5.4290000000000003</v>
      </c>
      <c r="C105" s="37">
        <f>IF(ISNUMBER('BLAST-USIT'!$B96),'BLAST-USIT'!$B96,"")</f>
        <v>6.4880000000000004</v>
      </c>
      <c r="D105" s="37">
        <f>IF(ISNUMBER(DOE21D!$B96),DOE21D!$B96,"")</f>
        <v>7.827</v>
      </c>
      <c r="E105" s="37">
        <f>IF(ISNUMBER('SRES-SUN'!$B96),'SRES-SUN'!$B96,"")</f>
        <v>7.1779999999999999</v>
      </c>
      <c r="F105" s="37">
        <f>IF(ISNUMBER('SRES-BRE'!$B96),'SRES-BRE'!$B96,"")</f>
        <v>7.1859999999999999</v>
      </c>
      <c r="G105" s="37">
        <f>IF(ISNUMBER(S3PAS!$B96),S3PAS!$B96,"")</f>
        <v>6.6619999999999999</v>
      </c>
      <c r="H105" s="37">
        <f>IF(ISNUMBER(TRNSYS!$B96),TRNSYS!$B96,"")</f>
        <v>6.5</v>
      </c>
      <c r="I105" s="37">
        <f>IF(ISNUMBER(TASE!$B96),TASE!$B96,"")</f>
        <v>6.51</v>
      </c>
      <c r="J105" s="37">
        <f>IF(ISNUMBER(YourData!$B96),YourData!$B96,"")</f>
        <v>6.0305600000000004</v>
      </c>
      <c r="K105" s="37">
        <f t="shared" si="29"/>
        <v>5.4290000000000003</v>
      </c>
      <c r="L105" s="37">
        <f t="shared" si="30"/>
        <v>7.827</v>
      </c>
      <c r="M105" s="38">
        <f t="shared" si="31"/>
        <v>6.7225000000000001</v>
      </c>
      <c r="N105" s="33"/>
      <c r="O105" s="33"/>
      <c r="P105" s="33"/>
      <c r="Q105" s="361" t="s">
        <v>1563</v>
      </c>
      <c r="R105" s="37">
        <f t="shared" ref="R105:Y105" si="35">IF(AND(ISNUMBER(B79),ISNUMBER(B78)),B79-B78,"")</f>
        <v>0.82999999999999963</v>
      </c>
      <c r="S105" s="37">
        <f t="shared" si="35"/>
        <v>0.59500000000000064</v>
      </c>
      <c r="T105" s="37">
        <f t="shared" si="35"/>
        <v>1.08</v>
      </c>
      <c r="U105" s="37">
        <f t="shared" si="35"/>
        <v>0.66199999999999992</v>
      </c>
      <c r="V105" s="37">
        <f t="shared" si="35"/>
        <v>0.66999999999999993</v>
      </c>
      <c r="W105" s="37">
        <f t="shared" si="35"/>
        <v>0.93299999999999983</v>
      </c>
      <c r="X105" s="37">
        <f t="shared" si="35"/>
        <v>0.96400000000000041</v>
      </c>
      <c r="Y105" s="37" t="str">
        <f t="shared" si="35"/>
        <v/>
      </c>
      <c r="Z105" s="37">
        <f>IF(AND(ISNUMBER(J79),ISNUMBER(J78)),J79-J78,"")</f>
        <v>0.71388999999999969</v>
      </c>
      <c r="AA105" s="37">
        <f>MIN(R105:Y105)</f>
        <v>0.59500000000000064</v>
      </c>
      <c r="AB105" s="37">
        <f>MAX(R105:Y105)</f>
        <v>1.08</v>
      </c>
    </row>
    <row r="106" spans="1:28" s="1" customFormat="1" ht="56">
      <c r="A106" s="361" t="s">
        <v>1317</v>
      </c>
      <c r="B106" s="37">
        <f>IF(ISNUMBER('ESP-DMU'!$B97),'ESP-DMU'!$B97,"")</f>
        <v>4.4489999999999998</v>
      </c>
      <c r="C106" s="37">
        <f>IF(ISNUMBER('BLAST-USIT'!$B97),'BLAST-USIT'!$B97,"")</f>
        <v>4.9870000000000001</v>
      </c>
      <c r="D106" s="37" t="str">
        <f>IF(ISNUMBER(DOE21D!$B97),DOE21D!$B97,"")</f>
        <v/>
      </c>
      <c r="E106" s="37">
        <f>IF(ISNUMBER('SRES-SUN'!$B97),'SRES-SUN'!$B97,"")</f>
        <v>5.6520000000000001</v>
      </c>
      <c r="F106" s="37">
        <f>IF(ISNUMBER('SRES-BRE'!$B97),'SRES-BRE'!$B97,"")</f>
        <v>5.8109999999999999</v>
      </c>
      <c r="G106" s="37" t="str">
        <f>IF(ISNUMBER(S3PAS!$B97),S3PAS!$B97,"")</f>
        <v/>
      </c>
      <c r="H106" s="37">
        <f>IF(ISNUMBER(TRNSYS!$B97),TRNSYS!$B97,"")</f>
        <v>5.0979999999999999</v>
      </c>
      <c r="I106" s="37">
        <f>IF(ISNUMBER(TASE!$B97),TASE!$B97,"")</f>
        <v>5.6420000000000003</v>
      </c>
      <c r="J106" s="37">
        <f>IF(ISNUMBER(YourData!$B97),YourData!$B97,"")</f>
        <v>4.5722199999999997</v>
      </c>
      <c r="K106" s="37">
        <f t="shared" si="29"/>
        <v>4.4489999999999998</v>
      </c>
      <c r="L106" s="37">
        <f t="shared" si="30"/>
        <v>5.8109999999999999</v>
      </c>
      <c r="M106" s="38">
        <f t="shared" si="31"/>
        <v>5.2731666666666666</v>
      </c>
      <c r="N106" s="33"/>
      <c r="O106" s="33"/>
      <c r="P106" s="33"/>
      <c r="Q106" s="361" t="s">
        <v>1459</v>
      </c>
      <c r="R106" s="37">
        <f t="shared" ref="R106:Y106" si="36">IF(AND(ISNUMBER(B80),ISNUMBER(B76)),B80-B76,"")</f>
        <v>-0.37699999999999989</v>
      </c>
      <c r="S106" s="37">
        <f t="shared" si="36"/>
        <v>-0.58900000000000019</v>
      </c>
      <c r="T106" s="37">
        <f t="shared" si="36"/>
        <v>-0.63300000000000001</v>
      </c>
      <c r="U106" s="37">
        <f t="shared" si="36"/>
        <v>-0.66599999999999993</v>
      </c>
      <c r="V106" s="37">
        <f t="shared" si="36"/>
        <v>-0.57699999999999996</v>
      </c>
      <c r="W106" s="37">
        <f t="shared" si="36"/>
        <v>-0.55099999999999993</v>
      </c>
      <c r="X106" s="37">
        <f t="shared" si="36"/>
        <v>-0.57499999999999996</v>
      </c>
      <c r="Y106" s="37">
        <f t="shared" si="36"/>
        <v>-0.71799999999999997</v>
      </c>
      <c r="Z106" s="37">
        <f>IF(AND(ISNUMBER(J80),ISNUMBER(J76)),J80-J76,"")</f>
        <v>-0.4555530000000001</v>
      </c>
      <c r="AA106" s="37">
        <f>MIN(R106:Y106)</f>
        <v>-0.71799999999999997</v>
      </c>
      <c r="AB106" s="37">
        <f>MAX(R106:Y106)</f>
        <v>-0.37699999999999989</v>
      </c>
    </row>
    <row r="107" spans="1:28" s="1" customFormat="1" ht="56">
      <c r="A107" s="361" t="s">
        <v>1294</v>
      </c>
      <c r="B107" s="37">
        <f>IF(ISNUMBER('ESP-DMU'!$B98),'ESP-DMU'!$B98,"")</f>
        <v>4.8680000000000003</v>
      </c>
      <c r="C107" s="37">
        <f>IF(ISNUMBER('BLAST-USIT'!$B98),'BLAST-USIT'!$B98,"")</f>
        <v>5.9530000000000003</v>
      </c>
      <c r="D107" s="37">
        <f>IF(ISNUMBER(DOE21D!$B98),DOE21D!$B98,"")</f>
        <v>7.2279999999999998</v>
      </c>
      <c r="E107" s="37">
        <f>IF(ISNUMBER('SRES-SUN'!$B98),'SRES-SUN'!$B98,"")</f>
        <v>6.6109999999999998</v>
      </c>
      <c r="F107" s="37">
        <f>IF(ISNUMBER('SRES-BRE'!$B98),'SRES-BRE'!$B98,"")</f>
        <v>6.6</v>
      </c>
      <c r="G107" s="37">
        <f>IF(ISNUMBER(S3PAS!$B98),S3PAS!$B98,"")</f>
        <v>6.1609999999999996</v>
      </c>
      <c r="H107" s="37">
        <f>IF(ISNUMBER(TRNSYS!$B98),TRNSYS!$B98,"")</f>
        <v>5.94</v>
      </c>
      <c r="I107" s="37">
        <f>IF(ISNUMBER(TASE!$B98),TASE!$B98,"")</f>
        <v>5.8609999999999998</v>
      </c>
      <c r="J107" s="37">
        <f>IF(ISNUMBER(YourData!$B98),YourData!$B98,"")</f>
        <v>5.36944</v>
      </c>
      <c r="K107" s="37">
        <f t="shared" si="29"/>
        <v>4.8680000000000003</v>
      </c>
      <c r="L107" s="37">
        <f t="shared" si="30"/>
        <v>7.2279999999999998</v>
      </c>
      <c r="M107" s="38">
        <f t="shared" si="31"/>
        <v>6.1527499999999993</v>
      </c>
      <c r="N107" s="33"/>
      <c r="O107" s="33"/>
      <c r="P107" s="33"/>
      <c r="Q107" s="362" t="s">
        <v>89</v>
      </c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</row>
    <row r="108" spans="1:28" s="1" customFormat="1" ht="56">
      <c r="A108" s="361" t="s">
        <v>1318</v>
      </c>
      <c r="B108" s="37">
        <f>IF(ISNUMBER('ESP-DMU'!$B99),'ESP-DMU'!$B99,"")</f>
        <v>1.839</v>
      </c>
      <c r="C108" s="37">
        <f>IF(ISNUMBER('BLAST-USIT'!$B99),'BLAST-USIT'!$B99,"")</f>
        <v>2.4460000000000002</v>
      </c>
      <c r="D108" s="37" t="str">
        <f>IF(ISNUMBER(DOE21D!$B99),DOE21D!$B99,"")</f>
        <v/>
      </c>
      <c r="E108" s="37">
        <f>IF(ISNUMBER('SRES-SUN'!$B99),'SRES-SUN'!$B99,"")</f>
        <v>3.004</v>
      </c>
      <c r="F108" s="37">
        <f>IF(ISNUMBER('SRES-BRE'!$B99),'SRES-BRE'!$B99,"")</f>
        <v>2.8279999999999998</v>
      </c>
      <c r="G108" s="37" t="str">
        <f>IF(ISNUMBER(S3PAS!$B99),S3PAS!$B99,"")</f>
        <v/>
      </c>
      <c r="H108" s="37">
        <f>IF(ISNUMBER(TRNSYS!$B99),TRNSYS!$B99,"")</f>
        <v>2.5670000000000002</v>
      </c>
      <c r="I108" s="37">
        <f>IF(ISNUMBER(TASE!$B99),TASE!$B99,"")</f>
        <v>2.9620000000000002</v>
      </c>
      <c r="J108" s="37">
        <f>IF(ISNUMBER(YourData!$B99),YourData!$B99,"")</f>
        <v>1.9722200000000001</v>
      </c>
      <c r="K108" s="37">
        <f t="shared" si="29"/>
        <v>1.839</v>
      </c>
      <c r="L108" s="37">
        <f t="shared" si="30"/>
        <v>3.004</v>
      </c>
      <c r="M108" s="38">
        <f t="shared" si="31"/>
        <v>2.6076666666666664</v>
      </c>
      <c r="N108" s="33"/>
      <c r="O108" s="33"/>
      <c r="P108" s="33"/>
      <c r="Q108" s="361"/>
      <c r="R108" s="37"/>
      <c r="S108" s="37"/>
      <c r="T108" s="37"/>
      <c r="U108" s="37"/>
      <c r="V108" s="37"/>
      <c r="W108" s="37"/>
      <c r="X108" s="33"/>
      <c r="Y108" s="37"/>
      <c r="Z108" s="37"/>
      <c r="AA108" s="33"/>
      <c r="AB108" s="33"/>
    </row>
    <row r="109" spans="1:28" s="1" customFormat="1" ht="42">
      <c r="A109" s="362" t="s">
        <v>30</v>
      </c>
      <c r="B109" s="33"/>
      <c r="C109" s="33"/>
      <c r="D109" s="33"/>
      <c r="E109" s="33"/>
      <c r="F109" s="33"/>
      <c r="G109" s="33"/>
      <c r="H109" s="33"/>
      <c r="I109" s="33"/>
      <c r="J109" s="39"/>
      <c r="K109" s="33"/>
      <c r="L109" s="33"/>
      <c r="M109" s="33"/>
      <c r="N109" s="33"/>
      <c r="O109" s="33"/>
      <c r="P109" s="33"/>
      <c r="Q109" s="361" t="s">
        <v>1460</v>
      </c>
      <c r="R109" s="37">
        <f>IF(AND(ISNUMBER(B82),ISNUMBER(B76)),B82-B76,"")</f>
        <v>1.141</v>
      </c>
      <c r="S109" s="37">
        <f t="shared" ref="S109:Z109" si="37">IF(AND(ISNUMBER(C82),ISNUMBER(C76)),C82-C76,"")</f>
        <v>1.054</v>
      </c>
      <c r="T109" s="37">
        <f t="shared" si="37"/>
        <v>1.0559999999999998</v>
      </c>
      <c r="U109" s="37">
        <f t="shared" si="37"/>
        <v>0.98699999999999988</v>
      </c>
      <c r="V109" s="37">
        <f t="shared" si="37"/>
        <v>0.86299999999999999</v>
      </c>
      <c r="W109" s="37">
        <f t="shared" si="37"/>
        <v>1.2130000000000001</v>
      </c>
      <c r="X109" s="37">
        <f t="shared" si="37"/>
        <v>1.7180000000000002</v>
      </c>
      <c r="Y109" s="37">
        <f t="shared" si="37"/>
        <v>0.77499999999999991</v>
      </c>
      <c r="Z109" s="37">
        <f t="shared" si="37"/>
        <v>1.2083399999999997</v>
      </c>
      <c r="AA109" s="37">
        <v>0.77500000000000002</v>
      </c>
      <c r="AB109" s="37">
        <v>1.718</v>
      </c>
    </row>
    <row r="110" spans="1:28" s="1" customFormat="1">
      <c r="A110" s="355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55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</row>
    <row r="111" spans="1:28" s="1" customFormat="1">
      <c r="A111" s="362" t="s">
        <v>63</v>
      </c>
      <c r="B111" s="35" t="str">
        <f>'ESP-DMU'!$E$52</f>
        <v>DMU</v>
      </c>
      <c r="C111" s="35" t="str">
        <f>'BLAST-USIT'!$E$52</f>
        <v>US-IT</v>
      </c>
      <c r="D111" s="35" t="str">
        <f>DOE21D!$E$52</f>
        <v>NREL</v>
      </c>
      <c r="E111" s="35" t="str">
        <f>'SRES-SUN'!$E$52</f>
        <v>NREL</v>
      </c>
      <c r="F111" s="35" t="str">
        <f>'SRES-BRE'!$E$52</f>
        <v>BRE</v>
      </c>
      <c r="G111" s="35" t="str">
        <f>S3PAS!$E$52</f>
        <v>SPAIN</v>
      </c>
      <c r="H111" s="35" t="str">
        <f>TRNSYS!$E$52</f>
        <v>BEL-BRE</v>
      </c>
      <c r="I111" s="35" t="str">
        <f>TASE!$E$52</f>
        <v>FINLAND</v>
      </c>
      <c r="J111" s="35" t="str">
        <f>YourData!$E$52</f>
        <v>NREL</v>
      </c>
      <c r="K111" s="35" t="s">
        <v>22</v>
      </c>
      <c r="L111" s="35" t="s">
        <v>23</v>
      </c>
      <c r="M111" s="33"/>
      <c r="N111" s="33"/>
      <c r="O111" s="33"/>
      <c r="P111" s="33"/>
      <c r="Q111" s="362" t="s">
        <v>30</v>
      </c>
      <c r="R111" s="33"/>
      <c r="S111" s="35" t="s">
        <v>89</v>
      </c>
      <c r="T111" s="35" t="s">
        <v>89</v>
      </c>
      <c r="U111" s="35" t="s">
        <v>89</v>
      </c>
      <c r="V111" s="35" t="s">
        <v>89</v>
      </c>
      <c r="W111" s="35" t="s">
        <v>89</v>
      </c>
      <c r="X111" s="35" t="s">
        <v>89</v>
      </c>
      <c r="Y111" s="35" t="s">
        <v>89</v>
      </c>
      <c r="Z111" s="36" t="s">
        <v>89</v>
      </c>
      <c r="AA111" s="35" t="s">
        <v>13</v>
      </c>
      <c r="AB111" s="35" t="s">
        <v>13</v>
      </c>
    </row>
    <row r="112" spans="1:28" s="1" customFormat="1">
      <c r="A112" s="355"/>
      <c r="B112" s="35" t="str">
        <f>'ESP-DMU'!$E$54</f>
        <v>ESP/DMU</v>
      </c>
      <c r="C112" s="35" t="str">
        <f>'BLAST-USIT'!$E$54</f>
        <v>BLAST/US-IT</v>
      </c>
      <c r="D112" s="35" t="str">
        <f>DOE21D!$E$54</f>
        <v>DOE21D/NREL</v>
      </c>
      <c r="E112" s="35" t="str">
        <f>'SRES-SUN'!$E$54</f>
        <v>SRES-SUN/NREL</v>
      </c>
      <c r="F112" s="35" t="str">
        <f>'SRES-BRE'!$E$54</f>
        <v>SRES/BRE</v>
      </c>
      <c r="G112" s="35" t="str">
        <f>S3PAS!$E$54</f>
        <v>S3PAS/SPAIN</v>
      </c>
      <c r="H112" s="35" t="str">
        <f>TRNSYS!$E$54</f>
        <v>TSYS/BEL-BRE</v>
      </c>
      <c r="I112" s="35" t="str">
        <f>TASE!$E$54</f>
        <v>TASE/FINLAND</v>
      </c>
      <c r="J112" s="35" t="str">
        <f>YourData!$E$54</f>
        <v>OS/NREL</v>
      </c>
      <c r="K112" s="35" t="s">
        <v>13</v>
      </c>
      <c r="L112" s="35" t="s">
        <v>13</v>
      </c>
      <c r="M112" s="33" t="s">
        <v>146</v>
      </c>
      <c r="N112" s="33"/>
      <c r="O112" s="33"/>
      <c r="P112" s="33"/>
      <c r="Q112" s="362" t="s">
        <v>24</v>
      </c>
      <c r="R112" s="35" t="str">
        <f>'ESP-DMU'!$E$54</f>
        <v>ESP/DMU</v>
      </c>
      <c r="S112" s="35" t="str">
        <f>'BLAST-USIT'!$E$54</f>
        <v>BLAST/US-IT</v>
      </c>
      <c r="T112" s="35" t="str">
        <f>DOE21D!$E$54</f>
        <v>DOE21D/NREL</v>
      </c>
      <c r="U112" s="35" t="str">
        <f>'SRES-SUN'!$E$54</f>
        <v>SRES-SUN/NREL</v>
      </c>
      <c r="V112" s="35" t="str">
        <f>'SRES-BRE'!$E$54</f>
        <v>SRES/BRE</v>
      </c>
      <c r="W112" s="35" t="str">
        <f>S3PAS!$E$54</f>
        <v>S3PAS/SPAIN</v>
      </c>
      <c r="X112" s="35" t="str">
        <f>TRNSYS!$E$54</f>
        <v>TSYS/BEL-BRE</v>
      </c>
      <c r="Y112" s="35" t="str">
        <f>TASE!$E$54</f>
        <v>TASE/FINLAND</v>
      </c>
      <c r="Z112" s="35" t="str">
        <f>YourData!$E$54</f>
        <v>OS/NREL</v>
      </c>
      <c r="AA112" s="35" t="s">
        <v>22</v>
      </c>
      <c r="AB112" s="35" t="s">
        <v>23</v>
      </c>
    </row>
    <row r="113" spans="1:28" s="1" customFormat="1" ht="42">
      <c r="A113" s="361" t="s">
        <v>1362</v>
      </c>
      <c r="B113" s="37">
        <f>IF(ISNUMBER('ESP-DMU'!$B131),'ESP-DMU'!$B131,"")</f>
        <v>0</v>
      </c>
      <c r="C113" s="37">
        <f>IF(ISNUMBER('BLAST-USIT'!$B131),'BLAST-USIT'!$B131,"")</f>
        <v>1.0999999999999999E-2</v>
      </c>
      <c r="D113" s="37">
        <f>IF(ISNUMBER(DOE21D!$B131),DOE21D!$B131,"")</f>
        <v>0</v>
      </c>
      <c r="E113" s="37">
        <f>IF(ISNUMBER('SRES-SUN'!$B131),'SRES-SUN'!$B131,"")</f>
        <v>1.6E-2</v>
      </c>
      <c r="F113" s="37">
        <f>IF(ISNUMBER('SRES-BRE'!$B131),'SRES-BRE'!$B131,"")</f>
        <v>1.4E-2</v>
      </c>
      <c r="G113" s="37">
        <f>IF(ISNUMBER(S3PAS!$B131),S3PAS!$B131,"")</f>
        <v>0.01</v>
      </c>
      <c r="H113" s="37">
        <f>IF(ISNUMBER(TRNSYS!$B131),TRNSYS!$B131,"")</f>
        <v>1.0290000000000001E-2</v>
      </c>
      <c r="I113" s="37">
        <f>IF(ISNUMBER(TASE!$B131),TASE!$B131,"")</f>
        <v>1.0999999999999999E-2</v>
      </c>
      <c r="J113" s="37">
        <f>IF(ISNUMBER(YourData!$B131),YourData!$B131,"")</f>
        <v>0</v>
      </c>
      <c r="K113" s="37">
        <f t="shared" ref="K113:K120" si="38">MIN(B113:I113)</f>
        <v>0</v>
      </c>
      <c r="L113" s="37">
        <f t="shared" ref="L113:L120" si="39">MAX(B113:I113)</f>
        <v>1.6E-2</v>
      </c>
      <c r="M113" s="38">
        <f t="shared" ref="M113:M120" si="40">AVERAGE(B113:I113)</f>
        <v>9.0362500000000009E-3</v>
      </c>
      <c r="N113" s="33"/>
      <c r="O113" s="33"/>
      <c r="P113" s="33"/>
      <c r="Q113" s="361" t="s">
        <v>1347</v>
      </c>
      <c r="R113" s="37">
        <f t="shared" ref="R113:Y113" si="41">IF(AND(ISNUMBER(B124),ISNUMBER(B115)),B124-B115,"")</f>
        <v>-4.004999999999999</v>
      </c>
      <c r="S113" s="37">
        <f t="shared" si="41"/>
        <v>-3.8329999999999997</v>
      </c>
      <c r="T113" s="37">
        <f t="shared" si="41"/>
        <v>-4.6239999999999997</v>
      </c>
      <c r="U113" s="37">
        <f t="shared" si="41"/>
        <v>-4.1129999999999995</v>
      </c>
      <c r="V113" s="37">
        <f t="shared" si="41"/>
        <v>-4.5490000000000004</v>
      </c>
      <c r="W113" s="37">
        <f t="shared" si="41"/>
        <v>-3.92</v>
      </c>
      <c r="X113" s="37">
        <f t="shared" si="41"/>
        <v>-4.0069999999999997</v>
      </c>
      <c r="Y113" s="37">
        <f t="shared" si="41"/>
        <v>-4.1789999999999994</v>
      </c>
      <c r="Z113" s="37">
        <f>IF(AND(ISNUMBER(J124),ISNUMBER(J115)),J124-J115,"")</f>
        <v>-4.23611</v>
      </c>
      <c r="AA113" s="37">
        <f t="shared" ref="AA113:AA118" si="42">MIN(R113:Y113)</f>
        <v>-4.6239999999999997</v>
      </c>
      <c r="AB113" s="37">
        <f t="shared" ref="AB113:AB118" si="43">MAX(R113:Y113)</f>
        <v>-3.8329999999999997</v>
      </c>
    </row>
    <row r="114" spans="1:28" s="1" customFormat="1" ht="42">
      <c r="A114" s="361" t="s">
        <v>1363</v>
      </c>
      <c r="B114" s="37">
        <f>IF(ISNUMBER('ESP-DMU'!$B135),'ESP-DMU'!$B135,"")</f>
        <v>0.54200000000000004</v>
      </c>
      <c r="C114" s="37">
        <f>IF(ISNUMBER('BLAST-USIT'!$B135),'BLAST-USIT'!$B135,"")</f>
        <v>0.61699999999999999</v>
      </c>
      <c r="D114" s="37">
        <f>IF(ISNUMBER(DOE21D!$B135),DOE21D!$B135,"")</f>
        <v>0.42199999999999999</v>
      </c>
      <c r="E114" s="37">
        <f>IF(ISNUMBER('SRES-SUN'!$B135),'SRES-SUN'!$B135,"")</f>
        <v>0.70399999999999996</v>
      </c>
      <c r="F114" s="37">
        <f>IF(ISNUMBER('SRES-BRE'!$B135),'SRES-BRE'!$B135,"")</f>
        <v>0.68400000000000005</v>
      </c>
      <c r="G114" s="37">
        <f>IF(ISNUMBER(S3PAS!$B135),S3PAS!$B135,"")</f>
        <v>0.56299999999999994</v>
      </c>
      <c r="H114" s="37">
        <f>IF(ISNUMBER(TRNSYS!$B135),TRNSYS!$B135,"")</f>
        <v>0.61739999999999995</v>
      </c>
      <c r="I114" s="37">
        <f>IF(ISNUMBER(TASE!$B135),TASE!$B135,"")</f>
        <v>0.875</v>
      </c>
      <c r="J114" s="37">
        <f>IF(ISNUMBER(YourData!$B135),YourData!$B135,"")</f>
        <v>0.65</v>
      </c>
      <c r="K114" s="37">
        <f t="shared" si="38"/>
        <v>0.42199999999999999</v>
      </c>
      <c r="L114" s="37">
        <f t="shared" si="39"/>
        <v>0.875</v>
      </c>
      <c r="M114" s="38">
        <f t="shared" si="40"/>
        <v>0.62805</v>
      </c>
      <c r="N114" s="33"/>
      <c r="O114" s="33"/>
      <c r="P114" s="33"/>
      <c r="Q114" s="361" t="s">
        <v>1461</v>
      </c>
      <c r="R114" s="37">
        <f t="shared" ref="R114:Y114" si="44">IF(AND(ISNUMBER(B125),ISNUMBER(B124)),B125-B124,"")</f>
        <v>-1.3110000000000002</v>
      </c>
      <c r="S114" s="37">
        <f t="shared" si="44"/>
        <v>-1.0670000000000002</v>
      </c>
      <c r="T114" s="37">
        <f t="shared" si="44"/>
        <v>-1.4790000000000001</v>
      </c>
      <c r="U114" s="37">
        <f t="shared" si="44"/>
        <v>-1.2929999999999999</v>
      </c>
      <c r="V114" s="37">
        <f t="shared" si="44"/>
        <v>-1.5609999999999999</v>
      </c>
      <c r="W114" s="37">
        <f t="shared" si="44"/>
        <v>-1.1440000000000001</v>
      </c>
      <c r="X114" s="37">
        <f t="shared" si="44"/>
        <v>-1.1589999999999998</v>
      </c>
      <c r="Y114" s="37">
        <f t="shared" si="44"/>
        <v>-0.83200000000000029</v>
      </c>
      <c r="Z114" s="37">
        <f>IF(AND(ISNUMBER(J125),ISNUMBER(J124)),J125-J124,"")</f>
        <v>-1.2749999999999999</v>
      </c>
      <c r="AA114" s="37">
        <f t="shared" si="42"/>
        <v>-1.5609999999999999</v>
      </c>
      <c r="AB114" s="37">
        <f t="shared" si="43"/>
        <v>-0.83200000000000029</v>
      </c>
    </row>
    <row r="115" spans="1:28" s="1" customFormat="1" ht="42">
      <c r="A115" s="361" t="s">
        <v>1288</v>
      </c>
      <c r="B115" s="37">
        <f>IF(ISNUMBER('ESP-DMU'!$B104),'ESP-DMU'!$B104,"")</f>
        <v>6.1369999999999996</v>
      </c>
      <c r="C115" s="37">
        <f>IF(ISNUMBER('BLAST-USIT'!$B104),'BLAST-USIT'!$B104,"")</f>
        <v>6.4329999999999998</v>
      </c>
      <c r="D115" s="37">
        <f>IF(ISNUMBER(DOE21D!$B104),DOE21D!$B104,"")</f>
        <v>7.0789999999999997</v>
      </c>
      <c r="E115" s="37">
        <f>IF(ISNUMBER('SRES-SUN'!$B104),'SRES-SUN'!$B104,"")</f>
        <v>7.2779999999999996</v>
      </c>
      <c r="F115" s="37">
        <f>IF(ISNUMBER('SRES-BRE'!$B104),'SRES-BRE'!$B104,"")</f>
        <v>7.9640000000000004</v>
      </c>
      <c r="G115" s="37">
        <f>IF(ISNUMBER(S3PAS!$B104),S3PAS!$B104,"")</f>
        <v>6.492</v>
      </c>
      <c r="H115" s="37">
        <f>IF(ISNUMBER(TRNSYS!$B104),TRNSYS!$B104,"")</f>
        <v>6.492</v>
      </c>
      <c r="I115" s="37">
        <f>IF(ISNUMBER(TASE!$B104),TASE!$B104,"")</f>
        <v>6.7779999999999996</v>
      </c>
      <c r="J115" s="37">
        <f>IF(ISNUMBER(YourData!$B104),YourData!$B104,"")</f>
        <v>6.7472200000000004</v>
      </c>
      <c r="K115" s="37">
        <f t="shared" si="38"/>
        <v>6.1369999999999996</v>
      </c>
      <c r="L115" s="37">
        <f t="shared" si="39"/>
        <v>7.9640000000000004</v>
      </c>
      <c r="M115" s="38">
        <f t="shared" si="40"/>
        <v>6.8316249999999989</v>
      </c>
      <c r="N115" s="33"/>
      <c r="O115" s="33"/>
      <c r="P115" s="33"/>
      <c r="Q115" s="361" t="s">
        <v>1564</v>
      </c>
      <c r="R115" s="37">
        <f t="shared" ref="R115:Y115" si="45">IF(AND(ISNUMBER(B126),ISNUMBER(B124)),B126-B124,"")</f>
        <v>-0.29200000000000004</v>
      </c>
      <c r="S115" s="37">
        <f t="shared" si="45"/>
        <v>1.6000000000000014E-2</v>
      </c>
      <c r="T115" s="37">
        <f t="shared" si="45"/>
        <v>-1.5000000000000124E-2</v>
      </c>
      <c r="U115" s="37">
        <f t="shared" si="45"/>
        <v>-0.22199999999999998</v>
      </c>
      <c r="V115" s="37">
        <f t="shared" si="45"/>
        <v>-0.32299999999999995</v>
      </c>
      <c r="W115" s="37">
        <f t="shared" si="45"/>
        <v>-0.11500000000000021</v>
      </c>
      <c r="X115" s="37">
        <f t="shared" si="45"/>
        <v>-6.6999999999999726E-2</v>
      </c>
      <c r="Y115" s="37">
        <f t="shared" si="45"/>
        <v>1.399999999999979E-2</v>
      </c>
      <c r="Z115" s="37">
        <f>IF(AND(ISNUMBER(J126),ISNUMBER(J124)),J126-J124,"")</f>
        <v>3.8889999999999869E-2</v>
      </c>
      <c r="AA115" s="37">
        <f t="shared" si="42"/>
        <v>-0.32299999999999995</v>
      </c>
      <c r="AB115" s="37">
        <f t="shared" si="43"/>
        <v>1.6000000000000014E-2</v>
      </c>
    </row>
    <row r="116" spans="1:28" s="1" customFormat="1" ht="42">
      <c r="A116" s="361" t="s">
        <v>1289</v>
      </c>
      <c r="B116" s="37">
        <f>IF(ISNUMBER('ESP-DMU'!$B105),'ESP-DMU'!$B105,"")</f>
        <v>3.915</v>
      </c>
      <c r="C116" s="37">
        <f>IF(ISNUMBER('BLAST-USIT'!$B105),'BLAST-USIT'!$B105,"")</f>
        <v>4.851</v>
      </c>
      <c r="D116" s="37">
        <f>IF(ISNUMBER(DOE21D!$B105),DOE21D!$B105,"")</f>
        <v>4.8520000000000003</v>
      </c>
      <c r="E116" s="37">
        <f>IF(ISNUMBER('SRES-SUN'!$B105),'SRES-SUN'!$B105,"")</f>
        <v>5.4480000000000004</v>
      </c>
      <c r="F116" s="37">
        <f>IF(ISNUMBER('SRES-BRE'!$B105),'SRES-BRE'!$B105,"")</f>
        <v>5.7779999999999996</v>
      </c>
      <c r="G116" s="37">
        <f>IF(ISNUMBER(S3PAS!$B105),S3PAS!$B105,"")</f>
        <v>4.7640000000000002</v>
      </c>
      <c r="H116" s="37">
        <f>IF(ISNUMBER(TRNSYS!$B105),TRNSYS!$B105,"")</f>
        <v>4.601</v>
      </c>
      <c r="I116" s="37">
        <f>IF(ISNUMBER(TASE!$B105),TASE!$B105,"")</f>
        <v>5.5060000000000002</v>
      </c>
      <c r="J116" s="37">
        <f>IF(ISNUMBER(YourData!$B105),YourData!$B105,"")</f>
        <v>4.7527799999999996</v>
      </c>
      <c r="K116" s="37">
        <f t="shared" si="38"/>
        <v>3.915</v>
      </c>
      <c r="L116" s="37">
        <f t="shared" si="39"/>
        <v>5.7779999999999996</v>
      </c>
      <c r="M116" s="38">
        <f t="shared" si="40"/>
        <v>4.9643750000000004</v>
      </c>
      <c r="N116" s="33"/>
      <c r="O116" s="33"/>
      <c r="P116" s="33"/>
      <c r="Q116" s="362"/>
      <c r="R116" s="37"/>
      <c r="S116" s="37"/>
      <c r="T116" s="37"/>
      <c r="U116" s="37"/>
      <c r="V116" s="37"/>
      <c r="W116" s="37"/>
      <c r="X116" s="37"/>
      <c r="Y116" s="37"/>
      <c r="Z116" s="37"/>
      <c r="AA116" s="37">
        <f t="shared" si="42"/>
        <v>0</v>
      </c>
      <c r="AB116" s="37">
        <f t="shared" si="43"/>
        <v>0</v>
      </c>
    </row>
    <row r="117" spans="1:28" s="1" customFormat="1" ht="42">
      <c r="A117" s="361" t="s">
        <v>1290</v>
      </c>
      <c r="B117" s="37">
        <f>IF(ISNUMBER('ESP-DMU'!$B106),'ESP-DMU'!$B106,"")</f>
        <v>3.4169999999999998</v>
      </c>
      <c r="C117" s="37">
        <f>IF(ISNUMBER('BLAST-USIT'!$B106),'BLAST-USIT'!$B106,"")</f>
        <v>4.0919999999999996</v>
      </c>
      <c r="D117" s="37">
        <f>IF(ISNUMBER(DOE21D!$B106),DOE21D!$B106,"")</f>
        <v>4.3339999999999996</v>
      </c>
      <c r="E117" s="37">
        <f>IF(ISNUMBER('SRES-SUN'!$B106),'SRES-SUN'!$B106,"")</f>
        <v>4.633</v>
      </c>
      <c r="F117" s="37">
        <f>IF(ISNUMBER('SRES-BRE'!$B106),'SRES-BRE'!$B106,"")</f>
        <v>5.0039999999999996</v>
      </c>
      <c r="G117" s="37">
        <f>IF(ISNUMBER(S3PAS!$B106),S3PAS!$B106,"")</f>
        <v>4.0110000000000001</v>
      </c>
      <c r="H117" s="37">
        <f>IF(ISNUMBER(TRNSYS!$B106),TRNSYS!$B106,"")</f>
        <v>3.9009999999999998</v>
      </c>
      <c r="I117" s="37">
        <f>IF(ISNUMBER(TASE!$B106),TASE!$B106,"")</f>
        <v>4.351</v>
      </c>
      <c r="J117" s="37">
        <f>IF(ISNUMBER(YourData!$B106),YourData!$B106,"")</f>
        <v>4.1722200000000003</v>
      </c>
      <c r="K117" s="37">
        <f t="shared" si="38"/>
        <v>3.4169999999999998</v>
      </c>
      <c r="L117" s="37">
        <f t="shared" si="39"/>
        <v>5.0039999999999996</v>
      </c>
      <c r="M117" s="38">
        <f t="shared" si="40"/>
        <v>4.2178749999999994</v>
      </c>
      <c r="N117" s="33"/>
      <c r="O117" s="33"/>
      <c r="P117" s="33"/>
      <c r="Q117" s="361" t="s">
        <v>1462</v>
      </c>
      <c r="R117" s="37">
        <f t="shared" ref="R117:Y117" si="46">IF(AND(ISNUMBER(B130),ISNUMBER(B124)),B130-B124,"")</f>
        <v>-1.6440000000000001</v>
      </c>
      <c r="S117" s="37">
        <f t="shared" si="46"/>
        <v>-1.9340000000000002</v>
      </c>
      <c r="T117" s="37">
        <f t="shared" si="46"/>
        <v>-2.0270000000000001</v>
      </c>
      <c r="U117" s="37">
        <f t="shared" si="46"/>
        <v>-2.3620000000000001</v>
      </c>
      <c r="V117" s="37">
        <f t="shared" si="46"/>
        <v>-2.6970000000000001</v>
      </c>
      <c r="W117" s="37">
        <f t="shared" si="46"/>
        <v>-1.929</v>
      </c>
      <c r="X117" s="37">
        <f t="shared" si="46"/>
        <v>-2.0736999999999997</v>
      </c>
      <c r="Y117" s="37">
        <f t="shared" si="46"/>
        <v>-1.8130000000000002</v>
      </c>
      <c r="Z117" s="37">
        <f>IF(AND(ISNUMBER(J130),ISNUMBER(J124)),J130-J124,"")</f>
        <v>-1.877777</v>
      </c>
      <c r="AA117" s="37">
        <f t="shared" si="42"/>
        <v>-2.6970000000000001</v>
      </c>
      <c r="AB117" s="37">
        <f t="shared" si="43"/>
        <v>-1.6440000000000001</v>
      </c>
    </row>
    <row r="118" spans="1:28" s="1" customFormat="1" ht="70">
      <c r="A118" s="361" t="s">
        <v>1291</v>
      </c>
      <c r="B118" s="37">
        <f>IF(ISNUMBER('ESP-DMU'!$B107),'ESP-DMU'!$B107,"")</f>
        <v>2.129</v>
      </c>
      <c r="C118" s="37">
        <f>IF(ISNUMBER('BLAST-USIT'!$B107),'BLAST-USIT'!$B107,"")</f>
        <v>3.1080000000000001</v>
      </c>
      <c r="D118" s="37">
        <f>IF(ISNUMBER(DOE21D!$B107),DOE21D!$B107,"")</f>
        <v>2.4889999999999999</v>
      </c>
      <c r="E118" s="37">
        <f>IF(ISNUMBER('SRES-SUN'!$B107),'SRES-SUN'!$B107,"")</f>
        <v>3.4929999999999999</v>
      </c>
      <c r="F118" s="37">
        <f>IF(ISNUMBER('SRES-BRE'!$B107),'SRES-BRE'!$B107,"")</f>
        <v>3.7010000000000001</v>
      </c>
      <c r="G118" s="37">
        <f>IF(ISNUMBER(S3PAS!$B107),S3PAS!$B107,"")</f>
        <v>2.4889999999999999</v>
      </c>
      <c r="H118" s="37">
        <f>IF(ISNUMBER(TRNSYS!$B107),TRNSYS!$B107,"")</f>
        <v>2.4159999999999999</v>
      </c>
      <c r="I118" s="37" t="str">
        <f>IF(ISNUMBER(TASE!$B107),TASE!$B107,"")</f>
        <v/>
      </c>
      <c r="J118" s="37">
        <f>IF(ISNUMBER(YourData!$B107),YourData!$B107,"")</f>
        <v>2.7833299999999999</v>
      </c>
      <c r="K118" s="37">
        <f t="shared" si="38"/>
        <v>2.129</v>
      </c>
      <c r="L118" s="37">
        <f t="shared" si="39"/>
        <v>3.7010000000000001</v>
      </c>
      <c r="M118" s="38">
        <f t="shared" si="40"/>
        <v>2.8321428571428569</v>
      </c>
      <c r="N118" s="33"/>
      <c r="O118" s="33"/>
      <c r="P118" s="33"/>
      <c r="Q118" s="361" t="s">
        <v>1565</v>
      </c>
      <c r="R118" s="37">
        <f t="shared" ref="R118:Y118" si="47">IF(AND(ISNUMBER(B127),ISNUMBER(B176)),B127-B126,"")</f>
        <v>-0.80100000000000016</v>
      </c>
      <c r="S118" s="37">
        <f t="shared" si="47"/>
        <v>-0.68200000000000016</v>
      </c>
      <c r="T118" s="37">
        <f t="shared" si="47"/>
        <v>-1.1739999999999999</v>
      </c>
      <c r="U118" s="37">
        <f t="shared" si="47"/>
        <v>-0.77</v>
      </c>
      <c r="V118" s="37">
        <f>IF(AND(ISNUMBER(F127),ISNUMBER(F126)),F127-F126,"")</f>
        <v>-0.85400000000000009</v>
      </c>
      <c r="W118" s="37">
        <f t="shared" si="47"/>
        <v>-1.0179999999999998</v>
      </c>
      <c r="X118" s="37">
        <f t="shared" si="47"/>
        <v>-1.0020000000000002</v>
      </c>
      <c r="Y118" s="37" t="str">
        <f t="shared" si="47"/>
        <v/>
      </c>
      <c r="Z118" s="37">
        <f>IF(AND(ISNUMBER(J127),ISNUMBER(J176)),J127-J126,"")</f>
        <v>-0.91110999999999986</v>
      </c>
      <c r="AA118" s="37">
        <f t="shared" si="42"/>
        <v>-1.1739999999999999</v>
      </c>
      <c r="AB118" s="37">
        <f t="shared" si="43"/>
        <v>-0.68200000000000016</v>
      </c>
    </row>
    <row r="119" spans="1:28" s="1" customFormat="1" ht="70">
      <c r="A119" s="361" t="s">
        <v>1292</v>
      </c>
      <c r="B119" s="37">
        <f>IF(ISNUMBER('ESP-DMU'!$B108),'ESP-DMU'!$B108,"")</f>
        <v>5.952</v>
      </c>
      <c r="C119" s="37">
        <f>IF(ISNUMBER('BLAST-USIT'!$B108),'BLAST-USIT'!$B108,"")</f>
        <v>6.1829999999999998</v>
      </c>
      <c r="D119" s="37">
        <f>IF(ISNUMBER(DOE21D!$B108),DOE21D!$B108,"")</f>
        <v>6.7590000000000003</v>
      </c>
      <c r="E119" s="37">
        <f>IF(ISNUMBER('SRES-SUN'!$B108),'SRES-SUN'!$B108,"")</f>
        <v>7.0259999999999998</v>
      </c>
      <c r="F119" s="37">
        <f>IF(ISNUMBER('SRES-BRE'!$B108),'SRES-BRE'!$B108,"")</f>
        <v>7.8109999999999999</v>
      </c>
      <c r="G119" s="37">
        <f>IF(ISNUMBER(S3PAS!$B108),S3PAS!$B108,"")</f>
        <v>6.2469999999999999</v>
      </c>
      <c r="H119" s="37">
        <f>IF(ISNUMBER(TRNSYS!$B108),TRNSYS!$B108,"")</f>
        <v>6.2460000000000004</v>
      </c>
      <c r="I119" s="37">
        <f>IF(ISNUMBER(TASE!$B108),TASE!$B108,"")</f>
        <v>6.508</v>
      </c>
      <c r="J119" s="37">
        <f>IF(ISNUMBER(YourData!$B108),YourData!$B108,"")</f>
        <v>6.4611099999999997</v>
      </c>
      <c r="K119" s="37">
        <f t="shared" si="38"/>
        <v>5.952</v>
      </c>
      <c r="L119" s="37">
        <f t="shared" si="39"/>
        <v>7.8109999999999999</v>
      </c>
      <c r="M119" s="38">
        <f t="shared" si="40"/>
        <v>6.5914999999999999</v>
      </c>
      <c r="N119" s="33"/>
      <c r="O119" s="33"/>
      <c r="P119" s="33"/>
      <c r="Q119" s="361" t="s">
        <v>1463</v>
      </c>
      <c r="R119" s="37">
        <f t="shared" ref="R119:Y119" si="48">IF(AND(ISNUMBER(B128),ISNUMBER(B124)),B128-B124,"")</f>
        <v>-5.2999999999999936E-2</v>
      </c>
      <c r="S119" s="37">
        <f t="shared" si="48"/>
        <v>-6.4000000000000057E-2</v>
      </c>
      <c r="T119" s="37">
        <f t="shared" si="48"/>
        <v>-0.11500000000000021</v>
      </c>
      <c r="U119" s="37">
        <f t="shared" si="48"/>
        <v>-0.129</v>
      </c>
      <c r="V119" s="37">
        <f t="shared" si="48"/>
        <v>-0.17399999999999993</v>
      </c>
      <c r="W119" s="37">
        <f t="shared" si="48"/>
        <v>-8.3000000000000185E-2</v>
      </c>
      <c r="X119" s="37">
        <f t="shared" si="48"/>
        <v>-0.10199999999999987</v>
      </c>
      <c r="Y119" s="37">
        <f t="shared" si="48"/>
        <v>-8.3000000000000185E-2</v>
      </c>
      <c r="Z119" s="37">
        <f>IF(AND(ISNUMBER(J128),ISNUMBER(J124)),J128-J124,"")</f>
        <v>-7.4999999999999734E-2</v>
      </c>
      <c r="AA119" s="37">
        <f>MIN(R119:Y119)</f>
        <v>-0.17399999999999993</v>
      </c>
      <c r="AB119" s="37">
        <f>MAX(R119:Y119)</f>
        <v>-5.2999999999999936E-2</v>
      </c>
    </row>
    <row r="120" spans="1:28" s="1" customFormat="1" ht="56">
      <c r="A120" s="361" t="s">
        <v>1293</v>
      </c>
      <c r="B120" s="37">
        <f>IF(ISNUMBER('ESP-DMU'!$B109),'ESP-DMU'!$B109,"")</f>
        <v>4.8159999999999998</v>
      </c>
      <c r="C120" s="37">
        <f>IF(ISNUMBER('BLAST-USIT'!$B109),'BLAST-USIT'!$B109,"")</f>
        <v>5.14</v>
      </c>
      <c r="D120" s="37">
        <f>IF(ISNUMBER(DOE21D!$B109),DOE21D!$B109,"")</f>
        <v>5.7949999999999999</v>
      </c>
      <c r="E120" s="37">
        <f>IF(ISNUMBER('SRES-SUN'!$B109),'SRES-SUN'!$B109,"")</f>
        <v>5.8940000000000001</v>
      </c>
      <c r="F120" s="37">
        <f>IF(ISNUMBER('SRES-BRE'!$B109),'SRES-BRE'!$B109,"")</f>
        <v>6.5449999999999999</v>
      </c>
      <c r="G120" s="37">
        <f>IF(ISNUMBER(S3PAS!$B109),S3PAS!$B109,"")</f>
        <v>5.0880000000000001</v>
      </c>
      <c r="H120" s="37">
        <f>IF(ISNUMBER(TRNSYS!$B109),TRNSYS!$B109,"")</f>
        <v>5.1189999999999998</v>
      </c>
      <c r="I120" s="37">
        <f>IF(ISNUMBER(TASE!$B109),TASE!$B109,"")</f>
        <v>5.4560000000000004</v>
      </c>
      <c r="J120" s="37">
        <f>IF(ISNUMBER(YourData!$B109),YourData!$B109,"")</f>
        <v>5.7833300000000003</v>
      </c>
      <c r="K120" s="37">
        <f t="shared" si="38"/>
        <v>4.8159999999999998</v>
      </c>
      <c r="L120" s="37">
        <f t="shared" si="39"/>
        <v>6.5449999999999999</v>
      </c>
      <c r="M120" s="38">
        <f t="shared" si="40"/>
        <v>5.4816250000000002</v>
      </c>
      <c r="N120" s="33"/>
      <c r="O120" s="33"/>
      <c r="P120" s="33"/>
      <c r="Q120" s="361" t="s">
        <v>1464</v>
      </c>
      <c r="R120" s="37">
        <f t="shared" ref="R120:Y120" si="49">IF(AND(ISNUMBER(B129),ISNUMBER(B124)),B129-B124,"")</f>
        <v>-1.7450000000000001</v>
      </c>
      <c r="S120" s="37">
        <f t="shared" si="49"/>
        <v>-2.0739999999999998</v>
      </c>
      <c r="T120" s="37">
        <f t="shared" si="49"/>
        <v>-1.917</v>
      </c>
      <c r="U120" s="37">
        <f t="shared" si="49"/>
        <v>-2.2439999999999998</v>
      </c>
      <c r="V120" s="37">
        <f t="shared" si="49"/>
        <v>-2.8260000000000001</v>
      </c>
      <c r="W120" s="37">
        <f t="shared" si="49"/>
        <v>-2.0209999999999999</v>
      </c>
      <c r="X120" s="37">
        <f t="shared" si="49"/>
        <v>-1.9243999999999999</v>
      </c>
      <c r="Y120" s="37">
        <f t="shared" si="49"/>
        <v>-1.8280000000000003</v>
      </c>
      <c r="Z120" s="37">
        <f>IF(AND(ISNUMBER(J129),ISNUMBER(J124)),J129-J124,"")</f>
        <v>-1.9638879999999999</v>
      </c>
      <c r="AA120" s="37">
        <f>MIN(R120:Y120)</f>
        <v>-2.8260000000000001</v>
      </c>
      <c r="AB120" s="37">
        <f>MAX(R120:Y120)</f>
        <v>-1.7450000000000001</v>
      </c>
    </row>
    <row r="121" spans="1:28" s="1" customFormat="1" ht="42">
      <c r="A121" s="362"/>
      <c r="B121" s="37"/>
      <c r="C121" s="37"/>
      <c r="D121" s="37"/>
      <c r="E121" s="37"/>
      <c r="F121" s="37"/>
      <c r="G121" s="37"/>
      <c r="H121" s="37"/>
      <c r="I121" s="37"/>
      <c r="J121" s="33"/>
      <c r="K121" s="36" t="s">
        <v>22</v>
      </c>
      <c r="L121" s="36" t="s">
        <v>23</v>
      </c>
      <c r="M121" s="33"/>
      <c r="N121" s="33"/>
      <c r="O121" s="33"/>
      <c r="P121" s="33"/>
      <c r="Q121" s="361" t="s">
        <v>1462</v>
      </c>
      <c r="R121" s="37">
        <f t="shared" ref="R121:Y121" si="50">IF(AND(ISNUMBER(B130),ISNUMBER(B124)),B130-B124,"")</f>
        <v>-1.6440000000000001</v>
      </c>
      <c r="S121" s="37">
        <f t="shared" si="50"/>
        <v>-1.9340000000000002</v>
      </c>
      <c r="T121" s="37">
        <f t="shared" si="50"/>
        <v>-2.0270000000000001</v>
      </c>
      <c r="U121" s="37">
        <f t="shared" si="50"/>
        <v>-2.3620000000000001</v>
      </c>
      <c r="V121" s="37">
        <f t="shared" si="50"/>
        <v>-2.6970000000000001</v>
      </c>
      <c r="W121" s="37">
        <f t="shared" si="50"/>
        <v>-1.929</v>
      </c>
      <c r="X121" s="37">
        <f t="shared" si="50"/>
        <v>-2.0736999999999997</v>
      </c>
      <c r="Y121" s="37">
        <f t="shared" si="50"/>
        <v>-1.8130000000000002</v>
      </c>
      <c r="Z121" s="37">
        <f>IF(AND(ISNUMBER(J130),ISNUMBER(J124)),J130-J124,"")</f>
        <v>-1.877777</v>
      </c>
      <c r="AA121" s="37">
        <f>MIN(R121:Y121)</f>
        <v>-2.6970000000000001</v>
      </c>
      <c r="AB121" s="37">
        <f>MAX(R121:Y121)</f>
        <v>-1.6440000000000001</v>
      </c>
    </row>
    <row r="122" spans="1:28" s="1" customFormat="1">
      <c r="A122" s="355"/>
      <c r="B122" s="35" t="str">
        <f>'ESP-DMU'!$E$54</f>
        <v>ESP/DMU</v>
      </c>
      <c r="C122" s="35" t="str">
        <f>'BLAST-USIT'!$E$54</f>
        <v>BLAST/US-IT</v>
      </c>
      <c r="D122" s="35" t="str">
        <f>DOE21D!$E$54</f>
        <v>DOE21D/NREL</v>
      </c>
      <c r="E122" s="35" t="str">
        <f>'SRES-SUN'!$E$54</f>
        <v>SRES-SUN/NREL</v>
      </c>
      <c r="F122" s="35" t="str">
        <f>'SRES-BRE'!$E$54</f>
        <v>SRES/BRE</v>
      </c>
      <c r="G122" s="35" t="str">
        <f>S3PAS!$E$54</f>
        <v>S3PAS/SPAIN</v>
      </c>
      <c r="H122" s="35" t="str">
        <f>TRNSYS!$E$54</f>
        <v>TSYS/BEL-BRE</v>
      </c>
      <c r="I122" s="35" t="str">
        <f>TASE!$E$54</f>
        <v>TASE/FINLAND</v>
      </c>
      <c r="J122" s="35" t="str">
        <f>YourData!$E$54</f>
        <v>OS/NREL</v>
      </c>
      <c r="K122" s="35" t="s">
        <v>13</v>
      </c>
      <c r="L122" s="35" t="s">
        <v>13</v>
      </c>
      <c r="M122" s="33" t="s">
        <v>146</v>
      </c>
      <c r="N122" s="33"/>
      <c r="O122" s="33"/>
      <c r="P122" s="33"/>
      <c r="Q122" s="362" t="s">
        <v>89</v>
      </c>
      <c r="R122" s="37" t="s">
        <v>89</v>
      </c>
      <c r="S122" s="37" t="s">
        <v>89</v>
      </c>
      <c r="T122" s="37"/>
      <c r="U122" s="37" t="s">
        <v>89</v>
      </c>
      <c r="V122" s="37" t="s">
        <v>89</v>
      </c>
      <c r="W122" s="37" t="s">
        <v>89</v>
      </c>
      <c r="X122" s="33"/>
      <c r="Y122" s="37" t="s">
        <v>89</v>
      </c>
      <c r="Z122" s="33"/>
      <c r="AA122" s="33"/>
      <c r="AB122" s="33"/>
    </row>
    <row r="123" spans="1:28" s="1" customFormat="1" ht="42">
      <c r="A123" s="361" t="s">
        <v>1364</v>
      </c>
      <c r="B123" s="37">
        <f>IF(ISNUMBER('ESP-DMU'!$B137),'ESP-DMU'!$B137,"")</f>
        <v>0.113</v>
      </c>
      <c r="C123" s="37">
        <f>IF(ISNUMBER('BLAST-USIT'!$B137),'BLAST-USIT'!$B137,"")</f>
        <v>0.224</v>
      </c>
      <c r="D123" s="37">
        <f>IF(ISNUMBER(DOE21D!$B137),DOE21D!$B137,"")</f>
        <v>5.5E-2</v>
      </c>
      <c r="E123" s="37">
        <f>IF(ISNUMBER('SRES-SUN'!$B137),'SRES-SUN'!$B137,"")</f>
        <v>0.27200000000000002</v>
      </c>
      <c r="F123" s="37">
        <f>IF(ISNUMBER('SRES-BRE'!$B137),'SRES-BRE'!$B137,"")</f>
        <v>0.222</v>
      </c>
      <c r="G123" s="37">
        <f>IF(ISNUMBER(S3PAS!$B137),S3PAS!$B137,"")</f>
        <v>0.19500000000000001</v>
      </c>
      <c r="H123" s="37">
        <f>IF(ISNUMBER(TRNSYS!$B137),TRNSYS!$B137,"")</f>
        <v>0.20730000000000001</v>
      </c>
      <c r="I123" s="37">
        <f>IF(ISNUMBER(TASE!$B137),TASE!$B137,"")</f>
        <v>0.32500000000000001</v>
      </c>
      <c r="J123" s="37">
        <f>IF(ISNUMBER(YourData!$B137),YourData!$B137,"")</f>
        <v>0.20555599999999999</v>
      </c>
      <c r="K123" s="37">
        <f t="shared" ref="K123:K130" si="51">MIN(B123:I123)</f>
        <v>5.5E-2</v>
      </c>
      <c r="L123" s="37">
        <f t="shared" ref="L123:L130" si="52">MAX(B123:I123)</f>
        <v>0.32500000000000001</v>
      </c>
      <c r="M123" s="38">
        <f t="shared" ref="M123:M130" si="53">AVERAGE(B123:I123)</f>
        <v>0.20166249999999999</v>
      </c>
      <c r="N123" s="33"/>
      <c r="O123" s="33"/>
      <c r="P123" s="33"/>
      <c r="Q123" s="355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</row>
    <row r="124" spans="1:28" s="1" customFormat="1" ht="42">
      <c r="A124" s="361" t="s">
        <v>1295</v>
      </c>
      <c r="B124" s="37">
        <f>IF(ISNUMBER('ESP-DMU'!$B110),'ESP-DMU'!$B110,"")</f>
        <v>2.1320000000000001</v>
      </c>
      <c r="C124" s="37">
        <f>IF(ISNUMBER('BLAST-USIT'!$B110),'BLAST-USIT'!$B110,"")</f>
        <v>2.6</v>
      </c>
      <c r="D124" s="37">
        <f>IF(ISNUMBER(DOE21D!$B110),DOE21D!$B110,"")</f>
        <v>2.4550000000000001</v>
      </c>
      <c r="E124" s="37">
        <f>IF(ISNUMBER('SRES-SUN'!$B110),'SRES-SUN'!$B110,"")</f>
        <v>3.165</v>
      </c>
      <c r="F124" s="37">
        <f>IF(ISNUMBER('SRES-BRE'!$B110),'SRES-BRE'!$B110,"")</f>
        <v>3.415</v>
      </c>
      <c r="G124" s="37">
        <f>IF(ISNUMBER(S3PAS!$B110),S3PAS!$B110,"")</f>
        <v>2.5720000000000001</v>
      </c>
      <c r="H124" s="37">
        <f>IF(ISNUMBER(TRNSYS!$B110),TRNSYS!$B110,"")</f>
        <v>2.4849999999999999</v>
      </c>
      <c r="I124" s="37">
        <f>IF(ISNUMBER(TASE!$B110),TASE!$B110,"")</f>
        <v>2.5990000000000002</v>
      </c>
      <c r="J124" s="37">
        <f>IF(ISNUMBER(YourData!$B110),YourData!$B110,"")</f>
        <v>2.51111</v>
      </c>
      <c r="K124" s="37">
        <f t="shared" si="51"/>
        <v>2.1320000000000001</v>
      </c>
      <c r="L124" s="37">
        <f t="shared" si="52"/>
        <v>3.415</v>
      </c>
      <c r="M124" s="38">
        <f t="shared" si="53"/>
        <v>2.6778749999999998</v>
      </c>
      <c r="N124" s="33"/>
      <c r="O124" s="33"/>
      <c r="P124" s="33"/>
      <c r="Q124" s="362" t="s">
        <v>39</v>
      </c>
      <c r="R124" s="35"/>
      <c r="S124" s="35"/>
      <c r="T124" s="35" t="s">
        <v>89</v>
      </c>
      <c r="U124" s="35" t="s">
        <v>89</v>
      </c>
      <c r="V124" s="35" t="s">
        <v>89</v>
      </c>
      <c r="W124" s="35" t="s">
        <v>89</v>
      </c>
      <c r="X124" s="35" t="s">
        <v>89</v>
      </c>
      <c r="Y124" s="35" t="s">
        <v>89</v>
      </c>
      <c r="Z124" s="36" t="s">
        <v>89</v>
      </c>
      <c r="AA124" s="35" t="s">
        <v>13</v>
      </c>
      <c r="AB124" s="35" t="s">
        <v>13</v>
      </c>
    </row>
    <row r="125" spans="1:28" s="1" customFormat="1" ht="42">
      <c r="A125" s="361" t="s">
        <v>1296</v>
      </c>
      <c r="B125" s="37">
        <f>IF(ISNUMBER('ESP-DMU'!$B111),'ESP-DMU'!$B111,"")</f>
        <v>0.82099999999999995</v>
      </c>
      <c r="C125" s="37">
        <f>IF(ISNUMBER('BLAST-USIT'!$B111),'BLAST-USIT'!$B111,"")</f>
        <v>1.5329999999999999</v>
      </c>
      <c r="D125" s="37">
        <f>IF(ISNUMBER(DOE21D!$B111),DOE21D!$B111,"")</f>
        <v>0.97599999999999998</v>
      </c>
      <c r="E125" s="37">
        <f>IF(ISNUMBER('SRES-SUN'!$B111),'SRES-SUN'!$B111,"")</f>
        <v>1.8720000000000001</v>
      </c>
      <c r="F125" s="37">
        <f>IF(ISNUMBER('SRES-BRE'!$B111),'SRES-BRE'!$B111,"")</f>
        <v>1.8540000000000001</v>
      </c>
      <c r="G125" s="37">
        <f>IF(ISNUMBER(S3PAS!$B111),S3PAS!$B111,"")</f>
        <v>1.4279999999999999</v>
      </c>
      <c r="H125" s="37">
        <f>IF(ISNUMBER(TRNSYS!$B111),TRNSYS!$B111,"")</f>
        <v>1.3260000000000001</v>
      </c>
      <c r="I125" s="37">
        <f>IF(ISNUMBER(TASE!$B111),TASE!$B111,"")</f>
        <v>1.7669999999999999</v>
      </c>
      <c r="J125" s="37">
        <f>IF(ISNUMBER(YourData!$B111),YourData!$B111,"")</f>
        <v>1.23611</v>
      </c>
      <c r="K125" s="37">
        <f t="shared" si="51"/>
        <v>0.82099999999999995</v>
      </c>
      <c r="L125" s="37">
        <f t="shared" si="52"/>
        <v>1.8720000000000001</v>
      </c>
      <c r="M125" s="38">
        <f t="shared" si="53"/>
        <v>1.447125</v>
      </c>
      <c r="N125" s="33"/>
      <c r="O125" s="33"/>
      <c r="P125" s="33"/>
      <c r="Q125" s="362" t="s">
        <v>24</v>
      </c>
      <c r="R125" s="35" t="str">
        <f>'ESP-DMU'!$E$54</f>
        <v>ESP/DMU</v>
      </c>
      <c r="S125" s="35" t="str">
        <f>'BLAST-USIT'!$E$54</f>
        <v>BLAST/US-IT</v>
      </c>
      <c r="T125" s="35" t="str">
        <f>DOE21D!$E$54</f>
        <v>DOE21D/NREL</v>
      </c>
      <c r="U125" s="35" t="str">
        <f>'SRES-SUN'!$E$54</f>
        <v>SRES-SUN/NREL</v>
      </c>
      <c r="V125" s="35" t="str">
        <f>'SRES-BRE'!$E$54</f>
        <v>SRES/BRE</v>
      </c>
      <c r="W125" s="35" t="str">
        <f>S3PAS!$E$54</f>
        <v>S3PAS/SPAIN</v>
      </c>
      <c r="X125" s="35" t="str">
        <f>TRNSYS!$E$54</f>
        <v>TSYS/BEL-BRE</v>
      </c>
      <c r="Y125" s="35" t="str">
        <f>TASE!$E$54</f>
        <v>TASE/FINLAND</v>
      </c>
      <c r="Z125" s="35" t="str">
        <f>YourData!$E$54</f>
        <v>OS/NREL</v>
      </c>
      <c r="AA125" s="35" t="s">
        <v>22</v>
      </c>
      <c r="AB125" s="35" t="s">
        <v>23</v>
      </c>
    </row>
    <row r="126" spans="1:28" s="1" customFormat="1" ht="42">
      <c r="A126" s="361" t="s">
        <v>1297</v>
      </c>
      <c r="B126" s="37">
        <f>IF(ISNUMBER('ESP-DMU'!$B112),'ESP-DMU'!$B112,"")</f>
        <v>1.84</v>
      </c>
      <c r="C126" s="37">
        <f>IF(ISNUMBER('BLAST-USIT'!$B112),'BLAST-USIT'!$B112,"")</f>
        <v>2.6160000000000001</v>
      </c>
      <c r="D126" s="37">
        <f>IF(ISNUMBER(DOE21D!$B112),DOE21D!$B112,"")</f>
        <v>2.44</v>
      </c>
      <c r="E126" s="37">
        <f>IF(ISNUMBER('SRES-SUN'!$B112),'SRES-SUN'!$B112,"")</f>
        <v>2.9430000000000001</v>
      </c>
      <c r="F126" s="37">
        <f>IF(ISNUMBER('SRES-BRE'!$B112),'SRES-BRE'!$B112,"")</f>
        <v>3.0920000000000001</v>
      </c>
      <c r="G126" s="37">
        <f>IF(ISNUMBER(S3PAS!$B112),S3PAS!$B112,"")</f>
        <v>2.4569999999999999</v>
      </c>
      <c r="H126" s="37">
        <f>IF(ISNUMBER(TRNSYS!$B112),TRNSYS!$B112,"")</f>
        <v>2.4180000000000001</v>
      </c>
      <c r="I126" s="37">
        <f>IF(ISNUMBER(TASE!$B112),TASE!$B112,"")</f>
        <v>2.613</v>
      </c>
      <c r="J126" s="37">
        <f>IF(ISNUMBER(YourData!$B112),YourData!$B112,"")</f>
        <v>2.5499999999999998</v>
      </c>
      <c r="K126" s="37">
        <f t="shared" si="51"/>
        <v>1.84</v>
      </c>
      <c r="L126" s="37">
        <f t="shared" si="52"/>
        <v>3.0920000000000001</v>
      </c>
      <c r="M126" s="38">
        <f t="shared" si="53"/>
        <v>2.5523750000000001</v>
      </c>
      <c r="N126" s="33"/>
      <c r="O126" s="33"/>
      <c r="P126" s="33"/>
      <c r="Q126" s="362"/>
      <c r="R126" s="33"/>
      <c r="S126" s="33"/>
      <c r="T126" s="33"/>
      <c r="U126" s="33"/>
      <c r="V126" s="33"/>
      <c r="W126" s="33"/>
      <c r="X126" s="33"/>
      <c r="Y126" s="33"/>
      <c r="Z126" s="33"/>
      <c r="AA126" s="35" t="s">
        <v>13</v>
      </c>
      <c r="AB126" s="35" t="s">
        <v>13</v>
      </c>
    </row>
    <row r="127" spans="1:28" s="1" customFormat="1" ht="70">
      <c r="A127" s="361" t="s">
        <v>1298</v>
      </c>
      <c r="B127" s="37">
        <f>IF(ISNUMBER('ESP-DMU'!$B113),'ESP-DMU'!$B113,"")</f>
        <v>1.0389999999999999</v>
      </c>
      <c r="C127" s="37">
        <f>IF(ISNUMBER('BLAST-USIT'!$B113),'BLAST-USIT'!$B113,"")</f>
        <v>1.9339999999999999</v>
      </c>
      <c r="D127" s="37">
        <f>IF(ISNUMBER(DOE21D!$B113),DOE21D!$B113,"")</f>
        <v>1.266</v>
      </c>
      <c r="E127" s="37">
        <f>IF(ISNUMBER('SRES-SUN'!$B113),'SRES-SUN'!$B113,"")</f>
        <v>2.173</v>
      </c>
      <c r="F127" s="37">
        <f>IF(ISNUMBER('SRES-BRE'!$B113),'SRES-BRE'!$B113,"")</f>
        <v>2.238</v>
      </c>
      <c r="G127" s="37">
        <f>IF(ISNUMBER(S3PAS!$B113),S3PAS!$B113,"")</f>
        <v>1.4390000000000001</v>
      </c>
      <c r="H127" s="37">
        <f>IF(ISNUMBER(TRNSYS!$B113),TRNSYS!$B113,"")</f>
        <v>1.4159999999999999</v>
      </c>
      <c r="I127" s="37" t="str">
        <f>IF(ISNUMBER(TASE!$B113),TASE!$B113,"")</f>
        <v/>
      </c>
      <c r="J127" s="37">
        <f>IF(ISNUMBER(YourData!$B113),YourData!$B113,"")</f>
        <v>1.63889</v>
      </c>
      <c r="K127" s="37">
        <f t="shared" si="51"/>
        <v>1.0389999999999999</v>
      </c>
      <c r="L127" s="37">
        <f t="shared" si="52"/>
        <v>2.238</v>
      </c>
      <c r="M127" s="38">
        <f t="shared" si="53"/>
        <v>1.6435714285714287</v>
      </c>
      <c r="N127" s="33"/>
      <c r="O127" s="33"/>
      <c r="P127" s="33"/>
      <c r="Q127" s="361" t="s">
        <v>1348</v>
      </c>
      <c r="R127" s="37">
        <f t="shared" ref="R127:Z127" si="54">IF(AND(ISNUMBER(B175),ISNUMBER(B165)),B175-B165,"")</f>
        <v>-0.58699999999999974</v>
      </c>
      <c r="S127" s="37">
        <f t="shared" si="54"/>
        <v>-0.4870000000000001</v>
      </c>
      <c r="T127" s="37">
        <f t="shared" si="54"/>
        <v>-0.48799999999999999</v>
      </c>
      <c r="U127" s="37">
        <f t="shared" si="54"/>
        <v>-0.49800000000000022</v>
      </c>
      <c r="V127" s="37" t="str">
        <f t="shared" si="54"/>
        <v/>
      </c>
      <c r="W127" s="37">
        <f t="shared" si="54"/>
        <v>-0.42899999999999983</v>
      </c>
      <c r="X127" s="37">
        <f t="shared" si="54"/>
        <v>-0.41388888888888964</v>
      </c>
      <c r="Y127" s="37">
        <f t="shared" si="54"/>
        <v>-0.55699999999999994</v>
      </c>
      <c r="Z127" s="37">
        <f t="shared" si="54"/>
        <v>-0.57751000000000019</v>
      </c>
      <c r="AA127" s="37">
        <f t="shared" ref="AA127:AA132" si="55">MIN(R127:Y127)</f>
        <v>-0.58699999999999974</v>
      </c>
      <c r="AB127" s="37">
        <f t="shared" ref="AB127:AB132" si="56">MAX(R127:Y127)</f>
        <v>-0.41388888888888964</v>
      </c>
    </row>
    <row r="128" spans="1:28" s="1" customFormat="1" ht="70">
      <c r="A128" s="361" t="s">
        <v>1299</v>
      </c>
      <c r="B128" s="37">
        <f>IF(ISNUMBER('ESP-DMU'!$B114),'ESP-DMU'!$B114,"")</f>
        <v>2.0790000000000002</v>
      </c>
      <c r="C128" s="37">
        <f>IF(ISNUMBER('BLAST-USIT'!$B114),'BLAST-USIT'!$B114,"")</f>
        <v>2.536</v>
      </c>
      <c r="D128" s="37">
        <f>IF(ISNUMBER(DOE21D!$B114),DOE21D!$B114,"")</f>
        <v>2.34</v>
      </c>
      <c r="E128" s="37">
        <f>IF(ISNUMBER('SRES-SUN'!$B114),'SRES-SUN'!$B114,"")</f>
        <v>3.036</v>
      </c>
      <c r="F128" s="37">
        <f>IF(ISNUMBER('SRES-BRE'!$B114),'SRES-BRE'!$B114,"")</f>
        <v>3.2410000000000001</v>
      </c>
      <c r="G128" s="37">
        <f>IF(ISNUMBER(S3PAS!$B114),S3PAS!$B114,"")</f>
        <v>2.4889999999999999</v>
      </c>
      <c r="H128" s="37">
        <f>IF(ISNUMBER(TRNSYS!$B114),TRNSYS!$B114,"")</f>
        <v>2.383</v>
      </c>
      <c r="I128" s="37">
        <f>IF(ISNUMBER(TASE!$B114),TASE!$B114,"")</f>
        <v>2.516</v>
      </c>
      <c r="J128" s="37">
        <f>IF(ISNUMBER(YourData!$B114),YourData!$B114,"")</f>
        <v>2.4361100000000002</v>
      </c>
      <c r="K128" s="37">
        <f t="shared" si="51"/>
        <v>2.0790000000000002</v>
      </c>
      <c r="L128" s="37">
        <f t="shared" si="52"/>
        <v>3.2410000000000001</v>
      </c>
      <c r="M128" s="38">
        <f t="shared" si="53"/>
        <v>2.5774999999999997</v>
      </c>
      <c r="N128" s="33"/>
      <c r="O128" s="33"/>
      <c r="P128" s="33"/>
      <c r="Q128" s="361" t="s">
        <v>1458</v>
      </c>
      <c r="R128" s="37">
        <f t="shared" ref="R128:Z128" si="57">IF(AND(ISNUMBER(B176),ISNUMBER(B175)),B176-B175,"")</f>
        <v>8.0000000000000071E-3</v>
      </c>
      <c r="S128" s="37">
        <f t="shared" si="57"/>
        <v>3.0000000000001137E-3</v>
      </c>
      <c r="T128" s="37">
        <f t="shared" si="57"/>
        <v>7.0000000000001172E-3</v>
      </c>
      <c r="U128" s="37">
        <f t="shared" si="57"/>
        <v>4.0000000000000036E-3</v>
      </c>
      <c r="V128" s="37" t="str">
        <f t="shared" si="57"/>
        <v/>
      </c>
      <c r="W128" s="37">
        <f t="shared" si="57"/>
        <v>9.9999999999997868E-3</v>
      </c>
      <c r="X128" s="37">
        <f t="shared" si="57"/>
        <v>1.9444444444439934E-2</v>
      </c>
      <c r="Y128" s="37">
        <f t="shared" si="57"/>
        <v>4.0000000000000036E-3</v>
      </c>
      <c r="Z128" s="37">
        <f t="shared" si="57"/>
        <v>-2.4999999999986144E-4</v>
      </c>
      <c r="AA128" s="37">
        <f t="shared" si="55"/>
        <v>3.0000000000001137E-3</v>
      </c>
      <c r="AB128" s="37">
        <f t="shared" si="56"/>
        <v>1.9444444444439934E-2</v>
      </c>
    </row>
    <row r="129" spans="1:28" s="1" customFormat="1" ht="56">
      <c r="A129" s="361" t="s">
        <v>1300</v>
      </c>
      <c r="B129" s="37">
        <f>IF(ISNUMBER('ESP-DMU'!$B115),'ESP-DMU'!$B115,"")</f>
        <v>0.38700000000000001</v>
      </c>
      <c r="C129" s="37">
        <f>IF(ISNUMBER('BLAST-USIT'!$B115),'BLAST-USIT'!$B115,"")</f>
        <v>0.52600000000000002</v>
      </c>
      <c r="D129" s="37">
        <f>IF(ISNUMBER(DOE21D!$B115),DOE21D!$B115,"")</f>
        <v>0.53800000000000003</v>
      </c>
      <c r="E129" s="37">
        <f>IF(ISNUMBER('SRES-SUN'!$B115),'SRES-SUN'!$B115,"")</f>
        <v>0.92100000000000004</v>
      </c>
      <c r="F129" s="37">
        <f>IF(ISNUMBER('SRES-BRE'!$B115),'SRES-BRE'!$B115,"")</f>
        <v>0.58899999999999997</v>
      </c>
      <c r="G129" s="37">
        <f>IF(ISNUMBER(S3PAS!$B115),S3PAS!$B115,"")</f>
        <v>0.55100000000000005</v>
      </c>
      <c r="H129" s="37">
        <f>IF(ISNUMBER(TRNSYS!$B115),TRNSYS!$B115,"")</f>
        <v>0.56059999999999999</v>
      </c>
      <c r="I129" s="37">
        <f>IF(ISNUMBER(TASE!$B115),TASE!$B115,"")</f>
        <v>0.77100000000000002</v>
      </c>
      <c r="J129" s="37">
        <f>IF(ISNUMBER(YourData!$B115),YourData!$B115,"")</f>
        <v>0.54722199999999999</v>
      </c>
      <c r="K129" s="37">
        <f t="shared" si="51"/>
        <v>0.38700000000000001</v>
      </c>
      <c r="L129" s="37">
        <f t="shared" si="52"/>
        <v>0.92100000000000004</v>
      </c>
      <c r="M129" s="38">
        <f t="shared" si="53"/>
        <v>0.60544999999999993</v>
      </c>
      <c r="N129" s="33"/>
      <c r="O129" s="33"/>
      <c r="P129" s="33"/>
      <c r="Q129" s="361" t="s">
        <v>1562</v>
      </c>
      <c r="R129" s="37">
        <f t="shared" ref="R129:Z129" si="58">IF(AND(ISNUMBER(B177),ISNUMBER(B175)),B177-B175,"")</f>
        <v>0.45799999999999974</v>
      </c>
      <c r="S129" s="37">
        <f t="shared" si="58"/>
        <v>0.25</v>
      </c>
      <c r="T129" s="37">
        <f t="shared" si="58"/>
        <v>0.24800000000000022</v>
      </c>
      <c r="U129" s="37">
        <f t="shared" si="58"/>
        <v>0.25300000000000011</v>
      </c>
      <c r="V129" s="37" t="str">
        <f t="shared" si="58"/>
        <v/>
      </c>
      <c r="W129" s="37">
        <f t="shared" si="58"/>
        <v>0.42099999999999982</v>
      </c>
      <c r="X129" s="37">
        <f t="shared" si="58"/>
        <v>0.19166666666665977</v>
      </c>
      <c r="Y129" s="37">
        <f t="shared" si="58"/>
        <v>0.26399999999999979</v>
      </c>
      <c r="Z129" s="37">
        <f t="shared" si="58"/>
        <v>0.31006</v>
      </c>
      <c r="AA129" s="37">
        <f t="shared" si="55"/>
        <v>0.19166666666665977</v>
      </c>
      <c r="AB129" s="37">
        <f t="shared" si="56"/>
        <v>0.45799999999999974</v>
      </c>
    </row>
    <row r="130" spans="1:28" s="1" customFormat="1" ht="42">
      <c r="A130" s="361" t="s">
        <v>1301</v>
      </c>
      <c r="B130" s="37">
        <f>IF(ISNUMBER('ESP-DMU'!$B116),'ESP-DMU'!$B116,"")</f>
        <v>0.48799999999999999</v>
      </c>
      <c r="C130" s="37">
        <f>IF(ISNUMBER('BLAST-USIT'!$B116),'BLAST-USIT'!$B116,"")</f>
        <v>0.66600000000000004</v>
      </c>
      <c r="D130" s="37">
        <f>IF(ISNUMBER(DOE21D!$B116),DOE21D!$B116,"")</f>
        <v>0.42799999999999999</v>
      </c>
      <c r="E130" s="37">
        <f>IF(ISNUMBER('SRES-SUN'!$B116),'SRES-SUN'!$B116,"")</f>
        <v>0.80300000000000005</v>
      </c>
      <c r="F130" s="37">
        <f>IF(ISNUMBER('SRES-BRE'!$B116),'SRES-BRE'!$B116,"")</f>
        <v>0.71799999999999997</v>
      </c>
      <c r="G130" s="37">
        <f>IF(ISNUMBER(S3PAS!$B116),S3PAS!$B116,"")</f>
        <v>0.64300000000000002</v>
      </c>
      <c r="H130" s="37">
        <f>IF(ISNUMBER(TRNSYS!$B116),TRNSYS!$B116,"")</f>
        <v>0.4113</v>
      </c>
      <c r="I130" s="37">
        <f>IF(ISNUMBER(TASE!$B116),TASE!$B116,"")</f>
        <v>0.78600000000000003</v>
      </c>
      <c r="J130" s="37">
        <f>IF(ISNUMBER(YourData!$B116),YourData!$B116,"")</f>
        <v>0.63333300000000003</v>
      </c>
      <c r="K130" s="37">
        <f t="shared" si="51"/>
        <v>0.4113</v>
      </c>
      <c r="L130" s="37">
        <f t="shared" si="52"/>
        <v>0.80300000000000005</v>
      </c>
      <c r="M130" s="38">
        <f t="shared" si="53"/>
        <v>0.61791249999999986</v>
      </c>
      <c r="N130" s="33"/>
      <c r="O130" s="33"/>
      <c r="P130" s="33"/>
      <c r="Q130" s="361" t="s">
        <v>1563</v>
      </c>
      <c r="R130" s="37">
        <f t="shared" ref="R130:Z130" si="59">IF(AND(ISNUMBER(B178),ISNUMBER(B177)),B178-B177,"")</f>
        <v>4.7000000000000153E-2</v>
      </c>
      <c r="S130" s="37">
        <f t="shared" si="59"/>
        <v>2.9000000000000359E-2</v>
      </c>
      <c r="T130" s="37">
        <f t="shared" si="59"/>
        <v>2.6999999999999691E-2</v>
      </c>
      <c r="U130" s="37">
        <f t="shared" si="59"/>
        <v>2.8999999999999915E-2</v>
      </c>
      <c r="V130" s="37" t="str">
        <f t="shared" si="59"/>
        <v/>
      </c>
      <c r="W130" s="37">
        <f t="shared" si="59"/>
        <v>3.5000000000000142E-2</v>
      </c>
      <c r="X130" s="37">
        <f t="shared" si="59"/>
        <v>3.6111111111110095E-2</v>
      </c>
      <c r="Y130" s="37" t="str">
        <f t="shared" si="59"/>
        <v/>
      </c>
      <c r="Z130" s="37">
        <f t="shared" si="59"/>
        <v>2.322000000000024E-2</v>
      </c>
      <c r="AA130" s="37">
        <f t="shared" si="55"/>
        <v>2.6999999999999691E-2</v>
      </c>
      <c r="AB130" s="37">
        <f t="shared" si="56"/>
        <v>4.7000000000000153E-2</v>
      </c>
    </row>
    <row r="131" spans="1:28" s="1" customFormat="1" ht="42">
      <c r="A131" s="362"/>
      <c r="B131" s="37"/>
      <c r="C131" s="37"/>
      <c r="D131" s="37"/>
      <c r="E131" s="37"/>
      <c r="F131" s="37"/>
      <c r="G131" s="37"/>
      <c r="H131" s="33"/>
      <c r="I131" s="37"/>
      <c r="J131" s="33"/>
      <c r="K131" s="33"/>
      <c r="L131" s="33"/>
      <c r="M131" s="38" t="s">
        <v>89</v>
      </c>
      <c r="N131" s="33"/>
      <c r="O131" s="33"/>
      <c r="P131" s="33"/>
      <c r="Q131" s="361" t="s">
        <v>1459</v>
      </c>
      <c r="R131" s="37">
        <f t="shared" ref="R131:Z131" si="60">IF(AND(ISNUMBER(B179),ISNUMBER(B175)),B179-B175,"")</f>
        <v>1.1299999999999999</v>
      </c>
      <c r="S131" s="37">
        <f t="shared" si="60"/>
        <v>1.5749999999999997</v>
      </c>
      <c r="T131" s="37">
        <f t="shared" si="60"/>
        <v>2.1080000000000001</v>
      </c>
      <c r="U131" s="37">
        <f t="shared" si="60"/>
        <v>2.3559999999999999</v>
      </c>
      <c r="V131" s="37" t="str">
        <f t="shared" si="60"/>
        <v/>
      </c>
      <c r="W131" s="37">
        <f t="shared" si="60"/>
        <v>2.5089999999999999</v>
      </c>
      <c r="X131" s="37">
        <f t="shared" si="60"/>
        <v>1.6055555555555499</v>
      </c>
      <c r="Y131" s="37">
        <f t="shared" si="60"/>
        <v>2.6309999999999998</v>
      </c>
      <c r="Z131" s="37">
        <f t="shared" si="60"/>
        <v>1.6527900000000004</v>
      </c>
      <c r="AA131" s="37">
        <f t="shared" si="55"/>
        <v>1.1299999999999999</v>
      </c>
      <c r="AB131" s="37">
        <f t="shared" si="56"/>
        <v>2.6309999999999998</v>
      </c>
    </row>
    <row r="132" spans="1:28" s="1" customFormat="1" ht="42">
      <c r="A132" s="355"/>
      <c r="B132" s="35" t="str">
        <f>'ESP-DMU'!$E$54</f>
        <v>ESP/DMU</v>
      </c>
      <c r="C132" s="35" t="str">
        <f>'BLAST-USIT'!$E$54</f>
        <v>BLAST/US-IT</v>
      </c>
      <c r="D132" s="35" t="str">
        <f>DOE21D!$E$54</f>
        <v>DOE21D/NREL</v>
      </c>
      <c r="E132" s="35" t="str">
        <f>'SRES-SUN'!$E$54</f>
        <v>SRES-SUN/NREL</v>
      </c>
      <c r="F132" s="35" t="str">
        <f>'SRES-BRE'!$E$54</f>
        <v>SRES/BRE</v>
      </c>
      <c r="G132" s="35" t="str">
        <f>S3PAS!$E$54</f>
        <v>S3PAS/SPAIN</v>
      </c>
      <c r="H132" s="35" t="str">
        <f>TRNSYS!$E$54</f>
        <v>TSYS/BEL-BRE</v>
      </c>
      <c r="I132" s="35" t="str">
        <f>TASE!$E$54</f>
        <v>TASE/FINLAND</v>
      </c>
      <c r="J132" s="35" t="str">
        <f>YourData!$E$54</f>
        <v>OS/NREL</v>
      </c>
      <c r="K132" s="36" t="s">
        <v>13</v>
      </c>
      <c r="L132" s="36" t="s">
        <v>13</v>
      </c>
      <c r="M132" s="33" t="s">
        <v>146</v>
      </c>
      <c r="N132" s="33"/>
      <c r="O132" s="33"/>
      <c r="P132" s="33"/>
      <c r="Q132" s="361" t="s">
        <v>1460</v>
      </c>
      <c r="R132" s="37">
        <f t="shared" ref="R132:Z132" si="61">IF(AND(ISNUMBER(B181),ISNUMBER(B175)),B181-B175,"")</f>
        <v>-0.43999999999999995</v>
      </c>
      <c r="S132" s="37">
        <f t="shared" si="61"/>
        <v>-0.70199999999999996</v>
      </c>
      <c r="T132" s="37">
        <f t="shared" si="61"/>
        <v>-0.83000000000000007</v>
      </c>
      <c r="U132" s="37">
        <f t="shared" si="61"/>
        <v>-0.8969999999999998</v>
      </c>
      <c r="V132" s="37" t="str">
        <f t="shared" si="61"/>
        <v/>
      </c>
      <c r="W132" s="37">
        <f t="shared" si="61"/>
        <v>-0.75600000000000023</v>
      </c>
      <c r="X132" s="37">
        <f t="shared" si="61"/>
        <v>-0.99466666666667036</v>
      </c>
      <c r="Y132" s="37">
        <f t="shared" si="61"/>
        <v>-1.0180000000000002</v>
      </c>
      <c r="Z132" s="37">
        <f t="shared" si="61"/>
        <v>-0.47687999999999997</v>
      </c>
      <c r="AA132" s="37">
        <f t="shared" si="55"/>
        <v>-1.0180000000000002</v>
      </c>
      <c r="AB132" s="37">
        <f t="shared" si="56"/>
        <v>-0.43999999999999995</v>
      </c>
    </row>
    <row r="133" spans="1:28" s="1" customFormat="1" ht="42">
      <c r="A133" s="361" t="s">
        <v>1302</v>
      </c>
      <c r="B133" s="37">
        <f>IF(ISNUMBER('ESP-DMU'!$B117),'ESP-DMU'!$B117,"")</f>
        <v>0.41399999999999998</v>
      </c>
      <c r="C133" s="37" t="str">
        <f>IF(ISNUMBER('BLAST-USIT'!$B117),'BLAST-USIT'!$B117,"")</f>
        <v/>
      </c>
      <c r="D133" s="37" t="str">
        <f>IF(ISNUMBER(DOE21D!$B117),DOE21D!$B117,"")</f>
        <v/>
      </c>
      <c r="E133" s="37" t="str">
        <f>IF(ISNUMBER('SRES-SUN'!$B117),'SRES-SUN'!$B117,"")</f>
        <v/>
      </c>
      <c r="F133" s="37" t="str">
        <f>IF(ISNUMBER('SRES-BRE'!$B117),'SRES-BRE'!$B117,"")</f>
        <v/>
      </c>
      <c r="G133" s="37" t="str">
        <f>IF(ISNUMBER(S3PAS!$B117),S3PAS!$B117,"")</f>
        <v/>
      </c>
      <c r="H133" s="37" t="str">
        <f>IF(ISNUMBER(TRNSYS!$B117),TRNSYS!$B117,"")</f>
        <v/>
      </c>
      <c r="I133" s="37" t="str">
        <f>IF(ISNUMBER(TASE!$B117),TASE!$B117,"")</f>
        <v/>
      </c>
      <c r="J133" s="37">
        <f>IF(ISNUMBER(YourData!$B117),YourData!$B117,"")</f>
        <v>0.41388900000000001</v>
      </c>
      <c r="K133" s="37">
        <f t="shared" ref="K133:K140" si="62">MIN(B133:I133)</f>
        <v>0.41399999999999998</v>
      </c>
      <c r="L133" s="37">
        <f t="shared" ref="L133:L140" si="63">MAX(B133:I133)</f>
        <v>0.41399999999999998</v>
      </c>
      <c r="M133" s="38">
        <f t="shared" ref="M133:M140" si="64">AVERAGE(B133:I133)</f>
        <v>0.41399999999999998</v>
      </c>
      <c r="N133" s="33"/>
      <c r="O133" s="33"/>
      <c r="P133" s="33"/>
      <c r="Q133" s="362"/>
      <c r="R133" s="37"/>
      <c r="S133" s="37"/>
      <c r="T133" s="37"/>
      <c r="U133" s="37"/>
      <c r="V133" s="37"/>
      <c r="W133" s="37"/>
      <c r="X133" s="33"/>
      <c r="Y133" s="37"/>
      <c r="Z133" s="33"/>
      <c r="AA133" s="33"/>
      <c r="AB133" s="33"/>
    </row>
    <row r="134" spans="1:28" s="1" customFormat="1" ht="70">
      <c r="A134" s="361" t="s">
        <v>1533</v>
      </c>
      <c r="B134" s="37">
        <f>IF(ISNUMBER('ESP-DMU'!$B118),'ESP-DMU'!$B118,"")</f>
        <v>0.56999999999999995</v>
      </c>
      <c r="C134" s="37" t="str">
        <f>IF(ISNUMBER('BLAST-USIT'!$B118),'BLAST-USIT'!$B118,"")</f>
        <v/>
      </c>
      <c r="D134" s="37" t="str">
        <f>IF(ISNUMBER(DOE21D!$B118),DOE21D!$B118,"")</f>
        <v/>
      </c>
      <c r="E134" s="37" t="str">
        <f>IF(ISNUMBER('SRES-SUN'!$B118),'SRES-SUN'!$B118,"")</f>
        <v/>
      </c>
      <c r="F134" s="37" t="str">
        <f>IF(ISNUMBER('SRES-BRE'!$B118),'SRES-BRE'!$B118,"")</f>
        <v/>
      </c>
      <c r="G134" s="37" t="str">
        <f>IF(ISNUMBER(S3PAS!$B118),S3PAS!$B118,"")</f>
        <v/>
      </c>
      <c r="H134" s="37" t="str">
        <f>IF(ISNUMBER(TRNSYS!$B118),TRNSYS!$B118,"")</f>
        <v/>
      </c>
      <c r="I134" s="37" t="str">
        <f>IF(ISNUMBER(TASE!$B118),TASE!$B118,"")</f>
        <v/>
      </c>
      <c r="J134" s="37">
        <f>IF(ISNUMBER(YourData!$B118),YourData!$B118,"")</f>
        <v>0.588889</v>
      </c>
      <c r="K134" s="37">
        <f t="shared" si="62"/>
        <v>0.56999999999999995</v>
      </c>
      <c r="L134" s="37">
        <f t="shared" si="63"/>
        <v>0.56999999999999995</v>
      </c>
      <c r="M134" s="38">
        <f t="shared" si="64"/>
        <v>0.56999999999999995</v>
      </c>
      <c r="N134" s="33"/>
      <c r="O134" s="33"/>
      <c r="P134" s="33"/>
      <c r="Q134" s="355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</row>
    <row r="135" spans="1:28" s="1" customFormat="1" ht="70">
      <c r="A135" s="363" t="s">
        <v>1344</v>
      </c>
      <c r="B135" s="37">
        <f>IF(ISNUMBER('ESP-DMU'!$B119),'ESP-DMU'!$B119,"")</f>
        <v>0.16200000000000001</v>
      </c>
      <c r="C135" s="37">
        <f>IF(ISNUMBER('BLAST-USIT'!$B119),'BLAST-USIT'!$B119,"")</f>
        <v>0.61299999999999999</v>
      </c>
      <c r="D135" s="37" t="str">
        <f>IF(ISNUMBER(DOE21D!$B119),DOE21D!$B119,"")</f>
        <v/>
      </c>
      <c r="E135" s="37" t="str">
        <f>IF(ISNUMBER('SRES-SUN'!$B119),'SRES-SUN'!$B119,"")</f>
        <v/>
      </c>
      <c r="F135" s="37" t="str">
        <f>IF(ISNUMBER('SRES-BRE'!$B119),'SRES-BRE'!$B119,"")</f>
        <v/>
      </c>
      <c r="G135" s="37" t="str">
        <f>IF(ISNUMBER(S3PAS!$B119),S3PAS!$B119,"")</f>
        <v/>
      </c>
      <c r="H135" s="37">
        <f>IF(ISNUMBER(TRNSYS!$B119),TRNSYS!$B119,"")</f>
        <v>0.66790000000000005</v>
      </c>
      <c r="I135" s="37">
        <f>IF(ISNUMBER(TASE!$B119),TASE!$B119,"")</f>
        <v>0.64100000000000001</v>
      </c>
      <c r="J135" s="37">
        <f>IF(ISNUMBER(YourData!$B119),YourData!$B119,"")</f>
        <v>0.36666700000000002</v>
      </c>
      <c r="K135" s="37">
        <f t="shared" si="62"/>
        <v>0.16200000000000001</v>
      </c>
      <c r="L135" s="37">
        <f t="shared" si="63"/>
        <v>0.66790000000000005</v>
      </c>
      <c r="M135" s="38">
        <f t="shared" si="64"/>
        <v>0.52097499999999997</v>
      </c>
      <c r="N135" s="33"/>
      <c r="O135" s="33"/>
      <c r="P135" s="33"/>
      <c r="Q135" s="362"/>
      <c r="R135" s="33"/>
      <c r="S135" s="33"/>
      <c r="T135" s="33"/>
      <c r="U135" s="33"/>
      <c r="V135" s="33"/>
      <c r="W135" s="33"/>
      <c r="X135" s="33"/>
      <c r="Y135" s="33"/>
      <c r="Z135" s="33"/>
      <c r="AA135" s="35" t="s">
        <v>13</v>
      </c>
      <c r="AB135" s="35" t="s">
        <v>13</v>
      </c>
    </row>
    <row r="136" spans="1:28" s="1" customFormat="1" ht="70">
      <c r="A136" s="361" t="s">
        <v>1345</v>
      </c>
      <c r="B136" s="37">
        <f>IF(ISNUMBER('ESP-DMU'!$B120),'ESP-DMU'!$B120,"")</f>
        <v>0.63900000000000001</v>
      </c>
      <c r="C136" s="37" t="str">
        <f>IF(ISNUMBER('BLAST-USIT'!$B120),'BLAST-USIT'!$B120,"")</f>
        <v/>
      </c>
      <c r="D136" s="37" t="str">
        <f>IF(ISNUMBER(DOE21D!$B120),DOE21D!$B120,"")</f>
        <v/>
      </c>
      <c r="E136" s="37" t="str">
        <f>IF(ISNUMBER('SRES-SUN'!$B120),'SRES-SUN'!$B120,"")</f>
        <v/>
      </c>
      <c r="F136" s="37" t="str">
        <f>IF(ISNUMBER('SRES-BRE'!$B120),'SRES-BRE'!$B120,"")</f>
        <v/>
      </c>
      <c r="G136" s="37" t="str">
        <f>IF(ISNUMBER(S3PAS!$B120),S3PAS!$B120,"")</f>
        <v/>
      </c>
      <c r="H136" s="37" t="str">
        <f>IF(ISNUMBER(TRNSYS!$B120),TRNSYS!$B120,"")</f>
        <v/>
      </c>
      <c r="I136" s="37" t="str">
        <f>IF(ISNUMBER(TASE!$B120),TASE!$B120,"")</f>
        <v/>
      </c>
      <c r="J136" s="37">
        <f>IF(ISNUMBER(YourData!$B120),YourData!$B120,"")</f>
        <v>0.64444400000000002</v>
      </c>
      <c r="K136" s="37">
        <f t="shared" si="62"/>
        <v>0.63900000000000001</v>
      </c>
      <c r="L136" s="37">
        <f t="shared" si="63"/>
        <v>0.63900000000000001</v>
      </c>
      <c r="M136" s="38">
        <f t="shared" si="64"/>
        <v>0.63900000000000001</v>
      </c>
      <c r="N136" s="33"/>
      <c r="O136" s="33"/>
      <c r="P136" s="33"/>
      <c r="Q136" s="362" t="s">
        <v>46</v>
      </c>
      <c r="R136" s="33"/>
      <c r="S136" s="35" t="s">
        <v>89</v>
      </c>
      <c r="T136" s="35" t="s">
        <v>89</v>
      </c>
      <c r="U136" s="35" t="s">
        <v>89</v>
      </c>
      <c r="V136" s="35" t="s">
        <v>89</v>
      </c>
      <c r="W136" s="35" t="s">
        <v>89</v>
      </c>
      <c r="X136" s="35" t="s">
        <v>89</v>
      </c>
      <c r="Y136" s="35" t="s">
        <v>89</v>
      </c>
      <c r="Z136" s="36" t="s">
        <v>89</v>
      </c>
      <c r="AA136" s="35" t="s">
        <v>13</v>
      </c>
      <c r="AB136" s="35" t="s">
        <v>13</v>
      </c>
    </row>
    <row r="137" spans="1:28" s="1" customFormat="1" ht="56">
      <c r="A137" s="361" t="s">
        <v>1303</v>
      </c>
      <c r="B137" s="37">
        <f>IF(ISNUMBER('ESP-DMU'!$B121),'ESP-DMU'!$B121,"")</f>
        <v>0.186</v>
      </c>
      <c r="C137" s="37">
        <f>IF(ISNUMBER('BLAST-USIT'!$B121),'BLAST-USIT'!$B121,"")</f>
        <v>0.70099999999999996</v>
      </c>
      <c r="D137" s="37">
        <f>IF(ISNUMBER(DOE21D!$B121),DOE21D!$B121,"")</f>
        <v>0.39900000000000002</v>
      </c>
      <c r="E137" s="37">
        <f>IF(ISNUMBER('SRES-SUN'!$B121),'SRES-SUN'!$B121,"")</f>
        <v>0.82699999999999996</v>
      </c>
      <c r="F137" s="37">
        <f>IF(ISNUMBER('SRES-BRE'!$B121),'SRES-BRE'!$B121,"")</f>
        <v>0.83499999999999996</v>
      </c>
      <c r="G137" s="37">
        <f>IF(ISNUMBER(S3PAS!$B121),S3PAS!$B121,"")</f>
        <v>0.73399999999999999</v>
      </c>
      <c r="H137" s="37">
        <f>IF(ISNUMBER(TRNSYS!$B121),TRNSYS!$B121,"")</f>
        <v>0.73680000000000001</v>
      </c>
      <c r="I137" s="37">
        <f>IF(ISNUMBER(TASE!$B121),TASE!$B121,"")</f>
        <v>0.68300000000000005</v>
      </c>
      <c r="J137" s="37">
        <f>IF(ISNUMBER(YourData!$B121),YourData!$B121,"")</f>
        <v>0.40555600000000003</v>
      </c>
      <c r="K137" s="37">
        <f t="shared" si="62"/>
        <v>0.186</v>
      </c>
      <c r="L137" s="37">
        <f t="shared" si="63"/>
        <v>0.83499999999999996</v>
      </c>
      <c r="M137" s="38">
        <f t="shared" si="64"/>
        <v>0.63772499999999999</v>
      </c>
      <c r="N137" s="33"/>
      <c r="O137" s="33"/>
      <c r="P137" s="33"/>
      <c r="Q137" s="362" t="s">
        <v>24</v>
      </c>
      <c r="R137" s="35" t="str">
        <f>'ESP-DMU'!$E$54</f>
        <v>ESP/DMU</v>
      </c>
      <c r="S137" s="35" t="str">
        <f>'BLAST-USIT'!$E$54</f>
        <v>BLAST/US-IT</v>
      </c>
      <c r="T137" s="35" t="str">
        <f>DOE21D!$E$54</f>
        <v>DOE21D/NREL</v>
      </c>
      <c r="U137" s="35" t="str">
        <f>'SRES-SUN'!$E$54</f>
        <v>SRES-SUN/NREL</v>
      </c>
      <c r="V137" s="35" t="str">
        <f>'SRES-BRE'!$E$54</f>
        <v>SRES/BRE</v>
      </c>
      <c r="W137" s="35" t="str">
        <f>S3PAS!$E$54</f>
        <v>S3PAS/SPAIN</v>
      </c>
      <c r="X137" s="35" t="str">
        <f>TRNSYS!$E$54</f>
        <v>TSYS/BEL-BRE</v>
      </c>
      <c r="Y137" s="35" t="str">
        <f>TASE!$E$54</f>
        <v>TASE/FINLAND</v>
      </c>
      <c r="Z137" s="35" t="str">
        <f>YourData!$E$54</f>
        <v>OS/NREL</v>
      </c>
      <c r="AA137" s="35" t="s">
        <v>22</v>
      </c>
      <c r="AB137" s="35" t="s">
        <v>23</v>
      </c>
    </row>
    <row r="138" spans="1:28" s="1" customFormat="1" ht="28">
      <c r="A138" s="361" t="s">
        <v>1304</v>
      </c>
      <c r="B138" s="37">
        <f>IF(ISNUMBER('ESP-DMU'!$B122),'ESP-DMU'!$B122,"")</f>
        <v>0.45400000000000001</v>
      </c>
      <c r="C138" s="37">
        <f>IF(ISNUMBER('BLAST-USIT'!$B122),'BLAST-USIT'!$B122,"")</f>
        <v>0.97599999999999998</v>
      </c>
      <c r="D138" s="37">
        <f>IF(ISNUMBER(DOE21D!$B122),DOE21D!$B122,"")</f>
        <v>0.69199999999999995</v>
      </c>
      <c r="E138" s="37">
        <f>IF(ISNUMBER('SRES-SUN'!$B122),'SRES-SUN'!$B122,"")</f>
        <v>1.131</v>
      </c>
      <c r="F138" s="37">
        <f>IF(ISNUMBER('SRES-BRE'!$B122),'SRES-BRE'!$B122,"")</f>
        <v>1.139</v>
      </c>
      <c r="G138" s="37">
        <f>IF(ISNUMBER(S3PAS!$B122),S3PAS!$B122,"")</f>
        <v>1.02</v>
      </c>
      <c r="H138" s="37">
        <f>IF(ISNUMBER(TRNSYS!$B122),TRNSYS!$B122,"")</f>
        <v>1.04</v>
      </c>
      <c r="I138" s="37">
        <f>IF(ISNUMBER(TASE!$B122),TASE!$B122,"")</f>
        <v>0.98499999999999999</v>
      </c>
      <c r="J138" s="37">
        <f>IF(ISNUMBER(YourData!$B122),YourData!$B122,"")</f>
        <v>0.69722200000000001</v>
      </c>
      <c r="K138" s="37">
        <f t="shared" si="62"/>
        <v>0.45400000000000001</v>
      </c>
      <c r="L138" s="37">
        <f t="shared" si="63"/>
        <v>1.139</v>
      </c>
      <c r="M138" s="38">
        <f t="shared" si="64"/>
        <v>0.92962500000000015</v>
      </c>
      <c r="N138" s="33"/>
      <c r="O138" s="33"/>
      <c r="P138" s="33"/>
      <c r="Q138" s="361" t="s">
        <v>1347</v>
      </c>
      <c r="R138" s="37">
        <f t="shared" ref="R138:Z138" si="65">IF(AND(ISNUMBER(B224),ISNUMBER(B214)),B224-B214,"")</f>
        <v>-3.306</v>
      </c>
      <c r="S138" s="37">
        <f t="shared" si="65"/>
        <v>-2.81</v>
      </c>
      <c r="T138" s="37">
        <f t="shared" si="65"/>
        <v>-3.1979999999999995</v>
      </c>
      <c r="U138" s="37">
        <f t="shared" si="65"/>
        <v>-2.956</v>
      </c>
      <c r="V138" s="37" t="str">
        <f t="shared" si="65"/>
        <v/>
      </c>
      <c r="W138" s="37">
        <f t="shared" si="65"/>
        <v>-2.9519999999999995</v>
      </c>
      <c r="X138" s="37">
        <f t="shared" si="65"/>
        <v>-2.9194444444444398</v>
      </c>
      <c r="Y138" s="37">
        <f t="shared" si="65"/>
        <v>-3.3550000000000004</v>
      </c>
      <c r="Z138" s="37">
        <f t="shared" si="65"/>
        <v>-3.3154699999999995</v>
      </c>
      <c r="AA138" s="37">
        <f>MIN(R138:Y138)</f>
        <v>-3.3550000000000004</v>
      </c>
      <c r="AB138" s="37">
        <f>MAX(R138:Y138)</f>
        <v>-2.81</v>
      </c>
    </row>
    <row r="139" spans="1:28" s="1" customFormat="1" ht="42">
      <c r="A139" s="361" t="s">
        <v>1305</v>
      </c>
      <c r="B139" s="37">
        <f>IF(ISNUMBER('ESP-DMU'!$B123),'ESP-DMU'!$B123,"")</f>
        <v>0.41499999999999998</v>
      </c>
      <c r="C139" s="37">
        <f>IF(ISNUMBER('BLAST-USIT'!$B123),'BLAST-USIT'!$B123,"")</f>
        <v>1.0720000000000001</v>
      </c>
      <c r="D139" s="37">
        <f>IF(ISNUMBER(DOE21D!$B123),DOE21D!$B123,"")</f>
        <v>0.66</v>
      </c>
      <c r="E139" s="37">
        <f>IF(ISNUMBER('SRES-SUN'!$B123),'SRES-SUN'!$B123,"")</f>
        <v>1.2390000000000001</v>
      </c>
      <c r="F139" s="37">
        <f>IF(ISNUMBER('SRES-BRE'!$B123),'SRES-BRE'!$B123,"")</f>
        <v>1.246</v>
      </c>
      <c r="G139" s="37">
        <f>IF(ISNUMBER(S3PAS!$B123),S3PAS!$B123,"")</f>
        <v>1.1080000000000001</v>
      </c>
      <c r="H139" s="37">
        <f>IF(ISNUMBER(TRNSYS!$B123),TRNSYS!$B123,"")</f>
        <v>1.1140000000000001</v>
      </c>
      <c r="I139" s="37">
        <f>IF(ISNUMBER(TASE!$B123),TASE!$B123,"")</f>
        <v>1.0449999999999999</v>
      </c>
      <c r="J139" s="37">
        <f>IF(ISNUMBER(YourData!$B123),YourData!$B123,"")</f>
        <v>0.70555599999999996</v>
      </c>
      <c r="K139" s="37">
        <f t="shared" si="62"/>
        <v>0.41499999999999998</v>
      </c>
      <c r="L139" s="37">
        <f t="shared" si="63"/>
        <v>1.246</v>
      </c>
      <c r="M139" s="38">
        <f t="shared" si="64"/>
        <v>0.987375</v>
      </c>
      <c r="N139" s="33"/>
      <c r="O139" s="33"/>
      <c r="P139" s="33"/>
      <c r="Q139" s="361" t="s">
        <v>1461</v>
      </c>
      <c r="R139" s="37">
        <f t="shared" ref="R139:Y139" si="66">IF(AND(ISNUMBER(B225),ISNUMBER(B224)),B225-B224,"")</f>
        <v>-0.99199999999999999</v>
      </c>
      <c r="S139" s="37">
        <f t="shared" si="66"/>
        <v>-0.6549999999999998</v>
      </c>
      <c r="T139" s="37">
        <f t="shared" si="66"/>
        <v>-1.1220000000000003</v>
      </c>
      <c r="U139" s="37">
        <f t="shared" si="66"/>
        <v>-0.59399999999999986</v>
      </c>
      <c r="V139" s="37" t="str">
        <f t="shared" si="66"/>
        <v/>
      </c>
      <c r="W139" s="37">
        <f t="shared" si="66"/>
        <v>-0.54800000000000004</v>
      </c>
      <c r="X139" s="37">
        <f t="shared" si="66"/>
        <v>-0.77499999999999991</v>
      </c>
      <c r="Y139" s="37">
        <f t="shared" si="66"/>
        <v>-0.31000000000000005</v>
      </c>
      <c r="Z139" s="37">
        <f>IF(AND(ISNUMBER(J225),ISNUMBER(J224)),J225-J224,"")</f>
        <v>-0.67710999999999988</v>
      </c>
      <c r="AA139" s="37">
        <f>MIN(R139:Y139)</f>
        <v>-1.1220000000000003</v>
      </c>
      <c r="AB139" s="37">
        <f>MAX(R139:Y139)</f>
        <v>-0.31000000000000005</v>
      </c>
    </row>
    <row r="140" spans="1:28" s="1" customFormat="1" ht="56">
      <c r="A140" s="361" t="s">
        <v>1306</v>
      </c>
      <c r="B140" s="37">
        <f>IF(ISNUMBER('ESP-DMU'!$B124),'ESP-DMU'!$B124,"")</f>
        <v>3.2130000000000001</v>
      </c>
      <c r="C140" s="37">
        <f>IF(ISNUMBER('BLAST-USIT'!$B124),'BLAST-USIT'!$B124,"")</f>
        <v>2.5449999999999999</v>
      </c>
      <c r="D140" s="37">
        <f>IF(ISNUMBER(DOE21D!$B124),DOE21D!$B124,"")</f>
        <v>2.177</v>
      </c>
      <c r="E140" s="37">
        <f>IF(ISNUMBER('SRES-SUN'!$B124),'SRES-SUN'!$B124,"")</f>
        <v>2.9239999999999999</v>
      </c>
      <c r="F140" s="37">
        <f>IF(ISNUMBER('SRES-BRE'!$B124),'SRES-BRE'!$B124,"")</f>
        <v>2.931</v>
      </c>
      <c r="G140" s="37">
        <f>IF(ISNUMBER(S3PAS!$B124),S3PAS!$B124,"")</f>
        <v>2.4860000000000002</v>
      </c>
      <c r="H140" s="37">
        <f>IF(ISNUMBER(TRNSYS!$B124),TRNSYS!$B124,"")</f>
        <v>2.6840000000000002</v>
      </c>
      <c r="I140" s="37">
        <f>IF(ISNUMBER(TASE!$B124),TASE!$B124,"")</f>
        <v>3.38</v>
      </c>
      <c r="J140" s="37">
        <f>IF(ISNUMBER(YourData!$B124),YourData!$B124,"")</f>
        <v>3.1749999999999998</v>
      </c>
      <c r="K140" s="37">
        <f t="shared" si="62"/>
        <v>2.177</v>
      </c>
      <c r="L140" s="37">
        <f t="shared" si="63"/>
        <v>3.38</v>
      </c>
      <c r="M140" s="38">
        <f t="shared" si="64"/>
        <v>2.7925</v>
      </c>
      <c r="N140" s="33"/>
      <c r="O140" s="33"/>
      <c r="P140" s="33"/>
      <c r="Q140" s="361" t="s">
        <v>1564</v>
      </c>
      <c r="R140" s="37">
        <f t="shared" ref="R140:Y140" si="67">IF(AND(ISNUMBER(B226),ISNUMBER(B224)),B226-B224,"")</f>
        <v>-0.50300000000000011</v>
      </c>
      <c r="S140" s="37">
        <f t="shared" si="67"/>
        <v>-0.22199999999999998</v>
      </c>
      <c r="T140" s="37">
        <f t="shared" si="67"/>
        <v>-0.3490000000000002</v>
      </c>
      <c r="U140" s="37">
        <f t="shared" si="67"/>
        <v>-0.3839999999999999</v>
      </c>
      <c r="V140" s="37" t="str">
        <f t="shared" si="67"/>
        <v/>
      </c>
      <c r="W140" s="37">
        <f t="shared" si="67"/>
        <v>-0.2629999999999999</v>
      </c>
      <c r="X140" s="37">
        <f t="shared" si="67"/>
        <v>-0.51666666666667016</v>
      </c>
      <c r="Y140" s="37">
        <f t="shared" si="67"/>
        <v>4.8000000000000043E-2</v>
      </c>
      <c r="Z140" s="37">
        <f>IF(AND(ISNUMBER(J226),ISNUMBER(J224)),J226-J224,"")</f>
        <v>-0.47305000000000019</v>
      </c>
      <c r="AA140" s="37">
        <f>MIN(R140:Y140)</f>
        <v>-0.51666666666667016</v>
      </c>
      <c r="AB140" s="37">
        <f>MAX(R140:Y140)</f>
        <v>4.8000000000000043E-2</v>
      </c>
    </row>
    <row r="141" spans="1:28" s="1" customFormat="1" ht="42">
      <c r="A141" s="355"/>
      <c r="B141" s="35" t="str">
        <f>'ESP-DMU'!$E$54</f>
        <v>ESP/DMU</v>
      </c>
      <c r="C141" s="35" t="str">
        <f>'BLAST-USIT'!$E$54</f>
        <v>BLAST/US-IT</v>
      </c>
      <c r="D141" s="35" t="str">
        <f>DOE21D!$E$54</f>
        <v>DOE21D/NREL</v>
      </c>
      <c r="E141" s="35" t="str">
        <f>'SRES-SUN'!$E$54</f>
        <v>SRES-SUN/NREL</v>
      </c>
      <c r="F141" s="35" t="str">
        <f>'SRES-BRE'!$E$54</f>
        <v>SRES/BRE</v>
      </c>
      <c r="G141" s="35" t="str">
        <f>S3PAS!$E$54</f>
        <v>S3PAS/SPAIN</v>
      </c>
      <c r="H141" s="35" t="str">
        <f>TRNSYS!$E$54</f>
        <v>TSYS/BEL-BRE</v>
      </c>
      <c r="I141" s="35" t="str">
        <f>TASE!$E$54</f>
        <v>TASE/FINLAND</v>
      </c>
      <c r="J141" s="35" t="str">
        <f>YourData!$E$54</f>
        <v>OS/NREL</v>
      </c>
      <c r="K141" s="36" t="s">
        <v>13</v>
      </c>
      <c r="L141" s="36" t="s">
        <v>13</v>
      </c>
      <c r="M141" s="33" t="s">
        <v>146</v>
      </c>
      <c r="N141" s="33"/>
      <c r="O141" s="33"/>
      <c r="P141" s="33"/>
      <c r="Q141" s="361" t="s">
        <v>1565</v>
      </c>
      <c r="R141" s="37">
        <f t="shared" ref="R141:Y141" si="68">IF(AND(ISNUMBER(B227),ISNUMBER(B226)),B227-B226,"")</f>
        <v>-0.51199999999999979</v>
      </c>
      <c r="S141" s="37">
        <f t="shared" si="68"/>
        <v>-0.38700000000000001</v>
      </c>
      <c r="T141" s="37">
        <f t="shared" si="68"/>
        <v>-0.72100000000000009</v>
      </c>
      <c r="U141" s="37">
        <f t="shared" si="68"/>
        <v>-0.40700000000000003</v>
      </c>
      <c r="V141" s="37" t="str">
        <f t="shared" si="68"/>
        <v/>
      </c>
      <c r="W141" s="37">
        <f t="shared" si="68"/>
        <v>-0.58499999999999996</v>
      </c>
      <c r="X141" s="37">
        <f t="shared" si="68"/>
        <v>-0.55166666666666986</v>
      </c>
      <c r="Y141" s="37" t="str">
        <f t="shared" si="68"/>
        <v/>
      </c>
      <c r="Z141" s="37">
        <f>IF(AND(ISNUMBER(J227),ISNUMBER(J226)),J227-J226,"")</f>
        <v>-0.50319000000000003</v>
      </c>
      <c r="AA141" s="37">
        <f>MIN(R141:Y141)</f>
        <v>-0.72100000000000009</v>
      </c>
      <c r="AB141" s="37">
        <f>MAX(R141:Y141)</f>
        <v>-0.38700000000000001</v>
      </c>
    </row>
    <row r="142" spans="1:28" s="1" customFormat="1" ht="42">
      <c r="A142" s="361" t="s">
        <v>1307</v>
      </c>
      <c r="B142" s="37">
        <f>IF(ISNUMBER('ESP-DMU'!$B125),'ESP-DMU'!$B125,"")</f>
        <v>7.5279999999999996</v>
      </c>
      <c r="C142" s="37">
        <f>IF(ISNUMBER('BLAST-USIT'!$B125),'BLAST-USIT'!$B125,"")</f>
        <v>8.67</v>
      </c>
      <c r="D142" s="37" t="str">
        <f>IF(ISNUMBER(DOE21D!$B125),DOE21D!$B125,"")</f>
        <v/>
      </c>
      <c r="E142" s="37">
        <f>IF(ISNUMBER('SRES-SUN'!$B125),'SRES-SUN'!$B125,"")</f>
        <v>9.8279999999999994</v>
      </c>
      <c r="F142" s="37">
        <f>IF(ISNUMBER('SRES-BRE'!$B125),'SRES-BRE'!$B125,"")</f>
        <v>10.35</v>
      </c>
      <c r="G142" s="37" t="str">
        <f>IF(ISNUMBER(S3PAS!$B125),S3PAS!$B125,"")</f>
        <v/>
      </c>
      <c r="H142" s="37">
        <f>IF(ISNUMBER(TRNSYS!$B125),TRNSYS!$B125,"")</f>
        <v>8.7639999999999993</v>
      </c>
      <c r="I142" s="37">
        <f>IF(ISNUMBER(TASE!$B125),TASE!$B125,"")</f>
        <v>8.7140000000000004</v>
      </c>
      <c r="J142" s="37">
        <f>IF(ISNUMBER(YourData!$B125),YourData!$B125,"")</f>
        <v>8.4972200000000004</v>
      </c>
      <c r="K142" s="37">
        <f t="shared" ref="K142:K147" si="69">MIN(B142:I142)</f>
        <v>7.5279999999999996</v>
      </c>
      <c r="L142" s="37">
        <f t="shared" ref="L142:L147" si="70">MAX(B142:I142)</f>
        <v>10.35</v>
      </c>
      <c r="M142" s="38">
        <f t="shared" ref="M142:M147" si="71">AVERAGE(B142:I142)</f>
        <v>8.9756666666666671</v>
      </c>
      <c r="N142" s="33"/>
      <c r="O142" s="33"/>
      <c r="P142" s="33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 s="1" customFormat="1" ht="42">
      <c r="A143" s="361" t="s">
        <v>1308</v>
      </c>
      <c r="B143" s="37">
        <f>IF(ISNUMBER('ESP-DMU'!$B126),'ESP-DMU'!$B126,"")</f>
        <v>4.8730000000000002</v>
      </c>
      <c r="C143" s="37">
        <f>IF(ISNUMBER('BLAST-USIT'!$B126),'BLAST-USIT'!$B126,"")</f>
        <v>5.8949999999999996</v>
      </c>
      <c r="D143" s="37" t="str">
        <f>IF(ISNUMBER(DOE21D!$B126),DOE21D!$B126,"")</f>
        <v/>
      </c>
      <c r="E143" s="37">
        <f>IF(ISNUMBER('SRES-SUN'!$B126),'SRES-SUN'!$B126,"")</f>
        <v>6.5110000000000001</v>
      </c>
      <c r="F143" s="37">
        <f>IF(ISNUMBER('SRES-BRE'!$B126),'SRES-BRE'!$B126,"")</f>
        <v>7.1139999999999999</v>
      </c>
      <c r="G143" s="37" t="str">
        <f>IF(ISNUMBER(S3PAS!$B126),S3PAS!$B126,"")</f>
        <v/>
      </c>
      <c r="H143" s="37">
        <f>IF(ISNUMBER(TRNSYS!$B126),TRNSYS!$B126,"")</f>
        <v>5.7610000000000001</v>
      </c>
      <c r="I143" s="37">
        <f>IF(ISNUMBER(TASE!$B126),TASE!$B126,"")</f>
        <v>6.2569999999999997</v>
      </c>
      <c r="J143" s="37">
        <f>IF(ISNUMBER(YourData!$B126),YourData!$B126,"")</f>
        <v>5.5027799999999996</v>
      </c>
      <c r="K143" s="37">
        <f t="shared" si="69"/>
        <v>4.8730000000000002</v>
      </c>
      <c r="L143" s="37">
        <f t="shared" si="70"/>
        <v>7.1139999999999999</v>
      </c>
      <c r="M143" s="38">
        <f t="shared" si="71"/>
        <v>6.0685000000000002</v>
      </c>
      <c r="N143" s="33"/>
      <c r="O143" s="33"/>
      <c r="P143" s="33"/>
      <c r="Q143" s="361" t="s">
        <v>1463</v>
      </c>
      <c r="R143" s="37">
        <f t="shared" ref="R143:Y143" si="72">IF(AND(ISNUMBER(B228),ISNUMBER(B224)),B228-B224,"")</f>
        <v>0</v>
      </c>
      <c r="S143" s="37">
        <f t="shared" si="72"/>
        <v>0</v>
      </c>
      <c r="T143" s="37">
        <f t="shared" si="72"/>
        <v>0</v>
      </c>
      <c r="U143" s="37">
        <f t="shared" si="72"/>
        <v>0</v>
      </c>
      <c r="V143" s="37" t="str">
        <f t="shared" si="72"/>
        <v/>
      </c>
      <c r="W143" s="37">
        <f t="shared" si="72"/>
        <v>0</v>
      </c>
      <c r="X143" s="37">
        <f t="shared" si="72"/>
        <v>0</v>
      </c>
      <c r="Y143" s="37">
        <f t="shared" si="72"/>
        <v>0</v>
      </c>
      <c r="Z143" s="37">
        <f>IF(AND(ISNUMBER(J228),ISNUMBER(J224)),J228-J224,"")</f>
        <v>-1.0000000000065512E-5</v>
      </c>
      <c r="AA143" s="37">
        <f>MIN(R143:Y143)</f>
        <v>0</v>
      </c>
      <c r="AB143" s="37">
        <f>MAX(R143:Y143)</f>
        <v>0</v>
      </c>
    </row>
    <row r="144" spans="1:28" s="1" customFormat="1" ht="42">
      <c r="A144" s="361" t="s">
        <v>1309</v>
      </c>
      <c r="B144" s="37">
        <f>IF(ISNUMBER('ESP-DMU'!$B127),'ESP-DMU'!$B127,"")</f>
        <v>5.2039999999999997</v>
      </c>
      <c r="C144" s="37">
        <f>IF(ISNUMBER('BLAST-USIT'!$B127),'BLAST-USIT'!$B127,"")</f>
        <v>7.0110000000000001</v>
      </c>
      <c r="D144" s="37" t="str">
        <f>IF(ISNUMBER(DOE21D!$B127),DOE21D!$B127,"")</f>
        <v/>
      </c>
      <c r="E144" s="37">
        <f>IF(ISNUMBER('SRES-SUN'!$B127),'SRES-SUN'!$B127,"")</f>
        <v>7.8710000000000004</v>
      </c>
      <c r="F144" s="37">
        <f>IF(ISNUMBER('SRES-BRE'!$B127),'SRES-BRE'!$B127,"")</f>
        <v>8.0890000000000004</v>
      </c>
      <c r="G144" s="37" t="str">
        <f>IF(ISNUMBER(S3PAS!$B127),S3PAS!$B127,"")</f>
        <v/>
      </c>
      <c r="H144" s="37">
        <f>IF(ISNUMBER(TRNSYS!$B127),TRNSYS!$B127,"")</f>
        <v>6.6989999999999998</v>
      </c>
      <c r="I144" s="37">
        <f>IF(ISNUMBER(TASE!$B127),TASE!$B127,"")</f>
        <v>7.431</v>
      </c>
      <c r="J144" s="37">
        <f>IF(ISNUMBER(YourData!$B127),YourData!$B127,"")</f>
        <v>6.3972199999999999</v>
      </c>
      <c r="K144" s="37">
        <f t="shared" si="69"/>
        <v>5.2039999999999997</v>
      </c>
      <c r="L144" s="37">
        <f t="shared" si="70"/>
        <v>8.0890000000000004</v>
      </c>
      <c r="M144" s="38">
        <f t="shared" si="71"/>
        <v>7.0508333333333324</v>
      </c>
      <c r="N144" s="33"/>
      <c r="O144" s="33"/>
      <c r="P144" s="33"/>
      <c r="Q144" s="361" t="s">
        <v>1464</v>
      </c>
      <c r="R144" s="37">
        <f t="shared" ref="R144:Y144" si="73">IF(AND(ISNUMBER(B229),ISNUMBER(B224)),B229-B224,"")</f>
        <v>-0.85499999999999998</v>
      </c>
      <c r="S144" s="37">
        <f t="shared" si="73"/>
        <v>-0.53399999999999981</v>
      </c>
      <c r="T144" s="37">
        <f t="shared" si="73"/>
        <v>-0.79400000000000004</v>
      </c>
      <c r="U144" s="37">
        <f t="shared" si="73"/>
        <v>-0.70100000000000007</v>
      </c>
      <c r="V144" s="37" t="str">
        <f t="shared" si="73"/>
        <v/>
      </c>
      <c r="W144" s="37">
        <f t="shared" si="73"/>
        <v>-0.65700000000000003</v>
      </c>
      <c r="X144" s="37">
        <f t="shared" si="73"/>
        <v>-0.88055555555555998</v>
      </c>
      <c r="Y144" s="37">
        <f t="shared" si="73"/>
        <v>-0.58999999999999986</v>
      </c>
      <c r="Z144" s="37">
        <f>IF(AND(ISNUMBER(J229),ISNUMBER(J224)),J229-J224,"")</f>
        <v>-0.95338000000000012</v>
      </c>
      <c r="AA144" s="37">
        <f>MIN(R144:Y144)</f>
        <v>-0.88055555555555998</v>
      </c>
      <c r="AB144" s="37">
        <f>MAX(R144:Y144)</f>
        <v>-0.53399999999999981</v>
      </c>
    </row>
    <row r="145" spans="1:28" s="1" customFormat="1" ht="42">
      <c r="A145" s="361" t="s">
        <v>1310</v>
      </c>
      <c r="B145" s="37">
        <f>IF(ISNUMBER('ESP-DMU'!$B128),'ESP-DMU'!$B128,"")</f>
        <v>4.3019999999999996</v>
      </c>
      <c r="C145" s="37">
        <f>IF(ISNUMBER('BLAST-USIT'!$B128),'BLAST-USIT'!$B128,"")</f>
        <v>5.8360000000000003</v>
      </c>
      <c r="D145" s="37" t="str">
        <f>IF(ISNUMBER(DOE21D!$B128),DOE21D!$B128,"")</f>
        <v/>
      </c>
      <c r="E145" s="37">
        <f>IF(ISNUMBER('SRES-SUN'!$B128),'SRES-SUN'!$B128,"")</f>
        <v>6.665</v>
      </c>
      <c r="F145" s="37">
        <f>IF(ISNUMBER('SRES-BRE'!$B128),'SRES-BRE'!$B128,"")</f>
        <v>7.1</v>
      </c>
      <c r="G145" s="37" t="str">
        <f>IF(ISNUMBER(S3PAS!$B128),S3PAS!$B128,"")</f>
        <v/>
      </c>
      <c r="H145" s="37">
        <f>IF(ISNUMBER(TRNSYS!$B128),TRNSYS!$B128,"")</f>
        <v>5.7210000000000001</v>
      </c>
      <c r="I145" s="37">
        <f>IF(ISNUMBER(TASE!$B128),TASE!$B128,"")</f>
        <v>5.7809999999999997</v>
      </c>
      <c r="J145" s="37">
        <f>IF(ISNUMBER(YourData!$B128),YourData!$B128,"")</f>
        <v>5.4694399999999996</v>
      </c>
      <c r="K145" s="37">
        <f t="shared" si="69"/>
        <v>4.3019999999999996</v>
      </c>
      <c r="L145" s="37">
        <f t="shared" si="70"/>
        <v>7.1</v>
      </c>
      <c r="M145" s="38">
        <f t="shared" si="71"/>
        <v>5.9008333333333338</v>
      </c>
      <c r="N145" s="33"/>
      <c r="O145" s="33"/>
      <c r="P145" s="33"/>
      <c r="Q145" s="361" t="s">
        <v>1462</v>
      </c>
      <c r="R145" s="37">
        <f t="shared" ref="R145:Y145" si="74">IF(AND(ISNUMBER(B230),ISNUMBER(B224)),B230-B224,"")</f>
        <v>-1.9350000000000001</v>
      </c>
      <c r="S145" s="37">
        <f t="shared" si="74"/>
        <v>-2.0110000000000001</v>
      </c>
      <c r="T145" s="37">
        <f t="shared" si="74"/>
        <v>-2.4010000000000002</v>
      </c>
      <c r="U145" s="37">
        <f t="shared" si="74"/>
        <v>-2.5009999999999999</v>
      </c>
      <c r="V145" s="37" t="str">
        <f t="shared" si="74"/>
        <v/>
      </c>
      <c r="W145" s="37">
        <f t="shared" si="74"/>
        <v>-2.1550000000000002</v>
      </c>
      <c r="X145" s="37">
        <f t="shared" si="74"/>
        <v>-2.1886666666666699</v>
      </c>
      <c r="Y145" s="37">
        <f t="shared" si="74"/>
        <v>-2.0539999999999998</v>
      </c>
      <c r="Z145" s="37">
        <f>IF(AND(ISNUMBER(J230),ISNUMBER(J224)),J230-J224,"")</f>
        <v>-2.1125699999999998</v>
      </c>
      <c r="AA145" s="37">
        <f>MIN(R145:Y145)</f>
        <v>-2.5009999999999999</v>
      </c>
      <c r="AB145" s="37">
        <f>MAX(R145:Y145)</f>
        <v>-1.9350000000000001</v>
      </c>
    </row>
    <row r="146" spans="1:28" s="1" customFormat="1" ht="42">
      <c r="A146" s="361" t="s">
        <v>1311</v>
      </c>
      <c r="B146" s="37">
        <f>IF(ISNUMBER('ESP-DMU'!$B129),'ESP-DMU'!$B129,"")</f>
        <v>2.7320000000000002</v>
      </c>
      <c r="C146" s="37">
        <f>IF(ISNUMBER('BLAST-USIT'!$B129),'BLAST-USIT'!$B129,"")</f>
        <v>4.57</v>
      </c>
      <c r="D146" s="37" t="str">
        <f>IF(ISNUMBER(DOE21D!$B129),DOE21D!$B129,"")</f>
        <v/>
      </c>
      <c r="E146" s="37">
        <f>IF(ISNUMBER('SRES-SUN'!$B129),'SRES-SUN'!$B129,"")</f>
        <v>5.2450000000000001</v>
      </c>
      <c r="F146" s="37">
        <f>IF(ISNUMBER('SRES-BRE'!$B129),'SRES-BRE'!$B129,"")</f>
        <v>5.4710000000000001</v>
      </c>
      <c r="G146" s="37" t="str">
        <f>IF(ISNUMBER(S3PAS!$B129),S3PAS!$B129,"")</f>
        <v/>
      </c>
      <c r="H146" s="37">
        <f>IF(ISNUMBER(TRNSYS!$B129),TRNSYS!$B129,"")</f>
        <v>3.7269999999999999</v>
      </c>
      <c r="I146" s="37" t="str">
        <f>IF(ISNUMBER(TASE!$B129),TASE!$B129,"")</f>
        <v/>
      </c>
      <c r="J146" s="37">
        <f>IF(ISNUMBER(YourData!$B129),YourData!$B129,"")</f>
        <v>3.7416700000000001</v>
      </c>
      <c r="K146" s="37">
        <f t="shared" si="69"/>
        <v>2.7320000000000002</v>
      </c>
      <c r="L146" s="37">
        <f t="shared" si="70"/>
        <v>5.4710000000000001</v>
      </c>
      <c r="M146" s="38">
        <f t="shared" si="71"/>
        <v>4.3490000000000002</v>
      </c>
      <c r="N146" s="33"/>
      <c r="O146" s="33"/>
      <c r="P146" s="33"/>
      <c r="Q146" s="362"/>
      <c r="R146" s="37"/>
      <c r="S146" s="37"/>
      <c r="T146" s="37"/>
      <c r="U146" s="37"/>
      <c r="V146" s="37"/>
      <c r="W146" s="37"/>
      <c r="X146" s="33"/>
      <c r="Y146" s="37"/>
      <c r="Z146" s="33"/>
      <c r="AA146" s="33"/>
      <c r="AB146" s="33"/>
    </row>
    <row r="147" spans="1:28" s="1" customFormat="1" ht="28">
      <c r="A147" s="361" t="s">
        <v>1312</v>
      </c>
      <c r="B147" s="37">
        <f>IF(ISNUMBER('ESP-DMU'!$B130),'ESP-DMU'!$B130,"")</f>
        <v>5.0609999999999999</v>
      </c>
      <c r="C147" s="37">
        <f>IF(ISNUMBER('BLAST-USIT'!$B130),'BLAST-USIT'!$B130,"")</f>
        <v>5.9059999999999997</v>
      </c>
      <c r="D147" s="37" t="str">
        <f>IF(ISNUMBER(DOE21D!$B130),DOE21D!$B130,"")</f>
        <v/>
      </c>
      <c r="E147" s="37">
        <f>IF(ISNUMBER('SRES-SUN'!$B130),'SRES-SUN'!$B130,"")</f>
        <v>6.7249999999999996</v>
      </c>
      <c r="F147" s="37">
        <f>IF(ISNUMBER('SRES-BRE'!$B130),'SRES-BRE'!$B130,"")</f>
        <v>7.3040000000000003</v>
      </c>
      <c r="G147" s="37" t="str">
        <f>IF(ISNUMBER(S3PAS!$B130),S3PAS!$B130,"")</f>
        <v/>
      </c>
      <c r="H147" s="37">
        <f>IF(ISNUMBER(TRNSYS!$B130),TRNSYS!$B130,"")</f>
        <v>5.9560000000000004</v>
      </c>
      <c r="I147" s="37">
        <f>IF(ISNUMBER(TASE!$B130),TASE!$B130,"")</f>
        <v>5.6630000000000003</v>
      </c>
      <c r="J147" s="37">
        <f>IF(ISNUMBER(YourData!$B130),YourData!$B130,"")</f>
        <v>5.8111100000000002</v>
      </c>
      <c r="K147" s="37">
        <f t="shared" si="69"/>
        <v>5.0609999999999999</v>
      </c>
      <c r="L147" s="37">
        <f t="shared" si="70"/>
        <v>7.3040000000000003</v>
      </c>
      <c r="M147" s="38">
        <f t="shared" si="71"/>
        <v>6.1025</v>
      </c>
      <c r="N147" s="33"/>
      <c r="O147" s="33"/>
      <c r="P147" s="33"/>
      <c r="Q147" s="355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</row>
    <row r="148" spans="1:28" s="1" customFormat="1">
      <c r="A148" s="355"/>
      <c r="B148" s="35" t="str">
        <f>'ESP-DMU'!$E$54</f>
        <v>ESP/DMU</v>
      </c>
      <c r="C148" s="35" t="str">
        <f>'BLAST-USIT'!$E$54</f>
        <v>BLAST/US-IT</v>
      </c>
      <c r="D148" s="35" t="str">
        <f>DOE21D!$E$54</f>
        <v>DOE21D/NREL</v>
      </c>
      <c r="E148" s="35" t="str">
        <f>'SRES-SUN'!$E$54</f>
        <v>SRES-SUN/NREL</v>
      </c>
      <c r="F148" s="35" t="str">
        <f>'SRES-BRE'!$E$54</f>
        <v>SRES/BRE</v>
      </c>
      <c r="G148" s="35" t="str">
        <f>S3PAS!$E$54</f>
        <v>S3PAS/SPAIN</v>
      </c>
      <c r="H148" s="35" t="str">
        <f>TRNSYS!$E$54</f>
        <v>TSYS/BEL-BRE</v>
      </c>
      <c r="I148" s="35" t="str">
        <f>TASE!$E$54</f>
        <v>TASE/FINLAND</v>
      </c>
      <c r="J148" s="35" t="str">
        <f>YourData!$E$54</f>
        <v>OS/NREL</v>
      </c>
      <c r="K148" s="33"/>
      <c r="L148" s="33"/>
      <c r="M148" s="33"/>
      <c r="N148" s="33"/>
      <c r="O148" s="33"/>
      <c r="P148" s="33"/>
      <c r="Q148" s="355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</row>
    <row r="149" spans="1:28" s="1" customFormat="1" ht="56">
      <c r="A149" s="361" t="s">
        <v>1286</v>
      </c>
      <c r="B149" s="37">
        <f>IF(ISNUMBER('ESP-DMU'!$B131),'ESP-DMU'!$B131,"")</f>
        <v>0</v>
      </c>
      <c r="C149" s="37">
        <f>IF(ISNUMBER('BLAST-USIT'!$B131),'BLAST-USIT'!$B131,"")</f>
        <v>1.0999999999999999E-2</v>
      </c>
      <c r="D149" s="37">
        <f>IF(ISNUMBER(DOE21D!$B131),DOE21D!$B131,"")</f>
        <v>0</v>
      </c>
      <c r="E149" s="37">
        <f>IF(ISNUMBER('SRES-SUN'!$B131),'SRES-SUN'!$B131,"")</f>
        <v>1.6E-2</v>
      </c>
      <c r="F149" s="37">
        <f>IF(ISNUMBER('SRES-BRE'!$B131),'SRES-BRE'!$B131,"")</f>
        <v>1.4E-2</v>
      </c>
      <c r="G149" s="37">
        <f>IF(ISNUMBER(S3PAS!$B131),S3PAS!$B131,"")</f>
        <v>0.01</v>
      </c>
      <c r="H149" s="37">
        <f>IF(ISNUMBER(TRNSYS!$B131),TRNSYS!$B131,"")</f>
        <v>1.0290000000000001E-2</v>
      </c>
      <c r="I149" s="37">
        <f>IF(ISNUMBER(TASE!$B131),TASE!$B131,"")</f>
        <v>1.0999999999999999E-2</v>
      </c>
      <c r="J149" s="37">
        <f>IF(ISNUMBER(YourData!$B131),YourData!$B131,"")</f>
        <v>0</v>
      </c>
      <c r="K149" s="37">
        <f t="shared" ref="K149:K156" si="75">MIN(B149:I149)</f>
        <v>0</v>
      </c>
      <c r="L149" s="37">
        <f t="shared" ref="L149:L156" si="76">MAX(B149:I149)</f>
        <v>1.6E-2</v>
      </c>
      <c r="M149" s="38">
        <f t="shared" ref="M149:M156" si="77">AVERAGE(B149:I149)</f>
        <v>9.0362500000000009E-3</v>
      </c>
      <c r="N149" s="33"/>
      <c r="O149" s="33"/>
      <c r="P149" s="33"/>
      <c r="Q149" s="355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</row>
    <row r="150" spans="1:28" s="1" customFormat="1" ht="56">
      <c r="A150" s="361" t="s">
        <v>1313</v>
      </c>
      <c r="B150" s="37">
        <f>IF(ISNUMBER('ESP-DMU'!$B132),'ESP-DMU'!$B132,"")</f>
        <v>0</v>
      </c>
      <c r="C150" s="37">
        <f>IF(ISNUMBER('BLAST-USIT'!$B132),'BLAST-USIT'!$B132,"")</f>
        <v>0.04</v>
      </c>
      <c r="D150" s="37">
        <f>IF(ISNUMBER(DOE21D!$B132),DOE21D!$B132,"")</f>
        <v>2E-3</v>
      </c>
      <c r="E150" s="37">
        <f>IF(ISNUMBER('SRES-SUN'!$B132),'SRES-SUN'!$B132,"")</f>
        <v>6.0999999999999999E-2</v>
      </c>
      <c r="F150" s="37">
        <f>IF(ISNUMBER('SRES-BRE'!$B132),'SRES-BRE'!$B132,"")</f>
        <v>5.8000000000000003E-2</v>
      </c>
      <c r="G150" s="37">
        <f>IF(ISNUMBER(S3PAS!$B132),S3PAS!$B132,"")</f>
        <v>4.2000000000000003E-2</v>
      </c>
      <c r="H150" s="37">
        <f>IF(ISNUMBER(TRNSYS!$B132),TRNSYS!$B132,"")</f>
        <v>4.4679999999999997E-2</v>
      </c>
      <c r="I150" s="37">
        <f>IF(ISNUMBER(TASE!$B132),TASE!$B132,"")</f>
        <v>4.3999999999999997E-2</v>
      </c>
      <c r="J150" s="37">
        <f>IF(ISNUMBER(YourData!$B132),YourData!$B132,"")</f>
        <v>5.5555600000000002E-3</v>
      </c>
      <c r="K150" s="37">
        <f t="shared" si="75"/>
        <v>0</v>
      </c>
      <c r="L150" s="37">
        <f t="shared" si="76"/>
        <v>6.0999999999999999E-2</v>
      </c>
      <c r="M150" s="38">
        <f t="shared" si="77"/>
        <v>3.6459999999999999E-2</v>
      </c>
      <c r="N150" s="33"/>
      <c r="O150" s="33"/>
      <c r="P150" s="33"/>
      <c r="Q150" s="355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</row>
    <row r="151" spans="1:28" s="1" customFormat="1" ht="42">
      <c r="A151" s="361" t="s">
        <v>1314</v>
      </c>
      <c r="B151" s="37">
        <f>IF(ISNUMBER('ESP-DMU'!$B133),'ESP-DMU'!$B133,"")</f>
        <v>0</v>
      </c>
      <c r="C151" s="37">
        <f>IF(ISNUMBER('BLAST-USIT'!$B133),'BLAST-USIT'!$B133,"")</f>
        <v>5.8999999999999997E-2</v>
      </c>
      <c r="D151" s="37">
        <f>IF(ISNUMBER(DOE21D!$B133),DOE21D!$B133,"")</f>
        <v>0.01</v>
      </c>
      <c r="E151" s="37">
        <f>IF(ISNUMBER('SRES-SUN'!$B133),'SRES-SUN'!$B133,"")</f>
        <v>8.4000000000000005E-2</v>
      </c>
      <c r="F151" s="37">
        <f>IF(ISNUMBER('SRES-BRE'!$B133),'SRES-BRE'!$B133,"")</f>
        <v>8.4000000000000005E-2</v>
      </c>
      <c r="G151" s="37">
        <f>IF(ISNUMBER(S3PAS!$B133),S3PAS!$B133,"")</f>
        <v>6.3E-2</v>
      </c>
      <c r="H151" s="37">
        <f>IF(ISNUMBER(TRNSYS!$B133),TRNSYS!$B133,"")</f>
        <v>6.7070000000000005E-2</v>
      </c>
      <c r="I151" s="37">
        <f>IF(ISNUMBER(TASE!$B133),TASE!$B133,"")</f>
        <v>6.5000000000000002E-2</v>
      </c>
      <c r="J151" s="37">
        <f>IF(ISNUMBER(YourData!$B133),YourData!$B133,"")</f>
        <v>1.66667E-2</v>
      </c>
      <c r="K151" s="37">
        <f t="shared" si="75"/>
        <v>0</v>
      </c>
      <c r="L151" s="37">
        <f t="shared" si="76"/>
        <v>8.4000000000000005E-2</v>
      </c>
      <c r="M151" s="38">
        <f t="shared" si="77"/>
        <v>5.4008750000000001E-2</v>
      </c>
      <c r="N151" s="33"/>
      <c r="O151" s="33"/>
      <c r="P151" s="33"/>
      <c r="Q151" s="355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</row>
    <row r="152" spans="1:28" s="1" customFormat="1" ht="56">
      <c r="A152" s="361" t="s">
        <v>1315</v>
      </c>
      <c r="B152" s="37">
        <f>IF(ISNUMBER('ESP-DMU'!$B134),'ESP-DMU'!$B134,"")</f>
        <v>1.0999999999999999E-2</v>
      </c>
      <c r="C152" s="37">
        <f>IF(ISNUMBER('BLAST-USIT'!$B134),'BLAST-USIT'!$B134,"")</f>
        <v>0.14699999999999999</v>
      </c>
      <c r="D152" s="37">
        <f>IF(ISNUMBER(DOE21D!$B134),DOE21D!$B134,"")</f>
        <v>5.0999999999999997E-2</v>
      </c>
      <c r="E152" s="37">
        <f>IF(ISNUMBER('SRES-SUN'!$B134),'SRES-SUN'!$B134,"")</f>
        <v>0.189</v>
      </c>
      <c r="F152" s="37">
        <f>IF(ISNUMBER('SRES-BRE'!$B134),'SRES-BRE'!$B134,"")</f>
        <v>0.188</v>
      </c>
      <c r="G152" s="37">
        <f>IF(ISNUMBER(S3PAS!$B134),S3PAS!$B134,"")</f>
        <v>0.154</v>
      </c>
      <c r="H152" s="37">
        <f>IF(ISNUMBER(TRNSYS!$B134),TRNSYS!$B134,"")</f>
        <v>0.1575</v>
      </c>
      <c r="I152" s="37">
        <f>IF(ISNUMBER(TASE!$B134),TASE!$B134,"")</f>
        <v>0.14299999999999999</v>
      </c>
      <c r="J152" s="37">
        <f>IF(ISNUMBER(YourData!$B134),YourData!$B134,"")</f>
        <v>6.6666699999999995E-2</v>
      </c>
      <c r="K152" s="37">
        <f t="shared" si="75"/>
        <v>1.0999999999999999E-2</v>
      </c>
      <c r="L152" s="37">
        <f t="shared" si="76"/>
        <v>0.189</v>
      </c>
      <c r="M152" s="38">
        <f t="shared" si="77"/>
        <v>0.1300625</v>
      </c>
      <c r="N152" s="33"/>
      <c r="O152" s="33"/>
      <c r="P152" s="33"/>
      <c r="Q152" s="362" t="s">
        <v>1431</v>
      </c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</row>
    <row r="153" spans="1:28" s="1" customFormat="1" ht="56">
      <c r="A153" s="361" t="s">
        <v>1316</v>
      </c>
      <c r="B153" s="37">
        <f>IF(ISNUMBER('ESP-DMU'!$B135),'ESP-DMU'!$B135,"")</f>
        <v>0.54200000000000004</v>
      </c>
      <c r="C153" s="37">
        <f>IF(ISNUMBER('BLAST-USIT'!$B135),'BLAST-USIT'!$B135,"")</f>
        <v>0.61699999999999999</v>
      </c>
      <c r="D153" s="37">
        <f>IF(ISNUMBER(DOE21D!$B135),DOE21D!$B135,"")</f>
        <v>0.42199999999999999</v>
      </c>
      <c r="E153" s="37">
        <f>IF(ISNUMBER('SRES-SUN'!$B135),'SRES-SUN'!$B135,"")</f>
        <v>0.70399999999999996</v>
      </c>
      <c r="F153" s="37">
        <f>IF(ISNUMBER('SRES-BRE'!$B135),'SRES-BRE'!$B135,"")</f>
        <v>0.68400000000000005</v>
      </c>
      <c r="G153" s="37">
        <f>IF(ISNUMBER(S3PAS!$B135),S3PAS!$B135,"")</f>
        <v>0.56299999999999994</v>
      </c>
      <c r="H153" s="37">
        <f>IF(ISNUMBER(TRNSYS!$B135),TRNSYS!$B135,"")</f>
        <v>0.61739999999999995</v>
      </c>
      <c r="I153" s="37">
        <f>IF(ISNUMBER(TASE!$B135),TASE!$B135,"")</f>
        <v>0.875</v>
      </c>
      <c r="J153" s="37">
        <f>IF(ISNUMBER(YourData!$B135),YourData!$B135,"")</f>
        <v>0.65</v>
      </c>
      <c r="K153" s="37">
        <f t="shared" si="75"/>
        <v>0.42199999999999999</v>
      </c>
      <c r="L153" s="37">
        <f t="shared" si="76"/>
        <v>0.875</v>
      </c>
      <c r="M153" s="38">
        <f t="shared" si="77"/>
        <v>0.62805</v>
      </c>
      <c r="N153" s="33"/>
      <c r="O153" s="33"/>
      <c r="P153" s="33"/>
      <c r="Q153" s="355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</row>
    <row r="154" spans="1:28" s="1" customFormat="1" ht="56">
      <c r="A154" s="361" t="s">
        <v>1317</v>
      </c>
      <c r="B154" s="37">
        <f>IF(ISNUMBER('ESP-DMU'!$B136),'ESP-DMU'!$B136,"")</f>
        <v>3.9670000000000001</v>
      </c>
      <c r="C154" s="37">
        <f>IF(ISNUMBER('BLAST-USIT'!$B136),'BLAST-USIT'!$B136,"")</f>
        <v>4.1719999999999997</v>
      </c>
      <c r="D154" s="37" t="str">
        <f>IF(ISNUMBER(DOE21D!$B136),DOE21D!$B136,"")</f>
        <v/>
      </c>
      <c r="E154" s="37">
        <f>IF(ISNUMBER('SRES-SUN'!$B136),'SRES-SUN'!$B136,"")</f>
        <v>4.6740000000000004</v>
      </c>
      <c r="F154" s="37">
        <f>IF(ISNUMBER('SRES-BRE'!$B136),'SRES-BRE'!$B136,"")</f>
        <v>5.2039999999999997</v>
      </c>
      <c r="G154" s="37" t="str">
        <f>IF(ISNUMBER(S3PAS!$B136),S3PAS!$B136,"")</f>
        <v/>
      </c>
      <c r="H154" s="37">
        <f>IF(ISNUMBER(TRNSYS!$B136),TRNSYS!$B136,"")</f>
        <v>3.9750000000000001</v>
      </c>
      <c r="I154" s="37">
        <f>IF(ISNUMBER(TASE!$B136),TASE!$B136,"")</f>
        <v>4.6840000000000002</v>
      </c>
      <c r="J154" s="37">
        <f>IF(ISNUMBER(YourData!$B136),YourData!$B136,"")</f>
        <v>4.2527799999999996</v>
      </c>
      <c r="K154" s="37">
        <f t="shared" si="75"/>
        <v>3.9670000000000001</v>
      </c>
      <c r="L154" s="37">
        <f t="shared" si="76"/>
        <v>5.2039999999999997</v>
      </c>
      <c r="M154" s="38">
        <f t="shared" si="77"/>
        <v>4.4460000000000006</v>
      </c>
      <c r="N154" s="33"/>
      <c r="O154" s="33"/>
      <c r="P154" s="33"/>
      <c r="Q154" s="355"/>
      <c r="R154" s="35" t="str">
        <f>'ESP-DMU'!$E$54</f>
        <v>ESP/DMU</v>
      </c>
      <c r="S154" s="35" t="str">
        <f>'BLAST-USIT'!$E$54</f>
        <v>BLAST/US-IT</v>
      </c>
      <c r="T154" s="35" t="str">
        <f>DOE21D!$E$54</f>
        <v>DOE21D/NREL</v>
      </c>
      <c r="U154" s="35" t="str">
        <f>'SRES-SUN'!$E$54</f>
        <v>SRES-SUN/NREL</v>
      </c>
      <c r="V154" s="35" t="str">
        <f>'SRES-BRE'!$E$54</f>
        <v>SRES/BRE</v>
      </c>
      <c r="W154" s="35" t="str">
        <f>S3PAS!$E$54</f>
        <v>S3PAS/SPAIN</v>
      </c>
      <c r="X154" s="35" t="str">
        <f>TRNSYS!$E$54</f>
        <v>TSYS/BEL-BRE</v>
      </c>
      <c r="Y154" s="35" t="str">
        <f>TASE!$E$54</f>
        <v>TASE/FINLAND</v>
      </c>
      <c r="Z154" s="35" t="str">
        <f>YourData!$E$54</f>
        <v>OS/NREL</v>
      </c>
      <c r="AA154" s="33"/>
      <c r="AB154" s="33"/>
    </row>
    <row r="155" spans="1:28" s="1" customFormat="1" ht="56">
      <c r="A155" s="361" t="s">
        <v>1294</v>
      </c>
      <c r="B155" s="37">
        <f>IF(ISNUMBER('ESP-DMU'!$B137),'ESP-DMU'!$B137,"")</f>
        <v>0.113</v>
      </c>
      <c r="C155" s="37">
        <f>IF(ISNUMBER('BLAST-USIT'!$B137),'BLAST-USIT'!$B137,"")</f>
        <v>0.224</v>
      </c>
      <c r="D155" s="37">
        <f>IF(ISNUMBER(DOE21D!$B137),DOE21D!$B137,"")</f>
        <v>5.5E-2</v>
      </c>
      <c r="E155" s="37">
        <f>IF(ISNUMBER('SRES-SUN'!$B137),'SRES-SUN'!$B137,"")</f>
        <v>0.27200000000000002</v>
      </c>
      <c r="F155" s="37">
        <f>IF(ISNUMBER('SRES-BRE'!$B137),'SRES-BRE'!$B137,"")</f>
        <v>0.222</v>
      </c>
      <c r="G155" s="37">
        <f>IF(ISNUMBER(S3PAS!$B137),S3PAS!$B137,"")</f>
        <v>0.19500000000000001</v>
      </c>
      <c r="H155" s="37">
        <f>IF(ISNUMBER(TRNSYS!$B137),TRNSYS!$B137,"")</f>
        <v>0.20730000000000001</v>
      </c>
      <c r="I155" s="37">
        <f>IF(ISNUMBER(TASE!$B137),TASE!$B137,"")</f>
        <v>0.32500000000000001</v>
      </c>
      <c r="J155" s="37">
        <f>IF(ISNUMBER(YourData!$B137),YourData!$B137,"")</f>
        <v>0.20555599999999999</v>
      </c>
      <c r="K155" s="37">
        <f t="shared" si="75"/>
        <v>5.5E-2</v>
      </c>
      <c r="L155" s="37">
        <f t="shared" si="76"/>
        <v>0.32500000000000001</v>
      </c>
      <c r="M155" s="38">
        <f t="shared" si="77"/>
        <v>0.20166249999999999</v>
      </c>
      <c r="N155" s="33"/>
      <c r="O155" s="33"/>
      <c r="P155" s="33"/>
      <c r="Q155" s="362" t="s">
        <v>24</v>
      </c>
      <c r="R155" s="35" t="str">
        <f>'ESP-DMU'!$E$52</f>
        <v>DMU</v>
      </c>
      <c r="S155" s="35" t="str">
        <f>'BLAST-USIT'!$E$52</f>
        <v>US-IT</v>
      </c>
      <c r="T155" s="35" t="str">
        <f>DOE21D!$E$52</f>
        <v>NREL</v>
      </c>
      <c r="U155" s="35" t="str">
        <f>'SRES-SUN'!$E$52</f>
        <v>NREL</v>
      </c>
      <c r="V155" s="35" t="str">
        <f>'SRES-BRE'!$E$52</f>
        <v>BRE</v>
      </c>
      <c r="W155" s="35" t="str">
        <f>S3PAS!$E$52</f>
        <v>SPAIN</v>
      </c>
      <c r="X155" s="35" t="str">
        <f>TRNSYS!$E$52</f>
        <v>BEL-BRE</v>
      </c>
      <c r="Y155" s="35" t="str">
        <f>TASE!$E$52</f>
        <v>FINLAND</v>
      </c>
      <c r="Z155" s="35" t="str">
        <f>YourData!$E$52</f>
        <v>NREL</v>
      </c>
      <c r="AA155" s="33"/>
      <c r="AB155" s="33"/>
    </row>
    <row r="156" spans="1:28" s="1" customFormat="1" ht="56">
      <c r="A156" s="361" t="s">
        <v>1318</v>
      </c>
      <c r="B156" s="37">
        <f>IF(ISNUMBER('ESP-DMU'!$B138),'ESP-DMU'!$B138,"")</f>
        <v>1.052</v>
      </c>
      <c r="C156" s="37">
        <f>IF(ISNUMBER('BLAST-USIT'!$B138),'BLAST-USIT'!$B138,"")</f>
        <v>1.405</v>
      </c>
      <c r="D156" s="37" t="str">
        <f>IF(ISNUMBER(DOE21D!$B138),DOE21D!$B138,"")</f>
        <v/>
      </c>
      <c r="E156" s="37">
        <f>IF(ISNUMBER('SRES-SUN'!$B138),'SRES-SUN'!$B138,"")</f>
        <v>1.7110000000000001</v>
      </c>
      <c r="F156" s="37">
        <f>IF(ISNUMBER('SRES-BRE'!$B138),'SRES-BRE'!$B138,"")</f>
        <v>1.708</v>
      </c>
      <c r="G156" s="37" t="str">
        <f>IF(ISNUMBER(S3PAS!$B138),S3PAS!$B138,"")</f>
        <v/>
      </c>
      <c r="H156" s="37">
        <f>IF(ISNUMBER(TRNSYS!$B138),TRNSYS!$B138,"")</f>
        <v>1.1910000000000001</v>
      </c>
      <c r="I156" s="37">
        <f>IF(ISNUMBER(TASE!$B138),TASE!$B138,"")</f>
        <v>1.6240000000000001</v>
      </c>
      <c r="J156" s="37">
        <f>IF(ISNUMBER(YourData!$B138),YourData!$B138,"")</f>
        <v>1.20556</v>
      </c>
      <c r="K156" s="37">
        <f t="shared" si="75"/>
        <v>1.052</v>
      </c>
      <c r="L156" s="37">
        <f t="shared" si="76"/>
        <v>1.7110000000000001</v>
      </c>
      <c r="M156" s="38">
        <f t="shared" si="77"/>
        <v>1.4485000000000001</v>
      </c>
      <c r="N156" s="33"/>
      <c r="O156" s="33"/>
      <c r="P156" s="33"/>
      <c r="Q156" s="362" t="s">
        <v>3</v>
      </c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</row>
    <row r="157" spans="1:28" s="1" customFormat="1" ht="42">
      <c r="A157" s="355"/>
      <c r="B157" s="33"/>
      <c r="C157" s="33"/>
      <c r="D157" s="33"/>
      <c r="E157" s="33"/>
      <c r="F157" s="33"/>
      <c r="G157" s="33"/>
      <c r="H157" s="33"/>
      <c r="I157" s="33"/>
      <c r="J157" s="39"/>
      <c r="K157" s="33"/>
      <c r="L157" s="33"/>
      <c r="M157" s="33"/>
      <c r="N157" s="33"/>
      <c r="O157" s="33"/>
      <c r="P157" s="33"/>
      <c r="Q157" s="361" t="s">
        <v>1342</v>
      </c>
      <c r="R157" s="38">
        <f>IF(AND(ISNUMBER(B86),ISNUMBER(B85)),B86-B85,"")</f>
        <v>1.085</v>
      </c>
      <c r="S157" s="38" t="str">
        <f t="shared" ref="S157:Y157" si="78">IF(AND(ISNUMBER(C86),ISNUMBER(C85)),C86-C85,"")</f>
        <v/>
      </c>
      <c r="T157" s="38" t="str">
        <f t="shared" si="78"/>
        <v/>
      </c>
      <c r="U157" s="38" t="str">
        <f t="shared" si="78"/>
        <v/>
      </c>
      <c r="V157" s="38" t="str">
        <f t="shared" si="78"/>
        <v/>
      </c>
      <c r="W157" s="38" t="str">
        <f t="shared" si="78"/>
        <v/>
      </c>
      <c r="X157" s="38" t="str">
        <f t="shared" si="78"/>
        <v/>
      </c>
      <c r="Y157" s="38" t="str">
        <f t="shared" si="78"/>
        <v/>
      </c>
      <c r="Z157" s="38">
        <f>IF(AND(ISNUMBER(J86),ISNUMBER(J85)),J86-J85,"")</f>
        <v>1.2222200000000001</v>
      </c>
      <c r="AA157" s="37">
        <f>MIN(R157:Y157)</f>
        <v>1.085</v>
      </c>
      <c r="AB157" s="37">
        <f>MAX(R157:Y157)</f>
        <v>1.085</v>
      </c>
    </row>
    <row r="158" spans="1:28" s="1" customFormat="1" ht="56">
      <c r="A158" s="364" t="s">
        <v>64</v>
      </c>
      <c r="B158" s="33"/>
      <c r="C158" s="33"/>
      <c r="D158" s="33"/>
      <c r="E158" s="33"/>
      <c r="F158" s="33"/>
      <c r="G158" s="33"/>
      <c r="H158" s="33"/>
      <c r="I158" s="33"/>
      <c r="J158" s="39"/>
      <c r="K158" s="33"/>
      <c r="L158" s="33"/>
      <c r="M158" s="33"/>
      <c r="N158" s="33"/>
      <c r="O158" s="33"/>
      <c r="P158" s="33"/>
      <c r="Q158" s="361" t="s">
        <v>1357</v>
      </c>
      <c r="R158" s="38">
        <f>IF(AND(ISNUMBER(B87),ISNUMBER(B86)),B87-B86,"")</f>
        <v>1.2040000000000006</v>
      </c>
      <c r="S158" s="38" t="str">
        <f t="shared" ref="S158:Y158" si="79">IF(AND(ISNUMBER(C87),ISNUMBER(C86)),C87-C86,"")</f>
        <v/>
      </c>
      <c r="T158" s="38" t="str">
        <f t="shared" si="79"/>
        <v/>
      </c>
      <c r="U158" s="38" t="str">
        <f t="shared" si="79"/>
        <v/>
      </c>
      <c r="V158" s="38" t="str">
        <f t="shared" si="79"/>
        <v/>
      </c>
      <c r="W158" s="38" t="str">
        <f t="shared" si="79"/>
        <v/>
      </c>
      <c r="X158" s="38" t="str">
        <f t="shared" si="79"/>
        <v/>
      </c>
      <c r="Y158" s="38" t="str">
        <f t="shared" si="79"/>
        <v/>
      </c>
      <c r="Z158" s="38">
        <f>IF(AND(ISNUMBER(J87),ISNUMBER(J86)),J87-J86,"")</f>
        <v>1.0222299999999995</v>
      </c>
      <c r="AA158" s="37">
        <f>MIN(R158:Y158)</f>
        <v>1.2040000000000006</v>
      </c>
      <c r="AB158" s="37">
        <f>MAX(R158:Y158)</f>
        <v>1.2040000000000006</v>
      </c>
    </row>
    <row r="159" spans="1:28" s="1" customFormat="1" ht="56">
      <c r="A159" s="355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61" t="s">
        <v>1353</v>
      </c>
      <c r="R159" s="38">
        <f>IF(AND(ISNUMBER(B89),ISNUMBER(B88)),B89-B88,"")</f>
        <v>1.3970000000000002</v>
      </c>
      <c r="S159" s="38" t="str">
        <f t="shared" ref="S159:Y159" si="80">IF(AND(ISNUMBER(C89),ISNUMBER(C88)),C89-C88,"")</f>
        <v/>
      </c>
      <c r="T159" s="38" t="str">
        <f t="shared" si="80"/>
        <v/>
      </c>
      <c r="U159" s="38" t="str">
        <f t="shared" si="80"/>
        <v/>
      </c>
      <c r="V159" s="38" t="str">
        <f t="shared" si="80"/>
        <v/>
      </c>
      <c r="W159" s="38" t="str">
        <f t="shared" si="80"/>
        <v/>
      </c>
      <c r="X159" s="38" t="str">
        <f t="shared" si="80"/>
        <v/>
      </c>
      <c r="Y159" s="38" t="str">
        <f t="shared" si="80"/>
        <v/>
      </c>
      <c r="Z159" s="38">
        <f>IF(AND(ISNUMBER(J89),ISNUMBER(J88)),J89-J88,"")</f>
        <v>1.1611099999999999</v>
      </c>
      <c r="AA159" s="37">
        <f>MIN(R159:Y159)</f>
        <v>1.3970000000000002</v>
      </c>
      <c r="AB159" s="37">
        <f>MAX(R159:Y159)</f>
        <v>1.3970000000000002</v>
      </c>
    </row>
    <row r="160" spans="1:28" s="1" customFormat="1" ht="56">
      <c r="A160" s="364" t="s">
        <v>66</v>
      </c>
      <c r="B160" s="35" t="str">
        <f>'ESP-DMU'!$E$52</f>
        <v>DMU</v>
      </c>
      <c r="C160" s="35" t="str">
        <f>'BLAST-USIT'!$E$52</f>
        <v>US-IT</v>
      </c>
      <c r="D160" s="35" t="str">
        <f>DOE21D!$E$52</f>
        <v>NREL</v>
      </c>
      <c r="E160" s="35" t="str">
        <f>'SRES-SUN'!$E$52</f>
        <v>NREL</v>
      </c>
      <c r="F160" s="35" t="str">
        <f>'SRES-BRE'!$E$52</f>
        <v>BRE</v>
      </c>
      <c r="G160" s="35" t="str">
        <f>S3PAS!$E$52</f>
        <v>SPAIN</v>
      </c>
      <c r="H160" s="35" t="str">
        <f>TRNSYS!$E$52</f>
        <v>BEL-BRE</v>
      </c>
      <c r="I160" s="35" t="str">
        <f>TASE!$E$52</f>
        <v>FINLAND</v>
      </c>
      <c r="J160" s="35" t="str">
        <f>YourData!$E$52</f>
        <v>NREL</v>
      </c>
      <c r="K160" s="35" t="s">
        <v>13</v>
      </c>
      <c r="L160" s="35" t="s">
        <v>13</v>
      </c>
      <c r="M160" s="33"/>
      <c r="N160" s="33"/>
      <c r="O160" s="33"/>
      <c r="P160" s="33"/>
      <c r="Q160" s="361" t="s">
        <v>1355</v>
      </c>
      <c r="R160" s="38">
        <f>IF(AND(ISNUMBER(B85),ISNUMBER(B86)),B88-B86,"")</f>
        <v>0.29499999999999993</v>
      </c>
      <c r="S160" s="38" t="str">
        <f t="shared" ref="S160:Y160" si="81">IF(AND(ISNUMBER(C85),ISNUMBER(C86)),C88-C86,"")</f>
        <v/>
      </c>
      <c r="T160" s="38" t="str">
        <f t="shared" si="81"/>
        <v/>
      </c>
      <c r="U160" s="38" t="str">
        <f t="shared" si="81"/>
        <v/>
      </c>
      <c r="V160" s="38" t="str">
        <f t="shared" si="81"/>
        <v/>
      </c>
      <c r="W160" s="38" t="str">
        <f t="shared" si="81"/>
        <v/>
      </c>
      <c r="X160" s="38" t="str">
        <f t="shared" si="81"/>
        <v/>
      </c>
      <c r="Y160" s="38" t="str">
        <f t="shared" si="81"/>
        <v/>
      </c>
      <c r="Z160" s="38">
        <f>IF(AND(ISNUMBER(J85),ISNUMBER(J86)),J88-J86,"")</f>
        <v>0.37223000000000006</v>
      </c>
      <c r="AA160" s="37">
        <f>MIN(R160:Y160)</f>
        <v>0.29499999999999993</v>
      </c>
      <c r="AB160" s="37">
        <f>MAX(R160:Y160)</f>
        <v>0.29499999999999993</v>
      </c>
    </row>
    <row r="161" spans="1:28" s="1" customFormat="1" ht="56">
      <c r="A161" s="364" t="s">
        <v>63</v>
      </c>
      <c r="B161" s="40" t="s">
        <v>68</v>
      </c>
      <c r="C161" s="40" t="s">
        <v>68</v>
      </c>
      <c r="D161" s="40" t="s">
        <v>68</v>
      </c>
      <c r="E161" s="40" t="s">
        <v>68</v>
      </c>
      <c r="F161" s="40" t="s">
        <v>68</v>
      </c>
      <c r="G161" s="40" t="s">
        <v>68</v>
      </c>
      <c r="H161" s="40" t="s">
        <v>68</v>
      </c>
      <c r="I161" s="40" t="s">
        <v>68</v>
      </c>
      <c r="J161" s="40" t="s">
        <v>68</v>
      </c>
      <c r="K161" s="35" t="s">
        <v>22</v>
      </c>
      <c r="L161" s="35" t="s">
        <v>23</v>
      </c>
      <c r="M161" s="33" t="s">
        <v>146</v>
      </c>
      <c r="N161" s="33"/>
      <c r="O161" s="33"/>
      <c r="P161" s="33"/>
      <c r="Q161" s="361" t="s">
        <v>1354</v>
      </c>
      <c r="R161" s="38">
        <f>IF(AND(ISNUMBER(B89),ISNUMBER(B87)),B89-B87,"")</f>
        <v>0.48799999999999955</v>
      </c>
      <c r="S161" s="38">
        <f t="shared" ref="S161:Y161" si="82">IF(AND(ISNUMBER(C89),ISNUMBER(C87)),C89-C87,"")</f>
        <v>0.65599999999999969</v>
      </c>
      <c r="T161" s="38" t="str">
        <f t="shared" si="82"/>
        <v/>
      </c>
      <c r="U161" s="38" t="str">
        <f t="shared" si="82"/>
        <v/>
      </c>
      <c r="V161" s="38" t="str">
        <f t="shared" si="82"/>
        <v/>
      </c>
      <c r="W161" s="38" t="str">
        <f t="shared" si="82"/>
        <v/>
      </c>
      <c r="X161" s="38">
        <f t="shared" si="82"/>
        <v>0.74299999999999944</v>
      </c>
      <c r="Y161" s="38">
        <f t="shared" si="82"/>
        <v>0.47000000000000064</v>
      </c>
      <c r="Z161" s="38">
        <f>IF(AND(ISNUMBER(J89),ISNUMBER(J87)),J89-J87,"")</f>
        <v>0.5111100000000004</v>
      </c>
      <c r="AA161" s="37">
        <f>MIN(R161:Y161)</f>
        <v>0.47000000000000064</v>
      </c>
      <c r="AB161" s="37">
        <f>MAX(R161:Y161)</f>
        <v>0.74299999999999944</v>
      </c>
    </row>
    <row r="162" spans="1:28" s="1" customFormat="1">
      <c r="A162" s="364" t="s">
        <v>89</v>
      </c>
      <c r="B162" s="35" t="str">
        <f>'ESP-DMU'!$E$54</f>
        <v>ESP/DMU</v>
      </c>
      <c r="C162" s="35" t="str">
        <f>'BLAST-USIT'!$E$54</f>
        <v>BLAST/US-IT</v>
      </c>
      <c r="D162" s="35" t="str">
        <f>DOE21D!$E$54</f>
        <v>DOE21D/NREL</v>
      </c>
      <c r="E162" s="35" t="str">
        <f>'SRES-SUN'!$E$54</f>
        <v>SRES-SUN/NREL</v>
      </c>
      <c r="F162" s="35" t="str">
        <f>'SRES-BRE'!$E$54</f>
        <v>SRES/BRE</v>
      </c>
      <c r="G162" s="35" t="str">
        <f>S3PAS!$E$54</f>
        <v>S3PAS/SPAIN</v>
      </c>
      <c r="H162" s="35" t="str">
        <f>TRNSYS!$E$54</f>
        <v>TSYS/BEL-BRE</v>
      </c>
      <c r="I162" s="35" t="str">
        <f>TASE!$E$54</f>
        <v>TASE/FINLAND</v>
      </c>
      <c r="J162" s="35" t="str">
        <f>YourData!$E$54</f>
        <v>OS/NREL</v>
      </c>
      <c r="K162" s="33"/>
      <c r="L162" s="33"/>
      <c r="M162" s="33"/>
      <c r="N162" s="33"/>
      <c r="O162" s="33"/>
      <c r="P162" s="33"/>
      <c r="Q162" s="362"/>
      <c r="R162" s="37"/>
      <c r="S162" s="37"/>
      <c r="T162" s="37"/>
      <c r="U162" s="37"/>
      <c r="V162" s="37"/>
      <c r="W162" s="37"/>
      <c r="X162" s="37"/>
      <c r="Y162" s="37"/>
      <c r="Z162" s="33"/>
      <c r="AA162" s="33"/>
      <c r="AB162" s="33"/>
    </row>
    <row r="163" spans="1:28" s="1" customFormat="1" ht="42">
      <c r="A163" s="361" t="s">
        <v>1362</v>
      </c>
      <c r="B163" s="37">
        <f>IF(ISNUMBER('ESP-DMU'!$B173),'ESP-DMU'!$B173,"")</f>
        <v>2.0619999999999998</v>
      </c>
      <c r="C163" s="37">
        <f>IF(ISNUMBER('BLAST-USIT'!$B173),'BLAST-USIT'!$B173,"")</f>
        <v>2.2090000000000001</v>
      </c>
      <c r="D163" s="37">
        <f>IF(ISNUMBER(DOE21D!$B173),DOE21D!$B173,"")</f>
        <v>2.3279999999999998</v>
      </c>
      <c r="E163" s="37">
        <f>IF(ISNUMBER('SRES-SUN'!$B173),'SRES-SUN'!$B173,"")</f>
        <v>2.3849999999999998</v>
      </c>
      <c r="F163" s="37" t="str">
        <f>IF(ISNUMBER('SRES-BRE'!$B173),'SRES-BRE'!$B173,"")</f>
        <v/>
      </c>
      <c r="G163" s="37">
        <f>IF(ISNUMBER(S3PAS!$B173),S3PAS!$B173,"")</f>
        <v>2.2629999999999999</v>
      </c>
      <c r="H163" s="37">
        <f>IF(ISNUMBER(TRNSYS!$B173),TRNSYS!$B173,"")</f>
        <v>2.2211111111111101</v>
      </c>
      <c r="I163" s="37">
        <f>IF(ISNUMBER(TASE!$B173),TASE!$B173,"")</f>
        <v>2.27</v>
      </c>
      <c r="J163" s="37">
        <f>IF(ISNUMBER(YourData!$B173),YourData!$B173,"")</f>
        <v>2.2333500000000002</v>
      </c>
      <c r="K163" s="37">
        <f t="shared" ref="K163:K170" si="83">MIN(B163:I163)</f>
        <v>2.0619999999999998</v>
      </c>
      <c r="L163" s="37">
        <f t="shared" ref="L163:L170" si="84">MAX(B163:I163)</f>
        <v>2.3849999999999998</v>
      </c>
      <c r="M163" s="38">
        <f t="shared" ref="M163:M170" si="85">AVERAGE(B163:I163)</f>
        <v>2.248301587301587</v>
      </c>
      <c r="N163" s="33"/>
      <c r="O163" s="33"/>
      <c r="P163" s="33"/>
      <c r="Q163" s="362"/>
      <c r="R163" s="37"/>
      <c r="S163" s="37"/>
      <c r="T163" s="37"/>
      <c r="U163" s="37"/>
      <c r="V163" s="37"/>
      <c r="W163" s="37"/>
      <c r="X163" s="37"/>
      <c r="Y163" s="37"/>
      <c r="Z163" s="33"/>
      <c r="AA163" s="33"/>
      <c r="AB163" s="33"/>
    </row>
    <row r="164" spans="1:28" s="1" customFormat="1" ht="42">
      <c r="A164" s="361" t="s">
        <v>1363</v>
      </c>
      <c r="B164" s="37">
        <f>IF(ISNUMBER('ESP-DMU'!$B177),'ESP-DMU'!$B177,"")</f>
        <v>3.4420000000000002</v>
      </c>
      <c r="C164" s="37">
        <f>IF(ISNUMBER('BLAST-USIT'!$B177),'BLAST-USIT'!$B177,"")</f>
        <v>3.944</v>
      </c>
      <c r="D164" s="37">
        <f>IF(ISNUMBER(DOE21D!$B177),DOE21D!$B177,"")</f>
        <v>4.05</v>
      </c>
      <c r="E164" s="37">
        <f>IF(ISNUMBER('SRES-SUN'!$B177),'SRES-SUN'!$B177,"")</f>
        <v>4.2869999999999999</v>
      </c>
      <c r="F164" s="37" t="str">
        <f>IF(ISNUMBER('SRES-BRE'!$B177),'SRES-BRE'!$B177,"")</f>
        <v/>
      </c>
      <c r="G164" s="37">
        <f>IF(ISNUMBER(S3PAS!$B177),S3PAS!$B177,"")</f>
        <v>4.0439999999999996</v>
      </c>
      <c r="H164" s="37">
        <f>IF(ISNUMBER(TRNSYS!$B177),TRNSYS!$B177,"")</f>
        <v>3.9305555555555598</v>
      </c>
      <c r="I164" s="37">
        <f>IF(ISNUMBER(TASE!$B177),TASE!$B177,"")</f>
        <v>4.1369999999999996</v>
      </c>
      <c r="J164" s="37">
        <f>IF(ISNUMBER(YourData!$B177),YourData!$B177,"")</f>
        <v>3.9729700000000001</v>
      </c>
      <c r="K164" s="37">
        <f t="shared" si="83"/>
        <v>3.4420000000000002</v>
      </c>
      <c r="L164" s="37">
        <f t="shared" si="84"/>
        <v>4.2869999999999999</v>
      </c>
      <c r="M164" s="38">
        <f t="shared" si="85"/>
        <v>3.9763650793650802</v>
      </c>
      <c r="N164" s="33"/>
      <c r="O164" s="33"/>
      <c r="P164" s="33"/>
      <c r="Q164" s="355"/>
      <c r="R164" s="35" t="str">
        <f>'ESP-DMU'!$E$54</f>
        <v>ESP/DMU</v>
      </c>
      <c r="S164" s="35" t="str">
        <f>'BLAST-USIT'!$E$54</f>
        <v>BLAST/US-IT</v>
      </c>
      <c r="T164" s="35" t="str">
        <f>DOE21D!$E$54</f>
        <v>DOE21D/NREL</v>
      </c>
      <c r="U164" s="35" t="str">
        <f>'SRES-SUN'!$E$54</f>
        <v>SRES-SUN/NREL</v>
      </c>
      <c r="V164" s="35" t="str">
        <f>'SRES-BRE'!$E$54</f>
        <v>SRES/BRE</v>
      </c>
      <c r="W164" s="35" t="str">
        <f>S3PAS!$E$54</f>
        <v>S3PAS/SPAIN</v>
      </c>
      <c r="X164" s="35" t="str">
        <f>TRNSYS!$E$54</f>
        <v>TSYS/BEL-BRE</v>
      </c>
      <c r="Y164" s="35" t="str">
        <f>TASE!$E$54</f>
        <v>TASE/FINLAND</v>
      </c>
      <c r="Z164" s="35" t="str">
        <f>YourData!$E$54</f>
        <v>OS/NREL</v>
      </c>
      <c r="AA164" s="33"/>
      <c r="AB164" s="33"/>
    </row>
    <row r="165" spans="1:28" s="1" customFormat="1" ht="42">
      <c r="A165" s="361" t="s">
        <v>1288</v>
      </c>
      <c r="B165" s="37">
        <f>IF(ISNUMBER('ESP-DMU'!$B146),'ESP-DMU'!$B146,"")</f>
        <v>3.4369999999999998</v>
      </c>
      <c r="C165" s="37">
        <f>IF(ISNUMBER('BLAST-USIT'!$B146),'BLAST-USIT'!$B146,"")</f>
        <v>3.94</v>
      </c>
      <c r="D165" s="37">
        <f>IF(ISNUMBER(DOE21D!$B146),DOE21D!$B146,"")</f>
        <v>4.0449999999999999</v>
      </c>
      <c r="E165" s="37">
        <f>IF(ISNUMBER('SRES-SUN'!$B146),'SRES-SUN'!$B146,"")</f>
        <v>4.258</v>
      </c>
      <c r="F165" s="37" t="str">
        <f>IF(ISNUMBER('SRES-BRE'!$B146),'SRES-BRE'!$B146,"")</f>
        <v/>
      </c>
      <c r="G165" s="37">
        <f>IF(ISNUMBER(S3PAS!$B146),S3PAS!$B146,"")</f>
        <v>4.0369999999999999</v>
      </c>
      <c r="H165" s="37">
        <f>IF(ISNUMBER(TRNSYS!$B146),TRNSYS!$B146,"")</f>
        <v>3.9305555555555598</v>
      </c>
      <c r="I165" s="37">
        <f>IF(ISNUMBER(TASE!$B146),TASE!$B146,"")</f>
        <v>4.3540000000000001</v>
      </c>
      <c r="J165" s="37">
        <f>IF(ISNUMBER(YourData!$B146),YourData!$B146,"")</f>
        <v>3.75183</v>
      </c>
      <c r="K165" s="37">
        <f t="shared" si="83"/>
        <v>3.4369999999999998</v>
      </c>
      <c r="L165" s="37">
        <f t="shared" si="84"/>
        <v>4.3540000000000001</v>
      </c>
      <c r="M165" s="38">
        <f t="shared" si="85"/>
        <v>4.0002222222222228</v>
      </c>
      <c r="N165" s="33"/>
      <c r="O165" s="33"/>
      <c r="P165" s="33"/>
      <c r="Q165" s="361" t="s">
        <v>1330</v>
      </c>
      <c r="R165" s="37">
        <f t="shared" ref="R165:Y165" si="86">IF(AND(ISNUMBER(B90),ISNUMBER(B89)),B90-B89,"")</f>
        <v>3.4319999999999995</v>
      </c>
      <c r="S165" s="37">
        <f t="shared" si="86"/>
        <v>3.5250000000000004</v>
      </c>
      <c r="T165" s="37">
        <f t="shared" si="86"/>
        <v>3.4559999999999995</v>
      </c>
      <c r="U165" s="37">
        <f t="shared" si="86"/>
        <v>3.5309999999999988</v>
      </c>
      <c r="V165" s="37">
        <f t="shared" si="86"/>
        <v>3.5219999999999985</v>
      </c>
      <c r="W165" s="37">
        <f t="shared" si="86"/>
        <v>3.6150000000000011</v>
      </c>
      <c r="X165" s="37">
        <f t="shared" si="86"/>
        <v>3.5430000000000001</v>
      </c>
      <c r="Y165" s="37">
        <f t="shared" si="86"/>
        <v>3.5270000000000001</v>
      </c>
      <c r="Z165" s="37">
        <f>IF(AND(ISNUMBER(J90),ISNUMBER(J89)),J90-J89,"")</f>
        <v>3.7889299999999997</v>
      </c>
      <c r="AA165" s="37">
        <f t="shared" ref="AA165:AA172" si="87">MIN(R165:Y165)</f>
        <v>3.4319999999999995</v>
      </c>
      <c r="AB165" s="37">
        <f t="shared" ref="AB165:AB172" si="88">MAX(R165:Y165)</f>
        <v>3.6150000000000011</v>
      </c>
    </row>
    <row r="166" spans="1:28" s="1" customFormat="1" ht="42">
      <c r="A166" s="361" t="s">
        <v>1289</v>
      </c>
      <c r="B166" s="37">
        <f>IF(ISNUMBER('ESP-DMU'!$B147),'ESP-DMU'!$B147,"")</f>
        <v>3.4369999999999998</v>
      </c>
      <c r="C166" s="37">
        <f>IF(ISNUMBER('BLAST-USIT'!$B147),'BLAST-USIT'!$B147,"")</f>
        <v>3.9409999999999998</v>
      </c>
      <c r="D166" s="37">
        <f>IF(ISNUMBER(DOE21D!$B147),DOE21D!$B147,"")</f>
        <v>4.0339999999999998</v>
      </c>
      <c r="E166" s="37">
        <f>IF(ISNUMBER('SRES-SUN'!$B147),'SRES-SUN'!$B147,"")</f>
        <v>4.258</v>
      </c>
      <c r="F166" s="37" t="str">
        <f>IF(ISNUMBER('SRES-BRE'!$B147),'SRES-BRE'!$B147,"")</f>
        <v/>
      </c>
      <c r="G166" s="37">
        <f>IF(ISNUMBER(S3PAS!$B147),S3PAS!$B147,"")</f>
        <v>4.0369999999999999</v>
      </c>
      <c r="H166" s="37">
        <f>IF(ISNUMBER(TRNSYS!$B147),TRNSYS!$B147,"")</f>
        <v>3.9222222222222198</v>
      </c>
      <c r="I166" s="37">
        <f>IF(ISNUMBER(TASE!$B147),TASE!$B147,"")</f>
        <v>4.3540000000000001</v>
      </c>
      <c r="J166" s="37">
        <f>IF(ISNUMBER(YourData!$B147),YourData!$B147,"")</f>
        <v>3.7413599999999998</v>
      </c>
      <c r="K166" s="37">
        <f t="shared" si="83"/>
        <v>3.4369999999999998</v>
      </c>
      <c r="L166" s="37">
        <f t="shared" si="84"/>
        <v>4.3540000000000001</v>
      </c>
      <c r="M166" s="38">
        <f t="shared" si="85"/>
        <v>3.9976031746031739</v>
      </c>
      <c r="N166" s="33"/>
      <c r="O166" s="33"/>
      <c r="P166" s="33"/>
      <c r="Q166" s="361" t="s">
        <v>1331</v>
      </c>
      <c r="R166" s="37">
        <f t="shared" ref="R166:Y166" si="89">IF(AND(ISNUMBER(B91),ISNUMBER(B89)),B91-B89,"")</f>
        <v>-1.2949999999999999</v>
      </c>
      <c r="S166" s="37">
        <f t="shared" si="89"/>
        <v>-1.2059999999999995</v>
      </c>
      <c r="T166" s="37">
        <f t="shared" si="89"/>
        <v>-1.3390000000000004</v>
      </c>
      <c r="U166" s="37">
        <f t="shared" si="89"/>
        <v>-1.3330000000000002</v>
      </c>
      <c r="V166" s="37">
        <f t="shared" si="89"/>
        <v>-1.3410000000000011</v>
      </c>
      <c r="W166" s="37">
        <f t="shared" si="89"/>
        <v>-1.2279999999999998</v>
      </c>
      <c r="X166" s="37">
        <f t="shared" si="89"/>
        <v>-1.2210000000000001</v>
      </c>
      <c r="Y166" s="37">
        <f t="shared" si="89"/>
        <v>-1.2030000000000003</v>
      </c>
      <c r="Z166" s="37">
        <f>IF(AND(ISNUMBER(J91),ISNUMBER(J89)),J91-J89,"")</f>
        <v>-1.2444499999999996</v>
      </c>
      <c r="AA166" s="37">
        <f t="shared" si="87"/>
        <v>-1.3410000000000011</v>
      </c>
      <c r="AB166" s="37">
        <f t="shared" si="88"/>
        <v>-1.2030000000000003</v>
      </c>
    </row>
    <row r="167" spans="1:28" s="1" customFormat="1" ht="56">
      <c r="A167" s="361" t="s">
        <v>1290</v>
      </c>
      <c r="B167" s="37">
        <f>IF(ISNUMBER('ESP-DMU'!$B148),'ESP-DMU'!$B148,"")</f>
        <v>3.5910000000000002</v>
      </c>
      <c r="C167" s="37">
        <f>IF(ISNUMBER('BLAST-USIT'!$B148),'BLAST-USIT'!$B148,"")</f>
        <v>3.9409999999999998</v>
      </c>
      <c r="D167" s="37">
        <f>IF(ISNUMBER(DOE21D!$B148),DOE21D!$B148,"")</f>
        <v>4.0460000000000003</v>
      </c>
      <c r="E167" s="37">
        <f>IF(ISNUMBER('SRES-SUN'!$B148),'SRES-SUN'!$B148,"")</f>
        <v>4.2770000000000001</v>
      </c>
      <c r="F167" s="37" t="str">
        <f>IF(ISNUMBER('SRES-BRE'!$B148),'SRES-BRE'!$B148,"")</f>
        <v/>
      </c>
      <c r="G167" s="37">
        <f>IF(ISNUMBER(S3PAS!$B148),S3PAS!$B148,"")</f>
        <v>4.2770000000000001</v>
      </c>
      <c r="H167" s="37">
        <f>IF(ISNUMBER(TRNSYS!$B148),TRNSYS!$B148,"")</f>
        <v>3.9222222222222198</v>
      </c>
      <c r="I167" s="37">
        <f>IF(ISNUMBER(TASE!$B148),TASE!$B148,"")</f>
        <v>4.3789999999999996</v>
      </c>
      <c r="J167" s="37">
        <f>IF(ISNUMBER(YourData!$B148),YourData!$B148,"")</f>
        <v>3.7426699999999999</v>
      </c>
      <c r="K167" s="37">
        <f t="shared" si="83"/>
        <v>3.5910000000000002</v>
      </c>
      <c r="L167" s="37">
        <f t="shared" si="84"/>
        <v>4.3789999999999996</v>
      </c>
      <c r="M167" s="38">
        <f t="shared" si="85"/>
        <v>4.0618888888888884</v>
      </c>
      <c r="N167" s="33"/>
      <c r="O167" s="33"/>
      <c r="P167" s="33"/>
      <c r="Q167" s="361" t="s">
        <v>1554</v>
      </c>
      <c r="R167" s="37">
        <f t="shared" ref="R167:Y167" si="90">IF(AND(ISNUMBER(B92),ISNUMBER(B89)),B92-B89,"")</f>
        <v>-2.1929999999999996</v>
      </c>
      <c r="S167" s="37">
        <f t="shared" si="90"/>
        <v>-1.476</v>
      </c>
      <c r="T167" s="37">
        <f t="shared" si="90"/>
        <v>-1.7630000000000008</v>
      </c>
      <c r="U167" s="37">
        <f t="shared" si="90"/>
        <v>-1.4940000000000007</v>
      </c>
      <c r="V167" s="37">
        <f t="shared" si="90"/>
        <v>-1.4740000000000011</v>
      </c>
      <c r="W167" s="37">
        <f t="shared" si="90"/>
        <v>-1.4479999999999995</v>
      </c>
      <c r="X167" s="37">
        <f t="shared" si="90"/>
        <v>-1.5329999999999995</v>
      </c>
      <c r="Y167" s="37">
        <f t="shared" si="90"/>
        <v>-1.6989999999999998</v>
      </c>
      <c r="Z167" s="37">
        <f>IF(AND(ISNUMBER(J92),ISNUMBER(J89)),J92-J89,"")</f>
        <v>-1.9249999999999998</v>
      </c>
      <c r="AA167" s="37">
        <f t="shared" si="87"/>
        <v>-2.1929999999999996</v>
      </c>
      <c r="AB167" s="37">
        <f t="shared" si="88"/>
        <v>-1.4479999999999995</v>
      </c>
    </row>
    <row r="168" spans="1:28" s="1" customFormat="1" ht="70">
      <c r="A168" s="361" t="s">
        <v>1291</v>
      </c>
      <c r="B168" s="37">
        <f>IF(ISNUMBER('ESP-DMU'!$B149),'ESP-DMU'!$B149,"")</f>
        <v>3.5920000000000001</v>
      </c>
      <c r="C168" s="37">
        <f>IF(ISNUMBER('BLAST-USIT'!$B149),'BLAST-USIT'!$B149,"")</f>
        <v>3.9409999999999998</v>
      </c>
      <c r="D168" s="37">
        <f>IF(ISNUMBER(DOE21D!$B149),DOE21D!$B149,"")</f>
        <v>4.0250000000000004</v>
      </c>
      <c r="E168" s="37">
        <f>IF(ISNUMBER('SRES-SUN'!$B149),'SRES-SUN'!$B149,"")</f>
        <v>4.28</v>
      </c>
      <c r="F168" s="37" t="str">
        <f>IF(ISNUMBER('SRES-BRE'!$B149),'SRES-BRE'!$B149,"")</f>
        <v/>
      </c>
      <c r="G168" s="37">
        <f>IF(ISNUMBER(S3PAS!$B149),S3PAS!$B149,"")</f>
        <v>4.2779999999999996</v>
      </c>
      <c r="H168" s="37">
        <f>IF(ISNUMBER(TRNSYS!$B149),TRNSYS!$B149,"")</f>
        <v>3.9222222222222198</v>
      </c>
      <c r="I168" s="37" t="str">
        <f>IF(ISNUMBER(TASE!$B149),TASE!$B149,"")</f>
        <v/>
      </c>
      <c r="J168" s="37">
        <f>IF(ISNUMBER(YourData!$B149),YourData!$B149,"")</f>
        <v>3.7223199999999999</v>
      </c>
      <c r="K168" s="37">
        <f t="shared" si="83"/>
        <v>3.5920000000000001</v>
      </c>
      <c r="L168" s="37">
        <f t="shared" si="84"/>
        <v>4.28</v>
      </c>
      <c r="M168" s="38">
        <f t="shared" si="85"/>
        <v>4.0063703703703704</v>
      </c>
      <c r="N168" s="33"/>
      <c r="O168" s="33"/>
      <c r="P168" s="33"/>
      <c r="Q168" s="361" t="s">
        <v>1553</v>
      </c>
      <c r="R168" s="37">
        <f t="shared" ref="R168:Z168" si="91">IF(AND(ISNUMBER(B94),ISNUMBER(B89)),B94-B89,"")</f>
        <v>-2.4340000000000002</v>
      </c>
      <c r="S168" s="37">
        <f t="shared" si="91"/>
        <v>-2.2850000000000001</v>
      </c>
      <c r="T168" s="37" t="str">
        <f t="shared" si="91"/>
        <v/>
      </c>
      <c r="U168" s="37">
        <f t="shared" si="91"/>
        <v>-2.7610000000000001</v>
      </c>
      <c r="V168" s="37">
        <f t="shared" si="91"/>
        <v>-2.2070000000000007</v>
      </c>
      <c r="W168" s="37" t="str">
        <f t="shared" si="91"/>
        <v/>
      </c>
      <c r="X168" s="37">
        <f t="shared" si="91"/>
        <v>-2.25</v>
      </c>
      <c r="Y168" s="37">
        <f t="shared" si="91"/>
        <v>-1.9480000000000004</v>
      </c>
      <c r="Z168" s="37">
        <f t="shared" si="91"/>
        <v>-2.6583399999999999</v>
      </c>
      <c r="AA168" s="37">
        <f t="shared" si="87"/>
        <v>-2.7610000000000001</v>
      </c>
      <c r="AB168" s="37">
        <f t="shared" si="88"/>
        <v>-1.9480000000000004</v>
      </c>
    </row>
    <row r="169" spans="1:28" s="1" customFormat="1" ht="70">
      <c r="A169" s="361" t="s">
        <v>1292</v>
      </c>
      <c r="B169" s="37">
        <f>IF(ISNUMBER('ESP-DMU'!$B150),'ESP-DMU'!$B150,"")</f>
        <v>5.2320000000000002</v>
      </c>
      <c r="C169" s="37">
        <f>IF(ISNUMBER('BLAST-USIT'!$B150),'BLAST-USIT'!$B150,"")</f>
        <v>5.4859999999999998</v>
      </c>
      <c r="D169" s="37">
        <f>IF(ISNUMBER(DOE21D!$B150),DOE21D!$B150,"")</f>
        <v>5.9429999999999996</v>
      </c>
      <c r="E169" s="37">
        <f>IF(ISNUMBER('SRES-SUN'!$B150),'SRES-SUN'!$B150,"")</f>
        <v>6.53</v>
      </c>
      <c r="F169" s="37" t="str">
        <f>IF(ISNUMBER('SRES-BRE'!$B150),'SRES-BRE'!$B150,"")</f>
        <v/>
      </c>
      <c r="G169" s="37">
        <f>IF(ISNUMBER(S3PAS!$B150),S3PAS!$B150,"")</f>
        <v>6.3470000000000004</v>
      </c>
      <c r="H169" s="37">
        <f>IF(ISNUMBER(TRNSYS!$B150),TRNSYS!$B150,"")</f>
        <v>5.7222222222222197</v>
      </c>
      <c r="I169" s="37">
        <f>IF(ISNUMBER(TASE!$B150),TASE!$B150,"")</f>
        <v>6.9539999999999997</v>
      </c>
      <c r="J169" s="37">
        <f>IF(ISNUMBER(YourData!$B150),YourData!$B150,"")</f>
        <v>6.2868899999999996</v>
      </c>
      <c r="K169" s="37">
        <f t="shared" si="83"/>
        <v>5.2320000000000002</v>
      </c>
      <c r="L169" s="37">
        <f t="shared" si="84"/>
        <v>6.9539999999999997</v>
      </c>
      <c r="M169" s="38">
        <f t="shared" si="85"/>
        <v>6.0306031746031747</v>
      </c>
      <c r="N169" s="33"/>
      <c r="O169" s="33"/>
      <c r="P169" s="33"/>
      <c r="Q169" s="361" t="s">
        <v>1332</v>
      </c>
      <c r="R169" s="37">
        <f t="shared" ref="R169:Y169" si="92">IF(AND(ISNUMBER(B95),ISNUMBER(B94)),B95-B94,"")</f>
        <v>0.16500000000000004</v>
      </c>
      <c r="S169" s="37">
        <f t="shared" si="92"/>
        <v>0.19500000000000028</v>
      </c>
      <c r="T169" s="37" t="str">
        <f t="shared" si="92"/>
        <v/>
      </c>
      <c r="U169" s="37">
        <f t="shared" si="92"/>
        <v>0.59600000000000009</v>
      </c>
      <c r="V169" s="37">
        <f t="shared" si="92"/>
        <v>0.22799999999999976</v>
      </c>
      <c r="W169" s="37" t="str">
        <f t="shared" si="92"/>
        <v/>
      </c>
      <c r="X169" s="37">
        <f t="shared" si="92"/>
        <v>0.23200000000000021</v>
      </c>
      <c r="Y169" s="37">
        <f t="shared" si="92"/>
        <v>0.35200000000000031</v>
      </c>
      <c r="Z169" s="42">
        <f>IF(AND(ISNUMBER(J95),ISNUMBER(J94)),J95-J94,"")</f>
        <v>0.19723000000000024</v>
      </c>
      <c r="AA169" s="37">
        <f t="shared" si="87"/>
        <v>0.16500000000000004</v>
      </c>
      <c r="AB169" s="37">
        <f t="shared" si="88"/>
        <v>0.59600000000000009</v>
      </c>
    </row>
    <row r="170" spans="1:28" s="1" customFormat="1" ht="56">
      <c r="A170" s="361" t="s">
        <v>1293</v>
      </c>
      <c r="B170" s="37">
        <f>IF(ISNUMBER('ESP-DMU'!$B151),'ESP-DMU'!$B151,"")</f>
        <v>0</v>
      </c>
      <c r="C170" s="37">
        <f>IF(ISNUMBER('BLAST-USIT'!$B151),'BLAST-USIT'!$B151,"")</f>
        <v>0</v>
      </c>
      <c r="D170" s="37">
        <f>IF(ISNUMBER(DOE21D!$B151),DOE21D!$B151,"")</f>
        <v>0</v>
      </c>
      <c r="E170" s="37">
        <f>IF(ISNUMBER('SRES-SUN'!$B151),'SRES-SUN'!$B151,"")</f>
        <v>0</v>
      </c>
      <c r="F170" s="37" t="str">
        <f>IF(ISNUMBER('SRES-BRE'!$B151),'SRES-BRE'!$B151,"")</f>
        <v/>
      </c>
      <c r="G170" s="37">
        <f>IF(ISNUMBER(S3PAS!$B151),S3PAS!$B151,"")</f>
        <v>0</v>
      </c>
      <c r="H170" s="37">
        <f>IF(ISNUMBER(TRNSYS!$B151),TRNSYS!$B151,"")</f>
        <v>0</v>
      </c>
      <c r="I170" s="37">
        <f>IF(ISNUMBER(TASE!$B151),TASE!$B151,"")</f>
        <v>0</v>
      </c>
      <c r="J170" s="37">
        <f>IF(ISNUMBER(YourData!$B151),YourData!$B151,"")</f>
        <v>0</v>
      </c>
      <c r="K170" s="37">
        <f t="shared" si="83"/>
        <v>0</v>
      </c>
      <c r="L170" s="37">
        <f t="shared" si="84"/>
        <v>0</v>
      </c>
      <c r="M170" s="38">
        <f t="shared" si="85"/>
        <v>0</v>
      </c>
      <c r="N170" s="33"/>
      <c r="O170" s="33"/>
      <c r="P170" s="33"/>
      <c r="Q170" s="355"/>
      <c r="R170" s="37"/>
      <c r="S170" s="37"/>
      <c r="T170" s="37"/>
      <c r="U170" s="37"/>
      <c r="V170" s="37"/>
      <c r="W170" s="37"/>
      <c r="X170" s="37"/>
      <c r="Y170" s="37"/>
      <c r="Z170" s="37"/>
      <c r="AA170" s="37">
        <f t="shared" si="87"/>
        <v>0</v>
      </c>
      <c r="AB170" s="37">
        <f t="shared" si="88"/>
        <v>0</v>
      </c>
    </row>
    <row r="171" spans="1:28" s="1" customFormat="1" ht="42">
      <c r="A171" s="364"/>
      <c r="B171" s="37"/>
      <c r="C171" s="37"/>
      <c r="D171" s="37"/>
      <c r="E171" s="37"/>
      <c r="F171" s="37"/>
      <c r="G171" s="37"/>
      <c r="H171" s="37"/>
      <c r="I171" s="37"/>
      <c r="J171" s="37"/>
      <c r="K171" s="33"/>
      <c r="L171" s="33"/>
      <c r="M171" s="33"/>
      <c r="N171" s="33"/>
      <c r="O171" s="33"/>
      <c r="P171" s="33"/>
      <c r="Q171" s="361" t="s">
        <v>1333</v>
      </c>
      <c r="R171" s="37">
        <f t="shared" ref="R171:Z171" si="93">IF(AND(ISNUMBER(B96),ISNUMBER(B94)),B96-B94,"")</f>
        <v>6.7000000000000171E-2</v>
      </c>
      <c r="S171" s="37">
        <f t="shared" si="93"/>
        <v>2.8999999999999915E-2</v>
      </c>
      <c r="T171" s="37" t="str">
        <f t="shared" si="93"/>
        <v/>
      </c>
      <c r="U171" s="37">
        <f t="shared" si="93"/>
        <v>6.4999999999999503E-2</v>
      </c>
      <c r="V171" s="37">
        <f t="shared" si="93"/>
        <v>2.2000000000000242E-2</v>
      </c>
      <c r="W171" s="37" t="str">
        <f t="shared" si="93"/>
        <v/>
      </c>
      <c r="X171" s="37">
        <f t="shared" si="93"/>
        <v>8.4999999999999964E-2</v>
      </c>
      <c r="Y171" s="37">
        <f t="shared" si="93"/>
        <v>2.0000000000000462E-2</v>
      </c>
      <c r="Z171" s="37">
        <f t="shared" si="93"/>
        <v>3.3339999999999925E-2</v>
      </c>
      <c r="AA171" s="37">
        <f t="shared" si="87"/>
        <v>2.0000000000000462E-2</v>
      </c>
      <c r="AB171" s="37">
        <f t="shared" si="88"/>
        <v>8.4999999999999964E-2</v>
      </c>
    </row>
    <row r="172" spans="1:28" s="1" customFormat="1" ht="42">
      <c r="A172" s="364"/>
      <c r="B172" s="37"/>
      <c r="C172" s="37"/>
      <c r="D172" s="37"/>
      <c r="E172" s="37"/>
      <c r="F172" s="37"/>
      <c r="G172" s="37"/>
      <c r="H172" s="37"/>
      <c r="I172" s="37"/>
      <c r="J172" s="39"/>
      <c r="K172" s="35" t="s">
        <v>13</v>
      </c>
      <c r="L172" s="35" t="s">
        <v>13</v>
      </c>
      <c r="M172" s="33"/>
      <c r="N172" s="33"/>
      <c r="O172" s="33"/>
      <c r="P172" s="33"/>
      <c r="Q172" s="361" t="s">
        <v>1566</v>
      </c>
      <c r="R172" s="37">
        <f t="shared" ref="R172:Z172" si="94">IF(AND(ISNUMBER(B97),ISNUMBER(B94)),B97-B94,"")</f>
        <v>0.25100000000000033</v>
      </c>
      <c r="S172" s="37">
        <f t="shared" si="94"/>
        <v>0.14700000000000024</v>
      </c>
      <c r="T172" s="37" t="str">
        <f t="shared" si="94"/>
        <v/>
      </c>
      <c r="U172" s="37">
        <f t="shared" si="94"/>
        <v>0.24599999999999955</v>
      </c>
      <c r="V172" s="37">
        <f t="shared" si="94"/>
        <v>4.4000000000000483E-2</v>
      </c>
      <c r="W172" s="37" t="str">
        <f t="shared" si="94"/>
        <v/>
      </c>
      <c r="X172" s="37">
        <f t="shared" si="94"/>
        <v>7.6999999999999957E-2</v>
      </c>
      <c r="Y172" s="37">
        <f t="shared" si="94"/>
        <v>0.29699999999999971</v>
      </c>
      <c r="Z172" s="37">
        <f t="shared" si="94"/>
        <v>4.4449999999999434E-2</v>
      </c>
      <c r="AA172" s="37">
        <f t="shared" si="87"/>
        <v>4.4000000000000483E-2</v>
      </c>
      <c r="AB172" s="37">
        <f t="shared" si="88"/>
        <v>0.29699999999999971</v>
      </c>
    </row>
    <row r="173" spans="1:28" s="1" customFormat="1">
      <c r="A173" s="364" t="s">
        <v>89</v>
      </c>
      <c r="B173" s="35" t="str">
        <f>'ESP-DMU'!$E$54</f>
        <v>ESP/DMU</v>
      </c>
      <c r="C173" s="35" t="str">
        <f>'BLAST-USIT'!$E$54</f>
        <v>BLAST/US-IT</v>
      </c>
      <c r="D173" s="35" t="str">
        <f>DOE21D!$E$54</f>
        <v>DOE21D/NREL</v>
      </c>
      <c r="E173" s="35" t="str">
        <f>'SRES-SUN'!$E$54</f>
        <v>SRES-SUN/NREL</v>
      </c>
      <c r="F173" s="35" t="str">
        <f>'SRES-BRE'!$E$54</f>
        <v>SRES/BRE</v>
      </c>
      <c r="G173" s="35" t="str">
        <f>S3PAS!$E$54</f>
        <v>S3PAS/SPAIN</v>
      </c>
      <c r="H173" s="35" t="str">
        <f>TRNSYS!$E$54</f>
        <v>TSYS/BEL-BRE</v>
      </c>
      <c r="I173" s="35" t="str">
        <f>TASE!$E$54</f>
        <v>TASE/FINLAND</v>
      </c>
      <c r="J173" s="35" t="str">
        <f>YourData!$E$54</f>
        <v>OS/NREL</v>
      </c>
      <c r="K173" s="35" t="s">
        <v>22</v>
      </c>
      <c r="L173" s="35" t="s">
        <v>23</v>
      </c>
      <c r="M173" s="33" t="s">
        <v>146</v>
      </c>
      <c r="N173" s="33"/>
      <c r="O173" s="33"/>
      <c r="P173" s="33"/>
      <c r="Q173" s="355"/>
      <c r="R173" s="35" t="str">
        <f>'ESP-DMU'!$E$54</f>
        <v>ESP/DMU</v>
      </c>
      <c r="S173" s="35" t="str">
        <f>'BLAST-USIT'!$E$54</f>
        <v>BLAST/US-IT</v>
      </c>
      <c r="T173" s="35" t="str">
        <f>DOE21D!$E$54</f>
        <v>DOE21D/NREL</v>
      </c>
      <c r="U173" s="35" t="str">
        <f>'SRES-SUN'!$E$54</f>
        <v>SRES-SUN/NREL</v>
      </c>
      <c r="V173" s="35" t="str">
        <f>'SRES-BRE'!$E$54</f>
        <v>SRES/BRE</v>
      </c>
      <c r="W173" s="35" t="str">
        <f>S3PAS!$E$54</f>
        <v>S3PAS/SPAIN</v>
      </c>
      <c r="X173" s="35" t="str">
        <f>TRNSYS!$E$54</f>
        <v>TSYS/BEL-BRE</v>
      </c>
      <c r="Y173" s="35" t="str">
        <f>TASE!$E$54</f>
        <v>TASE/FINLAND</v>
      </c>
      <c r="Z173" s="35" t="str">
        <f>YourData!$E$54</f>
        <v>OS/NREL</v>
      </c>
      <c r="AA173" s="33"/>
      <c r="AB173" s="33"/>
    </row>
    <row r="174" spans="1:28" s="1" customFormat="1" ht="42">
      <c r="A174" s="361" t="s">
        <v>1364</v>
      </c>
      <c r="B174" s="37">
        <f>IF(ISNUMBER('ESP-DMU'!$B179),'ESP-DMU'!$B179,"")</f>
        <v>3.2269999999999999</v>
      </c>
      <c r="C174" s="37">
        <f>IF(ISNUMBER('BLAST-USIT'!$B179),'BLAST-USIT'!$B179,"")</f>
        <v>3.7930000000000001</v>
      </c>
      <c r="D174" s="37">
        <f>IF(ISNUMBER(DOE21D!$B179),DOE21D!$B179,"")</f>
        <v>3.9089999999999998</v>
      </c>
      <c r="E174" s="37">
        <f>IF(ISNUMBER('SRES-SUN'!$B179),'SRES-SUN'!$B179,"")</f>
        <v>4.1379999999999999</v>
      </c>
      <c r="F174" s="37" t="str">
        <f>IF(ISNUMBER('SRES-BRE'!$B179),'SRES-BRE'!$B179,"")</f>
        <v/>
      </c>
      <c r="G174" s="37">
        <f>IF(ISNUMBER(S3PAS!$B179),S3PAS!$B179,"")</f>
        <v>3.9020000000000001</v>
      </c>
      <c r="H174" s="37">
        <f>IF(ISNUMBER(TRNSYS!$B179),TRNSYS!$B179,"")</f>
        <v>3.7861111111111101</v>
      </c>
      <c r="I174" s="37">
        <f>IF(ISNUMBER(TASE!$B179),TASE!$B179,"")</f>
        <v>3.9390000000000001</v>
      </c>
      <c r="J174" s="37">
        <f>IF(ISNUMBER(YourData!$B179),YourData!$B179,"")</f>
        <v>3.7887599999999999</v>
      </c>
      <c r="K174" s="37">
        <f t="shared" ref="K174:K179" si="95">MIN(B174:I174)</f>
        <v>3.2269999999999999</v>
      </c>
      <c r="L174" s="37">
        <f t="shared" ref="L174:L179" si="96">MAX(B174:I174)</f>
        <v>4.1379999999999999</v>
      </c>
      <c r="M174" s="38">
        <f t="shared" ref="M174:M179" si="97">AVERAGE(B174:I174)</f>
        <v>3.813444444444444</v>
      </c>
      <c r="N174" s="33"/>
      <c r="O174" s="33"/>
      <c r="P174" s="33"/>
      <c r="Q174" s="361" t="s">
        <v>1334</v>
      </c>
      <c r="R174" s="37">
        <f t="shared" ref="R174:Z174" si="98">IF(AND(ISNUMBER(B99),ISNUMBER(B94)),B99-B94,"")</f>
        <v>-0.6509999999999998</v>
      </c>
      <c r="S174" s="37">
        <f t="shared" si="98"/>
        <v>-0.72100000000000009</v>
      </c>
      <c r="T174" s="37" t="str">
        <f t="shared" si="98"/>
        <v/>
      </c>
      <c r="U174" s="37">
        <f t="shared" si="98"/>
        <v>-0.71400000000000041</v>
      </c>
      <c r="V174" s="37">
        <f t="shared" si="98"/>
        <v>-0.77899999999999991</v>
      </c>
      <c r="W174" s="37" t="str">
        <f t="shared" si="98"/>
        <v/>
      </c>
      <c r="X174" s="37">
        <f t="shared" si="98"/>
        <v>-0.69899999999999984</v>
      </c>
      <c r="Y174" s="37">
        <f t="shared" si="98"/>
        <v>-0.64900000000000002</v>
      </c>
      <c r="Z174" s="37">
        <f t="shared" si="98"/>
        <v>-0.69444000000000017</v>
      </c>
      <c r="AA174" s="37">
        <f>MIN(R174:Y174)</f>
        <v>-0.77899999999999991</v>
      </c>
      <c r="AB174" s="37">
        <f>MAX(R174:Y174)</f>
        <v>-0.64900000000000002</v>
      </c>
    </row>
    <row r="175" spans="1:28" s="1" customFormat="1" ht="42">
      <c r="A175" s="361" t="s">
        <v>1295</v>
      </c>
      <c r="B175" s="37">
        <f>IF(ISNUMBER('ESP-DMU'!$B152),'ESP-DMU'!$B152,"")</f>
        <v>2.85</v>
      </c>
      <c r="C175" s="37">
        <f>IF(ISNUMBER('BLAST-USIT'!$B152),'BLAST-USIT'!$B152,"")</f>
        <v>3.4529999999999998</v>
      </c>
      <c r="D175" s="37">
        <f>IF(ISNUMBER(DOE21D!$B152),DOE21D!$B152,"")</f>
        <v>3.5569999999999999</v>
      </c>
      <c r="E175" s="37">
        <f>IF(ISNUMBER('SRES-SUN'!$B152),'SRES-SUN'!$B152,"")</f>
        <v>3.76</v>
      </c>
      <c r="F175" s="37" t="str">
        <f>IF(ISNUMBER('SRES-BRE'!$B152),'SRES-BRE'!$B152,"")</f>
        <v/>
      </c>
      <c r="G175" s="37">
        <f>IF(ISNUMBER(S3PAS!$B152),S3PAS!$B152,"")</f>
        <v>3.6080000000000001</v>
      </c>
      <c r="H175" s="37">
        <f>IF(ISNUMBER(TRNSYS!$B152),TRNSYS!$B152,"")</f>
        <v>3.5166666666666702</v>
      </c>
      <c r="I175" s="37">
        <f>IF(ISNUMBER(TASE!$B152),TASE!$B152,"")</f>
        <v>3.7970000000000002</v>
      </c>
      <c r="J175" s="37">
        <f>IF(ISNUMBER(YourData!$B152),YourData!$B152,"")</f>
        <v>3.1743199999999998</v>
      </c>
      <c r="K175" s="37">
        <f t="shared" si="95"/>
        <v>2.85</v>
      </c>
      <c r="L175" s="37">
        <f t="shared" si="96"/>
        <v>3.7970000000000002</v>
      </c>
      <c r="M175" s="38">
        <f t="shared" si="97"/>
        <v>3.5059523809523809</v>
      </c>
      <c r="N175" s="33"/>
      <c r="O175" s="33"/>
      <c r="P175" s="33"/>
      <c r="Q175" s="361" t="s">
        <v>1567</v>
      </c>
      <c r="R175" s="37">
        <f t="shared" ref="R175:Z175" si="99">IF(AND(ISNUMBER(B98),ISNUMBER(B97)),B98-B97,"")</f>
        <v>0.45999999999999996</v>
      </c>
      <c r="S175" s="37">
        <f t="shared" si="99"/>
        <v>0.25</v>
      </c>
      <c r="T175" s="37" t="str">
        <f t="shared" si="99"/>
        <v/>
      </c>
      <c r="U175" s="37">
        <f t="shared" si="99"/>
        <v>0.2629999999999999</v>
      </c>
      <c r="V175" s="37">
        <f t="shared" si="99"/>
        <v>0.20099999999999962</v>
      </c>
      <c r="W175" s="37" t="str">
        <f t="shared" si="99"/>
        <v/>
      </c>
      <c r="X175" s="37">
        <f t="shared" si="99"/>
        <v>0.48600000000000065</v>
      </c>
      <c r="Y175" s="37" t="str">
        <f t="shared" si="99"/>
        <v/>
      </c>
      <c r="Z175" s="37">
        <f t="shared" si="99"/>
        <v>0.2777800000000008</v>
      </c>
      <c r="AA175" s="37">
        <f>MIN(R175:Y175)</f>
        <v>0.20099999999999962</v>
      </c>
      <c r="AB175" s="37">
        <f>MAX(R175:Y175)</f>
        <v>0.48600000000000065</v>
      </c>
    </row>
    <row r="176" spans="1:28" s="1" customFormat="1" ht="42">
      <c r="A176" s="361" t="s">
        <v>1296</v>
      </c>
      <c r="B176" s="37">
        <f>IF(ISNUMBER('ESP-DMU'!$B153),'ESP-DMU'!$B153,"")</f>
        <v>2.8580000000000001</v>
      </c>
      <c r="C176" s="37">
        <f>IF(ISNUMBER('BLAST-USIT'!$B153),'BLAST-USIT'!$B153,"")</f>
        <v>3.456</v>
      </c>
      <c r="D176" s="37">
        <f>IF(ISNUMBER(DOE21D!$B153),DOE21D!$B153,"")</f>
        <v>3.5640000000000001</v>
      </c>
      <c r="E176" s="37">
        <f>IF(ISNUMBER('SRES-SUN'!$B153),'SRES-SUN'!$B153,"")</f>
        <v>3.7639999999999998</v>
      </c>
      <c r="F176" s="37" t="str">
        <f>IF(ISNUMBER('SRES-BRE'!$B153),'SRES-BRE'!$B153,"")</f>
        <v/>
      </c>
      <c r="G176" s="37">
        <f>IF(ISNUMBER(S3PAS!$B153),S3PAS!$B153,"")</f>
        <v>3.6179999999999999</v>
      </c>
      <c r="H176" s="37">
        <f>IF(ISNUMBER(TRNSYS!$B153),TRNSYS!$B153,"")</f>
        <v>3.5361111111111101</v>
      </c>
      <c r="I176" s="37">
        <f>IF(ISNUMBER(TASE!$B153),TASE!$B153,"")</f>
        <v>3.8010000000000002</v>
      </c>
      <c r="J176" s="37">
        <f>IF(ISNUMBER(YourData!$B153),YourData!$B153,"")</f>
        <v>3.1740699999999999</v>
      </c>
      <c r="K176" s="37">
        <f t="shared" si="95"/>
        <v>2.8580000000000001</v>
      </c>
      <c r="L176" s="37">
        <f t="shared" si="96"/>
        <v>3.8010000000000002</v>
      </c>
      <c r="M176" s="38">
        <f t="shared" si="97"/>
        <v>3.513873015873016</v>
      </c>
      <c r="N176" s="33"/>
      <c r="O176" s="33"/>
      <c r="P176" s="33"/>
      <c r="Q176" s="362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</row>
    <row r="177" spans="1:28" s="1" customFormat="1" ht="42">
      <c r="A177" s="361" t="s">
        <v>1297</v>
      </c>
      <c r="B177" s="37">
        <f>IF(ISNUMBER('ESP-DMU'!$B154),'ESP-DMU'!$B154,"")</f>
        <v>3.3079999999999998</v>
      </c>
      <c r="C177" s="37">
        <f>IF(ISNUMBER('BLAST-USIT'!$B154),'BLAST-USIT'!$B154,"")</f>
        <v>3.7029999999999998</v>
      </c>
      <c r="D177" s="37">
        <f>IF(ISNUMBER(DOE21D!$B154),DOE21D!$B154,"")</f>
        <v>3.8050000000000002</v>
      </c>
      <c r="E177" s="37">
        <f>IF(ISNUMBER('SRES-SUN'!$B154),'SRES-SUN'!$B154,"")</f>
        <v>4.0129999999999999</v>
      </c>
      <c r="F177" s="37" t="str">
        <f>IF(ISNUMBER('SRES-BRE'!$B154),'SRES-BRE'!$B154,"")</f>
        <v/>
      </c>
      <c r="G177" s="37">
        <f>IF(ISNUMBER(S3PAS!$B154),S3PAS!$B154,"")</f>
        <v>4.0289999999999999</v>
      </c>
      <c r="H177" s="37">
        <f>IF(ISNUMBER(TRNSYS!$B154),TRNSYS!$B154,"")</f>
        <v>3.7083333333333299</v>
      </c>
      <c r="I177" s="37">
        <f>IF(ISNUMBER(TASE!$B154),TASE!$B154,"")</f>
        <v>4.0609999999999999</v>
      </c>
      <c r="J177" s="37">
        <f>IF(ISNUMBER(YourData!$B154),YourData!$B154,"")</f>
        <v>3.4843799999999998</v>
      </c>
      <c r="K177" s="37">
        <f t="shared" si="95"/>
        <v>3.3079999999999998</v>
      </c>
      <c r="L177" s="37">
        <f t="shared" si="96"/>
        <v>4.0609999999999999</v>
      </c>
      <c r="M177" s="38">
        <f t="shared" si="97"/>
        <v>3.8039047619047608</v>
      </c>
      <c r="N177" s="33"/>
      <c r="O177" s="33"/>
      <c r="P177" s="33"/>
      <c r="Q177" s="362" t="s">
        <v>30</v>
      </c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</row>
    <row r="178" spans="1:28" s="1" customFormat="1" ht="70">
      <c r="A178" s="361" t="s">
        <v>1298</v>
      </c>
      <c r="B178" s="37">
        <f>IF(ISNUMBER('ESP-DMU'!$B155),'ESP-DMU'!$B155,"")</f>
        <v>3.355</v>
      </c>
      <c r="C178" s="37">
        <f>IF(ISNUMBER('BLAST-USIT'!$B155),'BLAST-USIT'!$B155,"")</f>
        <v>3.7320000000000002</v>
      </c>
      <c r="D178" s="37">
        <f>IF(ISNUMBER(DOE21D!$B155),DOE21D!$B155,"")</f>
        <v>3.8319999999999999</v>
      </c>
      <c r="E178" s="37">
        <f>IF(ISNUMBER('SRES-SUN'!$B155),'SRES-SUN'!$B155,"")</f>
        <v>4.0419999999999998</v>
      </c>
      <c r="F178" s="37" t="str">
        <f>IF(ISNUMBER('SRES-BRE'!$B155),'SRES-BRE'!$B155,"")</f>
        <v/>
      </c>
      <c r="G178" s="37">
        <f>IF(ISNUMBER(S3PAS!$B155),S3PAS!$B155,"")</f>
        <v>4.0640000000000001</v>
      </c>
      <c r="H178" s="37">
        <f>IF(ISNUMBER(TRNSYS!$B155),TRNSYS!$B155,"")</f>
        <v>3.74444444444444</v>
      </c>
      <c r="I178" s="37" t="str">
        <f>IF(ISNUMBER(TASE!$B155),TASE!$B155,"")</f>
        <v/>
      </c>
      <c r="J178" s="37">
        <f>IF(ISNUMBER(YourData!$B155),YourData!$B155,"")</f>
        <v>3.5076000000000001</v>
      </c>
      <c r="K178" s="37">
        <f t="shared" si="95"/>
        <v>3.355</v>
      </c>
      <c r="L178" s="37">
        <f t="shared" si="96"/>
        <v>4.0640000000000001</v>
      </c>
      <c r="M178" s="38">
        <f t="shared" si="97"/>
        <v>3.7949074074074063</v>
      </c>
      <c r="N178" s="33"/>
      <c r="O178" s="33"/>
      <c r="P178" s="33"/>
      <c r="Q178" s="355"/>
      <c r="R178" s="35" t="str">
        <f>'ESP-DMU'!$E$54</f>
        <v>ESP/DMU</v>
      </c>
      <c r="S178" s="35" t="str">
        <f>'BLAST-USIT'!$E$54</f>
        <v>BLAST/US-IT</v>
      </c>
      <c r="T178" s="35" t="str">
        <f>DOE21D!$E$54</f>
        <v>DOE21D/NREL</v>
      </c>
      <c r="U178" s="35" t="str">
        <f>'SRES-SUN'!$E$54</f>
        <v>SRES-SUN/NREL</v>
      </c>
      <c r="V178" s="35" t="str">
        <f>'SRES-BRE'!$E$54</f>
        <v>SRES/BRE</v>
      </c>
      <c r="W178" s="35" t="str">
        <f>S3PAS!$E$54</f>
        <v>S3PAS/SPAIN</v>
      </c>
      <c r="X178" s="35" t="str">
        <f>TRNSYS!$E$54</f>
        <v>TSYS/BEL-BRE</v>
      </c>
      <c r="Y178" s="35" t="str">
        <f>TASE!$E$54</f>
        <v>TASE/FINLAND</v>
      </c>
      <c r="Z178" s="35" t="str">
        <f>YourData!$E$54</f>
        <v>OS/NREL</v>
      </c>
      <c r="AA178" s="33"/>
      <c r="AB178" s="33"/>
    </row>
    <row r="179" spans="1:28" s="1" customFormat="1" ht="70">
      <c r="A179" s="361" t="s">
        <v>1299</v>
      </c>
      <c r="B179" s="37">
        <f>IF(ISNUMBER('ESP-DMU'!$B156),'ESP-DMU'!$B156,"")</f>
        <v>3.98</v>
      </c>
      <c r="C179" s="37">
        <f>IF(ISNUMBER('BLAST-USIT'!$B156),'BLAST-USIT'!$B156,"")</f>
        <v>5.0279999999999996</v>
      </c>
      <c r="D179" s="37">
        <f>IF(ISNUMBER(DOE21D!$B156),DOE21D!$B156,"")</f>
        <v>5.665</v>
      </c>
      <c r="E179" s="37">
        <f>IF(ISNUMBER('SRES-SUN'!$B156),'SRES-SUN'!$B156,"")</f>
        <v>6.1159999999999997</v>
      </c>
      <c r="F179" s="37" t="str">
        <f>IF(ISNUMBER('SRES-BRE'!$B156),'SRES-BRE'!$B156,"")</f>
        <v/>
      </c>
      <c r="G179" s="37">
        <f>IF(ISNUMBER(S3PAS!$B156),S3PAS!$B156,"")</f>
        <v>6.117</v>
      </c>
      <c r="H179" s="37">
        <f>IF(ISNUMBER(TRNSYS!$B156),TRNSYS!$B156,"")</f>
        <v>5.12222222222222</v>
      </c>
      <c r="I179" s="37">
        <f>IF(ISNUMBER(TASE!$B156),TASE!$B156,"")</f>
        <v>6.4279999999999999</v>
      </c>
      <c r="J179" s="37">
        <f>IF(ISNUMBER(YourData!$B156),YourData!$B156,"")</f>
        <v>4.8271100000000002</v>
      </c>
      <c r="K179" s="37">
        <f t="shared" si="95"/>
        <v>3.98</v>
      </c>
      <c r="L179" s="37">
        <f t="shared" si="96"/>
        <v>6.4279999999999999</v>
      </c>
      <c r="M179" s="38">
        <f t="shared" si="97"/>
        <v>5.4937460317460305</v>
      </c>
      <c r="N179" s="33"/>
      <c r="O179" s="33"/>
      <c r="P179" s="33"/>
      <c r="Q179" s="362" t="s">
        <v>24</v>
      </c>
      <c r="R179" s="35" t="str">
        <f>'ESP-DMU'!$E$52</f>
        <v>DMU</v>
      </c>
      <c r="S179" s="35" t="str">
        <f>'BLAST-USIT'!$E$52</f>
        <v>US-IT</v>
      </c>
      <c r="T179" s="35" t="str">
        <f>DOE21D!$E$52</f>
        <v>NREL</v>
      </c>
      <c r="U179" s="35" t="str">
        <f>'SRES-SUN'!$E$52</f>
        <v>NREL</v>
      </c>
      <c r="V179" s="35" t="str">
        <f>'SRES-BRE'!$E$52</f>
        <v>BRE</v>
      </c>
      <c r="W179" s="35" t="str">
        <f>S3PAS!$E$52</f>
        <v>SPAIN</v>
      </c>
      <c r="X179" s="35" t="str">
        <f>TRNSYS!$E$52</f>
        <v>BEL-BRE</v>
      </c>
      <c r="Y179" s="35" t="str">
        <f>TASE!$E$52</f>
        <v>FINLAND</v>
      </c>
      <c r="Z179" s="35" t="str">
        <f>YourData!$E$52</f>
        <v>NREL</v>
      </c>
      <c r="AA179" s="33" t="s">
        <v>22</v>
      </c>
      <c r="AB179" s="33" t="s">
        <v>23</v>
      </c>
    </row>
    <row r="180" spans="1:28" s="1" customFormat="1" ht="56">
      <c r="A180" s="361" t="s">
        <v>1300</v>
      </c>
      <c r="B180" s="37">
        <f>IF(ISNUMBER('ESP-DMU'!$B157),'ESP-DMU'!$B157,"")</f>
        <v>0</v>
      </c>
      <c r="C180" s="37">
        <f>IF(ISNUMBER('BLAST-USIT'!$B157),'BLAST-USIT'!$B157,"")</f>
        <v>0</v>
      </c>
      <c r="D180" s="37">
        <f>IF(ISNUMBER(DOE21D!$B157),DOE21D!$B157,"")</f>
        <v>0</v>
      </c>
      <c r="E180" s="37">
        <f>IF(ISNUMBER('SRES-SUN'!$B157),'SRES-SUN'!$B157,"")</f>
        <v>0</v>
      </c>
      <c r="F180" s="37" t="str">
        <f>IF(ISNUMBER('SRES-BRE'!$B157),'SRES-BRE'!$B157,"")</f>
        <v/>
      </c>
      <c r="G180" s="37">
        <f>IF(ISNUMBER(S3PAS!$B157),S3PAS!$B157,"")</f>
        <v>0</v>
      </c>
      <c r="H180" s="37">
        <f>IF(ISNUMBER(TRNSYS!$B157),TRNSYS!$B157,"")</f>
        <v>0</v>
      </c>
      <c r="I180" s="37">
        <f>IF(ISNUMBER(TASE!$B157),TASE!$B157,"")</f>
        <v>0</v>
      </c>
      <c r="J180" s="37">
        <f>IF(ISNUMBER(YourData!$B157),YourData!$B157,"")</f>
        <v>0</v>
      </c>
      <c r="K180" s="37">
        <f>MIN(B180:I180)</f>
        <v>0</v>
      </c>
      <c r="L180" s="37">
        <f>MAX(B180:I180)</f>
        <v>0</v>
      </c>
      <c r="M180" s="38">
        <f>AVERAGE(B180:I180)</f>
        <v>0</v>
      </c>
      <c r="N180" s="33"/>
      <c r="O180" s="33"/>
      <c r="P180" s="33"/>
      <c r="Q180" s="361" t="s">
        <v>1335</v>
      </c>
      <c r="R180" s="37">
        <f t="shared" ref="R180:W181" si="100">IF(AND(ISNUMBER(B134),ISNUMBER(B133)),B134-B133,"")</f>
        <v>0.15599999999999997</v>
      </c>
      <c r="S180" s="37" t="str">
        <f t="shared" si="100"/>
        <v/>
      </c>
      <c r="T180" s="37" t="str">
        <f t="shared" si="100"/>
        <v/>
      </c>
      <c r="U180" s="37" t="str">
        <f t="shared" si="100"/>
        <v/>
      </c>
      <c r="V180" s="37" t="str">
        <f t="shared" si="100"/>
        <v/>
      </c>
      <c r="W180" s="37" t="str">
        <f t="shared" si="100"/>
        <v/>
      </c>
      <c r="X180" s="37" t="str">
        <f t="shared" ref="X180:Z181" si="101">IF(AND(ISNUMBER(H134),ISNUMBER(H133)),H134-H133,"")</f>
        <v/>
      </c>
      <c r="Y180" s="37" t="str">
        <f t="shared" si="101"/>
        <v/>
      </c>
      <c r="Z180" s="37">
        <f t="shared" si="101"/>
        <v>0.17499999999999999</v>
      </c>
      <c r="AA180" s="37">
        <f>MIN(R180:Y180)</f>
        <v>0.15599999999999997</v>
      </c>
      <c r="AB180" s="37">
        <f>MAX(R180:Y180)</f>
        <v>0.15599999999999997</v>
      </c>
    </row>
    <row r="181" spans="1:28" s="1" customFormat="1" ht="56">
      <c r="A181" s="361" t="s">
        <v>1301</v>
      </c>
      <c r="B181" s="37">
        <f>IF(ISNUMBER('ESP-DMU'!$B158),'ESP-DMU'!$B158,"")</f>
        <v>2.41</v>
      </c>
      <c r="C181" s="37">
        <f>IF(ISNUMBER('BLAST-USIT'!$B158),'BLAST-USIT'!$B158,"")</f>
        <v>2.7509999999999999</v>
      </c>
      <c r="D181" s="37">
        <f>IF(ISNUMBER(DOE21D!$B158),DOE21D!$B158,"")</f>
        <v>2.7269999999999999</v>
      </c>
      <c r="E181" s="37">
        <f>IF(ISNUMBER('SRES-SUN'!$B158),'SRES-SUN'!$B158,"")</f>
        <v>2.863</v>
      </c>
      <c r="F181" s="37" t="str">
        <f>IF(ISNUMBER('SRES-BRE'!$B158),'SRES-BRE'!$B158,"")</f>
        <v/>
      </c>
      <c r="G181" s="37">
        <f>IF(ISNUMBER(S3PAS!$B158),S3PAS!$B158,"")</f>
        <v>2.8519999999999999</v>
      </c>
      <c r="H181" s="37">
        <f>IF(ISNUMBER(TRNSYS!$B158),TRNSYS!$B158,"")</f>
        <v>2.5219999999999998</v>
      </c>
      <c r="I181" s="37">
        <f>IF(ISNUMBER(TASE!$B158),TASE!$B158,"")</f>
        <v>2.7789999999999999</v>
      </c>
      <c r="J181" s="37">
        <f>IF(ISNUMBER(YourData!$B158),YourData!$B158,"")</f>
        <v>2.6974399999999998</v>
      </c>
      <c r="K181" s="37">
        <f>MIN(B181:I181)</f>
        <v>2.41</v>
      </c>
      <c r="L181" s="37">
        <f>MAX(B181:I181)</f>
        <v>2.863</v>
      </c>
      <c r="M181" s="38">
        <f>AVERAGE(B181:I181)</f>
        <v>2.7005714285714286</v>
      </c>
      <c r="N181" s="33"/>
      <c r="O181" s="33"/>
      <c r="P181" s="33"/>
      <c r="Q181" s="361" t="s">
        <v>1349</v>
      </c>
      <c r="R181" s="37">
        <f t="shared" si="100"/>
        <v>-0.40799999999999992</v>
      </c>
      <c r="S181" s="37" t="str">
        <f t="shared" si="100"/>
        <v/>
      </c>
      <c r="T181" s="37" t="str">
        <f t="shared" si="100"/>
        <v/>
      </c>
      <c r="U181" s="37" t="str">
        <f t="shared" si="100"/>
        <v/>
      </c>
      <c r="V181" s="37" t="str">
        <f t="shared" si="100"/>
        <v/>
      </c>
      <c r="W181" s="37" t="str">
        <f t="shared" si="100"/>
        <v/>
      </c>
      <c r="X181" s="37" t="str">
        <f t="shared" si="101"/>
        <v/>
      </c>
      <c r="Y181" s="37" t="str">
        <f t="shared" si="101"/>
        <v/>
      </c>
      <c r="Z181" s="37">
        <f t="shared" si="101"/>
        <v>-0.22222199999999998</v>
      </c>
      <c r="AA181" s="37">
        <f>MIN(R181:Y181)</f>
        <v>-0.40799999999999992</v>
      </c>
      <c r="AB181" s="37">
        <f>MAX(R181:Y181)</f>
        <v>-0.40799999999999992</v>
      </c>
    </row>
    <row r="182" spans="1:28" s="1" customFormat="1" ht="56">
      <c r="A182" s="364"/>
      <c r="B182" s="37"/>
      <c r="C182" s="37"/>
      <c r="D182" s="37"/>
      <c r="E182" s="37"/>
      <c r="F182" s="37"/>
      <c r="G182" s="37"/>
      <c r="H182" s="33"/>
      <c r="I182" s="37"/>
      <c r="J182" s="39"/>
      <c r="K182" s="33"/>
      <c r="L182" s="33"/>
      <c r="M182" s="33"/>
      <c r="N182" s="33"/>
      <c r="O182" s="33"/>
      <c r="P182" s="33"/>
      <c r="Q182" s="361" t="s">
        <v>1350</v>
      </c>
      <c r="R182" s="37">
        <f t="shared" ref="R182:Z182" si="102">IF(AND(ISNUMBER(B137),ISNUMBER(B136)),B137-B136,"")</f>
        <v>-0.45300000000000001</v>
      </c>
      <c r="S182" s="37" t="str">
        <f t="shared" si="102"/>
        <v/>
      </c>
      <c r="T182" s="37" t="str">
        <f t="shared" si="102"/>
        <v/>
      </c>
      <c r="U182" s="37" t="str">
        <f t="shared" si="102"/>
        <v/>
      </c>
      <c r="V182" s="37" t="str">
        <f t="shared" si="102"/>
        <v/>
      </c>
      <c r="W182" s="37" t="str">
        <f t="shared" si="102"/>
        <v/>
      </c>
      <c r="X182" s="37" t="str">
        <f t="shared" si="102"/>
        <v/>
      </c>
      <c r="Y182" s="37" t="str">
        <f t="shared" si="102"/>
        <v/>
      </c>
      <c r="Z182" s="37">
        <f t="shared" si="102"/>
        <v>-0.23888799999999999</v>
      </c>
      <c r="AA182" s="37">
        <f>MIN(R182:Y182)</f>
        <v>-0.45300000000000001</v>
      </c>
      <c r="AB182" s="37">
        <f>MAX(R182:Y182)</f>
        <v>-0.45300000000000001</v>
      </c>
    </row>
    <row r="183" spans="1:28" s="1" customFormat="1" ht="56">
      <c r="A183" s="355"/>
      <c r="B183" s="35" t="str">
        <f>'ESP-DMU'!$E$54</f>
        <v>ESP/DMU</v>
      </c>
      <c r="C183" s="35" t="str">
        <f>'BLAST-USIT'!$E$54</f>
        <v>BLAST/US-IT</v>
      </c>
      <c r="D183" s="35" t="str">
        <f>DOE21D!$E$54</f>
        <v>DOE21D/NREL</v>
      </c>
      <c r="E183" s="35" t="str">
        <f>'SRES-SUN'!$E$54</f>
        <v>SRES-SUN/NREL</v>
      </c>
      <c r="F183" s="35" t="str">
        <f>'SRES-BRE'!$E$54</f>
        <v>SRES/BRE</v>
      </c>
      <c r="G183" s="35" t="str">
        <f>S3PAS!$E$54</f>
        <v>S3PAS/SPAIN</v>
      </c>
      <c r="H183" s="35" t="str">
        <f>TRNSYS!$E$54</f>
        <v>TSYS/BEL-BRE</v>
      </c>
      <c r="I183" s="35" t="str">
        <f>TASE!$E$54</f>
        <v>TASE/FINLAND</v>
      </c>
      <c r="J183" s="35" t="str">
        <f>YourData!$E$54</f>
        <v>OS/NREL</v>
      </c>
      <c r="K183" s="36" t="s">
        <v>13</v>
      </c>
      <c r="L183" s="36" t="s">
        <v>13</v>
      </c>
      <c r="M183" s="33" t="s">
        <v>146</v>
      </c>
      <c r="N183" s="33"/>
      <c r="O183" s="33"/>
      <c r="P183" s="33"/>
      <c r="Q183" s="361" t="s">
        <v>1351</v>
      </c>
      <c r="R183" s="37">
        <f t="shared" ref="R183:W184" si="103">IF(AND(ISNUMBER(B136),ISNUMBER(B134)),B136-B134,"")</f>
        <v>6.9000000000000061E-2</v>
      </c>
      <c r="S183" s="37" t="str">
        <f t="shared" si="103"/>
        <v/>
      </c>
      <c r="T183" s="37" t="str">
        <f t="shared" si="103"/>
        <v/>
      </c>
      <c r="U183" s="37" t="str">
        <f t="shared" si="103"/>
        <v/>
      </c>
      <c r="V183" s="37" t="str">
        <f t="shared" si="103"/>
        <v/>
      </c>
      <c r="W183" s="37" t="str">
        <f t="shared" si="103"/>
        <v/>
      </c>
      <c r="X183" s="37" t="str">
        <f t="shared" ref="X183:Z184" si="104">IF(AND(ISNUMBER(H136),ISNUMBER(H134)),H136-H134,"")</f>
        <v/>
      </c>
      <c r="Y183" s="37" t="str">
        <f t="shared" si="104"/>
        <v/>
      </c>
      <c r="Z183" s="37">
        <f t="shared" si="104"/>
        <v>5.5555000000000021E-2</v>
      </c>
      <c r="AA183" s="37">
        <f>MIN(R183:Y183)</f>
        <v>6.9000000000000061E-2</v>
      </c>
      <c r="AB183" s="37">
        <f>MAX(R183:Y183)</f>
        <v>6.9000000000000061E-2</v>
      </c>
    </row>
    <row r="184" spans="1:28" s="1" customFormat="1" ht="42">
      <c r="A184" s="365" t="s">
        <v>1302</v>
      </c>
      <c r="B184" s="37">
        <f>IF(ISNUMBER('ESP-DMU'!$B159),'ESP-DMU'!$B159,"")</f>
        <v>2.004</v>
      </c>
      <c r="C184" s="37" t="str">
        <f>IF(ISNUMBER('BLAST-USIT'!$B159),'BLAST-USIT'!$B159,"")</f>
        <v/>
      </c>
      <c r="D184" s="37" t="str">
        <f>IF(ISNUMBER(DOE21D!$B159),DOE21D!$B159,"")</f>
        <v/>
      </c>
      <c r="E184" s="37" t="str">
        <f>IF(ISNUMBER('SRES-SUN'!$B159),'SRES-SUN'!$B159,"")</f>
        <v/>
      </c>
      <c r="F184" s="37" t="str">
        <f>IF(ISNUMBER('SRES-BRE'!$B159),'SRES-BRE'!$B159,"")</f>
        <v/>
      </c>
      <c r="G184" s="37" t="str">
        <f>IF(ISNUMBER(S3PAS!$B159),S3PAS!$B159,"")</f>
        <v/>
      </c>
      <c r="H184" s="37" t="str">
        <f>IF(ISNUMBER(TRNSYS!$B159),TRNSYS!$B159,"")</f>
        <v/>
      </c>
      <c r="I184" s="37" t="str">
        <f>IF(ISNUMBER(TASE!$B159),TASE!$B159,"")</f>
        <v/>
      </c>
      <c r="J184" s="37">
        <f>IF(ISNUMBER(YourData!$B159),YourData!$B159,"")</f>
        <v>2.0917400000000002</v>
      </c>
      <c r="K184" s="37">
        <f t="shared" ref="K184:K191" si="105">MIN(B184:I184)</f>
        <v>2.004</v>
      </c>
      <c r="L184" s="37">
        <f t="shared" ref="L184:L191" si="106">MAX(B184:I184)</f>
        <v>2.004</v>
      </c>
      <c r="M184" s="38">
        <f t="shared" ref="M184:M191" si="107">AVERAGE(B184:I184)</f>
        <v>2.004</v>
      </c>
      <c r="N184" s="33"/>
      <c r="O184" s="33"/>
      <c r="P184" s="33"/>
      <c r="Q184" s="361"/>
      <c r="R184" s="37">
        <f t="shared" si="103"/>
        <v>2.3999999999999994E-2</v>
      </c>
      <c r="S184" s="37">
        <f t="shared" si="103"/>
        <v>8.7999999999999967E-2</v>
      </c>
      <c r="T184" s="37" t="str">
        <f t="shared" si="103"/>
        <v/>
      </c>
      <c r="U184" s="37" t="str">
        <f t="shared" si="103"/>
        <v/>
      </c>
      <c r="V184" s="37" t="str">
        <f t="shared" si="103"/>
        <v/>
      </c>
      <c r="W184" s="37" t="str">
        <f t="shared" si="103"/>
        <v/>
      </c>
      <c r="X184" s="37">
        <f t="shared" si="104"/>
        <v>6.8899999999999961E-2</v>
      </c>
      <c r="Y184" s="37">
        <f t="shared" si="104"/>
        <v>4.2000000000000037E-2</v>
      </c>
      <c r="Z184" s="37">
        <f t="shared" si="104"/>
        <v>3.8889000000000007E-2</v>
      </c>
      <c r="AA184" s="37">
        <f>MIN(R184:Y184)</f>
        <v>2.3999999999999994E-2</v>
      </c>
      <c r="AB184" s="37">
        <f>MAX(R184:Y184)</f>
        <v>8.7999999999999967E-2</v>
      </c>
    </row>
    <row r="185" spans="1:28" s="1" customFormat="1" ht="70">
      <c r="A185" s="361" t="s">
        <v>1533</v>
      </c>
      <c r="B185" s="37">
        <f>IF(ISNUMBER('ESP-DMU'!$B160),'ESP-DMU'!$B160,"")</f>
        <v>2.6509999999999998</v>
      </c>
      <c r="C185" s="37" t="str">
        <f>IF(ISNUMBER('BLAST-USIT'!$B160),'BLAST-USIT'!$B160,"")</f>
        <v/>
      </c>
      <c r="D185" s="37" t="str">
        <f>IF(ISNUMBER(DOE21D!$B160),DOE21D!$B160,"")</f>
        <v/>
      </c>
      <c r="E185" s="37" t="str">
        <f>IF(ISNUMBER('SRES-SUN'!$B160),'SRES-SUN'!$B160,"")</f>
        <v/>
      </c>
      <c r="F185" s="37" t="str">
        <f>IF(ISNUMBER('SRES-BRE'!$B160),'SRES-BRE'!$B160,"")</f>
        <v/>
      </c>
      <c r="G185" s="37" t="str">
        <f>IF(ISNUMBER(S3PAS!$B160),S3PAS!$B160,"")</f>
        <v/>
      </c>
      <c r="H185" s="37" t="str">
        <f>IF(ISNUMBER(TRNSYS!$B160),TRNSYS!$B160,"")</f>
        <v/>
      </c>
      <c r="I185" s="37" t="str">
        <f>IF(ISNUMBER(TASE!$B160),TASE!$B160,"")</f>
        <v/>
      </c>
      <c r="J185" s="37">
        <f>IF(ISNUMBER(YourData!$B160),YourData!$B160,"")</f>
        <v>2.8557600000000001</v>
      </c>
      <c r="K185" s="37">
        <f t="shared" si="105"/>
        <v>2.6509999999999998</v>
      </c>
      <c r="L185" s="37">
        <f t="shared" si="106"/>
        <v>2.6509999999999998</v>
      </c>
      <c r="M185" s="38">
        <f t="shared" si="107"/>
        <v>2.6509999999999998</v>
      </c>
      <c r="N185" s="33"/>
      <c r="O185" s="33"/>
      <c r="P185" s="33"/>
      <c r="Q185" s="362"/>
      <c r="R185" s="37"/>
      <c r="S185" s="37"/>
      <c r="T185" s="37"/>
      <c r="U185" s="37"/>
      <c r="V185" s="37"/>
      <c r="W185" s="37"/>
      <c r="X185" s="37"/>
      <c r="Y185" s="37"/>
      <c r="Z185" s="37"/>
      <c r="AA185" s="33"/>
      <c r="AB185" s="33"/>
    </row>
    <row r="186" spans="1:28" s="1" customFormat="1" ht="70">
      <c r="A186" s="363" t="s">
        <v>1344</v>
      </c>
      <c r="B186" s="37">
        <f>IF(ISNUMBER('ESP-DMU'!$B161),'ESP-DMU'!$B161,"")</f>
        <v>2.7010000000000001</v>
      </c>
      <c r="C186" s="37">
        <f>IF(ISNUMBER('BLAST-USIT'!$B161),'BLAST-USIT'!$B161,"")</f>
        <v>2.9729999999999999</v>
      </c>
      <c r="D186" s="37" t="str">
        <f>IF(ISNUMBER(DOE21D!$B161),DOE21D!$B161,"")</f>
        <v/>
      </c>
      <c r="E186" s="37" t="str">
        <f>IF(ISNUMBER('SRES-SUN'!$B161),'SRES-SUN'!$B161,"")</f>
        <v/>
      </c>
      <c r="F186" s="37" t="str">
        <f>IF(ISNUMBER('SRES-BRE'!$B161),'SRES-BRE'!$B161,"")</f>
        <v/>
      </c>
      <c r="G186" s="37" t="str">
        <f>IF(ISNUMBER(S3PAS!$B161),S3PAS!$B161,"")</f>
        <v/>
      </c>
      <c r="H186" s="37">
        <f>IF(ISNUMBER(TRNSYS!$B161),TRNSYS!$B161,"")</f>
        <v>2.9805555555555601</v>
      </c>
      <c r="I186" s="37">
        <f>IF(ISNUMBER(TASE!$B161),TASE!$B161,"")</f>
        <v>3.3250000000000002</v>
      </c>
      <c r="J186" s="37">
        <f>IF(ISNUMBER(YourData!$B161),YourData!$B161,"")</f>
        <v>3.0444599999999999</v>
      </c>
      <c r="K186" s="37">
        <f t="shared" si="105"/>
        <v>2.7010000000000001</v>
      </c>
      <c r="L186" s="37">
        <f t="shared" si="106"/>
        <v>3.3250000000000002</v>
      </c>
      <c r="M186" s="38">
        <f t="shared" si="107"/>
        <v>2.99488888888889</v>
      </c>
      <c r="N186" s="33"/>
      <c r="O186" s="33"/>
      <c r="P186" s="33"/>
      <c r="Q186" s="361" t="s">
        <v>1336</v>
      </c>
      <c r="R186" s="37">
        <f t="shared" ref="R186:Z186" si="108">IF(AND(ISNUMBER(B138),ISNUMBER(B137)),B138-B137,"")</f>
        <v>0.26800000000000002</v>
      </c>
      <c r="S186" s="37">
        <f t="shared" si="108"/>
        <v>0.27500000000000002</v>
      </c>
      <c r="T186" s="37">
        <f t="shared" si="108"/>
        <v>0.29299999999999993</v>
      </c>
      <c r="U186" s="37">
        <f t="shared" si="108"/>
        <v>0.30400000000000005</v>
      </c>
      <c r="V186" s="37">
        <f t="shared" si="108"/>
        <v>0.30400000000000005</v>
      </c>
      <c r="W186" s="37">
        <f t="shared" si="108"/>
        <v>0.28600000000000003</v>
      </c>
      <c r="X186" s="37">
        <f t="shared" si="108"/>
        <v>0.30320000000000003</v>
      </c>
      <c r="Y186" s="37">
        <f t="shared" si="108"/>
        <v>0.30199999999999994</v>
      </c>
      <c r="Z186" s="37">
        <f t="shared" si="108"/>
        <v>0.29166599999999998</v>
      </c>
      <c r="AA186" s="37">
        <f t="shared" ref="AA186:AA194" si="109">MIN(R186:Y186)</f>
        <v>0.26800000000000002</v>
      </c>
      <c r="AB186" s="37">
        <f t="shared" ref="AB186:AB194" si="110">MAX(R186:Y186)</f>
        <v>0.30400000000000005</v>
      </c>
    </row>
    <row r="187" spans="1:28" s="1" customFormat="1" ht="70">
      <c r="A187" s="361" t="s">
        <v>1345</v>
      </c>
      <c r="B187" s="37">
        <f>IF(ISNUMBER('ESP-DMU'!$B162),'ESP-DMU'!$B162,"")</f>
        <v>2.7869999999999999</v>
      </c>
      <c r="C187" s="37" t="str">
        <f>IF(ISNUMBER('BLAST-USIT'!$B162),'BLAST-USIT'!$B162,"")</f>
        <v/>
      </c>
      <c r="D187" s="37" t="str">
        <f>IF(ISNUMBER(DOE21D!$B162),DOE21D!$B162,"")</f>
        <v/>
      </c>
      <c r="E187" s="37" t="str">
        <f>IF(ISNUMBER('SRES-SUN'!$B162),'SRES-SUN'!$B162,"")</f>
        <v/>
      </c>
      <c r="F187" s="37" t="str">
        <f>IF(ISNUMBER('SRES-BRE'!$B162),'SRES-BRE'!$B162,"")</f>
        <v/>
      </c>
      <c r="G187" s="37" t="str">
        <f>IF(ISNUMBER(S3PAS!$B162),S3PAS!$B162,"")</f>
        <v/>
      </c>
      <c r="H187" s="37" t="str">
        <f>IF(ISNUMBER(TRNSYS!$B162),TRNSYS!$B162,"")</f>
        <v/>
      </c>
      <c r="I187" s="37" t="str">
        <f>IF(ISNUMBER(TASE!$B162),TASE!$B162,"")</f>
        <v/>
      </c>
      <c r="J187" s="37">
        <f>IF(ISNUMBER(YourData!$B162),YourData!$B162,"")</f>
        <v>3.0341200000000002</v>
      </c>
      <c r="K187" s="37">
        <f t="shared" si="105"/>
        <v>2.7869999999999999</v>
      </c>
      <c r="L187" s="37">
        <f t="shared" si="106"/>
        <v>2.7869999999999999</v>
      </c>
      <c r="M187" s="38">
        <f t="shared" si="107"/>
        <v>2.7869999999999999</v>
      </c>
      <c r="N187" s="33"/>
      <c r="O187" s="33"/>
      <c r="P187" s="33"/>
      <c r="Q187" s="361" t="s">
        <v>1337</v>
      </c>
      <c r="R187" s="37">
        <f t="shared" ref="R187:Z187" si="111">IF(AND(ISNUMBER(B139),ISNUMBER(B137)),B139-B137,"")</f>
        <v>0.22899999999999998</v>
      </c>
      <c r="S187" s="37">
        <f t="shared" si="111"/>
        <v>0.37100000000000011</v>
      </c>
      <c r="T187" s="37">
        <f t="shared" si="111"/>
        <v>0.26100000000000001</v>
      </c>
      <c r="U187" s="37">
        <f t="shared" si="111"/>
        <v>0.41200000000000014</v>
      </c>
      <c r="V187" s="37">
        <f t="shared" si="111"/>
        <v>0.41100000000000003</v>
      </c>
      <c r="W187" s="37">
        <f t="shared" si="111"/>
        <v>0.37400000000000011</v>
      </c>
      <c r="X187" s="37">
        <f t="shared" si="111"/>
        <v>0.37720000000000009</v>
      </c>
      <c r="Y187" s="37">
        <f t="shared" si="111"/>
        <v>0.36199999999999988</v>
      </c>
      <c r="Z187" s="37">
        <f t="shared" si="111"/>
        <v>0.29999999999999993</v>
      </c>
      <c r="AA187" s="37">
        <f t="shared" si="109"/>
        <v>0.22899999999999998</v>
      </c>
      <c r="AB187" s="37">
        <f t="shared" si="110"/>
        <v>0.41200000000000014</v>
      </c>
    </row>
    <row r="188" spans="1:28" s="1" customFormat="1" ht="56">
      <c r="A188" s="361" t="s">
        <v>1303</v>
      </c>
      <c r="B188" s="37">
        <f>IF(ISNUMBER('ESP-DMU'!$B163),'ESP-DMU'!$B163,"")</f>
        <v>2.867</v>
      </c>
      <c r="C188" s="37">
        <f>IF(ISNUMBER('BLAST-USIT'!$B163),'BLAST-USIT'!$B163,"")</f>
        <v>3.28</v>
      </c>
      <c r="D188" s="37">
        <f>IF(ISNUMBER(DOE21D!$B163),DOE21D!$B163,"")</f>
        <v>3.4649999999999999</v>
      </c>
      <c r="E188" s="37">
        <f>IF(ISNUMBER('SRES-SUN'!$B163),'SRES-SUN'!$B163,"")</f>
        <v>3.6949999999999998</v>
      </c>
      <c r="F188" s="37" t="str">
        <f>IF(ISNUMBER('SRES-BRE'!$B163),'SRES-BRE'!$B163,"")</f>
        <v/>
      </c>
      <c r="G188" s="37">
        <f>IF(ISNUMBER(S3PAS!$B163),S3PAS!$B163,"")</f>
        <v>3.3479999999999999</v>
      </c>
      <c r="H188" s="37">
        <f>IF(ISNUMBER(TRNSYS!$B163),TRNSYS!$B163,"")</f>
        <v>3.3361111111111099</v>
      </c>
      <c r="I188" s="37">
        <f>IF(ISNUMBER(TASE!$B163),TASE!$B163,"")</f>
        <v>3.52</v>
      </c>
      <c r="J188" s="37">
        <f>IF(ISNUMBER(YourData!$B163),YourData!$B163,"")</f>
        <v>3.2464400000000002</v>
      </c>
      <c r="K188" s="37">
        <f t="shared" si="105"/>
        <v>2.867</v>
      </c>
      <c r="L188" s="37">
        <f t="shared" si="106"/>
        <v>3.6949999999999998</v>
      </c>
      <c r="M188" s="38">
        <f t="shared" si="107"/>
        <v>3.3587301587301583</v>
      </c>
      <c r="N188" s="33"/>
      <c r="O188" s="33"/>
      <c r="P188" s="33"/>
      <c r="Q188" s="361" t="s">
        <v>1338</v>
      </c>
      <c r="R188" s="37">
        <f t="shared" ref="R188:Z188" si="112">IF(AND(ISNUMBER(B140),ISNUMBER(B137)),B140-B137,"")</f>
        <v>3.0270000000000001</v>
      </c>
      <c r="S188" s="37">
        <f t="shared" si="112"/>
        <v>1.8439999999999999</v>
      </c>
      <c r="T188" s="37">
        <f t="shared" si="112"/>
        <v>1.778</v>
      </c>
      <c r="U188" s="37">
        <f t="shared" si="112"/>
        <v>2.097</v>
      </c>
      <c r="V188" s="37">
        <f t="shared" si="112"/>
        <v>2.0960000000000001</v>
      </c>
      <c r="W188" s="37">
        <f t="shared" si="112"/>
        <v>1.7520000000000002</v>
      </c>
      <c r="X188" s="37">
        <f t="shared" si="112"/>
        <v>1.9472</v>
      </c>
      <c r="Y188" s="37">
        <f t="shared" si="112"/>
        <v>2.6970000000000001</v>
      </c>
      <c r="Z188" s="37">
        <f t="shared" si="112"/>
        <v>2.769444</v>
      </c>
      <c r="AA188" s="37">
        <f t="shared" si="109"/>
        <v>1.7520000000000002</v>
      </c>
      <c r="AB188" s="37">
        <f t="shared" si="110"/>
        <v>3.0270000000000001</v>
      </c>
    </row>
    <row r="189" spans="1:28" s="1" customFormat="1" ht="56">
      <c r="A189" s="361" t="s">
        <v>1304</v>
      </c>
      <c r="B189" s="37">
        <f>IF(ISNUMBER('ESP-DMU'!$B164),'ESP-DMU'!$B164,"")</f>
        <v>4.3860000000000001</v>
      </c>
      <c r="C189" s="37">
        <f>IF(ISNUMBER('BLAST-USIT'!$B164),'BLAST-USIT'!$B164,"")</f>
        <v>4.984</v>
      </c>
      <c r="D189" s="37">
        <f>IF(ISNUMBER(DOE21D!$B164),DOE21D!$B164,"")</f>
        <v>4.9939999999999998</v>
      </c>
      <c r="E189" s="37">
        <f>IF(ISNUMBER('SRES-SUN'!$B164),'SRES-SUN'!$B164,"")</f>
        <v>5.2789999999999999</v>
      </c>
      <c r="F189" s="37" t="str">
        <f>IF(ISNUMBER('SRES-BRE'!$B164),'SRES-BRE'!$B164,"")</f>
        <v/>
      </c>
      <c r="G189" s="37">
        <f>IF(ISNUMBER(S3PAS!$B164),S3PAS!$B164,"")</f>
        <v>5.1589999999999998</v>
      </c>
      <c r="H189" s="37">
        <f>IF(ISNUMBER(TRNSYS!$B164),TRNSYS!$B164,"")</f>
        <v>4.8916666666666702</v>
      </c>
      <c r="I189" s="37">
        <f>IF(ISNUMBER(TASE!$B164),TASE!$B164,"")</f>
        <v>5.1070000000000002</v>
      </c>
      <c r="J189" s="37">
        <f>IF(ISNUMBER(YourData!$B164),YourData!$B164,"")</f>
        <v>5.0669199999999996</v>
      </c>
      <c r="K189" s="37">
        <f t="shared" si="105"/>
        <v>4.3860000000000001</v>
      </c>
      <c r="L189" s="37">
        <f t="shared" si="106"/>
        <v>5.2789999999999999</v>
      </c>
      <c r="M189" s="38">
        <f t="shared" si="107"/>
        <v>4.9715238095238101</v>
      </c>
      <c r="N189" s="33"/>
      <c r="O189" s="33"/>
      <c r="P189" s="33"/>
      <c r="Q189" s="361" t="s">
        <v>1555</v>
      </c>
      <c r="R189" s="37">
        <f t="shared" ref="R189:Z189" si="113">IF(AND(ISNUMBER(B142),ISNUMBER(B137)),B142-B137,"")</f>
        <v>7.3419999999999996</v>
      </c>
      <c r="S189" s="37">
        <f t="shared" si="113"/>
        <v>7.9690000000000003</v>
      </c>
      <c r="T189" s="37" t="str">
        <f t="shared" si="113"/>
        <v/>
      </c>
      <c r="U189" s="37">
        <f t="shared" si="113"/>
        <v>9.0009999999999994</v>
      </c>
      <c r="V189" s="37">
        <f t="shared" si="113"/>
        <v>9.5150000000000006</v>
      </c>
      <c r="W189" s="37" t="str">
        <f t="shared" si="113"/>
        <v/>
      </c>
      <c r="X189" s="37">
        <f t="shared" si="113"/>
        <v>8.0271999999999988</v>
      </c>
      <c r="Y189" s="37">
        <f t="shared" si="113"/>
        <v>8.0310000000000006</v>
      </c>
      <c r="Z189" s="37">
        <f t="shared" si="113"/>
        <v>8.0916639999999997</v>
      </c>
      <c r="AA189" s="37">
        <f t="shared" si="109"/>
        <v>7.3419999999999996</v>
      </c>
      <c r="AB189" s="37">
        <f t="shared" si="110"/>
        <v>9.5150000000000006</v>
      </c>
    </row>
    <row r="190" spans="1:28" s="1" customFormat="1" ht="42">
      <c r="A190" s="361" t="s">
        <v>1305</v>
      </c>
      <c r="B190" s="37">
        <f>IF(ISNUMBER('ESP-DMU'!$B165),'ESP-DMU'!$B165,"")</f>
        <v>2.6850000000000001</v>
      </c>
      <c r="C190" s="37">
        <f>IF(ISNUMBER('BLAST-USIT'!$B165),'BLAST-USIT'!$B165,"")</f>
        <v>3.1</v>
      </c>
      <c r="D190" s="37">
        <f>IF(ISNUMBER(DOE21D!$B165),DOE21D!$B165,"")</f>
        <v>3.282</v>
      </c>
      <c r="E190" s="37">
        <f>IF(ISNUMBER('SRES-SUN'!$B165),'SRES-SUN'!$B165,"")</f>
        <v>3.4950000000000001</v>
      </c>
      <c r="F190" s="37" t="str">
        <f>IF(ISNUMBER('SRES-BRE'!$B165),'SRES-BRE'!$B165,"")</f>
        <v/>
      </c>
      <c r="G190" s="37">
        <f>IF(ISNUMBER(S3PAS!$B165),S3PAS!$B165,"")</f>
        <v>3.1589999999999998</v>
      </c>
      <c r="H190" s="37">
        <f>IF(ISNUMBER(TRNSYS!$B165),TRNSYS!$B165,"")</f>
        <v>3.1527777777777799</v>
      </c>
      <c r="I190" s="37">
        <f>IF(ISNUMBER(TASE!$B165),TASE!$B165,"")</f>
        <v>3.3330000000000002</v>
      </c>
      <c r="J190" s="37">
        <f>IF(ISNUMBER(YourData!$B165),YourData!$B165,"")</f>
        <v>3.0628000000000002</v>
      </c>
      <c r="K190" s="37">
        <f t="shared" si="105"/>
        <v>2.6850000000000001</v>
      </c>
      <c r="L190" s="37">
        <f t="shared" si="106"/>
        <v>3.4950000000000001</v>
      </c>
      <c r="M190" s="38">
        <f t="shared" si="107"/>
        <v>3.172396825396826</v>
      </c>
      <c r="N190" s="33"/>
      <c r="O190" s="33"/>
      <c r="P190" s="33"/>
      <c r="Q190" s="361" t="s">
        <v>1339</v>
      </c>
      <c r="R190" s="37">
        <f t="shared" ref="R190:Z190" si="114">IF(AND(ISNUMBER(B143),ISNUMBER(B142)),B143-B142,"")</f>
        <v>-2.6549999999999994</v>
      </c>
      <c r="S190" s="37">
        <f t="shared" si="114"/>
        <v>-2.7750000000000004</v>
      </c>
      <c r="T190" s="37" t="str">
        <f t="shared" si="114"/>
        <v/>
      </c>
      <c r="U190" s="37">
        <f t="shared" si="114"/>
        <v>-3.3169999999999993</v>
      </c>
      <c r="V190" s="37">
        <f t="shared" si="114"/>
        <v>-3.2359999999999998</v>
      </c>
      <c r="W190" s="37" t="str">
        <f t="shared" si="114"/>
        <v/>
      </c>
      <c r="X190" s="37">
        <f t="shared" si="114"/>
        <v>-3.0029999999999992</v>
      </c>
      <c r="Y190" s="37">
        <f t="shared" si="114"/>
        <v>-2.4570000000000007</v>
      </c>
      <c r="Z190" s="37">
        <f t="shared" si="114"/>
        <v>-2.9944400000000009</v>
      </c>
      <c r="AA190" s="37">
        <f t="shared" si="109"/>
        <v>-3.3169999999999993</v>
      </c>
      <c r="AB190" s="37">
        <f t="shared" si="110"/>
        <v>-2.4570000000000007</v>
      </c>
    </row>
    <row r="191" spans="1:28" s="1" customFormat="1" ht="56">
      <c r="A191" s="361" t="s">
        <v>1306</v>
      </c>
      <c r="B191" s="37">
        <f>IF(ISNUMBER('ESP-DMU'!$B166),'ESP-DMU'!$B166,"")</f>
        <v>2.8660000000000001</v>
      </c>
      <c r="C191" s="37">
        <f>IF(ISNUMBER('BLAST-USIT'!$B166),'BLAST-USIT'!$B166,"")</f>
        <v>3.2789999999999999</v>
      </c>
      <c r="D191" s="37">
        <f>IF(ISNUMBER(DOE21D!$B166),DOE21D!$B166,"")</f>
        <v>3.4649999999999999</v>
      </c>
      <c r="E191" s="37">
        <f>IF(ISNUMBER('SRES-SUN'!$B166),'SRES-SUN'!$B166,"")</f>
        <v>3.6949999999999998</v>
      </c>
      <c r="F191" s="37" t="str">
        <f>IF(ISNUMBER('SRES-BRE'!$B166),'SRES-BRE'!$B166,"")</f>
        <v/>
      </c>
      <c r="G191" s="37">
        <f>IF(ISNUMBER(S3PAS!$B166),S3PAS!$B166,"")</f>
        <v>3.3410000000000002</v>
      </c>
      <c r="H191" s="37">
        <f>IF(ISNUMBER(TRNSYS!$B166),TRNSYS!$B166,"")</f>
        <v>3.3361111111111099</v>
      </c>
      <c r="I191" s="37">
        <f>IF(ISNUMBER(TASE!$B166),TASE!$B166,"")</f>
        <v>3.5249999999999999</v>
      </c>
      <c r="J191" s="37">
        <f>IF(ISNUMBER(YourData!$B166),YourData!$B166,"")</f>
        <v>3.2463500000000001</v>
      </c>
      <c r="K191" s="37">
        <f t="shared" si="105"/>
        <v>2.8660000000000001</v>
      </c>
      <c r="L191" s="37">
        <f t="shared" si="106"/>
        <v>3.6949999999999998</v>
      </c>
      <c r="M191" s="38">
        <f t="shared" si="107"/>
        <v>3.3581587301587299</v>
      </c>
      <c r="N191" s="33"/>
      <c r="O191" s="33"/>
      <c r="P191" s="33"/>
      <c r="Q191" s="361" t="s">
        <v>1340</v>
      </c>
      <c r="R191" s="37">
        <f t="shared" ref="R191:Z191" si="115">IF(AND(ISNUMBER(B147),ISNUMBER(B142)),B147-B142,"")</f>
        <v>-2.4669999999999996</v>
      </c>
      <c r="S191" s="37">
        <f t="shared" si="115"/>
        <v>-2.7640000000000002</v>
      </c>
      <c r="T191" s="37" t="str">
        <f t="shared" si="115"/>
        <v/>
      </c>
      <c r="U191" s="37">
        <f t="shared" si="115"/>
        <v>-3.1029999999999998</v>
      </c>
      <c r="V191" s="37">
        <f t="shared" si="115"/>
        <v>-3.0459999999999994</v>
      </c>
      <c r="W191" s="37" t="str">
        <f t="shared" si="115"/>
        <v/>
      </c>
      <c r="X191" s="37">
        <f t="shared" si="115"/>
        <v>-2.8079999999999989</v>
      </c>
      <c r="Y191" s="37">
        <f t="shared" si="115"/>
        <v>-3.0510000000000002</v>
      </c>
      <c r="Z191" s="37">
        <f t="shared" si="115"/>
        <v>-2.6861100000000002</v>
      </c>
      <c r="AA191" s="37">
        <f t="shared" si="109"/>
        <v>-3.1029999999999998</v>
      </c>
      <c r="AB191" s="37">
        <f t="shared" si="110"/>
        <v>-2.4669999999999996</v>
      </c>
    </row>
    <row r="192" spans="1:28" s="1" customFormat="1" ht="42">
      <c r="A192" s="355"/>
      <c r="B192" s="35" t="str">
        <f>'ESP-DMU'!$E$54</f>
        <v>ESP/DMU</v>
      </c>
      <c r="C192" s="35" t="str">
        <f>'BLAST-USIT'!$E$54</f>
        <v>BLAST/US-IT</v>
      </c>
      <c r="D192" s="35" t="str">
        <f>DOE21D!$E$54</f>
        <v>DOE21D/NREL</v>
      </c>
      <c r="E192" s="35" t="str">
        <f>'SRES-SUN'!$E$54</f>
        <v>SRES-SUN/NREL</v>
      </c>
      <c r="F192" s="35" t="str">
        <f>'SRES-BRE'!$E$54</f>
        <v>SRES/BRE</v>
      </c>
      <c r="G192" s="35" t="str">
        <f>S3PAS!$E$54</f>
        <v>S3PAS/SPAIN</v>
      </c>
      <c r="H192" s="35" t="str">
        <f>TRNSYS!$E$54</f>
        <v>TSYS/BEL-BRE</v>
      </c>
      <c r="I192" s="35" t="str">
        <f>TASE!$E$54</f>
        <v>TASE/FINLAND</v>
      </c>
      <c r="J192" s="35" t="str">
        <f>YourData!$E$54</f>
        <v>OS/NREL</v>
      </c>
      <c r="K192" s="36" t="s">
        <v>13</v>
      </c>
      <c r="L192" s="36" t="s">
        <v>13</v>
      </c>
      <c r="M192" s="33" t="s">
        <v>146</v>
      </c>
      <c r="N192" s="33"/>
      <c r="O192" s="33"/>
      <c r="P192" s="33"/>
      <c r="Q192" s="361" t="s">
        <v>1341</v>
      </c>
      <c r="R192" s="37">
        <f t="shared" ref="R192:Z192" si="116">IF(AND(ISNUMBER(B144),ISNUMBER(B142)),B144-B142,"")</f>
        <v>-2.3239999999999998</v>
      </c>
      <c r="S192" s="37">
        <f t="shared" si="116"/>
        <v>-1.6589999999999998</v>
      </c>
      <c r="T192" s="37" t="str">
        <f t="shared" si="116"/>
        <v/>
      </c>
      <c r="U192" s="37">
        <f t="shared" si="116"/>
        <v>-1.956999999999999</v>
      </c>
      <c r="V192" s="37">
        <f t="shared" si="116"/>
        <v>-2.2609999999999992</v>
      </c>
      <c r="W192" s="37" t="str">
        <f t="shared" si="116"/>
        <v/>
      </c>
      <c r="X192" s="37">
        <f t="shared" si="116"/>
        <v>-2.0649999999999995</v>
      </c>
      <c r="Y192" s="37">
        <f t="shared" si="116"/>
        <v>-1.2830000000000004</v>
      </c>
      <c r="Z192" s="37">
        <f t="shared" si="116"/>
        <v>-2.1000000000000005</v>
      </c>
      <c r="AA192" s="37">
        <f t="shared" si="109"/>
        <v>-2.3239999999999998</v>
      </c>
      <c r="AB192" s="37">
        <f t="shared" si="110"/>
        <v>-1.2830000000000004</v>
      </c>
    </row>
    <row r="193" spans="1:28" s="1" customFormat="1" ht="42">
      <c r="A193" s="361" t="s">
        <v>1307</v>
      </c>
      <c r="B193" s="37">
        <f>IF(ISNUMBER('ESP-DMU'!$B167),'ESP-DMU'!$B167,"")</f>
        <v>2.863</v>
      </c>
      <c r="C193" s="37">
        <f>IF(ISNUMBER('BLAST-USIT'!$B167),'BLAST-USIT'!$B167,"")</f>
        <v>3.2770000000000001</v>
      </c>
      <c r="D193" s="37" t="str">
        <f>IF(ISNUMBER(DOE21D!$B167),DOE21D!$B167,"")</f>
        <v/>
      </c>
      <c r="E193" s="37">
        <f>IF(ISNUMBER('SRES-SUN'!$B167),'SRES-SUN'!$B167,"")</f>
        <v>3.661</v>
      </c>
      <c r="F193" s="37" t="str">
        <f>IF(ISNUMBER('SRES-BRE'!$B167),'SRES-BRE'!$B167,"")</f>
        <v/>
      </c>
      <c r="G193" s="37" t="str">
        <f>IF(ISNUMBER(S3PAS!$B167),S3PAS!$B167,"")</f>
        <v/>
      </c>
      <c r="H193" s="37">
        <f>IF(ISNUMBER(TRNSYS!$B167),TRNSYS!$B167,"")</f>
        <v>3.3361111111111099</v>
      </c>
      <c r="I193" s="37">
        <f>IF(ISNUMBER(TASE!$B167),TASE!$B167,"")</f>
        <v>3.738</v>
      </c>
      <c r="J193" s="37">
        <f>IF(ISNUMBER(YourData!$B167),YourData!$B167,"")</f>
        <v>3.0253399999999999</v>
      </c>
      <c r="K193" s="37">
        <f t="shared" ref="K193:K206" si="117">MIN(B193:I193)</f>
        <v>2.863</v>
      </c>
      <c r="L193" s="37">
        <f>MAX(B193:I193)</f>
        <v>3.738</v>
      </c>
      <c r="M193" s="38">
        <f>AVERAGE(B193:I193)</f>
        <v>3.3750222222222219</v>
      </c>
      <c r="N193" s="33"/>
      <c r="O193" s="33"/>
      <c r="P193" s="33"/>
      <c r="Q193" s="361" t="s">
        <v>1568</v>
      </c>
      <c r="R193" s="37">
        <f t="shared" ref="R193:Z193" si="118">IF(AND(ISNUMBER(B145),ISNUMBER(B142)),B145-B142,"")</f>
        <v>-3.226</v>
      </c>
      <c r="S193" s="37">
        <f t="shared" si="118"/>
        <v>-2.8339999999999996</v>
      </c>
      <c r="T193" s="37" t="str">
        <f t="shared" si="118"/>
        <v/>
      </c>
      <c r="U193" s="37">
        <f t="shared" si="118"/>
        <v>-3.1629999999999994</v>
      </c>
      <c r="V193" s="37">
        <f t="shared" si="118"/>
        <v>-3.25</v>
      </c>
      <c r="W193" s="37" t="str">
        <f t="shared" si="118"/>
        <v/>
      </c>
      <c r="X193" s="37">
        <f t="shared" si="118"/>
        <v>-3.0429999999999993</v>
      </c>
      <c r="Y193" s="37">
        <f t="shared" si="118"/>
        <v>-2.9330000000000007</v>
      </c>
      <c r="Z193" s="37">
        <f t="shared" si="118"/>
        <v>-3.0277800000000008</v>
      </c>
      <c r="AA193" s="37">
        <f t="shared" si="109"/>
        <v>-3.25</v>
      </c>
      <c r="AB193" s="37">
        <f t="shared" si="110"/>
        <v>-2.8339999999999996</v>
      </c>
    </row>
    <row r="194" spans="1:28" s="1" customFormat="1" ht="42">
      <c r="A194" s="361" t="s">
        <v>1308</v>
      </c>
      <c r="B194" s="37">
        <f>IF(ISNUMBER('ESP-DMU'!$B168),'ESP-DMU'!$B168,"")</f>
        <v>2.8639999999999999</v>
      </c>
      <c r="C194" s="37">
        <f>IF(ISNUMBER('BLAST-USIT'!$B168),'BLAST-USIT'!$B168,"")</f>
        <v>3.278</v>
      </c>
      <c r="D194" s="37" t="str">
        <f>IF(ISNUMBER(DOE21D!$B168),DOE21D!$B168,"")</f>
        <v/>
      </c>
      <c r="E194" s="37">
        <f>IF(ISNUMBER('SRES-SUN'!$B168),'SRES-SUN'!$B168,"")</f>
        <v>3.6850000000000001</v>
      </c>
      <c r="F194" s="37" t="str">
        <f>IF(ISNUMBER('SRES-BRE'!$B168),'SRES-BRE'!$B168,"")</f>
        <v/>
      </c>
      <c r="G194" s="37" t="str">
        <f>IF(ISNUMBER(S3PAS!$B168),S3PAS!$B168,"")</f>
        <v/>
      </c>
      <c r="H194" s="37">
        <f>IF(ISNUMBER(TRNSYS!$B168),TRNSYS!$B168,"")</f>
        <v>3.3361111111111099</v>
      </c>
      <c r="I194" s="37">
        <f>IF(ISNUMBER(TASE!$B168),TASE!$B168,"")</f>
        <v>3.7589999999999999</v>
      </c>
      <c r="J194" s="37">
        <f>IF(ISNUMBER(YourData!$B168),YourData!$B168,"")</f>
        <v>3.0255999999999998</v>
      </c>
      <c r="K194" s="37">
        <f t="shared" si="117"/>
        <v>2.8639999999999999</v>
      </c>
      <c r="L194" s="37">
        <f t="shared" ref="L194:L206" si="119">MAX(B194:I194)</f>
        <v>3.7589999999999999</v>
      </c>
      <c r="M194" s="38">
        <f>AVERAGE(B194:I194)</f>
        <v>3.3844222222222222</v>
      </c>
      <c r="N194" s="33"/>
      <c r="O194" s="33"/>
      <c r="P194" s="33"/>
      <c r="Q194" s="361" t="s">
        <v>1569</v>
      </c>
      <c r="R194" s="37">
        <f t="shared" ref="R194:Z194" si="120">IF(AND(ISNUMBER(B146),ISNUMBER(B145)),B146-B145,"")</f>
        <v>-1.5699999999999994</v>
      </c>
      <c r="S194" s="37">
        <f t="shared" si="120"/>
        <v>-1.266</v>
      </c>
      <c r="T194" s="37" t="str">
        <f t="shared" si="120"/>
        <v/>
      </c>
      <c r="U194" s="37">
        <f t="shared" si="120"/>
        <v>-1.42</v>
      </c>
      <c r="V194" s="37">
        <f t="shared" si="120"/>
        <v>-1.6289999999999996</v>
      </c>
      <c r="W194" s="37" t="str">
        <f t="shared" si="120"/>
        <v/>
      </c>
      <c r="X194" s="37">
        <f t="shared" si="120"/>
        <v>-1.9940000000000002</v>
      </c>
      <c r="Y194" s="37" t="str">
        <f t="shared" si="120"/>
        <v/>
      </c>
      <c r="Z194" s="37">
        <f t="shared" si="120"/>
        <v>-1.7277699999999996</v>
      </c>
      <c r="AA194" s="37">
        <f t="shared" si="109"/>
        <v>-1.9940000000000002</v>
      </c>
      <c r="AB194" s="37">
        <f t="shared" si="110"/>
        <v>-1.266</v>
      </c>
    </row>
    <row r="195" spans="1:28" s="1" customFormat="1" ht="42">
      <c r="A195" s="361" t="s">
        <v>1309</v>
      </c>
      <c r="B195" s="37">
        <f>IF(ISNUMBER('ESP-DMU'!$B169),'ESP-DMU'!$B169,"")</f>
        <v>2.863</v>
      </c>
      <c r="C195" s="37">
        <f>IF(ISNUMBER('BLAST-USIT'!$B169),'BLAST-USIT'!$B169,"")</f>
        <v>3.2770000000000001</v>
      </c>
      <c r="D195" s="37" t="str">
        <f>IF(ISNUMBER(DOE21D!$B169),DOE21D!$B169,"")</f>
        <v/>
      </c>
      <c r="E195" s="37">
        <f>IF(ISNUMBER('SRES-SUN'!$B169),'SRES-SUN'!$B169,"")</f>
        <v>3.661</v>
      </c>
      <c r="F195" s="37" t="str">
        <f>IF(ISNUMBER('SRES-BRE'!$B169),'SRES-BRE'!$B169,"")</f>
        <v/>
      </c>
      <c r="G195" s="37" t="str">
        <f>IF(ISNUMBER(S3PAS!$B169),S3PAS!$B169,"")</f>
        <v/>
      </c>
      <c r="H195" s="37">
        <f>IF(ISNUMBER(TRNSYS!$B169),TRNSYS!$B169,"")</f>
        <v>3.3277777777777802</v>
      </c>
      <c r="I195" s="37">
        <f>IF(ISNUMBER(TASE!$B169),TASE!$B169,"")</f>
        <v>3.738</v>
      </c>
      <c r="J195" s="37">
        <f>IF(ISNUMBER(YourData!$B169),YourData!$B169,"")</f>
        <v>3.0148299999999999</v>
      </c>
      <c r="K195" s="37">
        <f t="shared" si="117"/>
        <v>2.863</v>
      </c>
      <c r="L195" s="37">
        <f t="shared" si="119"/>
        <v>3.738</v>
      </c>
      <c r="M195" s="38">
        <f>AVERAGE(B195:I195)</f>
        <v>3.3733555555555563</v>
      </c>
      <c r="N195" s="33"/>
      <c r="O195" s="33"/>
      <c r="P195" s="33"/>
      <c r="Q195" s="362" t="s">
        <v>39</v>
      </c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</row>
    <row r="196" spans="1:28" s="1" customFormat="1" ht="42">
      <c r="A196" s="361" t="s">
        <v>1310</v>
      </c>
      <c r="B196" s="37">
        <f>IF(ISNUMBER('ESP-DMU'!$B170),'ESP-DMU'!$B170,"")</f>
        <v>3.0139999999999998</v>
      </c>
      <c r="C196" s="37">
        <f>IF(ISNUMBER('BLAST-USIT'!$B170),'BLAST-USIT'!$B170,"")</f>
        <v>3.2759999999999998</v>
      </c>
      <c r="D196" s="37" t="str">
        <f>IF(ISNUMBER(DOE21D!$B170),DOE21D!$B170,"")</f>
        <v/>
      </c>
      <c r="E196" s="37">
        <f>IF(ISNUMBER('SRES-SUN'!$B170),'SRES-SUN'!$B170,"")</f>
        <v>3.681</v>
      </c>
      <c r="F196" s="37" t="str">
        <f>IF(ISNUMBER('SRES-BRE'!$B170),'SRES-BRE'!$B170,"")</f>
        <v/>
      </c>
      <c r="G196" s="37" t="str">
        <f>IF(ISNUMBER(S3PAS!$B170),S3PAS!$B170,"")</f>
        <v/>
      </c>
      <c r="H196" s="37">
        <f>IF(ISNUMBER(TRNSYS!$B170),TRNSYS!$B170,"")</f>
        <v>3.3277777777777802</v>
      </c>
      <c r="I196" s="37">
        <f>IF(ISNUMBER(TASE!$B170),TASE!$B170,"")</f>
        <v>3.77</v>
      </c>
      <c r="J196" s="37">
        <f>IF(ISNUMBER(YourData!$B170),YourData!$B170,"")</f>
        <v>3.0155099999999999</v>
      </c>
      <c r="K196" s="37">
        <f t="shared" si="117"/>
        <v>3.0139999999999998</v>
      </c>
      <c r="L196" s="37">
        <f t="shared" si="119"/>
        <v>3.77</v>
      </c>
      <c r="M196" s="38">
        <f>AVERAGE(B196:I196)</f>
        <v>3.4137555555555559</v>
      </c>
      <c r="N196" s="33"/>
      <c r="O196" s="33"/>
      <c r="P196" s="33"/>
      <c r="Q196" s="355"/>
      <c r="R196" s="35" t="str">
        <f>'ESP-DMU'!$E$54</f>
        <v>ESP/DMU</v>
      </c>
      <c r="S196" s="35" t="str">
        <f>'BLAST-USIT'!$E$54</f>
        <v>BLAST/US-IT</v>
      </c>
      <c r="T196" s="35" t="str">
        <f>DOE21D!$E$54</f>
        <v>DOE21D/NREL</v>
      </c>
      <c r="U196" s="35" t="str">
        <f>'SRES-SUN'!$E$54</f>
        <v>SRES-SUN/NREL</v>
      </c>
      <c r="V196" s="35" t="str">
        <f>'SRES-BRE'!$E$54</f>
        <v>SRES/BRE</v>
      </c>
      <c r="W196" s="35" t="str">
        <f>S3PAS!$E$54</f>
        <v>S3PAS/SPAIN</v>
      </c>
      <c r="X196" s="35" t="str">
        <f>TRNSYS!$E$54</f>
        <v>TSYS/BEL-BRE</v>
      </c>
      <c r="Y196" s="35" t="str">
        <f>TASE!$E$54</f>
        <v>TASE/FINLAND</v>
      </c>
      <c r="Z196" s="35" t="str">
        <f>YourData!$E$54</f>
        <v>OS/NREL</v>
      </c>
      <c r="AA196" s="33"/>
      <c r="AB196" s="33"/>
    </row>
    <row r="197" spans="1:28" s="1" customFormat="1" ht="42">
      <c r="A197" s="361" t="s">
        <v>1311</v>
      </c>
      <c r="B197" s="37">
        <f>IF(ISNUMBER('ESP-DMU'!$B171),'ESP-DMU'!$B171,"")</f>
        <v>3.0150000000000001</v>
      </c>
      <c r="C197" s="37">
        <f>IF(ISNUMBER('BLAST-USIT'!$B171),'BLAST-USIT'!$B171,"")</f>
        <v>3.2770000000000001</v>
      </c>
      <c r="D197" s="37" t="str">
        <f>IF(ISNUMBER(DOE21D!$B171),DOE21D!$B171,"")</f>
        <v/>
      </c>
      <c r="E197" s="37">
        <f>IF(ISNUMBER('SRES-SUN'!$B171),'SRES-SUN'!$B171,"")</f>
        <v>3.669</v>
      </c>
      <c r="F197" s="37" t="str">
        <f>IF(ISNUMBER('SRES-BRE'!$B171),'SRES-BRE'!$B171,"")</f>
        <v/>
      </c>
      <c r="G197" s="37" t="str">
        <f>IF(ISNUMBER(S3PAS!$B171),S3PAS!$B171,"")</f>
        <v/>
      </c>
      <c r="H197" s="37">
        <f>IF(ISNUMBER(TRNSYS!$B171),TRNSYS!$B171,"")</f>
        <v>3.3277777777777802</v>
      </c>
      <c r="I197" s="37" t="str">
        <f>IF(ISNUMBER(TASE!$B171),TASE!$B171,"")</f>
        <v/>
      </c>
      <c r="J197" s="37">
        <f>IF(ISNUMBER(YourData!$B171),YourData!$B171,"")</f>
        <v>2.9951599999999998</v>
      </c>
      <c r="K197" s="37">
        <f t="shared" si="117"/>
        <v>3.0150000000000001</v>
      </c>
      <c r="L197" s="37">
        <f t="shared" si="119"/>
        <v>3.669</v>
      </c>
      <c r="M197" s="37">
        <f>MIN(D197:K197)</f>
        <v>2.9951599999999998</v>
      </c>
      <c r="N197" s="33"/>
      <c r="O197" s="33"/>
      <c r="P197" s="33"/>
      <c r="Q197" s="361" t="s">
        <v>1342</v>
      </c>
      <c r="R197" s="37">
        <f>IF(AND(ISNUMBER(B185),ISNUMBER(B184)),B185-B184,"")</f>
        <v>0.6469999999999998</v>
      </c>
      <c r="S197" s="37" t="str">
        <f t="shared" ref="S197:Z197" si="121">IF(AND(ISNUMBER(C185),ISNUMBER(C184)),C185-C184,"")</f>
        <v/>
      </c>
      <c r="T197" s="37" t="str">
        <f t="shared" si="121"/>
        <v/>
      </c>
      <c r="U197" s="37" t="str">
        <f t="shared" si="121"/>
        <v/>
      </c>
      <c r="V197" s="37" t="str">
        <f t="shared" si="121"/>
        <v/>
      </c>
      <c r="W197" s="37" t="str">
        <f t="shared" si="121"/>
        <v/>
      </c>
      <c r="X197" s="37" t="str">
        <f t="shared" si="121"/>
        <v/>
      </c>
      <c r="Y197" s="37" t="str">
        <f t="shared" si="121"/>
        <v/>
      </c>
      <c r="Z197" s="37">
        <f t="shared" si="121"/>
        <v>0.76401999999999992</v>
      </c>
      <c r="AA197" s="37">
        <f t="shared" ref="AA197:AA202" si="122">MIN(R197:Y197)</f>
        <v>0.6469999999999998</v>
      </c>
      <c r="AB197" s="37">
        <f t="shared" ref="AB197:AB202" si="123">MAX(R197:Y197)</f>
        <v>0.6469999999999998</v>
      </c>
    </row>
    <row r="198" spans="1:28" s="1" customFormat="1" ht="28">
      <c r="A198" s="361" t="s">
        <v>1312</v>
      </c>
      <c r="B198" s="37">
        <f>IF(ISNUMBER('ESP-DMU'!$B172),'ESP-DMU'!$B172,"")</f>
        <v>2.8610000000000002</v>
      </c>
      <c r="C198" s="37">
        <f>IF(ISNUMBER('BLAST-USIT'!$B172),'BLAST-USIT'!$B172,"")</f>
        <v>3.2749999999999999</v>
      </c>
      <c r="D198" s="37" t="str">
        <f>IF(ISNUMBER(DOE21D!$B172),DOE21D!$B172,"")</f>
        <v/>
      </c>
      <c r="E198" s="37">
        <f>IF(ISNUMBER('SRES-SUN'!$B172),'SRES-SUN'!$B172,"")</f>
        <v>3.6509999999999998</v>
      </c>
      <c r="F198" s="37" t="str">
        <f>IF(ISNUMBER('SRES-BRE'!$B172),'SRES-BRE'!$B172,"")</f>
        <v/>
      </c>
      <c r="G198" s="37" t="str">
        <f>IF(ISNUMBER(S3PAS!$B172),S3PAS!$B172,"")</f>
        <v/>
      </c>
      <c r="H198" s="37">
        <f>IF(ISNUMBER(TRNSYS!$B172),TRNSYS!$B172,"")</f>
        <v>3.3361111111111099</v>
      </c>
      <c r="I198" s="37">
        <f>IF(ISNUMBER(TASE!$B172),TASE!$B172,"")</f>
        <v>3.7349999999999999</v>
      </c>
      <c r="J198" s="37">
        <f>IF(ISNUMBER(YourData!$B172),YourData!$B172,"")</f>
        <v>3.0244800000000001</v>
      </c>
      <c r="K198" s="37">
        <f t="shared" si="117"/>
        <v>2.8610000000000002</v>
      </c>
      <c r="L198" s="37">
        <f t="shared" si="119"/>
        <v>3.7349999999999999</v>
      </c>
      <c r="M198" s="37">
        <f>MIN(D198:K198)</f>
        <v>2.8610000000000002</v>
      </c>
      <c r="N198" s="33"/>
      <c r="O198" s="33"/>
      <c r="P198" s="33"/>
      <c r="Q198" s="362" t="s">
        <v>24</v>
      </c>
      <c r="R198" s="35" t="str">
        <f>'ESP-DMU'!$E$52</f>
        <v>DMU</v>
      </c>
      <c r="S198" s="35" t="str">
        <f>'BLAST-USIT'!$E$52</f>
        <v>US-IT</v>
      </c>
      <c r="T198" s="35" t="str">
        <f>DOE21D!$E$52</f>
        <v>NREL</v>
      </c>
      <c r="U198" s="35" t="str">
        <f>'SRES-SUN'!$E$52</f>
        <v>NREL</v>
      </c>
      <c r="V198" s="35" t="str">
        <f>'SRES-BRE'!$E$52</f>
        <v>BRE</v>
      </c>
      <c r="W198" s="35" t="str">
        <f>S3PAS!$E$52</f>
        <v>SPAIN</v>
      </c>
      <c r="X198" s="35" t="str">
        <f>TRNSYS!$E$52</f>
        <v>BEL-BRE</v>
      </c>
      <c r="Y198" s="35" t="str">
        <f>TASE!$E$52</f>
        <v>FINLAND</v>
      </c>
      <c r="Z198" s="35" t="str">
        <f>YourData!$E$52</f>
        <v>NREL</v>
      </c>
      <c r="AA198" s="37"/>
      <c r="AB198" s="37"/>
    </row>
    <row r="199" spans="1:28" s="1" customFormat="1" ht="56">
      <c r="A199" s="361" t="s">
        <v>1286</v>
      </c>
      <c r="B199" s="37">
        <f>IF(ISNUMBER('ESP-DMU'!$B173),'ESP-DMU'!$B173,"")</f>
        <v>2.0619999999999998</v>
      </c>
      <c r="C199" s="37">
        <f>IF(ISNUMBER('BLAST-USIT'!$B173),'BLAST-USIT'!$B173,"")</f>
        <v>2.2090000000000001</v>
      </c>
      <c r="D199" s="37">
        <f>IF(ISNUMBER(DOE21D!$B173),DOE21D!$B173,"")</f>
        <v>2.3279999999999998</v>
      </c>
      <c r="E199" s="37">
        <f>IF(ISNUMBER('SRES-SUN'!$B173),'SRES-SUN'!$B173,"")</f>
        <v>2.3849999999999998</v>
      </c>
      <c r="F199" s="37" t="str">
        <f>IF(ISNUMBER('SRES-BRE'!$B173),'SRES-BRE'!$B173,"")</f>
        <v/>
      </c>
      <c r="G199" s="37">
        <f>IF(ISNUMBER(S3PAS!$B173),S3PAS!$B173,"")</f>
        <v>2.2629999999999999</v>
      </c>
      <c r="H199" s="37">
        <f>IF(ISNUMBER(TRNSYS!$B173),TRNSYS!$B173,"")</f>
        <v>2.2211111111111101</v>
      </c>
      <c r="I199" s="37">
        <f>IF(ISNUMBER(TASE!$B173),TASE!$B173,"")</f>
        <v>2.27</v>
      </c>
      <c r="J199" s="37">
        <f>IF(ISNUMBER(YourData!$B173),YourData!$B173,"")</f>
        <v>2.2333500000000002</v>
      </c>
      <c r="K199" s="37">
        <f t="shared" si="117"/>
        <v>2.0619999999999998</v>
      </c>
      <c r="L199" s="37">
        <f t="shared" si="119"/>
        <v>2.3849999999999998</v>
      </c>
      <c r="M199" s="38">
        <f t="shared" ref="M199:M206" si="124">AVERAGE(B199:I199)</f>
        <v>2.248301587301587</v>
      </c>
      <c r="N199" s="33"/>
      <c r="O199" s="33"/>
      <c r="P199" s="33"/>
      <c r="Q199" s="361" t="s">
        <v>1352</v>
      </c>
      <c r="R199" s="37">
        <f>IF(AND(ISNUMBER(B186),ISNUMBER(B185)),B186-B185,"")</f>
        <v>5.0000000000000266E-2</v>
      </c>
      <c r="S199" s="37" t="str">
        <f t="shared" ref="S199:Z199" si="125">IF(AND(ISNUMBER(C186),ISNUMBER(C185)),C186-C185,"")</f>
        <v/>
      </c>
      <c r="T199" s="37" t="str">
        <f t="shared" si="125"/>
        <v/>
      </c>
      <c r="U199" s="37" t="str">
        <f t="shared" si="125"/>
        <v/>
      </c>
      <c r="V199" s="37" t="str">
        <f t="shared" si="125"/>
        <v/>
      </c>
      <c r="W199" s="37" t="str">
        <f t="shared" si="125"/>
        <v/>
      </c>
      <c r="X199" s="37" t="str">
        <f t="shared" si="125"/>
        <v/>
      </c>
      <c r="Y199" s="37" t="str">
        <f t="shared" si="125"/>
        <v/>
      </c>
      <c r="Z199" s="37">
        <f t="shared" si="125"/>
        <v>0.18869999999999987</v>
      </c>
      <c r="AA199" s="37">
        <f t="shared" si="122"/>
        <v>5.0000000000000266E-2</v>
      </c>
      <c r="AB199" s="37">
        <f t="shared" si="123"/>
        <v>5.0000000000000266E-2</v>
      </c>
    </row>
    <row r="200" spans="1:28" s="1" customFormat="1" ht="56">
      <c r="A200" s="361" t="s">
        <v>1313</v>
      </c>
      <c r="B200" s="37">
        <f>IF(ISNUMBER('ESP-DMU'!$B174),'ESP-DMU'!$B174,"")</f>
        <v>2.867</v>
      </c>
      <c r="C200" s="37">
        <f>IF(ISNUMBER('BLAST-USIT'!$B174),'BLAST-USIT'!$B174,"")</f>
        <v>3.28</v>
      </c>
      <c r="D200" s="37">
        <f>IF(ISNUMBER(DOE21D!$B174),DOE21D!$B174,"")</f>
        <v>3.476</v>
      </c>
      <c r="E200" s="37">
        <f>IF(ISNUMBER('SRES-SUN'!$B174),'SRES-SUN'!$B174,"")</f>
        <v>3.6949999999999998</v>
      </c>
      <c r="F200" s="37" t="str">
        <f>IF(ISNUMBER('SRES-BRE'!$B174),'SRES-BRE'!$B174,"")</f>
        <v/>
      </c>
      <c r="G200" s="37">
        <f>IF(ISNUMBER(S3PAS!$B174),S3PAS!$B174,"")</f>
        <v>3.3420000000000001</v>
      </c>
      <c r="H200" s="37">
        <f>IF(ISNUMBER(TRNSYS!$B174),TRNSYS!$B174,"")</f>
        <v>3.3361111111111099</v>
      </c>
      <c r="I200" s="37">
        <f>IF(ISNUMBER(TASE!$B174),TASE!$B174,"")</f>
        <v>3.52</v>
      </c>
      <c r="J200" s="37">
        <f>IF(ISNUMBER(YourData!$B174),YourData!$B174,"")</f>
        <v>3.2464400000000002</v>
      </c>
      <c r="K200" s="37">
        <f t="shared" si="117"/>
        <v>2.867</v>
      </c>
      <c r="L200" s="37">
        <f t="shared" si="119"/>
        <v>3.6949999999999998</v>
      </c>
      <c r="M200" s="38">
        <f t="shared" si="124"/>
        <v>3.3594444444444442</v>
      </c>
      <c r="N200" s="33"/>
      <c r="O200" s="33"/>
      <c r="P200" s="33"/>
      <c r="Q200" s="361" t="s">
        <v>1353</v>
      </c>
      <c r="R200" s="37">
        <f>IF(AND(ISNUMBER(B188),ISNUMBER(B187)),B188-B187,"")</f>
        <v>8.0000000000000071E-2</v>
      </c>
      <c r="S200" s="37" t="str">
        <f t="shared" ref="S200:Z200" si="126">IF(AND(ISNUMBER(C188),ISNUMBER(C187)),C188-C187,"")</f>
        <v/>
      </c>
      <c r="T200" s="37" t="str">
        <f t="shared" si="126"/>
        <v/>
      </c>
      <c r="U200" s="37" t="str">
        <f t="shared" si="126"/>
        <v/>
      </c>
      <c r="V200" s="37" t="str">
        <f t="shared" si="126"/>
        <v/>
      </c>
      <c r="W200" s="37" t="str">
        <f t="shared" si="126"/>
        <v/>
      </c>
      <c r="X200" s="37" t="str">
        <f t="shared" si="126"/>
        <v/>
      </c>
      <c r="Y200" s="37" t="str">
        <f t="shared" si="126"/>
        <v/>
      </c>
      <c r="Z200" s="37">
        <f t="shared" si="126"/>
        <v>0.21232000000000006</v>
      </c>
      <c r="AA200" s="37">
        <f t="shared" si="122"/>
        <v>8.0000000000000071E-2</v>
      </c>
      <c r="AB200" s="37">
        <f t="shared" si="123"/>
        <v>8.0000000000000071E-2</v>
      </c>
    </row>
    <row r="201" spans="1:28" s="1" customFormat="1" ht="56">
      <c r="A201" s="361" t="s">
        <v>1314</v>
      </c>
      <c r="B201" s="37">
        <f>IF(ISNUMBER('ESP-DMU'!$B175),'ESP-DMU'!$B175,"")</f>
        <v>3.625</v>
      </c>
      <c r="C201" s="37">
        <f>IF(ISNUMBER('BLAST-USIT'!$B175),'BLAST-USIT'!$B175,"")</f>
        <v>4.1239999999999997</v>
      </c>
      <c r="D201" s="37">
        <f>IF(ISNUMBER(DOE21D!$B175),DOE21D!$B175,"")</f>
        <v>4.2329999999999997</v>
      </c>
      <c r="E201" s="37">
        <f>IF(ISNUMBER('SRES-SUN'!$B175),'SRES-SUN'!$B175,"")</f>
        <v>4.4870000000000001</v>
      </c>
      <c r="F201" s="37" t="str">
        <f>IF(ISNUMBER('SRES-BRE'!$B175),'SRES-BRE'!$B175,"")</f>
        <v/>
      </c>
      <c r="G201" s="37">
        <f>IF(ISNUMBER(S3PAS!$B175),S3PAS!$B175,"")</f>
        <v>4.2270000000000003</v>
      </c>
      <c r="H201" s="37">
        <f>IF(ISNUMBER(TRNSYS!$B175),TRNSYS!$B175,"")</f>
        <v>4.1138888888888898</v>
      </c>
      <c r="I201" s="37">
        <f>IF(ISNUMBER(TASE!$B175),TASE!$B175,"")</f>
        <v>4.3140000000000001</v>
      </c>
      <c r="J201" s="37">
        <f>IF(ISNUMBER(YourData!$B175),YourData!$B175,"")</f>
        <v>4.1566799999999997</v>
      </c>
      <c r="K201" s="37">
        <f t="shared" si="117"/>
        <v>3.625</v>
      </c>
      <c r="L201" s="37">
        <f t="shared" si="119"/>
        <v>4.4870000000000001</v>
      </c>
      <c r="M201" s="38">
        <f t="shared" si="124"/>
        <v>4.1605555555555558</v>
      </c>
      <c r="N201" s="33"/>
      <c r="O201" s="33"/>
      <c r="P201" s="33"/>
      <c r="Q201" s="367" t="s">
        <v>1354</v>
      </c>
      <c r="R201" s="37">
        <f t="shared" ref="R201:Z201" si="127">IF(AND(ISNUMBER(B188),ISNUMBER(B186)),B188-B186,"")</f>
        <v>0.16599999999999993</v>
      </c>
      <c r="S201" s="37">
        <f t="shared" si="127"/>
        <v>0.30699999999999994</v>
      </c>
      <c r="T201" s="37" t="str">
        <f t="shared" si="127"/>
        <v/>
      </c>
      <c r="U201" s="37" t="str">
        <f t="shared" si="127"/>
        <v/>
      </c>
      <c r="V201" s="37" t="str">
        <f t="shared" si="127"/>
        <v/>
      </c>
      <c r="W201" s="37" t="str">
        <f t="shared" si="127"/>
        <v/>
      </c>
      <c r="X201" s="37">
        <f t="shared" si="127"/>
        <v>0.35555555555554985</v>
      </c>
      <c r="Y201" s="37">
        <f t="shared" si="127"/>
        <v>0.19499999999999984</v>
      </c>
      <c r="Z201" s="37">
        <f t="shared" si="127"/>
        <v>0.20198000000000027</v>
      </c>
      <c r="AA201" s="37">
        <f t="shared" si="122"/>
        <v>0.16599999999999993</v>
      </c>
      <c r="AB201" s="37">
        <f t="shared" si="123"/>
        <v>0.35555555555554985</v>
      </c>
    </row>
    <row r="202" spans="1:28" s="1" customFormat="1" ht="56">
      <c r="A202" s="361" t="s">
        <v>1315</v>
      </c>
      <c r="B202" s="37">
        <f>IF(ISNUMBER('ESP-DMU'!$B176),'ESP-DMU'!$B176,"")</f>
        <v>3.4430000000000001</v>
      </c>
      <c r="C202" s="37">
        <f>IF(ISNUMBER('BLAST-USIT'!$B176),'BLAST-USIT'!$B176,"")</f>
        <v>3.944</v>
      </c>
      <c r="D202" s="37">
        <f>IF(ISNUMBER(DOE21D!$B176),DOE21D!$B176,"")</f>
        <v>4.05</v>
      </c>
      <c r="E202" s="37">
        <f>IF(ISNUMBER('SRES-SUN'!$B176),'SRES-SUN'!$B176,"")</f>
        <v>4.2869999999999999</v>
      </c>
      <c r="F202" s="37" t="str">
        <f>IF(ISNUMBER('SRES-BRE'!$B176),'SRES-BRE'!$B176,"")</f>
        <v/>
      </c>
      <c r="G202" s="37">
        <f>IF(ISNUMBER(S3PAS!$B176),S3PAS!$B176,"")</f>
        <v>4.0439999999999996</v>
      </c>
      <c r="H202" s="37">
        <f>IF(ISNUMBER(TRNSYS!$B176),TRNSYS!$B176,"")</f>
        <v>3.9305555555555598</v>
      </c>
      <c r="I202" s="37">
        <f>IF(ISNUMBER(TASE!$B176),TASE!$B176,"")</f>
        <v>4.1260000000000003</v>
      </c>
      <c r="J202" s="37">
        <f>IF(ISNUMBER(YourData!$B176),YourData!$B176,"")</f>
        <v>3.9730400000000001</v>
      </c>
      <c r="K202" s="37">
        <f t="shared" si="117"/>
        <v>3.4430000000000001</v>
      </c>
      <c r="L202" s="37">
        <f t="shared" si="119"/>
        <v>4.2869999999999999</v>
      </c>
      <c r="M202" s="38">
        <f t="shared" si="124"/>
        <v>3.9749365079365089</v>
      </c>
      <c r="N202" s="33"/>
      <c r="O202" s="33"/>
      <c r="P202" s="33"/>
      <c r="Q202" s="361" t="s">
        <v>1355</v>
      </c>
      <c r="R202" s="37">
        <f>IF(AND(ISNUMBER(B186),ISNUMBER(B185)),B187-B185,"")</f>
        <v>0.13600000000000012</v>
      </c>
      <c r="S202" s="37" t="str">
        <f t="shared" ref="S202:Z202" si="128">IF(AND(ISNUMBER(C186),ISNUMBER(C185)),C187-C185,"")</f>
        <v/>
      </c>
      <c r="T202" s="37" t="str">
        <f t="shared" si="128"/>
        <v/>
      </c>
      <c r="U202" s="37" t="str">
        <f t="shared" si="128"/>
        <v/>
      </c>
      <c r="V202" s="37" t="str">
        <f t="shared" si="128"/>
        <v/>
      </c>
      <c r="W202" s="37" t="str">
        <f t="shared" si="128"/>
        <v/>
      </c>
      <c r="X202" s="37" t="str">
        <f t="shared" si="128"/>
        <v/>
      </c>
      <c r="Y202" s="37" t="str">
        <f t="shared" si="128"/>
        <v/>
      </c>
      <c r="Z202" s="37">
        <f t="shared" si="128"/>
        <v>0.17836000000000007</v>
      </c>
      <c r="AA202" s="37">
        <f t="shared" si="122"/>
        <v>0.13600000000000012</v>
      </c>
      <c r="AB202" s="37">
        <f t="shared" si="123"/>
        <v>0.13600000000000012</v>
      </c>
    </row>
    <row r="203" spans="1:28" s="1" customFormat="1" ht="56">
      <c r="A203" s="361" t="s">
        <v>1316</v>
      </c>
      <c r="B203" s="37">
        <f>IF(ISNUMBER('ESP-DMU'!$B177),'ESP-DMU'!$B177,"")</f>
        <v>3.4420000000000002</v>
      </c>
      <c r="C203" s="37">
        <f>IF(ISNUMBER('BLAST-USIT'!$B177),'BLAST-USIT'!$B177,"")</f>
        <v>3.944</v>
      </c>
      <c r="D203" s="37">
        <f>IF(ISNUMBER(DOE21D!$B177),DOE21D!$B177,"")</f>
        <v>4.05</v>
      </c>
      <c r="E203" s="37">
        <f>IF(ISNUMBER('SRES-SUN'!$B177),'SRES-SUN'!$B177,"")</f>
        <v>4.2869999999999999</v>
      </c>
      <c r="F203" s="37" t="str">
        <f>IF(ISNUMBER('SRES-BRE'!$B177),'SRES-BRE'!$B177,"")</f>
        <v/>
      </c>
      <c r="G203" s="37">
        <f>IF(ISNUMBER(S3PAS!$B177),S3PAS!$B177,"")</f>
        <v>4.0439999999999996</v>
      </c>
      <c r="H203" s="37">
        <f>IF(ISNUMBER(TRNSYS!$B177),TRNSYS!$B177,"")</f>
        <v>3.9305555555555598</v>
      </c>
      <c r="I203" s="37">
        <f>IF(ISNUMBER(TASE!$B177),TASE!$B177,"")</f>
        <v>4.1369999999999996</v>
      </c>
      <c r="J203" s="37">
        <f>IF(ISNUMBER(YourData!$B177),YourData!$B177,"")</f>
        <v>3.9729700000000001</v>
      </c>
      <c r="K203" s="37">
        <f t="shared" si="117"/>
        <v>3.4420000000000002</v>
      </c>
      <c r="L203" s="37">
        <f t="shared" si="119"/>
        <v>4.2869999999999999</v>
      </c>
      <c r="M203" s="38">
        <f t="shared" si="124"/>
        <v>3.9763650793650802</v>
      </c>
      <c r="N203" s="33"/>
      <c r="O203" s="33"/>
      <c r="P203" s="33"/>
      <c r="Q203" s="355"/>
      <c r="R203" s="35" t="str">
        <f>'ESP-DMU'!$E$54</f>
        <v>ESP/DMU</v>
      </c>
      <c r="S203" s="35" t="str">
        <f>'BLAST-USIT'!$E$54</f>
        <v>BLAST/US-IT</v>
      </c>
      <c r="T203" s="35" t="str">
        <f>DOE21D!$E$54</f>
        <v>DOE21D/NREL</v>
      </c>
      <c r="U203" s="35" t="str">
        <f>'SRES-SUN'!$E$54</f>
        <v>SRES-SUN/NREL</v>
      </c>
      <c r="V203" s="35" t="str">
        <f>'SRES-BRE'!$E$54</f>
        <v>SRES/BRE</v>
      </c>
      <c r="W203" s="35" t="str">
        <f>S3PAS!$E$54</f>
        <v>S3PAS/SPAIN</v>
      </c>
      <c r="X203" s="35" t="str">
        <f>TRNSYS!$E$54</f>
        <v>TSYS/BEL-BRE</v>
      </c>
      <c r="Y203" s="35" t="str">
        <f>TASE!$E$54</f>
        <v>TASE/FINLAND</v>
      </c>
      <c r="Z203" s="35" t="str">
        <f>YourData!$E$54</f>
        <v>OS/NREL</v>
      </c>
      <c r="AA203" s="33"/>
      <c r="AB203" s="33"/>
    </row>
    <row r="204" spans="1:28" s="1" customFormat="1" ht="56">
      <c r="A204" s="361" t="s">
        <v>1317</v>
      </c>
      <c r="B204" s="37">
        <f>IF(ISNUMBER('ESP-DMU'!$B178),'ESP-DMU'!$B178,"")</f>
        <v>3.4390000000000001</v>
      </c>
      <c r="C204" s="37">
        <f>IF(ISNUMBER('BLAST-USIT'!$B178),'BLAST-USIT'!$B178,"")</f>
        <v>3.9420000000000002</v>
      </c>
      <c r="D204" s="37" t="str">
        <f>IF(ISNUMBER(DOE21D!$B178),DOE21D!$B178,"")</f>
        <v/>
      </c>
      <c r="E204" s="37">
        <f>IF(ISNUMBER('SRES-SUN'!$B178),'SRES-SUN'!$B178,"")</f>
        <v>4.2770000000000001</v>
      </c>
      <c r="F204" s="37" t="str">
        <f>IF(ISNUMBER('SRES-BRE'!$B178),'SRES-BRE'!$B178,"")</f>
        <v/>
      </c>
      <c r="G204" s="37" t="str">
        <f>IF(ISNUMBER(S3PAS!$B178),S3PAS!$B178,"")</f>
        <v/>
      </c>
      <c r="H204" s="37">
        <f>IF(ISNUMBER(TRNSYS!$B178),TRNSYS!$B178,"")</f>
        <v>3.9305555555555598</v>
      </c>
      <c r="I204" s="37">
        <f>IF(ISNUMBER(TASE!$B178),TASE!$B178,"")</f>
        <v>4.3760000000000003</v>
      </c>
      <c r="J204" s="37">
        <f>IF(ISNUMBER(YourData!$B178),YourData!$B178,"")</f>
        <v>3.7526999999999999</v>
      </c>
      <c r="K204" s="37">
        <f t="shared" si="117"/>
        <v>3.4390000000000001</v>
      </c>
      <c r="L204" s="37">
        <f t="shared" si="119"/>
        <v>4.3760000000000003</v>
      </c>
      <c r="M204" s="38">
        <f t="shared" si="124"/>
        <v>3.9929111111111126</v>
      </c>
      <c r="N204" s="33"/>
      <c r="O204" s="33"/>
      <c r="P204" s="33"/>
      <c r="Q204" s="361" t="s">
        <v>1330</v>
      </c>
      <c r="R204" s="37">
        <f t="shared" ref="R204:Y204" si="129">IF(AND(ISNUMBER(B189),ISNUMBER(B188)),B189-B188,"")</f>
        <v>1.5190000000000001</v>
      </c>
      <c r="S204" s="37">
        <f t="shared" si="129"/>
        <v>1.7040000000000002</v>
      </c>
      <c r="T204" s="37">
        <f t="shared" si="129"/>
        <v>1.5289999999999999</v>
      </c>
      <c r="U204" s="37">
        <f>IF(AND(ISNUMBER(E189),ISNUMBER(E188)),E189-E188,"")</f>
        <v>1.5840000000000001</v>
      </c>
      <c r="V204" s="37" t="str">
        <f>IF(AND(ISNUMBER(F189),ISNUMBER(F188)),F189-F188,"")</f>
        <v/>
      </c>
      <c r="W204" s="37">
        <f>IF(AND(ISNUMBER(G189),ISNUMBER(G188)),G189-G188,"")</f>
        <v>1.8109999999999999</v>
      </c>
      <c r="X204" s="37">
        <f>IF(AND(ISNUMBER(H189),ISNUMBER(H188)),H189-H188,"")</f>
        <v>1.5555555555555602</v>
      </c>
      <c r="Y204" s="37">
        <f t="shared" si="129"/>
        <v>1.5870000000000002</v>
      </c>
      <c r="Z204" s="42">
        <f>IF(AND(ISNUMBER(J189),ISNUMBER(J188)),J189-J188,"")</f>
        <v>1.8204799999999994</v>
      </c>
      <c r="AA204" s="37">
        <f t="shared" ref="AA204:AA210" si="130">MIN(R204:Y204)</f>
        <v>1.5190000000000001</v>
      </c>
      <c r="AB204" s="37">
        <f t="shared" ref="AB204:AB210" si="131">MAX(R204:Y204)</f>
        <v>1.8109999999999999</v>
      </c>
    </row>
    <row r="205" spans="1:28" s="1" customFormat="1" ht="56">
      <c r="A205" s="361" t="s">
        <v>1294</v>
      </c>
      <c r="B205" s="37">
        <f>IF(ISNUMBER('ESP-DMU'!$B179),'ESP-DMU'!$B179,"")</f>
        <v>3.2269999999999999</v>
      </c>
      <c r="C205" s="37">
        <f>IF(ISNUMBER('BLAST-USIT'!$B179),'BLAST-USIT'!$B179,"")</f>
        <v>3.7930000000000001</v>
      </c>
      <c r="D205" s="37">
        <f>IF(ISNUMBER(DOE21D!$B179),DOE21D!$B179,"")</f>
        <v>3.9089999999999998</v>
      </c>
      <c r="E205" s="37">
        <f>IF(ISNUMBER('SRES-SUN'!$B179),'SRES-SUN'!$B179,"")</f>
        <v>4.1379999999999999</v>
      </c>
      <c r="F205" s="37" t="str">
        <f>IF(ISNUMBER('SRES-BRE'!$B179),'SRES-BRE'!$B179,"")</f>
        <v/>
      </c>
      <c r="G205" s="37">
        <f>IF(ISNUMBER(S3PAS!$B179),S3PAS!$B179,"")</f>
        <v>3.9020000000000001</v>
      </c>
      <c r="H205" s="37">
        <f>IF(ISNUMBER(TRNSYS!$B179),TRNSYS!$B179,"")</f>
        <v>3.7861111111111101</v>
      </c>
      <c r="I205" s="37">
        <f>IF(ISNUMBER(TASE!$B179),TASE!$B179,"")</f>
        <v>3.9390000000000001</v>
      </c>
      <c r="J205" s="37">
        <f>IF(ISNUMBER(YourData!$B179),YourData!$B179,"")</f>
        <v>3.7887599999999999</v>
      </c>
      <c r="K205" s="37">
        <f t="shared" si="117"/>
        <v>3.2269999999999999</v>
      </c>
      <c r="L205" s="37">
        <f t="shared" si="119"/>
        <v>4.1379999999999999</v>
      </c>
      <c r="M205" s="38">
        <f t="shared" si="124"/>
        <v>3.813444444444444</v>
      </c>
      <c r="N205" s="33"/>
      <c r="O205" s="33"/>
      <c r="P205" s="33"/>
      <c r="Q205" s="361" t="s">
        <v>1331</v>
      </c>
      <c r="R205" s="37">
        <f t="shared" ref="R205:Y205" si="132">IF(AND(ISNUMBER(B190),ISNUMBER(B188)),B190-B188,"")</f>
        <v>-0.18199999999999994</v>
      </c>
      <c r="S205" s="37">
        <f t="shared" si="132"/>
        <v>-0.17999999999999972</v>
      </c>
      <c r="T205" s="37">
        <f t="shared" si="132"/>
        <v>-0.18299999999999983</v>
      </c>
      <c r="U205" s="37">
        <f>IF(AND(ISNUMBER(E190),ISNUMBER(E188)),E190-E188,"")</f>
        <v>-0.19999999999999973</v>
      </c>
      <c r="V205" s="37" t="str">
        <f>IF(AND(ISNUMBER(F190),ISNUMBER(F188)),F190-F188,"")</f>
        <v/>
      </c>
      <c r="W205" s="37">
        <f>IF(AND(ISNUMBER(G190),ISNUMBER(G188)),G190-G188,"")</f>
        <v>-0.18900000000000006</v>
      </c>
      <c r="X205" s="37">
        <f>IF(AND(ISNUMBER(H190),ISNUMBER(H188)),H190-H188,"")</f>
        <v>-0.18333333333333002</v>
      </c>
      <c r="Y205" s="37">
        <f t="shared" si="132"/>
        <v>-0.18699999999999983</v>
      </c>
      <c r="Z205" s="42">
        <f>IF(AND(ISNUMBER(J190),ISNUMBER(J188)),J190-J188,"")</f>
        <v>-0.18364000000000003</v>
      </c>
      <c r="AA205" s="37">
        <f t="shared" si="130"/>
        <v>-0.19999999999999973</v>
      </c>
      <c r="AB205" s="37">
        <f t="shared" si="131"/>
        <v>-0.17999999999999972</v>
      </c>
    </row>
    <row r="206" spans="1:28" s="1" customFormat="1" ht="56">
      <c r="A206" s="361" t="s">
        <v>1318</v>
      </c>
      <c r="B206" s="37">
        <f>IF(ISNUMBER('ESP-DMU'!$B180),'ESP-DMU'!$B180,"")</f>
        <v>2.9790000000000001</v>
      </c>
      <c r="C206" s="37">
        <f>IF(ISNUMBER('BLAST-USIT'!$B180),'BLAST-USIT'!$B180,"")</f>
        <v>3.5659999999999998</v>
      </c>
      <c r="D206" s="37" t="str">
        <f>IF(ISNUMBER(DOE21D!$B180),DOE21D!$B180,"")</f>
        <v/>
      </c>
      <c r="E206" s="37">
        <f>IF(ISNUMBER('SRES-SUN'!$B180),'SRES-SUN'!$B180,"")</f>
        <v>3.915</v>
      </c>
      <c r="F206" s="37" t="str">
        <f>IF(ISNUMBER('SRES-BRE'!$B180),'SRES-BRE'!$B180,"")</f>
        <v/>
      </c>
      <c r="G206" s="37" t="str">
        <f>IF(ISNUMBER(S3PAS!$B180),S3PAS!$B180,"")</f>
        <v/>
      </c>
      <c r="H206" s="37">
        <f>IF(ISNUMBER(TRNSYS!$B180),TRNSYS!$B180,"")</f>
        <v>3.6055555555555601</v>
      </c>
      <c r="I206" s="37">
        <f>IF(ISNUMBER(TASE!$B180),TASE!$B180,"")</f>
        <v>3.9630000000000001</v>
      </c>
      <c r="J206" s="37">
        <f>IF(ISNUMBER(YourData!$B180),YourData!$B180,"")</f>
        <v>3.3228800000000001</v>
      </c>
      <c r="K206" s="37">
        <f t="shared" si="117"/>
        <v>2.9790000000000001</v>
      </c>
      <c r="L206" s="37">
        <f t="shared" si="119"/>
        <v>3.9630000000000001</v>
      </c>
      <c r="M206" s="38">
        <f t="shared" si="124"/>
        <v>3.6057111111111118</v>
      </c>
      <c r="N206" s="33"/>
      <c r="O206" s="33"/>
      <c r="P206" s="33"/>
      <c r="Q206" s="361" t="s">
        <v>1556</v>
      </c>
      <c r="R206" s="37">
        <f t="shared" ref="R206:Y206" si="133">IF(AND(ISNUMBER(B191),ISNUMBER(B188)),B191-B188,"")</f>
        <v>-9.9999999999988987E-4</v>
      </c>
      <c r="S206" s="37">
        <f t="shared" si="133"/>
        <v>-9.9999999999988987E-4</v>
      </c>
      <c r="T206" s="37">
        <f t="shared" si="133"/>
        <v>0</v>
      </c>
      <c r="U206" s="37">
        <f>IF(AND(ISNUMBER(E191),ISNUMBER(E188)),E191-E188,"")</f>
        <v>0</v>
      </c>
      <c r="V206" s="37" t="str">
        <f>IF(AND(ISNUMBER(F191),ISNUMBER(F188)),F191-F188,"")</f>
        <v/>
      </c>
      <c r="W206" s="37">
        <f>IF(AND(ISNUMBER(G191),ISNUMBER(G188)),G191-G188,"")</f>
        <v>-6.9999999999996732E-3</v>
      </c>
      <c r="X206" s="37">
        <f>IF(AND(ISNUMBER(H191),ISNUMBER(H188)),H191-H188,"")</f>
        <v>0</v>
      </c>
      <c r="Y206" s="37">
        <f t="shared" si="133"/>
        <v>4.9999999999998934E-3</v>
      </c>
      <c r="Z206" s="42">
        <f>IF(AND(ISNUMBER(J191),ISNUMBER(J188)),J191-J188,"")</f>
        <v>-9.0000000000145519E-5</v>
      </c>
      <c r="AA206" s="37">
        <f t="shared" si="130"/>
        <v>-6.9999999999996732E-3</v>
      </c>
      <c r="AB206" s="37">
        <f t="shared" si="131"/>
        <v>4.9999999999998934E-3</v>
      </c>
    </row>
    <row r="207" spans="1:28" s="1" customFormat="1" ht="56">
      <c r="A207" s="364" t="s">
        <v>70</v>
      </c>
      <c r="B207" s="33"/>
      <c r="C207" s="33"/>
      <c r="D207" s="33"/>
      <c r="E207" s="33"/>
      <c r="F207" s="33"/>
      <c r="G207" s="33"/>
      <c r="H207" s="33"/>
      <c r="I207" s="33"/>
      <c r="J207" s="39"/>
      <c r="K207" s="33"/>
      <c r="L207" s="33"/>
      <c r="M207" s="33"/>
      <c r="N207" s="33"/>
      <c r="O207" s="33"/>
      <c r="P207" s="33"/>
      <c r="Q207" s="361" t="s">
        <v>1553</v>
      </c>
      <c r="R207" s="37">
        <f t="shared" ref="R207:Y207" si="134">IF(AND(ISNUMBER(B193),ISNUMBER(B188)),B193-B188,"")</f>
        <v>-4.0000000000000036E-3</v>
      </c>
      <c r="S207" s="37">
        <f t="shared" si="134"/>
        <v>-2.9999999999996696E-3</v>
      </c>
      <c r="T207" s="37" t="str">
        <f t="shared" si="134"/>
        <v/>
      </c>
      <c r="U207" s="37">
        <f>IF(AND(ISNUMBER(E193),ISNUMBER(E188)),E193-E188,"")</f>
        <v>-3.3999999999999808E-2</v>
      </c>
      <c r="V207" s="37" t="str">
        <f>IF(AND(ISNUMBER(F193),ISNUMBER(F188)),F193-F188,"")</f>
        <v/>
      </c>
      <c r="W207" s="37" t="str">
        <f>IF(AND(ISNUMBER(G193),ISNUMBER(G188)),G193-G188,"")</f>
        <v/>
      </c>
      <c r="X207" s="37">
        <f>IF(AND(ISNUMBER(H193),ISNUMBER(H188)),H193-H188,"")</f>
        <v>0</v>
      </c>
      <c r="Y207" s="37">
        <f t="shared" si="134"/>
        <v>0.21799999999999997</v>
      </c>
      <c r="Z207" s="42">
        <f>IF(AND(ISNUMBER(J193),ISNUMBER(J188)),J193-J188,"")</f>
        <v>-0.2211000000000003</v>
      </c>
      <c r="AA207" s="37">
        <f t="shared" si="130"/>
        <v>-3.3999999999999808E-2</v>
      </c>
      <c r="AB207" s="37">
        <f t="shared" si="131"/>
        <v>0.21799999999999997</v>
      </c>
    </row>
    <row r="208" spans="1:28" s="1" customFormat="1" ht="42">
      <c r="A208" s="355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61" t="s">
        <v>1332</v>
      </c>
      <c r="R208" s="37">
        <f t="shared" ref="R208:Y208" si="135">IF(AND(ISNUMBER(B194),ISNUMBER(B193)),B194-B193,"")</f>
        <v>9.9999999999988987E-4</v>
      </c>
      <c r="S208" s="37">
        <f t="shared" si="135"/>
        <v>9.9999999999988987E-4</v>
      </c>
      <c r="T208" s="37" t="str">
        <f t="shared" si="135"/>
        <v/>
      </c>
      <c r="U208" s="37">
        <f>IF(AND(ISNUMBER(E194),ISNUMBER(E193)),E194-E193,"")</f>
        <v>2.4000000000000021E-2</v>
      </c>
      <c r="V208" s="37" t="str">
        <f>IF(AND(ISNUMBER(F194),ISNUMBER(F193)),F194-F193,"")</f>
        <v/>
      </c>
      <c r="W208" s="37" t="str">
        <f>IF(AND(ISNUMBER(G194),ISNUMBER(G193)),G194-G193,"")</f>
        <v/>
      </c>
      <c r="X208" s="37">
        <f>IF(AND(ISNUMBER(H194),ISNUMBER(H193)),H194-H193,"")</f>
        <v>0</v>
      </c>
      <c r="Y208" s="37">
        <f t="shared" si="135"/>
        <v>2.0999999999999908E-2</v>
      </c>
      <c r="Z208" s="42">
        <f>IF(AND(ISNUMBER(J194),ISNUMBER(J193)),J194-J193,"")</f>
        <v>2.5999999999992696E-4</v>
      </c>
      <c r="AA208" s="37">
        <f t="shared" si="130"/>
        <v>0</v>
      </c>
      <c r="AB208" s="37">
        <f t="shared" si="131"/>
        <v>2.4000000000000021E-2</v>
      </c>
    </row>
    <row r="209" spans="1:28" s="1" customFormat="1" ht="42">
      <c r="A209" s="364" t="s">
        <v>66</v>
      </c>
      <c r="B209" s="35" t="str">
        <f>'ESP-DMU'!$E$52</f>
        <v>DMU</v>
      </c>
      <c r="C209" s="35" t="str">
        <f>'BLAST-USIT'!$E$52</f>
        <v>US-IT</v>
      </c>
      <c r="D209" s="35" t="str">
        <f>DOE21D!$E$52</f>
        <v>NREL</v>
      </c>
      <c r="E209" s="35" t="str">
        <f>'SRES-SUN'!$E$52</f>
        <v>NREL</v>
      </c>
      <c r="F209" s="35" t="str">
        <f>'SRES-BRE'!$E$52</f>
        <v>BRE</v>
      </c>
      <c r="G209" s="35" t="str">
        <f>S3PAS!$E$52</f>
        <v>SPAIN</v>
      </c>
      <c r="H209" s="35" t="str">
        <f>TRNSYS!$E$52</f>
        <v>BEL-BRE</v>
      </c>
      <c r="I209" s="35" t="str">
        <f>TASE!$E$52</f>
        <v>FINLAND</v>
      </c>
      <c r="J209" s="35" t="str">
        <f>YourData!$E$52</f>
        <v>NREL</v>
      </c>
      <c r="K209" s="35" t="s">
        <v>13</v>
      </c>
      <c r="L209" s="35" t="s">
        <v>13</v>
      </c>
      <c r="M209" s="33"/>
      <c r="N209" s="33"/>
      <c r="O209" s="33"/>
      <c r="P209" s="33"/>
      <c r="Q209" s="361" t="s">
        <v>1334</v>
      </c>
      <c r="R209" s="37">
        <f t="shared" ref="R209:Y209" si="136">IF(AND(ISNUMBER(B198),ISNUMBER(B193)),B198-B193,"")</f>
        <v>-1.9999999999997797E-3</v>
      </c>
      <c r="S209" s="37">
        <f t="shared" si="136"/>
        <v>-2.0000000000002238E-3</v>
      </c>
      <c r="T209" s="37" t="str">
        <f t="shared" si="136"/>
        <v/>
      </c>
      <c r="U209" s="37">
        <f>IF(AND(ISNUMBER(E198),ISNUMBER(E193)),E198-E193,"")</f>
        <v>-1.0000000000000231E-2</v>
      </c>
      <c r="V209" s="37" t="str">
        <f>IF(AND(ISNUMBER(F198),ISNUMBER(F193)),F198-F193,"")</f>
        <v/>
      </c>
      <c r="W209" s="37" t="str">
        <f>IF(AND(ISNUMBER(G198),ISNUMBER(G193)),G198-G193,"")</f>
        <v/>
      </c>
      <c r="X209" s="37">
        <f>IF(AND(ISNUMBER(H198),ISNUMBER(H193)),H198-H193,"")</f>
        <v>0</v>
      </c>
      <c r="Y209" s="37">
        <f t="shared" si="136"/>
        <v>-3.0000000000001137E-3</v>
      </c>
      <c r="Z209" s="42">
        <f>IF(AND(ISNUMBER(J198),ISNUMBER(J193)),J198-J193,"")</f>
        <v>-8.5999999999986088E-4</v>
      </c>
      <c r="AA209" s="37">
        <f t="shared" si="130"/>
        <v>-1.0000000000000231E-2</v>
      </c>
      <c r="AB209" s="37">
        <f t="shared" si="131"/>
        <v>0</v>
      </c>
    </row>
    <row r="210" spans="1:28" s="1" customFormat="1" ht="42">
      <c r="A210" s="364" t="s">
        <v>63</v>
      </c>
      <c r="B210" s="41" t="s">
        <v>68</v>
      </c>
      <c r="C210" s="41" t="s">
        <v>68</v>
      </c>
      <c r="D210" s="41" t="s">
        <v>68</v>
      </c>
      <c r="E210" s="41" t="s">
        <v>68</v>
      </c>
      <c r="F210" s="41" t="s">
        <v>68</v>
      </c>
      <c r="G210" s="41" t="s">
        <v>68</v>
      </c>
      <c r="H210" s="41" t="s">
        <v>68</v>
      </c>
      <c r="I210" s="41" t="s">
        <v>68</v>
      </c>
      <c r="J210" s="40" t="s">
        <v>68</v>
      </c>
      <c r="K210" s="35" t="s">
        <v>22</v>
      </c>
      <c r="L210" s="35" t="s">
        <v>23</v>
      </c>
      <c r="M210" s="33" t="s">
        <v>146</v>
      </c>
      <c r="N210" s="33"/>
      <c r="O210" s="33"/>
      <c r="P210" s="33"/>
      <c r="Q210" s="361" t="s">
        <v>1333</v>
      </c>
      <c r="R210" s="37">
        <f t="shared" ref="R210:Y210" si="137">IF(AND(ISNUMBER(B195),ISNUMBER(B193)),B195-B193,"")</f>
        <v>0</v>
      </c>
      <c r="S210" s="37">
        <f t="shared" si="137"/>
        <v>0</v>
      </c>
      <c r="T210" s="37" t="str">
        <f t="shared" si="137"/>
        <v/>
      </c>
      <c r="U210" s="37">
        <f>IF(AND(ISNUMBER(E195),ISNUMBER(E193)),E195-E193,"")</f>
        <v>0</v>
      </c>
      <c r="V210" s="37" t="str">
        <f>IF(AND(ISNUMBER(F195),ISNUMBER(F193)),F195-F193,"")</f>
        <v/>
      </c>
      <c r="W210" s="37" t="str">
        <f>IF(AND(ISNUMBER(G195),ISNUMBER(G193)),G195-G193,"")</f>
        <v/>
      </c>
      <c r="X210" s="37">
        <f>IF(AND(ISNUMBER(H195),ISNUMBER(H193)),H195-H193,"")</f>
        <v>-8.333333333329751E-3</v>
      </c>
      <c r="Y210" s="37">
        <f t="shared" si="137"/>
        <v>0</v>
      </c>
      <c r="Z210" s="42">
        <f>IF(AND(ISNUMBER(J195),ISNUMBER(J193)),J195-J193,"")</f>
        <v>-1.0510000000000019E-2</v>
      </c>
      <c r="AA210" s="37">
        <f t="shared" si="130"/>
        <v>-8.333333333329751E-3</v>
      </c>
      <c r="AB210" s="37">
        <f t="shared" si="131"/>
        <v>0</v>
      </c>
    </row>
    <row r="211" spans="1:28" s="1" customFormat="1">
      <c r="A211" s="364" t="s">
        <v>89</v>
      </c>
      <c r="B211" s="35" t="str">
        <f>'ESP-DMU'!$E$54</f>
        <v>ESP/DMU</v>
      </c>
      <c r="C211" s="35" t="str">
        <f>'BLAST-USIT'!$E$54</f>
        <v>BLAST/US-IT</v>
      </c>
      <c r="D211" s="35" t="str">
        <f>DOE21D!$E$54</f>
        <v>DOE21D/NREL</v>
      </c>
      <c r="E211" s="35" t="str">
        <f>'SRES-SUN'!$E$54</f>
        <v>SRES-SUN/NREL</v>
      </c>
      <c r="F211" s="35" t="str">
        <f>'SRES-BRE'!$E$54</f>
        <v>SRES/BRE</v>
      </c>
      <c r="G211" s="35" t="str">
        <f>S3PAS!$E$54</f>
        <v>S3PAS/SPAIN</v>
      </c>
      <c r="H211" s="35" t="str">
        <f>TRNSYS!$E$54</f>
        <v>TSYS/BEL-BRE</v>
      </c>
      <c r="I211" s="35" t="str">
        <f>TASE!$E$54</f>
        <v>TASE/FINLAND</v>
      </c>
      <c r="J211" s="35" t="str">
        <f>YourData!$E$54</f>
        <v>OS/NREL</v>
      </c>
      <c r="K211" s="33"/>
      <c r="L211" s="33"/>
      <c r="M211" s="33"/>
      <c r="N211" s="33"/>
      <c r="O211" s="33"/>
      <c r="P211" s="33"/>
      <c r="Q211" s="362"/>
      <c r="R211" s="37"/>
      <c r="S211" s="37"/>
      <c r="T211" s="37"/>
      <c r="U211" s="37"/>
      <c r="V211" s="37"/>
      <c r="W211" s="37"/>
      <c r="X211" s="37"/>
      <c r="Y211" s="37"/>
      <c r="Z211" s="43"/>
      <c r="AA211" s="33"/>
      <c r="AB211" s="33"/>
    </row>
    <row r="212" spans="1:28" s="1" customFormat="1" ht="42">
      <c r="A212" s="361" t="s">
        <v>1362</v>
      </c>
      <c r="B212" s="37">
        <f>IF(ISNUMBER('ESP-DMU'!$B226),'ESP-DMU'!$B226,"")</f>
        <v>0</v>
      </c>
      <c r="C212" s="37">
        <f>IF(ISNUMBER('BLAST-USIT'!$B226),'BLAST-USIT'!$B226,"")</f>
        <v>0.36199999999999999</v>
      </c>
      <c r="D212" s="37">
        <f>IF(ISNUMBER(DOE21D!$B226),DOE21D!$B226,"")</f>
        <v>0</v>
      </c>
      <c r="E212" s="37">
        <f>IF(ISNUMBER('SRES-SUN'!$B226),'SRES-SUN'!$B226,"")</f>
        <v>0.39400000000000002</v>
      </c>
      <c r="F212" s="37" t="str">
        <f>IF(ISNUMBER('SRES-BRE'!$B226),'SRES-BRE'!$B226,"")</f>
        <v/>
      </c>
      <c r="G212" s="37">
        <f>IF(ISNUMBER(S3PAS!$B226),S3PAS!$B226,"")</f>
        <v>0.35599999999999998</v>
      </c>
      <c r="H212" s="37">
        <f>IF(ISNUMBER(TRNSYS!$B226),TRNSYS!$B226,"")</f>
        <v>0.36249999999999999</v>
      </c>
      <c r="I212" s="37">
        <f>IF(ISNUMBER(TASE!$B226),TASE!$B226,"")</f>
        <v>0.34499999999999997</v>
      </c>
      <c r="J212" s="37">
        <f>IF(ISNUMBER(YourData!$B226),YourData!$B226,"")</f>
        <v>7.3586700000000005E-2</v>
      </c>
      <c r="K212" s="37">
        <f t="shared" ref="K212:K219" si="138">MIN(B212:I212)</f>
        <v>0</v>
      </c>
      <c r="L212" s="37">
        <f t="shared" ref="L212:L219" si="139">MAX(B212:I212)</f>
        <v>0.39400000000000002</v>
      </c>
      <c r="M212" s="38">
        <f t="shared" ref="M212:M219" si="140">AVERAGE(B212:I212)</f>
        <v>0.25992857142857145</v>
      </c>
      <c r="N212" s="33"/>
      <c r="O212" s="33"/>
      <c r="P212" s="33"/>
      <c r="Q212" s="362"/>
      <c r="R212" s="37"/>
      <c r="S212" s="37"/>
      <c r="T212" s="37"/>
      <c r="U212" s="37"/>
      <c r="V212" s="37"/>
      <c r="W212" s="37"/>
      <c r="X212" s="37"/>
      <c r="Y212" s="37"/>
      <c r="Z212" s="43"/>
      <c r="AA212" s="33"/>
      <c r="AB212" s="33"/>
    </row>
    <row r="213" spans="1:28" s="1" customFormat="1" ht="42">
      <c r="A213" s="361" t="s">
        <v>1363</v>
      </c>
      <c r="B213" s="37">
        <f>IF(ISNUMBER('ESP-DMU'!$B230),'ESP-DMU'!$B230,"")</f>
        <v>1.4930000000000001</v>
      </c>
      <c r="C213" s="37">
        <f>IF(ISNUMBER('BLAST-USIT'!$B230),'BLAST-USIT'!$B230,"")</f>
        <v>1.772</v>
      </c>
      <c r="D213" s="37">
        <f>IF(ISNUMBER(DOE21D!$B230),DOE21D!$B230,"")</f>
        <v>1.427</v>
      </c>
      <c r="E213" s="37">
        <f>IF(ISNUMBER('SRES-SUN'!$B230),'SRES-SUN'!$B230,"")</f>
        <v>1.762</v>
      </c>
      <c r="F213" s="37" t="str">
        <f>IF(ISNUMBER('SRES-BRE'!$B230),'SRES-BRE'!$B230,"")</f>
        <v/>
      </c>
      <c r="G213" s="37">
        <f>IF(ISNUMBER(S3PAS!$B230),S3PAS!$B230,"")</f>
        <v>1.575</v>
      </c>
      <c r="H213" s="37">
        <f>IF(ISNUMBER(TRNSYS!$B230),TRNSYS!$B230,"")</f>
        <v>1.79833333333333</v>
      </c>
      <c r="I213" s="37">
        <f>IF(ISNUMBER(TASE!$B230),TASE!$B230,"")</f>
        <v>2.5779999999999998</v>
      </c>
      <c r="J213" s="37">
        <f>IF(ISNUMBER(YourData!$B230),YourData!$B230,"")</f>
        <v>1.7302599999999999</v>
      </c>
      <c r="K213" s="37">
        <f t="shared" si="138"/>
        <v>1.427</v>
      </c>
      <c r="L213" s="37">
        <f t="shared" si="139"/>
        <v>2.5779999999999998</v>
      </c>
      <c r="M213" s="38">
        <f t="shared" si="140"/>
        <v>1.7721904761904756</v>
      </c>
      <c r="N213" s="33"/>
      <c r="O213" s="33"/>
      <c r="P213" s="33"/>
      <c r="Q213" s="368" t="s">
        <v>261</v>
      </c>
      <c r="R213" s="37">
        <f>IF(AND(ISNUMBER(B187),ISNUMBER(B186)),B187-B186,"")</f>
        <v>8.5999999999999854E-2</v>
      </c>
      <c r="S213" s="37" t="str">
        <f t="shared" ref="S213:Y213" si="141">IF(AND(ISNUMBER(C187),ISNUMBER(C186)),C187-C186,"")</f>
        <v/>
      </c>
      <c r="T213" s="37" t="str">
        <f t="shared" si="141"/>
        <v/>
      </c>
      <c r="U213" s="37" t="str">
        <f t="shared" si="141"/>
        <v/>
      </c>
      <c r="V213" s="37" t="str">
        <f t="shared" si="141"/>
        <v/>
      </c>
      <c r="W213" s="37" t="str">
        <f t="shared" si="141"/>
        <v/>
      </c>
      <c r="X213" s="37" t="str">
        <f t="shared" si="141"/>
        <v/>
      </c>
      <c r="Y213" s="37" t="str">
        <f t="shared" si="141"/>
        <v/>
      </c>
      <c r="Z213" s="42">
        <f>IF(AND(ISNUMBER(J187),ISNUMBER(J186)),J187-J186,"")</f>
        <v>-1.0339999999999794E-2</v>
      </c>
      <c r="AA213" s="37">
        <f>MIN(R213:Y213)</f>
        <v>8.5999999999999854E-2</v>
      </c>
      <c r="AB213" s="37">
        <f>MAX(R213:Y213)</f>
        <v>8.5999999999999854E-2</v>
      </c>
    </row>
    <row r="214" spans="1:28" s="1" customFormat="1" ht="42">
      <c r="A214" s="361" t="s">
        <v>1288</v>
      </c>
      <c r="B214" s="37">
        <f>IF(ISNUMBER('ESP-DMU'!$B199),'ESP-DMU'!$B199,"")</f>
        <v>6.194</v>
      </c>
      <c r="C214" s="37">
        <f>IF(ISNUMBER('BLAST-USIT'!$B199),'BLAST-USIT'!$B199,"")</f>
        <v>5.9649999999999999</v>
      </c>
      <c r="D214" s="37">
        <f>IF(ISNUMBER(DOE21D!$B199),DOE21D!$B199,"")</f>
        <v>6.6559999999999997</v>
      </c>
      <c r="E214" s="37">
        <f>IF(ISNUMBER('SRES-SUN'!$B199),'SRES-SUN'!$B199,"")</f>
        <v>6.827</v>
      </c>
      <c r="F214" s="37" t="str">
        <f>IF(ISNUMBER('SRES-BRE'!$B199),'SRES-BRE'!$B199,"")</f>
        <v/>
      </c>
      <c r="G214" s="37">
        <f>IF(ISNUMBER(S3PAS!$B199),S3PAS!$B199,"")</f>
        <v>6.2859999999999996</v>
      </c>
      <c r="H214" s="37">
        <f>IF(ISNUMBER(TRNSYS!$B199),TRNSYS!$B199,"")</f>
        <v>6.4861111111111098</v>
      </c>
      <c r="I214" s="37">
        <f>IF(ISNUMBER(TASE!$B199),TASE!$B199,"")</f>
        <v>6.8120000000000003</v>
      </c>
      <c r="J214" s="37">
        <f>IF(ISNUMBER(YourData!$B199),YourData!$B199,"")</f>
        <v>6.5696199999999996</v>
      </c>
      <c r="K214" s="37">
        <f t="shared" si="138"/>
        <v>5.9649999999999999</v>
      </c>
      <c r="L214" s="37">
        <f t="shared" si="139"/>
        <v>6.827</v>
      </c>
      <c r="M214" s="38">
        <f t="shared" si="140"/>
        <v>6.4608730158730143</v>
      </c>
      <c r="N214" s="33"/>
      <c r="O214" s="33"/>
      <c r="P214" s="33"/>
      <c r="Q214" s="361" t="s">
        <v>1566</v>
      </c>
      <c r="R214" s="37">
        <f t="shared" ref="R214:Z214" si="142">IF(AND(ISNUMBER(B196),ISNUMBER(B193)),B196-B193,"")</f>
        <v>0.1509999999999998</v>
      </c>
      <c r="S214" s="37">
        <f t="shared" si="142"/>
        <v>-1.000000000000334E-3</v>
      </c>
      <c r="T214" s="37" t="str">
        <f t="shared" si="142"/>
        <v/>
      </c>
      <c r="U214" s="37">
        <f t="shared" si="142"/>
        <v>2.0000000000000018E-2</v>
      </c>
      <c r="V214" s="37" t="str">
        <f t="shared" si="142"/>
        <v/>
      </c>
      <c r="W214" s="37" t="str">
        <f t="shared" si="142"/>
        <v/>
      </c>
      <c r="X214" s="37">
        <f t="shared" si="142"/>
        <v>-8.333333333329751E-3</v>
      </c>
      <c r="Y214" s="37">
        <f t="shared" si="142"/>
        <v>3.2000000000000028E-2</v>
      </c>
      <c r="Z214" s="37">
        <f t="shared" si="142"/>
        <v>-9.8300000000000054E-3</v>
      </c>
      <c r="AA214" s="37">
        <f>MIN(R214:Y214)</f>
        <v>-8.333333333329751E-3</v>
      </c>
      <c r="AB214" s="37">
        <f>MAX(R214:Y214)</f>
        <v>0.1509999999999998</v>
      </c>
    </row>
    <row r="215" spans="1:28" s="1" customFormat="1" ht="42">
      <c r="A215" s="361" t="s">
        <v>1289</v>
      </c>
      <c r="B215" s="37">
        <f>IF(ISNUMBER('ESP-DMU'!$B200),'ESP-DMU'!$B200,"")</f>
        <v>5.6689999999999996</v>
      </c>
      <c r="C215" s="37">
        <f>IF(ISNUMBER('BLAST-USIT'!$B200),'BLAST-USIT'!$B200,"")</f>
        <v>5.8239999999999998</v>
      </c>
      <c r="D215" s="37">
        <f>IF(ISNUMBER(DOE21D!$B200),DOE21D!$B200,"")</f>
        <v>6.0640000000000001</v>
      </c>
      <c r="E215" s="37">
        <f>IF(ISNUMBER('SRES-SUN'!$B200),'SRES-SUN'!$B200,"")</f>
        <v>6.3710000000000004</v>
      </c>
      <c r="F215" s="37" t="str">
        <f>IF(ISNUMBER('SRES-BRE'!$B200),'SRES-BRE'!$B200,"")</f>
        <v/>
      </c>
      <c r="G215" s="37">
        <f>IF(ISNUMBER(S3PAS!$B200),S3PAS!$B200,"")</f>
        <v>6.17</v>
      </c>
      <c r="H215" s="37">
        <f>IF(ISNUMBER(TRNSYS!$B200),TRNSYS!$B200,"")</f>
        <v>5.6749999999999998</v>
      </c>
      <c r="I215" s="37">
        <f>IF(ISNUMBER(TASE!$B200),TASE!$B200,"")</f>
        <v>6.1459999999999999</v>
      </c>
      <c r="J215" s="37">
        <f>IF(ISNUMBER(YourData!$B200),YourData!$B200,"")</f>
        <v>6.16967</v>
      </c>
      <c r="K215" s="37">
        <f t="shared" si="138"/>
        <v>5.6689999999999996</v>
      </c>
      <c r="L215" s="37">
        <f t="shared" si="139"/>
        <v>6.3710000000000004</v>
      </c>
      <c r="M215" s="38">
        <f t="shared" si="140"/>
        <v>5.988428571428571</v>
      </c>
      <c r="N215" s="33"/>
      <c r="O215" s="33"/>
      <c r="P215" s="33"/>
      <c r="Q215" s="361" t="s">
        <v>1567</v>
      </c>
      <c r="R215" s="37">
        <f t="shared" ref="R215:Z215" si="143">IF(AND(ISNUMBER(B197),ISNUMBER(B196)),B197-B196,"")</f>
        <v>1.000000000000334E-3</v>
      </c>
      <c r="S215" s="37">
        <f t="shared" si="143"/>
        <v>1.000000000000334E-3</v>
      </c>
      <c r="T215" s="37" t="str">
        <f t="shared" si="143"/>
        <v/>
      </c>
      <c r="U215" s="37">
        <f t="shared" si="143"/>
        <v>-1.2000000000000011E-2</v>
      </c>
      <c r="V215" s="37" t="str">
        <f t="shared" si="143"/>
        <v/>
      </c>
      <c r="W215" s="37" t="str">
        <f t="shared" si="143"/>
        <v/>
      </c>
      <c r="X215" s="37">
        <f t="shared" si="143"/>
        <v>0</v>
      </c>
      <c r="Y215" s="37" t="str">
        <f t="shared" si="143"/>
        <v/>
      </c>
      <c r="Z215" s="37">
        <f t="shared" si="143"/>
        <v>-2.035000000000009E-2</v>
      </c>
      <c r="AA215" s="37">
        <f>MIN(R215:Y215)</f>
        <v>-1.2000000000000011E-2</v>
      </c>
      <c r="AB215" s="37">
        <f>MAX(R215:Y215)</f>
        <v>1.000000000000334E-3</v>
      </c>
    </row>
    <row r="216" spans="1:28" s="1" customFormat="1" ht="42">
      <c r="A216" s="361" t="s">
        <v>1290</v>
      </c>
      <c r="B216" s="37">
        <f>IF(ISNUMBER('ESP-DMU'!$B201),'ESP-DMU'!$B201,"")</f>
        <v>3.6339999999999999</v>
      </c>
      <c r="C216" s="37">
        <f>IF(ISNUMBER('BLAST-USIT'!$B201),'BLAST-USIT'!$B201,"")</f>
        <v>4.0750000000000002</v>
      </c>
      <c r="D216" s="37">
        <f>IF(ISNUMBER(DOE21D!$B201),DOE21D!$B201,"")</f>
        <v>4.43</v>
      </c>
      <c r="E216" s="37">
        <f>IF(ISNUMBER('SRES-SUN'!$B201),'SRES-SUN'!$B201,"")</f>
        <v>4.593</v>
      </c>
      <c r="F216" s="37" t="str">
        <f>IF(ISNUMBER('SRES-BRE'!$B201),'SRES-BRE'!$B201,"")</f>
        <v/>
      </c>
      <c r="G216" s="37">
        <f>IF(ISNUMBER(S3PAS!$B201),S3PAS!$B201,"")</f>
        <v>4.2969999999999997</v>
      </c>
      <c r="H216" s="37">
        <f>IF(ISNUMBER(TRNSYS!$B201),TRNSYS!$B201,"")</f>
        <v>4.2750000000000004</v>
      </c>
      <c r="I216" s="37">
        <f>IF(ISNUMBER(TASE!$B201),TASE!$B201,"")</f>
        <v>5.0960000000000001</v>
      </c>
      <c r="J216" s="37">
        <f>IF(ISNUMBER(YourData!$B201),YourData!$B201,"")</f>
        <v>3.9232900000000002</v>
      </c>
      <c r="K216" s="37">
        <f t="shared" si="138"/>
        <v>3.6339999999999999</v>
      </c>
      <c r="L216" s="37">
        <f t="shared" si="139"/>
        <v>5.0960000000000001</v>
      </c>
      <c r="M216" s="38">
        <f t="shared" si="140"/>
        <v>4.3428571428571434</v>
      </c>
      <c r="N216" s="33"/>
      <c r="O216" s="33"/>
      <c r="P216" s="33"/>
      <c r="Q216" s="362" t="s">
        <v>46</v>
      </c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</row>
    <row r="217" spans="1:28" s="1" customFormat="1" ht="70">
      <c r="A217" s="361" t="s">
        <v>1291</v>
      </c>
      <c r="B217" s="37">
        <f>IF(ISNUMBER('ESP-DMU'!$B202),'ESP-DMU'!$B202,"")</f>
        <v>3.0720000000000001</v>
      </c>
      <c r="C217" s="37">
        <f>IF(ISNUMBER('BLAST-USIT'!$B202),'BLAST-USIT'!$B202,"")</f>
        <v>3.7040000000000002</v>
      </c>
      <c r="D217" s="37">
        <f>IF(ISNUMBER(DOE21D!$B202),DOE21D!$B202,"")</f>
        <v>3.5880000000000001</v>
      </c>
      <c r="E217" s="37">
        <f>IF(ISNUMBER('SRES-SUN'!$B202),'SRES-SUN'!$B202,"")</f>
        <v>4.1159999999999997</v>
      </c>
      <c r="F217" s="37" t="str">
        <f>IF(ISNUMBER('SRES-BRE'!$B202),'SRES-BRE'!$B202,"")</f>
        <v/>
      </c>
      <c r="G217" s="37">
        <f>IF(ISNUMBER(S3PAS!$B202),S3PAS!$B202,"")</f>
        <v>3.665</v>
      </c>
      <c r="H217" s="37">
        <f>IF(ISNUMBER(TRNSYS!$B202),TRNSYS!$B202,"")</f>
        <v>3.6083333333333298</v>
      </c>
      <c r="I217" s="37" t="str">
        <f>IF(ISNUMBER(TASE!$B202),TASE!$B202,"")</f>
        <v/>
      </c>
      <c r="J217" s="37">
        <f>IF(ISNUMBER(YourData!$B202),YourData!$B202,"")</f>
        <v>3.3789099999999999</v>
      </c>
      <c r="K217" s="37">
        <f t="shared" si="138"/>
        <v>3.0720000000000001</v>
      </c>
      <c r="L217" s="37">
        <f t="shared" si="139"/>
        <v>4.1159999999999997</v>
      </c>
      <c r="M217" s="38">
        <f t="shared" si="140"/>
        <v>3.6255555555555552</v>
      </c>
      <c r="N217" s="33"/>
      <c r="O217" s="33"/>
      <c r="P217" s="33"/>
      <c r="Q217" s="355"/>
      <c r="R217" s="35" t="str">
        <f>'ESP-DMU'!$E$54</f>
        <v>ESP/DMU</v>
      </c>
      <c r="S217" s="35" t="str">
        <f>'BLAST-USIT'!$E$54</f>
        <v>BLAST/US-IT</v>
      </c>
      <c r="T217" s="35" t="str">
        <f>DOE21D!$E$54</f>
        <v>DOE21D/NREL</v>
      </c>
      <c r="U217" s="35" t="str">
        <f>'SRES-SUN'!$E$54</f>
        <v>SRES-SUN/NREL</v>
      </c>
      <c r="V217" s="35" t="str">
        <f>'SRES-BRE'!$E$54</f>
        <v>SRES/BRE</v>
      </c>
      <c r="W217" s="35" t="str">
        <f>S3PAS!$E$54</f>
        <v>S3PAS/SPAIN</v>
      </c>
      <c r="X217" s="35" t="str">
        <f>TRNSYS!$E$54</f>
        <v>TSYS/BEL-BRE</v>
      </c>
      <c r="Y217" s="35" t="str">
        <f>TASE!$E$54</f>
        <v>TASE/FINLAND</v>
      </c>
      <c r="Z217" s="35" t="str">
        <f>YourData!$E$54</f>
        <v>OS/NREL</v>
      </c>
      <c r="AA217" s="33"/>
      <c r="AB217" s="33"/>
    </row>
    <row r="218" spans="1:28" s="1" customFormat="1" ht="70">
      <c r="A218" s="361" t="s">
        <v>1319</v>
      </c>
      <c r="B218" s="37">
        <f>IF(ISNUMBER('ESP-DMU'!$B203),'ESP-DMU'!$B203,"")</f>
        <v>6.1609999999999996</v>
      </c>
      <c r="C218" s="37">
        <f>IF(ISNUMBER('BLAST-USIT'!$B203),'BLAST-USIT'!$B203,"")</f>
        <v>5.8920000000000003</v>
      </c>
      <c r="D218" s="37">
        <f>IF(ISNUMBER(DOE21D!$B203),DOE21D!$B203,"")</f>
        <v>6.5759999999999996</v>
      </c>
      <c r="E218" s="37">
        <f>IF(ISNUMBER('SRES-SUN'!$B203),'SRES-SUN'!$B203,"")</f>
        <v>6.7759999999999998</v>
      </c>
      <c r="F218" s="37" t="str">
        <f>IF(ISNUMBER('SRES-BRE'!$B203),'SRES-BRE'!$B203,"")</f>
        <v/>
      </c>
      <c r="G218" s="37">
        <f>IF(ISNUMBER(S3PAS!$B203),S3PAS!$B203,"")</f>
        <v>6.25</v>
      </c>
      <c r="H218" s="37">
        <f>IF(ISNUMBER(TRNSYS!$B203),TRNSYS!$B203,"")</f>
        <v>6.44166666666667</v>
      </c>
      <c r="I218" s="37">
        <f>IF(ISNUMBER(TASE!$B203),TASE!$B203,"")</f>
        <v>6.7709999999999999</v>
      </c>
      <c r="J218" s="37">
        <f>IF(ISNUMBER(YourData!$B203),YourData!$B203,"")</f>
        <v>6.5055800000000001</v>
      </c>
      <c r="K218" s="37">
        <f>MIN(B218:I218)</f>
        <v>5.8920000000000003</v>
      </c>
      <c r="L218" s="37">
        <f>MAX(B218:I218)</f>
        <v>6.7759999999999998</v>
      </c>
      <c r="M218" s="38">
        <f>AVERAGE(B218:I218)</f>
        <v>6.4096666666666673</v>
      </c>
      <c r="N218" s="33"/>
      <c r="O218" s="33"/>
      <c r="P218" s="33"/>
      <c r="Q218" s="362" t="s">
        <v>24</v>
      </c>
      <c r="R218" s="35" t="s">
        <v>14</v>
      </c>
      <c r="S218" s="35" t="s">
        <v>15</v>
      </c>
      <c r="T218" s="35"/>
      <c r="U218" s="35" t="s">
        <v>16</v>
      </c>
      <c r="V218" s="35" t="s">
        <v>17</v>
      </c>
      <c r="W218" s="35" t="s">
        <v>18</v>
      </c>
      <c r="X218" s="35" t="s">
        <v>19</v>
      </c>
      <c r="Y218" s="35" t="s">
        <v>20</v>
      </c>
      <c r="Z218" s="36" t="s">
        <v>21</v>
      </c>
      <c r="AA218" s="33"/>
      <c r="AB218" s="33"/>
    </row>
    <row r="219" spans="1:28" s="1" customFormat="1" ht="56">
      <c r="A219" s="361" t="s">
        <v>1293</v>
      </c>
      <c r="B219" s="37">
        <f>IF(ISNUMBER('ESP-DMU'!$B204),'ESP-DMU'!$B204,"")</f>
        <v>6.0309999999999997</v>
      </c>
      <c r="C219" s="37">
        <f>IF(ISNUMBER('BLAST-USIT'!$B204),'BLAST-USIT'!$B204,"")</f>
        <v>5.8310000000000004</v>
      </c>
      <c r="D219" s="37">
        <f>IF(ISNUMBER(DOE21D!$B204),DOE21D!$B204,"")</f>
        <v>6.516</v>
      </c>
      <c r="E219" s="37">
        <f>IF(ISNUMBER('SRES-SUN'!$B204),'SRES-SUN'!$B204,"")</f>
        <v>6.6710000000000003</v>
      </c>
      <c r="F219" s="37" t="str">
        <f>IF(ISNUMBER('SRES-BRE'!$B204),'SRES-BRE'!$B204,"")</f>
        <v/>
      </c>
      <c r="G219" s="37">
        <f>IF(ISNUMBER(S3PAS!$B204),S3PAS!$B204,"")</f>
        <v>6.1429999999999998</v>
      </c>
      <c r="H219" s="37">
        <f>IF(ISNUMBER(TRNSYS!$B204),TRNSYS!$B204,"")</f>
        <v>6.37777777777778</v>
      </c>
      <c r="I219" s="37">
        <f>IF(ISNUMBER(TASE!$B204),TASE!$B204,"")</f>
        <v>6.6790000000000003</v>
      </c>
      <c r="J219" s="37">
        <f>IF(ISNUMBER(YourData!$B204),YourData!$B204,"")</f>
        <v>6.4302200000000003</v>
      </c>
      <c r="K219" s="37">
        <f t="shared" si="138"/>
        <v>5.8310000000000004</v>
      </c>
      <c r="L219" s="37">
        <f t="shared" si="139"/>
        <v>6.6790000000000003</v>
      </c>
      <c r="M219" s="38">
        <f t="shared" si="140"/>
        <v>6.321253968253969</v>
      </c>
      <c r="N219" s="33"/>
      <c r="O219" s="33"/>
      <c r="P219" s="33"/>
      <c r="Q219" s="361" t="s">
        <v>1335</v>
      </c>
      <c r="R219" s="37">
        <f t="shared" ref="R219:Z220" si="144">IF(AND(ISNUMBER(B234),ISNUMBER(B233)),B234-B233,"")</f>
        <v>0.21199999999999997</v>
      </c>
      <c r="S219" s="37" t="str">
        <f t="shared" si="144"/>
        <v/>
      </c>
      <c r="T219" s="37" t="str">
        <f t="shared" si="144"/>
        <v/>
      </c>
      <c r="U219" s="37" t="str">
        <f t="shared" si="144"/>
        <v/>
      </c>
      <c r="V219" s="37" t="str">
        <f t="shared" si="144"/>
        <v/>
      </c>
      <c r="W219" s="37" t="str">
        <f t="shared" si="144"/>
        <v/>
      </c>
      <c r="X219" s="37" t="str">
        <f t="shared" si="144"/>
        <v/>
      </c>
      <c r="Y219" s="37" t="str">
        <f t="shared" si="144"/>
        <v/>
      </c>
      <c r="Z219" s="37">
        <f t="shared" si="144"/>
        <v>0.24447999999999992</v>
      </c>
      <c r="AA219" s="37">
        <f t="shared" ref="AA219:AA228" si="145">MIN(R219:Y219)</f>
        <v>0.21199999999999997</v>
      </c>
      <c r="AB219" s="37">
        <f t="shared" ref="AB219:AB228" si="146">MAX(R219:Y219)</f>
        <v>0.21199999999999997</v>
      </c>
    </row>
    <row r="220" spans="1:28" s="1" customFormat="1" ht="56">
      <c r="A220" s="364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3"/>
      <c r="N220" s="33"/>
      <c r="O220" s="33"/>
      <c r="P220" s="33"/>
      <c r="Q220" s="361" t="s">
        <v>1349</v>
      </c>
      <c r="R220" s="37">
        <f t="shared" si="144"/>
        <v>-0.38700000000000001</v>
      </c>
      <c r="S220" s="37" t="str">
        <f t="shared" si="144"/>
        <v/>
      </c>
      <c r="T220" s="37" t="str">
        <f t="shared" si="144"/>
        <v/>
      </c>
      <c r="U220" s="37" t="str">
        <f t="shared" si="144"/>
        <v/>
      </c>
      <c r="V220" s="37" t="str">
        <f t="shared" si="144"/>
        <v/>
      </c>
      <c r="W220" s="37" t="str">
        <f t="shared" si="144"/>
        <v/>
      </c>
      <c r="X220" s="37" t="str">
        <f t="shared" si="144"/>
        <v/>
      </c>
      <c r="Y220" s="37" t="str">
        <f t="shared" si="144"/>
        <v/>
      </c>
      <c r="Z220" s="37">
        <f t="shared" si="144"/>
        <v>-0.16282199999999991</v>
      </c>
      <c r="AA220" s="37">
        <f t="shared" si="145"/>
        <v>-0.38700000000000001</v>
      </c>
      <c r="AB220" s="37">
        <f t="shared" si="146"/>
        <v>-0.38700000000000001</v>
      </c>
    </row>
    <row r="221" spans="1:28" s="1" customFormat="1" ht="56">
      <c r="A221" s="364"/>
      <c r="B221" s="37"/>
      <c r="C221" s="37"/>
      <c r="D221" s="37"/>
      <c r="E221" s="37"/>
      <c r="F221" s="37"/>
      <c r="G221" s="37"/>
      <c r="H221" s="37"/>
      <c r="I221" s="37"/>
      <c r="J221" s="33"/>
      <c r="K221" s="37"/>
      <c r="L221" s="37"/>
      <c r="M221" s="33"/>
      <c r="N221" s="33"/>
      <c r="O221" s="33"/>
      <c r="P221" s="33"/>
      <c r="Q221" s="361" t="s">
        <v>1478</v>
      </c>
      <c r="R221" s="37">
        <f t="shared" ref="R221:Z221" si="147">IF(AND(ISNUMBER(B237),ISNUMBER(B236)),B237-B236,"")</f>
        <v>-0.44699999999999984</v>
      </c>
      <c r="S221" s="37" t="str">
        <f t="shared" si="147"/>
        <v/>
      </c>
      <c r="T221" s="37" t="str">
        <f t="shared" si="147"/>
        <v/>
      </c>
      <c r="U221" s="37" t="str">
        <f t="shared" si="147"/>
        <v/>
      </c>
      <c r="V221" s="37" t="str">
        <f t="shared" si="147"/>
        <v/>
      </c>
      <c r="W221" s="37" t="str">
        <f t="shared" si="147"/>
        <v/>
      </c>
      <c r="X221" s="37" t="str">
        <f t="shared" si="147"/>
        <v/>
      </c>
      <c r="Y221" s="37" t="str">
        <f t="shared" si="147"/>
        <v/>
      </c>
      <c r="Z221" s="37">
        <f t="shared" si="147"/>
        <v>-0.16396599999999995</v>
      </c>
      <c r="AA221" s="37">
        <f t="shared" si="145"/>
        <v>-0.44699999999999984</v>
      </c>
      <c r="AB221" s="37">
        <f t="shared" si="146"/>
        <v>-0.44699999999999984</v>
      </c>
    </row>
    <row r="222" spans="1:28" s="1" customFormat="1">
      <c r="A222" s="364" t="s">
        <v>89</v>
      </c>
      <c r="B222" s="35" t="str">
        <f>'ESP-DMU'!$E$54</f>
        <v>ESP/DMU</v>
      </c>
      <c r="C222" s="35" t="str">
        <f>'BLAST-USIT'!$E$54</f>
        <v>BLAST/US-IT</v>
      </c>
      <c r="D222" s="35" t="str">
        <f>DOE21D!$E$54</f>
        <v>DOE21D/NREL</v>
      </c>
      <c r="E222" s="35" t="str">
        <f>'SRES-SUN'!$E$54</f>
        <v>SRES-SUN/NREL</v>
      </c>
      <c r="F222" s="35" t="str">
        <f>'SRES-BRE'!$E$54</f>
        <v>SRES/BRE</v>
      </c>
      <c r="G222" s="35" t="str">
        <f>S3PAS!$E$54</f>
        <v>S3PAS/SPAIN</v>
      </c>
      <c r="H222" s="35" t="str">
        <f>TRNSYS!$E$54</f>
        <v>TSYS/BEL-BRE</v>
      </c>
      <c r="I222" s="35" t="str">
        <f>TASE!$E$54</f>
        <v>TASE/FINLAND</v>
      </c>
      <c r="J222" s="35" t="str">
        <f>YourData!$E$54</f>
        <v>OS/NREL</v>
      </c>
      <c r="K222" s="33"/>
      <c r="L222" s="33"/>
      <c r="M222" s="33" t="s">
        <v>89</v>
      </c>
      <c r="N222" s="33"/>
      <c r="O222" s="33"/>
      <c r="P222" s="33"/>
      <c r="Q222" s="362"/>
      <c r="R222" s="42"/>
      <c r="S222" s="42"/>
      <c r="T222" s="42"/>
      <c r="U222" s="42"/>
      <c r="V222" s="42"/>
      <c r="W222" s="42"/>
      <c r="X222" s="42"/>
      <c r="Y222" s="42"/>
      <c r="Z222" s="42"/>
      <c r="AA222" s="37">
        <f t="shared" si="145"/>
        <v>0</v>
      </c>
      <c r="AB222" s="37">
        <f t="shared" si="146"/>
        <v>0</v>
      </c>
    </row>
    <row r="223" spans="1:28" s="1" customFormat="1" ht="56">
      <c r="A223" s="361" t="s">
        <v>1364</v>
      </c>
      <c r="B223" s="37">
        <f>IF(ISNUMBER('ESP-DMU'!$B232),'ESP-DMU'!$B232,"")</f>
        <v>0.58499999999999996</v>
      </c>
      <c r="C223" s="37">
        <f>IF(ISNUMBER('BLAST-USIT'!$B232),'BLAST-USIT'!$B232,"")</f>
        <v>0.96699999999999997</v>
      </c>
      <c r="D223" s="37">
        <f>IF(ISNUMBER(DOE21D!$B232),DOE21D!$B232,"")</f>
        <v>0.74299999999999999</v>
      </c>
      <c r="E223" s="37">
        <f>IF(ISNUMBER('SRES-SUN'!$B232),'SRES-SUN'!$B232,"")</f>
        <v>1.3520000000000001</v>
      </c>
      <c r="F223" s="37" t="str">
        <f>IF(ISNUMBER('SRES-BRE'!$B232),'SRES-BRE'!$B232,"")</f>
        <v/>
      </c>
      <c r="G223" s="37">
        <f>IF(ISNUMBER(S3PAS!$B232),S3PAS!$B232,"")</f>
        <v>1.028</v>
      </c>
      <c r="H223" s="37">
        <f>IF(ISNUMBER(TRNSYS!$B232),TRNSYS!$B232,"")</f>
        <v>0.98277777777777797</v>
      </c>
      <c r="I223" s="37">
        <f>IF(ISNUMBER(TASE!$B232),TASE!$B232,"")</f>
        <v>1.3580000000000001</v>
      </c>
      <c r="J223" s="37">
        <f>IF(ISNUMBER(YourData!$B232),YourData!$B232,"")</f>
        <v>0.85158299999999998</v>
      </c>
      <c r="K223" s="37">
        <f t="shared" ref="K223:K230" si="148">MIN(B223:I223)</f>
        <v>0.58499999999999996</v>
      </c>
      <c r="L223" s="37">
        <f t="shared" ref="L223:L230" si="149">MAX(B223:I223)</f>
        <v>1.3580000000000001</v>
      </c>
      <c r="M223" s="38">
        <f t="shared" ref="M223:M230" si="150">AVERAGE(B223:I223)</f>
        <v>1.0022539682539684</v>
      </c>
      <c r="N223" s="33"/>
      <c r="O223" s="33"/>
      <c r="P223" s="33"/>
      <c r="Q223" s="361" t="s">
        <v>1351</v>
      </c>
      <c r="R223" s="37">
        <f t="shared" ref="R223:Z224" si="151">IF(AND(ISNUMBER(B236),ISNUMBER(B234)),B236-B234,"")</f>
        <v>0.14399999999999991</v>
      </c>
      <c r="S223" s="37" t="str">
        <f t="shared" si="151"/>
        <v/>
      </c>
      <c r="T223" s="37" t="str">
        <f t="shared" si="151"/>
        <v/>
      </c>
      <c r="U223" s="37" t="str">
        <f t="shared" si="151"/>
        <v/>
      </c>
      <c r="V223" s="37" t="str">
        <f t="shared" si="151"/>
        <v/>
      </c>
      <c r="W223" s="37" t="str">
        <f t="shared" si="151"/>
        <v/>
      </c>
      <c r="X223" s="37" t="str">
        <f t="shared" si="151"/>
        <v/>
      </c>
      <c r="Y223" s="37" t="str">
        <f t="shared" si="151"/>
        <v/>
      </c>
      <c r="Z223" s="37">
        <f t="shared" si="151"/>
        <v>9.9473000000000034E-2</v>
      </c>
      <c r="AA223" s="37">
        <f t="shared" si="145"/>
        <v>0.14399999999999991</v>
      </c>
      <c r="AB223" s="37">
        <f t="shared" si="146"/>
        <v>0.14399999999999991</v>
      </c>
    </row>
    <row r="224" spans="1:28" s="1" customFormat="1" ht="56">
      <c r="A224" s="361" t="s">
        <v>1295</v>
      </c>
      <c r="B224" s="37">
        <f>IF(ISNUMBER('ESP-DMU'!$B205),'ESP-DMU'!$B205,"")</f>
        <v>2.8879999999999999</v>
      </c>
      <c r="C224" s="37">
        <f>IF(ISNUMBER('BLAST-USIT'!$B205),'BLAST-USIT'!$B205,"")</f>
        <v>3.1549999999999998</v>
      </c>
      <c r="D224" s="37">
        <f>IF(ISNUMBER(DOE21D!$B205),DOE21D!$B205,"")</f>
        <v>3.4580000000000002</v>
      </c>
      <c r="E224" s="37">
        <f>IF(ISNUMBER('SRES-SUN'!$B205),'SRES-SUN'!$B205,"")</f>
        <v>3.871</v>
      </c>
      <c r="F224" s="37" t="str">
        <f>IF(ISNUMBER('SRES-BRE'!$B205),'SRES-BRE'!$B205,"")</f>
        <v/>
      </c>
      <c r="G224" s="37">
        <f>IF(ISNUMBER(S3PAS!$B205),S3PAS!$B205,"")</f>
        <v>3.3340000000000001</v>
      </c>
      <c r="H224" s="37">
        <f>IF(ISNUMBER(TRNSYS!$B205),TRNSYS!$B205,"")</f>
        <v>3.56666666666667</v>
      </c>
      <c r="I224" s="37">
        <f>IF(ISNUMBER(TASE!$B205),TASE!$B205,"")</f>
        <v>3.4569999999999999</v>
      </c>
      <c r="J224" s="37">
        <f>IF(ISNUMBER(YourData!$B205),YourData!$B205,"")</f>
        <v>3.2541500000000001</v>
      </c>
      <c r="K224" s="37">
        <f t="shared" si="148"/>
        <v>2.8879999999999999</v>
      </c>
      <c r="L224" s="37">
        <f t="shared" si="149"/>
        <v>3.871</v>
      </c>
      <c r="M224" s="38">
        <f t="shared" si="150"/>
        <v>3.3899523809523813</v>
      </c>
      <c r="N224" s="33"/>
      <c r="O224" s="33"/>
      <c r="P224" s="33"/>
      <c r="Q224" s="361" t="s">
        <v>1356</v>
      </c>
      <c r="R224" s="37">
        <f t="shared" si="151"/>
        <v>8.4000000000000075E-2</v>
      </c>
      <c r="S224" s="37">
        <f t="shared" si="151"/>
        <v>0.14900000000000002</v>
      </c>
      <c r="T224" s="37" t="str">
        <f t="shared" si="151"/>
        <v/>
      </c>
      <c r="U224" s="37" t="str">
        <f t="shared" si="151"/>
        <v/>
      </c>
      <c r="V224" s="37" t="str">
        <f t="shared" si="151"/>
        <v/>
      </c>
      <c r="W224" s="37" t="str">
        <f t="shared" si="151"/>
        <v/>
      </c>
      <c r="X224" s="37">
        <f t="shared" si="151"/>
        <v>0.11111111111111005</v>
      </c>
      <c r="Y224" s="37">
        <f t="shared" si="151"/>
        <v>7.1000000000000174E-2</v>
      </c>
      <c r="Z224" s="37">
        <f t="shared" si="151"/>
        <v>9.8329E-2</v>
      </c>
      <c r="AA224" s="37">
        <f t="shared" si="145"/>
        <v>7.1000000000000174E-2</v>
      </c>
      <c r="AB224" s="37">
        <f t="shared" si="146"/>
        <v>0.14900000000000002</v>
      </c>
    </row>
    <row r="225" spans="1:28" s="1" customFormat="1" ht="42">
      <c r="A225" s="361" t="s">
        <v>1296</v>
      </c>
      <c r="B225" s="37">
        <f>IF(ISNUMBER('ESP-DMU'!$B206),'ESP-DMU'!$B206,"")</f>
        <v>1.8959999999999999</v>
      </c>
      <c r="C225" s="37">
        <f>IF(ISNUMBER('BLAST-USIT'!$B206),'BLAST-USIT'!$B206,"")</f>
        <v>2.5</v>
      </c>
      <c r="D225" s="37">
        <f>IF(ISNUMBER(DOE21D!$B206),DOE21D!$B206,"")</f>
        <v>2.3359999999999999</v>
      </c>
      <c r="E225" s="37">
        <f>IF(ISNUMBER('SRES-SUN'!$B206),'SRES-SUN'!$B206,"")</f>
        <v>3.2770000000000001</v>
      </c>
      <c r="F225" s="37" t="str">
        <f>IF(ISNUMBER('SRES-BRE'!$B206),'SRES-BRE'!$B206,"")</f>
        <v/>
      </c>
      <c r="G225" s="37">
        <f>IF(ISNUMBER(S3PAS!$B206),S3PAS!$B206,"")</f>
        <v>2.786</v>
      </c>
      <c r="H225" s="37">
        <f>IF(ISNUMBER(TRNSYS!$B206),TRNSYS!$B206,"")</f>
        <v>2.7916666666666701</v>
      </c>
      <c r="I225" s="37">
        <f>IF(ISNUMBER(TASE!$B206),TASE!$B206,"")</f>
        <v>3.1469999999999998</v>
      </c>
      <c r="J225" s="37">
        <f>IF(ISNUMBER(YourData!$B206),YourData!$B206,"")</f>
        <v>2.5770400000000002</v>
      </c>
      <c r="K225" s="37">
        <f t="shared" si="148"/>
        <v>1.8959999999999999</v>
      </c>
      <c r="L225" s="37">
        <f t="shared" si="149"/>
        <v>3.2770000000000001</v>
      </c>
      <c r="M225" s="38">
        <f t="shared" si="150"/>
        <v>2.6762380952380953</v>
      </c>
      <c r="N225" s="33"/>
      <c r="O225" s="33"/>
      <c r="P225" s="33"/>
      <c r="Q225" s="361" t="s">
        <v>1336</v>
      </c>
      <c r="R225" s="37">
        <f t="shared" ref="R225:Z225" si="152">IF(AND(ISNUMBER(B238),ISNUMBER(B237)),B238-B237,"")</f>
        <v>0.49899999999999989</v>
      </c>
      <c r="S225" s="37">
        <f t="shared" si="152"/>
        <v>0.48</v>
      </c>
      <c r="T225" s="37">
        <f t="shared" si="152"/>
        <v>0.51800000000000002</v>
      </c>
      <c r="U225" s="37">
        <f t="shared" si="152"/>
        <v>0.53499999999999992</v>
      </c>
      <c r="V225" s="37" t="str">
        <f t="shared" si="152"/>
        <v/>
      </c>
      <c r="W225" s="37">
        <f t="shared" si="152"/>
        <v>0.48499999999999988</v>
      </c>
      <c r="X225" s="37">
        <f t="shared" si="152"/>
        <v>0.52888888888889007</v>
      </c>
      <c r="Y225" s="37">
        <f t="shared" si="152"/>
        <v>0.53600000000000003</v>
      </c>
      <c r="Z225" s="37">
        <f t="shared" si="152"/>
        <v>0.49668599999999985</v>
      </c>
      <c r="AA225" s="37">
        <f t="shared" si="145"/>
        <v>0.48</v>
      </c>
      <c r="AB225" s="37">
        <f t="shared" si="146"/>
        <v>0.53600000000000003</v>
      </c>
    </row>
    <row r="226" spans="1:28" s="1" customFormat="1" ht="42">
      <c r="A226" s="361" t="s">
        <v>1297</v>
      </c>
      <c r="B226" s="37">
        <f>IF(ISNUMBER('ESP-DMU'!$B207),'ESP-DMU'!$B207,"")</f>
        <v>2.3849999999999998</v>
      </c>
      <c r="C226" s="37">
        <f>IF(ISNUMBER('BLAST-USIT'!$B207),'BLAST-USIT'!$B207,"")</f>
        <v>2.9329999999999998</v>
      </c>
      <c r="D226" s="37">
        <f>IF(ISNUMBER(DOE21D!$B207),DOE21D!$B207,"")</f>
        <v>3.109</v>
      </c>
      <c r="E226" s="37">
        <f>IF(ISNUMBER('SRES-SUN'!$B207),'SRES-SUN'!$B207,"")</f>
        <v>3.4870000000000001</v>
      </c>
      <c r="F226" s="37" t="str">
        <f>IF(ISNUMBER('SRES-BRE'!$B207),'SRES-BRE'!$B207,"")</f>
        <v/>
      </c>
      <c r="G226" s="37">
        <f>IF(ISNUMBER(S3PAS!$B207),S3PAS!$B207,"")</f>
        <v>3.0710000000000002</v>
      </c>
      <c r="H226" s="37">
        <f>IF(ISNUMBER(TRNSYS!$B207),TRNSYS!$B207,"")</f>
        <v>3.05</v>
      </c>
      <c r="I226" s="37">
        <f>IF(ISNUMBER(TASE!$B207),TASE!$B207,"")</f>
        <v>3.5049999999999999</v>
      </c>
      <c r="J226" s="37">
        <f>IF(ISNUMBER(YourData!$B207),YourData!$B207,"")</f>
        <v>2.7810999999999999</v>
      </c>
      <c r="K226" s="37">
        <f t="shared" si="148"/>
        <v>2.3849999999999998</v>
      </c>
      <c r="L226" s="37">
        <f t="shared" si="149"/>
        <v>3.5049999999999999</v>
      </c>
      <c r="M226" s="38">
        <f t="shared" si="150"/>
        <v>3.077142857142857</v>
      </c>
      <c r="N226" s="33"/>
      <c r="O226" s="33"/>
      <c r="P226" s="33"/>
      <c r="Q226" s="361" t="s">
        <v>1337</v>
      </c>
      <c r="R226" s="37">
        <f t="shared" ref="R226:Z226" si="153">IF(AND(ISNUMBER(B239),ISNUMBER(B237)),B239-B237,"")</f>
        <v>0.17899999999999994</v>
      </c>
      <c r="S226" s="37">
        <f t="shared" si="153"/>
        <v>0.18100000000000005</v>
      </c>
      <c r="T226" s="37">
        <f t="shared" si="153"/>
        <v>0.18199999999999994</v>
      </c>
      <c r="U226" s="37">
        <f t="shared" si="153"/>
        <v>0.19999999999999996</v>
      </c>
      <c r="V226" s="37" t="str">
        <f t="shared" si="153"/>
        <v/>
      </c>
      <c r="W226" s="37">
        <f t="shared" si="153"/>
        <v>0.18299999999999983</v>
      </c>
      <c r="X226" s="37">
        <f t="shared" si="153"/>
        <v>0.18250000000000011</v>
      </c>
      <c r="Y226" s="37">
        <f t="shared" si="153"/>
        <v>0.18399999999999994</v>
      </c>
      <c r="Z226" s="37">
        <f t="shared" si="153"/>
        <v>0.18267599999999995</v>
      </c>
      <c r="AA226" s="37">
        <f t="shared" si="145"/>
        <v>0.17899999999999994</v>
      </c>
      <c r="AB226" s="37">
        <f t="shared" si="146"/>
        <v>0.19999999999999996</v>
      </c>
    </row>
    <row r="227" spans="1:28" s="1" customFormat="1" ht="70">
      <c r="A227" s="361" t="s">
        <v>1298</v>
      </c>
      <c r="B227" s="37">
        <f>IF(ISNUMBER('ESP-DMU'!$B208),'ESP-DMU'!$B208,"")</f>
        <v>1.873</v>
      </c>
      <c r="C227" s="37">
        <f>IF(ISNUMBER('BLAST-USIT'!$B208),'BLAST-USIT'!$B208,"")</f>
        <v>2.5459999999999998</v>
      </c>
      <c r="D227" s="37">
        <f>IF(ISNUMBER(DOE21D!$B208),DOE21D!$B208,"")</f>
        <v>2.3879999999999999</v>
      </c>
      <c r="E227" s="37">
        <f>IF(ISNUMBER('SRES-SUN'!$B208),'SRES-SUN'!$B208,"")</f>
        <v>3.08</v>
      </c>
      <c r="F227" s="37" t="str">
        <f>IF(ISNUMBER('SRES-BRE'!$B208),'SRES-BRE'!$B208,"")</f>
        <v/>
      </c>
      <c r="G227" s="37">
        <f>IF(ISNUMBER(S3PAS!$B208),S3PAS!$B208,"")</f>
        <v>2.4860000000000002</v>
      </c>
      <c r="H227" s="37">
        <f>IF(ISNUMBER(TRNSYS!$B208),TRNSYS!$B208,"")</f>
        <v>2.49833333333333</v>
      </c>
      <c r="I227" s="37" t="str">
        <f>IF(ISNUMBER(TASE!$B208),TASE!$B208,"")</f>
        <v/>
      </c>
      <c r="J227" s="37">
        <f>IF(ISNUMBER(YourData!$B208),YourData!$B208,"")</f>
        <v>2.2779099999999999</v>
      </c>
      <c r="K227" s="37">
        <f t="shared" si="148"/>
        <v>1.873</v>
      </c>
      <c r="L227" s="37">
        <f t="shared" si="149"/>
        <v>3.08</v>
      </c>
      <c r="M227" s="38">
        <f t="shared" si="150"/>
        <v>2.478555555555555</v>
      </c>
      <c r="N227" s="33"/>
      <c r="O227" s="33"/>
      <c r="P227" s="33"/>
      <c r="Q227" s="361" t="s">
        <v>1557</v>
      </c>
      <c r="R227" s="37">
        <f t="shared" ref="R227:Z227" si="154">IF(AND(ISNUMBER(B240),ISNUMBER(B237)),B240-B237,"")</f>
        <v>2.8</v>
      </c>
      <c r="S227" s="37">
        <f t="shared" si="154"/>
        <v>1.87</v>
      </c>
      <c r="T227" s="37">
        <f t="shared" si="154"/>
        <v>1.6679999999999999</v>
      </c>
      <c r="U227" s="37">
        <f t="shared" si="154"/>
        <v>1.2499999999999998</v>
      </c>
      <c r="V227" s="37" t="str">
        <f t="shared" si="154"/>
        <v/>
      </c>
      <c r="W227" s="37">
        <f t="shared" si="154"/>
        <v>1.0429999999999999</v>
      </c>
      <c r="X227" s="37">
        <f t="shared" si="154"/>
        <v>2.0488888888888903</v>
      </c>
      <c r="Y227" s="37">
        <f t="shared" si="154"/>
        <v>3.6989999999999998</v>
      </c>
      <c r="Z227" s="37">
        <f t="shared" si="154"/>
        <v>2.1295859999999998</v>
      </c>
      <c r="AA227" s="37">
        <f t="shared" si="145"/>
        <v>1.0429999999999999</v>
      </c>
      <c r="AB227" s="37">
        <f t="shared" si="146"/>
        <v>3.6989999999999998</v>
      </c>
    </row>
    <row r="228" spans="1:28" s="1" customFormat="1" ht="70">
      <c r="A228" s="361" t="s">
        <v>1299</v>
      </c>
      <c r="B228" s="37">
        <f>IF(ISNUMBER('ESP-DMU'!$B209),'ESP-DMU'!$B209,"")</f>
        <v>2.8879999999999999</v>
      </c>
      <c r="C228" s="37">
        <f>IF(ISNUMBER('BLAST-USIT'!$B209),'BLAST-USIT'!$B209,"")</f>
        <v>3.1549999999999998</v>
      </c>
      <c r="D228" s="37">
        <f>IF(ISNUMBER(DOE21D!$B209),DOE21D!$B209,"")</f>
        <v>3.4580000000000002</v>
      </c>
      <c r="E228" s="37">
        <f>IF(ISNUMBER('SRES-SUN'!$B209),'SRES-SUN'!$B209,"")</f>
        <v>3.871</v>
      </c>
      <c r="F228" s="37" t="str">
        <f>IF(ISNUMBER('SRES-BRE'!$B209),'SRES-BRE'!$B209,"")</f>
        <v/>
      </c>
      <c r="G228" s="37">
        <f>IF(ISNUMBER(S3PAS!$B209),S3PAS!$B209,"")</f>
        <v>3.3340000000000001</v>
      </c>
      <c r="H228" s="37">
        <f>IF(ISNUMBER(TRNSYS!$B209),TRNSYS!$B209,"")</f>
        <v>3.56666666666667</v>
      </c>
      <c r="I228" s="37">
        <f>IF(ISNUMBER(TASE!$B209),TASE!$B209,"")</f>
        <v>3.4569999999999999</v>
      </c>
      <c r="J228" s="37">
        <f>IF(ISNUMBER(YourData!$B209),YourData!$B209,"")</f>
        <v>3.25414</v>
      </c>
      <c r="K228" s="37">
        <f t="shared" si="148"/>
        <v>2.8879999999999999</v>
      </c>
      <c r="L228" s="37">
        <f t="shared" si="149"/>
        <v>3.871</v>
      </c>
      <c r="M228" s="38">
        <f t="shared" si="150"/>
        <v>3.3899523809523813</v>
      </c>
      <c r="N228" s="33"/>
      <c r="O228" s="33"/>
      <c r="P228" s="33"/>
      <c r="Q228" s="361" t="s">
        <v>1555</v>
      </c>
      <c r="R228" s="37">
        <f t="shared" ref="R228:Z228" si="155">IF(AND(ISNUMBER(B242),ISNUMBER(B237)),B242-B237,"")</f>
        <v>5.7959999999999994</v>
      </c>
      <c r="S228" s="37">
        <f t="shared" si="155"/>
        <v>5.4749999999999996</v>
      </c>
      <c r="T228" s="37" t="str">
        <f t="shared" si="155"/>
        <v/>
      </c>
      <c r="U228" s="37">
        <f t="shared" si="155"/>
        <v>5.8940000000000001</v>
      </c>
      <c r="V228" s="37" t="str">
        <f t="shared" si="155"/>
        <v/>
      </c>
      <c r="W228" s="37" t="str">
        <f t="shared" si="155"/>
        <v/>
      </c>
      <c r="X228" s="37">
        <f t="shared" si="155"/>
        <v>5.585</v>
      </c>
      <c r="Y228" s="37">
        <f t="shared" si="155"/>
        <v>5.6539999999999999</v>
      </c>
      <c r="Z228" s="37">
        <f t="shared" si="155"/>
        <v>5.945036</v>
      </c>
      <c r="AA228" s="37">
        <f t="shared" si="145"/>
        <v>5.4749999999999996</v>
      </c>
      <c r="AB228" s="37">
        <f t="shared" si="146"/>
        <v>5.8940000000000001</v>
      </c>
    </row>
    <row r="229" spans="1:28" s="1" customFormat="1" ht="56">
      <c r="A229" s="361" t="s">
        <v>1300</v>
      </c>
      <c r="B229" s="37">
        <f>IF(ISNUMBER('ESP-DMU'!$B210),'ESP-DMU'!$B210,"")</f>
        <v>2.0329999999999999</v>
      </c>
      <c r="C229" s="37">
        <f>IF(ISNUMBER('BLAST-USIT'!$B210),'BLAST-USIT'!$B210,"")</f>
        <v>2.621</v>
      </c>
      <c r="D229" s="37">
        <f>IF(ISNUMBER(DOE21D!$B210),DOE21D!$B210,"")</f>
        <v>2.6640000000000001</v>
      </c>
      <c r="E229" s="37">
        <f>IF(ISNUMBER('SRES-SUN'!$B210),'SRES-SUN'!$B210,"")</f>
        <v>3.17</v>
      </c>
      <c r="F229" s="37" t="str">
        <f>IF(ISNUMBER('SRES-BRE'!$B210),'SRES-BRE'!$B210,"")</f>
        <v/>
      </c>
      <c r="G229" s="37">
        <f>IF(ISNUMBER(S3PAS!$B210),S3PAS!$B210,"")</f>
        <v>2.677</v>
      </c>
      <c r="H229" s="37">
        <f>IF(ISNUMBER(TRNSYS!$B210),TRNSYS!$B210,"")</f>
        <v>2.68611111111111</v>
      </c>
      <c r="I229" s="37">
        <f>IF(ISNUMBER(TASE!$B210),TASE!$B210,"")</f>
        <v>2.867</v>
      </c>
      <c r="J229" s="37">
        <f>IF(ISNUMBER(YourData!$B210),YourData!$B210,"")</f>
        <v>2.30077</v>
      </c>
      <c r="K229" s="37">
        <f t="shared" si="148"/>
        <v>2.0329999999999999</v>
      </c>
      <c r="L229" s="37">
        <f t="shared" si="149"/>
        <v>3.17</v>
      </c>
      <c r="M229" s="38">
        <f t="shared" si="150"/>
        <v>2.6740158730158727</v>
      </c>
      <c r="N229" s="33"/>
      <c r="O229" s="33"/>
      <c r="P229" s="33"/>
      <c r="Q229" s="355"/>
      <c r="R229" s="35" t="str">
        <f>'ESP-DMU'!$E$54</f>
        <v>ESP/DMU</v>
      </c>
      <c r="S229" s="35" t="str">
        <f>'BLAST-USIT'!$E$54</f>
        <v>BLAST/US-IT</v>
      </c>
      <c r="T229" s="35" t="str">
        <f>DOE21D!$E$54</f>
        <v>DOE21D/NREL</v>
      </c>
      <c r="U229" s="35" t="str">
        <f>'SRES-SUN'!$E$54</f>
        <v>SRES-SUN/NREL</v>
      </c>
      <c r="V229" s="35" t="str">
        <f>'SRES-BRE'!$E$54</f>
        <v>SRES/BRE</v>
      </c>
      <c r="W229" s="35" t="str">
        <f>S3PAS!$E$54</f>
        <v>S3PAS/SPAIN</v>
      </c>
      <c r="X229" s="35" t="str">
        <f>TRNSYS!$E$54</f>
        <v>TSYS/BEL-BRE</v>
      </c>
      <c r="Y229" s="35" t="str">
        <f>TASE!$E$54</f>
        <v>TASE/FINLAND</v>
      </c>
      <c r="Z229" s="35" t="str">
        <f>YourData!$E$54</f>
        <v>OS/NREL</v>
      </c>
      <c r="AA229" s="33"/>
      <c r="AB229" s="33"/>
    </row>
    <row r="230" spans="1:28" s="1" customFormat="1" ht="28">
      <c r="A230" s="361" t="s">
        <v>1301</v>
      </c>
      <c r="B230" s="37">
        <f>IF(ISNUMBER('ESP-DMU'!$B211),'ESP-DMU'!$B211,"")</f>
        <v>0.95299999999999996</v>
      </c>
      <c r="C230" s="37">
        <f>IF(ISNUMBER('BLAST-USIT'!$B211),'BLAST-USIT'!$B211,"")</f>
        <v>1.1439999999999999</v>
      </c>
      <c r="D230" s="37">
        <f>IF(ISNUMBER(DOE21D!$B211),DOE21D!$B211,"")</f>
        <v>1.0569999999999999</v>
      </c>
      <c r="E230" s="37">
        <f>IF(ISNUMBER('SRES-SUN'!$B211),'SRES-SUN'!$B211,"")</f>
        <v>1.37</v>
      </c>
      <c r="F230" s="37" t="str">
        <f>IF(ISNUMBER('SRES-BRE'!$B211),'SRES-BRE'!$B211,"")</f>
        <v/>
      </c>
      <c r="G230" s="37">
        <f>IF(ISNUMBER(S3PAS!$B211),S3PAS!$B211,"")</f>
        <v>1.179</v>
      </c>
      <c r="H230" s="37">
        <f>IF(ISNUMBER(TRNSYS!$B211),TRNSYS!$B211,"")</f>
        <v>1.3779999999999999</v>
      </c>
      <c r="I230" s="37">
        <f>IF(ISNUMBER(TASE!$B211),TASE!$B211,"")</f>
        <v>1.403</v>
      </c>
      <c r="J230" s="37">
        <f>IF(ISNUMBER(YourData!$B211),YourData!$B211,"")</f>
        <v>1.14158</v>
      </c>
      <c r="K230" s="37">
        <f t="shared" si="148"/>
        <v>0.95299999999999996</v>
      </c>
      <c r="L230" s="37">
        <f t="shared" si="149"/>
        <v>1.403</v>
      </c>
      <c r="M230" s="38">
        <f t="shared" si="150"/>
        <v>1.212</v>
      </c>
      <c r="N230" s="33"/>
      <c r="O230" s="33"/>
      <c r="P230" s="33"/>
      <c r="Q230" s="361" t="s">
        <v>1479</v>
      </c>
      <c r="R230" s="37">
        <f t="shared" ref="R230:Z230" si="156">IF(AND(ISNUMBER(B243),ISNUMBER(B242)),B243-B242,"")</f>
        <v>-1.9119999999999999</v>
      </c>
      <c r="S230" s="37">
        <f t="shared" si="156"/>
        <v>-2.0099999999999998</v>
      </c>
      <c r="T230" s="37" t="str">
        <f t="shared" si="156"/>
        <v/>
      </c>
      <c r="U230" s="37">
        <f t="shared" si="156"/>
        <v>-2.0140000000000002</v>
      </c>
      <c r="V230" s="37" t="str">
        <f t="shared" si="156"/>
        <v/>
      </c>
      <c r="W230" s="37" t="str">
        <f t="shared" si="156"/>
        <v/>
      </c>
      <c r="X230" s="37">
        <f t="shared" si="156"/>
        <v>-1.9777777777777805</v>
      </c>
      <c r="Y230" s="37">
        <f t="shared" si="156"/>
        <v>-1.6310000000000002</v>
      </c>
      <c r="Z230" s="37">
        <f t="shared" si="156"/>
        <v>-2.1400999999999994</v>
      </c>
      <c r="AA230" s="37">
        <f>MIN(R230:Y230)</f>
        <v>-2.0140000000000002</v>
      </c>
      <c r="AB230" s="37">
        <f>MAX(R230:Y230)</f>
        <v>-1.6310000000000002</v>
      </c>
    </row>
    <row r="231" spans="1:28" s="1" customFormat="1" ht="28">
      <c r="A231" s="364"/>
      <c r="B231" s="37"/>
      <c r="C231" s="37"/>
      <c r="D231" s="37"/>
      <c r="E231" s="37"/>
      <c r="F231" s="37"/>
      <c r="G231" s="37"/>
      <c r="H231" s="33"/>
      <c r="I231" s="37"/>
      <c r="J231" s="39"/>
      <c r="K231" s="33"/>
      <c r="L231" s="33"/>
      <c r="M231" s="33"/>
      <c r="N231" s="33"/>
      <c r="O231" s="33"/>
      <c r="P231" s="33"/>
      <c r="Q231" s="361" t="s">
        <v>1480</v>
      </c>
      <c r="R231" s="37">
        <f t="shared" ref="R231:Z231" si="157">IF(AND(ISNUMBER(B247),ISNUMBER(B242)),B247-B242,"")</f>
        <v>-0.65500000000000025</v>
      </c>
      <c r="S231" s="37">
        <f t="shared" si="157"/>
        <v>-0.69500000000000028</v>
      </c>
      <c r="T231" s="37" t="str">
        <f t="shared" si="157"/>
        <v/>
      </c>
      <c r="U231" s="37">
        <f t="shared" si="157"/>
        <v>-0.68100000000000005</v>
      </c>
      <c r="V231" s="37" t="str">
        <f t="shared" si="157"/>
        <v/>
      </c>
      <c r="W231" s="37" t="str">
        <f t="shared" si="157"/>
        <v/>
      </c>
      <c r="X231" s="37">
        <f t="shared" si="157"/>
        <v>-0.58611111111111036</v>
      </c>
      <c r="Y231" s="37">
        <f t="shared" si="157"/>
        <v>-0.72599999999999998</v>
      </c>
      <c r="Z231" s="37">
        <f t="shared" si="157"/>
        <v>-0.67477999999999927</v>
      </c>
      <c r="AA231" s="37">
        <f>MIN(R231:Y231)</f>
        <v>-0.72599999999999998</v>
      </c>
      <c r="AB231" s="37">
        <f>MAX(R231:Y231)</f>
        <v>-0.58611111111111036</v>
      </c>
    </row>
    <row r="232" spans="1:28" s="1" customFormat="1" ht="28">
      <c r="A232" s="364" t="s">
        <v>89</v>
      </c>
      <c r="B232" s="35" t="str">
        <f>'ESP-DMU'!$E$54</f>
        <v>ESP/DMU</v>
      </c>
      <c r="C232" s="35" t="str">
        <f>'BLAST-USIT'!$E$54</f>
        <v>BLAST/US-IT</v>
      </c>
      <c r="D232" s="35" t="str">
        <f>DOE21D!$E$54</f>
        <v>DOE21D/NREL</v>
      </c>
      <c r="E232" s="35" t="str">
        <f>'SRES-SUN'!$E$54</f>
        <v>SRES-SUN/NREL</v>
      </c>
      <c r="F232" s="35" t="str">
        <f>'SRES-BRE'!$E$54</f>
        <v>SRES/BRE</v>
      </c>
      <c r="G232" s="35" t="str">
        <f>S3PAS!$E$54</f>
        <v>S3PAS/SPAIN</v>
      </c>
      <c r="H232" s="35" t="str">
        <f>TRNSYS!$E$54</f>
        <v>TSYS/BEL-BRE</v>
      </c>
      <c r="I232" s="35" t="str">
        <f>TASE!$E$54</f>
        <v>TASE/FINLAND</v>
      </c>
      <c r="J232" s="35" t="str">
        <f>YourData!$E$54</f>
        <v>OS/NREL</v>
      </c>
      <c r="K232" s="35" t="s">
        <v>22</v>
      </c>
      <c r="L232" s="35" t="s">
        <v>23</v>
      </c>
      <c r="M232" s="33" t="s">
        <v>146</v>
      </c>
      <c r="N232" s="33"/>
      <c r="O232" s="33"/>
      <c r="P232" s="33"/>
      <c r="Q232" s="361" t="s">
        <v>1481</v>
      </c>
      <c r="R232" s="37">
        <f t="shared" ref="R232:Z232" si="158">IF(AND(ISNUMBER(B244),ISNUMBER(B242)),B244-B242,"")</f>
        <v>-8.6999999999999744E-2</v>
      </c>
      <c r="S232" s="37">
        <f t="shared" si="158"/>
        <v>-8.6000000000000298E-2</v>
      </c>
      <c r="T232" s="37" t="str">
        <f t="shared" si="158"/>
        <v/>
      </c>
      <c r="U232" s="37">
        <f t="shared" si="158"/>
        <v>-0.25800000000000001</v>
      </c>
      <c r="V232" s="37" t="str">
        <f t="shared" si="158"/>
        <v/>
      </c>
      <c r="W232" s="37" t="str">
        <f t="shared" si="158"/>
        <v/>
      </c>
      <c r="X232" s="37">
        <f t="shared" si="158"/>
        <v>-0.56111111111111001</v>
      </c>
      <c r="Y232" s="37">
        <f t="shared" si="158"/>
        <v>-0.24599999999999955</v>
      </c>
      <c r="Z232" s="37">
        <f t="shared" si="158"/>
        <v>-0.14163999999999977</v>
      </c>
      <c r="AA232" s="37">
        <f>MIN(R232:Y232)</f>
        <v>-0.56111111111111001</v>
      </c>
      <c r="AB232" s="37">
        <f>MAX(R232:Y232)</f>
        <v>-8.6000000000000298E-2</v>
      </c>
    </row>
    <row r="233" spans="1:28" s="1" customFormat="1" ht="42">
      <c r="A233" s="365" t="s">
        <v>1302</v>
      </c>
      <c r="B233" s="37">
        <f>IF(ISNUMBER('ESP-DMU'!$B212),'ESP-DMU'!$B212,"")</f>
        <v>0.65100000000000002</v>
      </c>
      <c r="C233" s="37" t="str">
        <f>IF(ISNUMBER('BLAST-USIT'!$B212),'BLAST-USIT'!$B212,"")</f>
        <v/>
      </c>
      <c r="D233" s="37" t="str">
        <f>IF(ISNUMBER(DOE21D!$B212),DOE21D!$B212,"")</f>
        <v/>
      </c>
      <c r="E233" s="37" t="str">
        <f>IF(ISNUMBER('SRES-SUN'!$B212),'SRES-SUN'!$B212,"")</f>
        <v/>
      </c>
      <c r="F233" s="37" t="str">
        <f>IF(ISNUMBER('SRES-BRE'!$B212),'SRES-BRE'!$B212,"")</f>
        <v/>
      </c>
      <c r="G233" s="37" t="str">
        <f>IF(ISNUMBER(S3PAS!$B212),S3PAS!$B212,"")</f>
        <v/>
      </c>
      <c r="H233" s="37" t="str">
        <f>IF(ISNUMBER(TRNSYS!$B212),TRNSYS!$B212,"")</f>
        <v/>
      </c>
      <c r="I233" s="37" t="str">
        <f>IF(ISNUMBER(TASE!$B212),TASE!$B212,"")</f>
        <v/>
      </c>
      <c r="J233" s="37">
        <f>IF(ISNUMBER(YourData!$B212),YourData!$B212,"")</f>
        <v>0.73013700000000004</v>
      </c>
      <c r="K233" s="37">
        <f t="shared" ref="K233:K240" si="159">MIN(B233:I233)</f>
        <v>0.65100000000000002</v>
      </c>
      <c r="L233" s="37">
        <f t="shared" ref="L233:L240" si="160">MAX(B233:I233)</f>
        <v>0.65100000000000002</v>
      </c>
      <c r="M233" s="38">
        <f t="shared" ref="M233:M240" si="161">AVERAGE(B233:I233)</f>
        <v>0.65100000000000002</v>
      </c>
      <c r="N233" s="33"/>
      <c r="O233" s="33"/>
      <c r="P233" s="33"/>
      <c r="Q233" s="361" t="s">
        <v>1570</v>
      </c>
      <c r="R233" s="37">
        <f t="shared" ref="R233:Z233" si="162">IF(AND(ISNUMBER(B245),ISNUMBER(B242)),B245-B242,"")</f>
        <v>-2.952</v>
      </c>
      <c r="S233" s="37">
        <f t="shared" si="162"/>
        <v>-2.548</v>
      </c>
      <c r="T233" s="37" t="str">
        <f t="shared" si="162"/>
        <v/>
      </c>
      <c r="U233" s="37">
        <f t="shared" si="162"/>
        <v>-2.577</v>
      </c>
      <c r="V233" s="37" t="str">
        <f t="shared" si="162"/>
        <v/>
      </c>
      <c r="W233" s="37" t="str">
        <f t="shared" si="162"/>
        <v/>
      </c>
      <c r="X233" s="37">
        <f t="shared" si="162"/>
        <v>-2.4861111111111098</v>
      </c>
      <c r="Y233" s="37">
        <f t="shared" si="162"/>
        <v>-1.9379999999999997</v>
      </c>
      <c r="Z233" s="37">
        <f t="shared" si="162"/>
        <v>-2.9546799999999998</v>
      </c>
      <c r="AA233" s="37">
        <f>MIN(R233:Y233)</f>
        <v>-2.952</v>
      </c>
      <c r="AB233" s="37">
        <f>MAX(R233:Y233)</f>
        <v>-1.9379999999999997</v>
      </c>
    </row>
    <row r="234" spans="1:28" s="1" customFormat="1" ht="70">
      <c r="A234" s="361" t="s">
        <v>1533</v>
      </c>
      <c r="B234" s="37">
        <f>IF(ISNUMBER('ESP-DMU'!$B213),'ESP-DMU'!$B213,"")</f>
        <v>0.86299999999999999</v>
      </c>
      <c r="C234" s="37" t="str">
        <f>IF(ISNUMBER('BLAST-USIT'!$B213),'BLAST-USIT'!$B213,"")</f>
        <v/>
      </c>
      <c r="D234" s="37" t="str">
        <f>IF(ISNUMBER(DOE21D!$B213),DOE21D!$B213,"")</f>
        <v/>
      </c>
      <c r="E234" s="37" t="str">
        <f>IF(ISNUMBER('SRES-SUN'!$B213),'SRES-SUN'!$B213,"")</f>
        <v/>
      </c>
      <c r="F234" s="37" t="str">
        <f>IF(ISNUMBER('SRES-BRE'!$B213),'SRES-BRE'!$B213,"")</f>
        <v/>
      </c>
      <c r="G234" s="37" t="str">
        <f>IF(ISNUMBER(S3PAS!$B213),S3PAS!$B213,"")</f>
        <v/>
      </c>
      <c r="H234" s="37" t="str">
        <f>IF(ISNUMBER(TRNSYS!$B213),TRNSYS!$B213,"")</f>
        <v/>
      </c>
      <c r="I234" s="37" t="str">
        <f>IF(ISNUMBER(TASE!$B213),TASE!$B213,"")</f>
        <v/>
      </c>
      <c r="J234" s="37">
        <f>IF(ISNUMBER(YourData!$B213),YourData!$B213,"")</f>
        <v>0.97461699999999996</v>
      </c>
      <c r="K234" s="37">
        <f t="shared" si="159"/>
        <v>0.86299999999999999</v>
      </c>
      <c r="L234" s="37">
        <f t="shared" si="160"/>
        <v>0.86299999999999999</v>
      </c>
      <c r="M234" s="38">
        <f t="shared" si="161"/>
        <v>0.86299999999999999</v>
      </c>
      <c r="N234" s="33"/>
      <c r="O234" s="33"/>
      <c r="P234" s="33"/>
      <c r="Q234" s="361" t="s">
        <v>1571</v>
      </c>
      <c r="R234" s="37">
        <f t="shared" ref="R234:Z234" si="163">IF(AND(ISNUMBER(B246),ISNUMBER(B245)),B246-B245,"")</f>
        <v>-0.55600000000000005</v>
      </c>
      <c r="S234" s="37">
        <f t="shared" si="163"/>
        <v>-0.34399999999999986</v>
      </c>
      <c r="T234" s="37" t="str">
        <f t="shared" si="163"/>
        <v/>
      </c>
      <c r="U234" s="37">
        <f t="shared" si="163"/>
        <v>-0.49300000000000033</v>
      </c>
      <c r="V234" s="37" t="str">
        <f t="shared" si="163"/>
        <v/>
      </c>
      <c r="W234" s="37" t="str">
        <f t="shared" si="163"/>
        <v/>
      </c>
      <c r="X234" s="37">
        <f t="shared" si="163"/>
        <v>-0.68888888888889044</v>
      </c>
      <c r="Y234" s="37" t="str">
        <f t="shared" si="163"/>
        <v/>
      </c>
      <c r="Z234" s="37">
        <f t="shared" si="163"/>
        <v>-0.63468999999999998</v>
      </c>
      <c r="AA234" s="37">
        <f>MIN(R234:Y234)</f>
        <v>-0.68888888888889044</v>
      </c>
      <c r="AB234" s="37">
        <f>MAX(R234:Y234)</f>
        <v>-0.34399999999999986</v>
      </c>
    </row>
    <row r="235" spans="1:28" s="1" customFormat="1" ht="70">
      <c r="A235" s="363" t="s">
        <v>1344</v>
      </c>
      <c r="B235" s="37">
        <f>IF(ISNUMBER('ESP-DMU'!$B214),'ESP-DMU'!$B214,"")</f>
        <v>0.47599999999999998</v>
      </c>
      <c r="C235" s="37">
        <f>IF(ISNUMBER('BLAST-USIT'!$B214),'BLAST-USIT'!$B214,"")</f>
        <v>1.0169999999999999</v>
      </c>
      <c r="D235" s="37" t="str">
        <f>IF(ISNUMBER(DOE21D!$B214),DOE21D!$B214,"")</f>
        <v/>
      </c>
      <c r="E235" s="37" t="str">
        <f>IF(ISNUMBER('SRES-SUN'!$B214),'SRES-SUN'!$B214,"")</f>
        <v/>
      </c>
      <c r="F235" s="37" t="str">
        <f>IF(ISNUMBER('SRES-BRE'!$B214),'SRES-BRE'!$B214,"")</f>
        <v/>
      </c>
      <c r="G235" s="37" t="str">
        <f>IF(ISNUMBER(S3PAS!$B214),S3PAS!$B214,"")</f>
        <v/>
      </c>
      <c r="H235" s="37">
        <f>IF(ISNUMBER(TRNSYS!$B214),TRNSYS!$B214,"")</f>
        <v>1.0677777777777799</v>
      </c>
      <c r="I235" s="37">
        <f>IF(ISNUMBER(TASE!$B214),TASE!$B214,"")</f>
        <v>1.1419999999999999</v>
      </c>
      <c r="J235" s="37">
        <f>IF(ISNUMBER(YourData!$B214),YourData!$B214,"")</f>
        <v>0.81179500000000004</v>
      </c>
      <c r="K235" s="37">
        <f t="shared" si="159"/>
        <v>0.47599999999999998</v>
      </c>
      <c r="L235" s="37">
        <f t="shared" si="160"/>
        <v>1.1419999999999999</v>
      </c>
      <c r="M235" s="38">
        <f t="shared" si="161"/>
        <v>0.92569444444444493</v>
      </c>
      <c r="N235" s="33"/>
      <c r="O235" s="33"/>
      <c r="P235" s="33"/>
      <c r="Q235" s="355"/>
      <c r="R235" s="37"/>
      <c r="S235" s="37"/>
      <c r="T235" s="37"/>
      <c r="U235" s="37"/>
      <c r="V235" s="37"/>
      <c r="W235" s="37"/>
      <c r="X235" s="37"/>
      <c r="Y235" s="37"/>
      <c r="Z235" s="33"/>
      <c r="AA235" s="33"/>
      <c r="AB235" s="33"/>
    </row>
    <row r="236" spans="1:28" s="1" customFormat="1" ht="70">
      <c r="A236" s="361" t="s">
        <v>1345</v>
      </c>
      <c r="B236" s="37">
        <f>IF(ISNUMBER('ESP-DMU'!$B215),'ESP-DMU'!$B215,"")</f>
        <v>1.0069999999999999</v>
      </c>
      <c r="C236" s="37" t="str">
        <f>IF(ISNUMBER('BLAST-USIT'!$B215),'BLAST-USIT'!$B215,"")</f>
        <v/>
      </c>
      <c r="D236" s="37" t="str">
        <f>IF(ISNUMBER(DOE21D!$B215),DOE21D!$B215,"")</f>
        <v/>
      </c>
      <c r="E236" s="37" t="str">
        <f>IF(ISNUMBER('SRES-SUN'!$B215),'SRES-SUN'!$B215,"")</f>
        <v/>
      </c>
      <c r="F236" s="37" t="str">
        <f>IF(ISNUMBER('SRES-BRE'!$B215),'SRES-BRE'!$B215,"")</f>
        <v/>
      </c>
      <c r="G236" s="37" t="str">
        <f>IF(ISNUMBER(S3PAS!$B215),S3PAS!$B215,"")</f>
        <v/>
      </c>
      <c r="H236" s="37" t="str">
        <f>IF(ISNUMBER(TRNSYS!$B215),TRNSYS!$B215,"")</f>
        <v/>
      </c>
      <c r="I236" s="37" t="str">
        <f>IF(ISNUMBER(TASE!$B215),TASE!$B215,"")</f>
        <v/>
      </c>
      <c r="J236" s="37">
        <f>IF(ISNUMBER(YourData!$B215),YourData!$B215,"")</f>
        <v>1.07409</v>
      </c>
      <c r="K236" s="37">
        <f t="shared" si="159"/>
        <v>1.0069999999999999</v>
      </c>
      <c r="L236" s="37">
        <f t="shared" si="160"/>
        <v>1.0069999999999999</v>
      </c>
      <c r="M236" s="38">
        <f t="shared" si="161"/>
        <v>1.0069999999999999</v>
      </c>
      <c r="N236" s="33"/>
      <c r="O236" s="33"/>
      <c r="P236" s="33"/>
      <c r="Q236" s="362" t="s">
        <v>1432</v>
      </c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</row>
    <row r="237" spans="1:28" s="1" customFormat="1" ht="56">
      <c r="A237" s="361" t="s">
        <v>1303</v>
      </c>
      <c r="B237" s="37">
        <f>IF(ISNUMBER('ESP-DMU'!$B216),'ESP-DMU'!$B216,"")</f>
        <v>0.56000000000000005</v>
      </c>
      <c r="C237" s="37">
        <f>IF(ISNUMBER('BLAST-USIT'!$B216),'BLAST-USIT'!$B216,"")</f>
        <v>1.1659999999999999</v>
      </c>
      <c r="D237" s="37">
        <f>IF(ISNUMBER(DOE21D!$B216),DOE21D!$B216,"")</f>
        <v>0.93700000000000006</v>
      </c>
      <c r="E237" s="37">
        <f>IF(ISNUMBER('SRES-SUN'!$B216),'SRES-SUN'!$B216,"")</f>
        <v>1.34</v>
      </c>
      <c r="F237" s="37" t="str">
        <f>IF(ISNUMBER('SRES-BRE'!$B216),'SRES-BRE'!$B216,"")</f>
        <v/>
      </c>
      <c r="G237" s="37">
        <f>IF(ISNUMBER(S3PAS!$B216),S3PAS!$B216,"")</f>
        <v>1.2150000000000001</v>
      </c>
      <c r="H237" s="37">
        <f>IF(ISNUMBER(TRNSYS!$B216),TRNSYS!$B216,"")</f>
        <v>1.17888888888889</v>
      </c>
      <c r="I237" s="37">
        <f>IF(ISNUMBER(TASE!$B216),TASE!$B216,"")</f>
        <v>1.2130000000000001</v>
      </c>
      <c r="J237" s="37">
        <f>IF(ISNUMBER(YourData!$B216),YourData!$B216,"")</f>
        <v>0.91012400000000004</v>
      </c>
      <c r="K237" s="37">
        <f t="shared" si="159"/>
        <v>0.56000000000000005</v>
      </c>
      <c r="L237" s="37">
        <f t="shared" si="160"/>
        <v>1.34</v>
      </c>
      <c r="M237" s="38">
        <f t="shared" si="161"/>
        <v>1.0871269841269844</v>
      </c>
      <c r="N237" s="33"/>
      <c r="O237" s="33"/>
      <c r="P237" s="33"/>
      <c r="Q237" s="362" t="s">
        <v>3</v>
      </c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</row>
    <row r="238" spans="1:28" s="1" customFormat="1" ht="28">
      <c r="A238" s="361" t="s">
        <v>1304</v>
      </c>
      <c r="B238" s="37">
        <f>IF(ISNUMBER('ESP-DMU'!$B217),'ESP-DMU'!$B217,"")</f>
        <v>1.0589999999999999</v>
      </c>
      <c r="C238" s="37">
        <f>IF(ISNUMBER('BLAST-USIT'!$B217),'BLAST-USIT'!$B217,"")</f>
        <v>1.6459999999999999</v>
      </c>
      <c r="D238" s="37">
        <f>IF(ISNUMBER(DOE21D!$B217),DOE21D!$B217,"")</f>
        <v>1.4550000000000001</v>
      </c>
      <c r="E238" s="37">
        <f>IF(ISNUMBER('SRES-SUN'!$B217),'SRES-SUN'!$B217,"")</f>
        <v>1.875</v>
      </c>
      <c r="F238" s="37" t="str">
        <f>IF(ISNUMBER('SRES-BRE'!$B217),'SRES-BRE'!$B217,"")</f>
        <v/>
      </c>
      <c r="G238" s="37">
        <f>IF(ISNUMBER(S3PAS!$B217),S3PAS!$B217,"")</f>
        <v>1.7</v>
      </c>
      <c r="H238" s="37">
        <f>IF(ISNUMBER(TRNSYS!$B217),TRNSYS!$B217,"")</f>
        <v>1.7077777777777801</v>
      </c>
      <c r="I238" s="37">
        <f>IF(ISNUMBER(TASE!$B217),TASE!$B217,"")</f>
        <v>1.7490000000000001</v>
      </c>
      <c r="J238" s="37">
        <f>IF(ISNUMBER(YourData!$B217),YourData!$B217,"")</f>
        <v>1.4068099999999999</v>
      </c>
      <c r="K238" s="37">
        <f t="shared" si="159"/>
        <v>1.0589999999999999</v>
      </c>
      <c r="L238" s="37">
        <f t="shared" si="160"/>
        <v>1.875</v>
      </c>
      <c r="M238" s="38">
        <f t="shared" si="161"/>
        <v>1.5988253968253974</v>
      </c>
      <c r="N238" s="33"/>
      <c r="O238" s="33"/>
      <c r="P238" s="33"/>
      <c r="Q238" s="355"/>
      <c r="R238" s="35"/>
      <c r="S238" s="35"/>
      <c r="T238" s="34"/>
      <c r="U238" s="35"/>
      <c r="V238" s="35"/>
      <c r="W238" s="35"/>
      <c r="X238" s="35"/>
      <c r="Y238" s="35"/>
      <c r="Z238" s="36"/>
      <c r="AA238" s="33"/>
      <c r="AB238" s="33"/>
    </row>
    <row r="239" spans="1:28" s="1" customFormat="1" ht="42">
      <c r="A239" s="361" t="s">
        <v>1305</v>
      </c>
      <c r="B239" s="37">
        <f>IF(ISNUMBER('ESP-DMU'!$B218),'ESP-DMU'!$B218,"")</f>
        <v>0.73899999999999999</v>
      </c>
      <c r="C239" s="37">
        <f>IF(ISNUMBER('BLAST-USIT'!$B218),'BLAST-USIT'!$B218,"")</f>
        <v>1.347</v>
      </c>
      <c r="D239" s="37">
        <f>IF(ISNUMBER(DOE21D!$B218),DOE21D!$B218,"")</f>
        <v>1.119</v>
      </c>
      <c r="E239" s="37">
        <f>IF(ISNUMBER('SRES-SUN'!$B218),'SRES-SUN'!$B218,"")</f>
        <v>1.54</v>
      </c>
      <c r="F239" s="37" t="str">
        <f>IF(ISNUMBER('SRES-BRE'!$B218),'SRES-BRE'!$B218,"")</f>
        <v/>
      </c>
      <c r="G239" s="37">
        <f>IF(ISNUMBER(S3PAS!$B218),S3PAS!$B218,"")</f>
        <v>1.3979999999999999</v>
      </c>
      <c r="H239" s="37">
        <f>IF(ISNUMBER(TRNSYS!$B218),TRNSYS!$B218,"")</f>
        <v>1.3613888888888901</v>
      </c>
      <c r="I239" s="37">
        <f>IF(ISNUMBER(TASE!$B218),TASE!$B218,"")</f>
        <v>1.397</v>
      </c>
      <c r="J239" s="37">
        <f>IF(ISNUMBER(YourData!$B218),YourData!$B218,"")</f>
        <v>1.0928</v>
      </c>
      <c r="K239" s="37">
        <f t="shared" si="159"/>
        <v>0.73899999999999999</v>
      </c>
      <c r="L239" s="37">
        <f t="shared" si="160"/>
        <v>1.54</v>
      </c>
      <c r="M239" s="38">
        <f t="shared" si="161"/>
        <v>1.2716269841269843</v>
      </c>
      <c r="N239" s="33"/>
      <c r="O239" s="33"/>
      <c r="P239" s="33"/>
      <c r="Q239" s="355"/>
      <c r="R239" s="35" t="str">
        <f>'ESP-DMU'!$E$54</f>
        <v>ESP/DMU</v>
      </c>
      <c r="S239" s="35" t="str">
        <f>'BLAST-USIT'!$E$54</f>
        <v>BLAST/US-IT</v>
      </c>
      <c r="T239" s="35" t="str">
        <f>DOE21D!$E$54</f>
        <v>DOE21D/NREL</v>
      </c>
      <c r="U239" s="35" t="str">
        <f>'SRES-SUN'!$E$54</f>
        <v>SRES-SUN/NREL</v>
      </c>
      <c r="V239" s="35" t="str">
        <f>'SRES-BRE'!$E$54</f>
        <v>SRES/BRE</v>
      </c>
      <c r="W239" s="35" t="str">
        <f>S3PAS!$E$54</f>
        <v>S3PAS/SPAIN</v>
      </c>
      <c r="X239" s="35" t="str">
        <f>TRNSYS!$E$54</f>
        <v>TSYS/BEL-BRE</v>
      </c>
      <c r="Y239" s="35" t="str">
        <f>TASE!$E$54</f>
        <v>TASE/FINLAND</v>
      </c>
      <c r="Z239" s="35" t="str">
        <f>YourData!$E$54</f>
        <v>OS/NREL</v>
      </c>
      <c r="AA239" s="33"/>
      <c r="AB239" s="33"/>
    </row>
    <row r="240" spans="1:28" s="1" customFormat="1" ht="70">
      <c r="A240" s="361" t="s">
        <v>1306</v>
      </c>
      <c r="B240" s="37">
        <f>IF(ISNUMBER('ESP-DMU'!$B219),'ESP-DMU'!$B219,"")</f>
        <v>3.36</v>
      </c>
      <c r="C240" s="37">
        <f>IF(ISNUMBER('BLAST-USIT'!$B219),'BLAST-USIT'!$B219,"")</f>
        <v>3.036</v>
      </c>
      <c r="D240" s="37">
        <f>IF(ISNUMBER(DOE21D!$B219),DOE21D!$B219,"")</f>
        <v>2.605</v>
      </c>
      <c r="E240" s="37">
        <f>IF(ISNUMBER('SRES-SUN'!$B219),'SRES-SUN'!$B219,"")</f>
        <v>2.59</v>
      </c>
      <c r="F240" s="37" t="str">
        <f>IF(ISNUMBER('SRES-BRE'!$B219),'SRES-BRE'!$B219,"")</f>
        <v/>
      </c>
      <c r="G240" s="37">
        <f>IF(ISNUMBER(S3PAS!$B219),S3PAS!$B219,"")</f>
        <v>2.258</v>
      </c>
      <c r="H240" s="37">
        <f>IF(ISNUMBER(TRNSYS!$B219),TRNSYS!$B219,"")</f>
        <v>3.2277777777777801</v>
      </c>
      <c r="I240" s="37">
        <f>IF(ISNUMBER(TASE!$B219),TASE!$B219,"")</f>
        <v>4.9119999999999999</v>
      </c>
      <c r="J240" s="37">
        <f>IF(ISNUMBER(YourData!$B219),YourData!$B219,"")</f>
        <v>3.0397099999999999</v>
      </c>
      <c r="K240" s="37">
        <f t="shared" si="159"/>
        <v>2.258</v>
      </c>
      <c r="L240" s="37">
        <f t="shared" si="160"/>
        <v>4.9119999999999999</v>
      </c>
      <c r="M240" s="38">
        <f t="shared" si="161"/>
        <v>3.1412539682539689</v>
      </c>
      <c r="N240" s="33"/>
      <c r="O240" s="33"/>
      <c r="P240" s="33"/>
      <c r="Q240" s="361" t="s">
        <v>1433</v>
      </c>
      <c r="R240" s="37">
        <f t="shared" ref="R240:Y240" si="164">IF(AND(ISNUMBER(B102),ISNUMBER(B101)),B102-B101,"")</f>
        <v>1.9160000000000004</v>
      </c>
      <c r="S240" s="37">
        <f t="shared" si="164"/>
        <v>2.2759999999999998</v>
      </c>
      <c r="T240" s="37">
        <f t="shared" si="164"/>
        <v>2.9349999999999996</v>
      </c>
      <c r="U240" s="37">
        <f t="shared" si="164"/>
        <v>2.7670000000000003</v>
      </c>
      <c r="V240" s="37">
        <f t="shared" si="164"/>
        <v>2.7720000000000002</v>
      </c>
      <c r="W240" s="37">
        <f t="shared" si="164"/>
        <v>2.3200000000000003</v>
      </c>
      <c r="X240" s="37">
        <f t="shared" si="164"/>
        <v>2.3109999999999999</v>
      </c>
      <c r="Y240" s="37">
        <f t="shared" si="164"/>
        <v>2.4869999999999992</v>
      </c>
      <c r="Z240" s="37">
        <f>IF(AND(ISNUMBER(J102),ISNUMBER(J101)),J102-J101,"")</f>
        <v>2.0444500000000003</v>
      </c>
      <c r="AA240" s="37">
        <f t="shared" ref="AA240:AA245" si="165">MIN(R240:Y240)</f>
        <v>1.9160000000000004</v>
      </c>
      <c r="AB240" s="37">
        <f t="shared" ref="AB240:AB245" si="166">MAX(R240:Y240)</f>
        <v>2.9349999999999996</v>
      </c>
    </row>
    <row r="241" spans="1:28" s="1" customFormat="1" ht="56">
      <c r="A241" s="355"/>
      <c r="B241" s="35" t="str">
        <f>'ESP-DMU'!$E$54</f>
        <v>ESP/DMU</v>
      </c>
      <c r="C241" s="35" t="str">
        <f>'BLAST-USIT'!$E$54</f>
        <v>BLAST/US-IT</v>
      </c>
      <c r="D241" s="35" t="str">
        <f>DOE21D!$E$54</f>
        <v>DOE21D/NREL</v>
      </c>
      <c r="E241" s="35" t="str">
        <f>'SRES-SUN'!$E$54</f>
        <v>SRES-SUN/NREL</v>
      </c>
      <c r="F241" s="35" t="str">
        <f>'SRES-BRE'!$E$54</f>
        <v>SRES/BRE</v>
      </c>
      <c r="G241" s="35" t="str">
        <f>S3PAS!$E$54</f>
        <v>S3PAS/SPAIN</v>
      </c>
      <c r="H241" s="35" t="str">
        <f>TRNSYS!$E$54</f>
        <v>TSYS/BEL-BRE</v>
      </c>
      <c r="I241" s="35" t="str">
        <f>TASE!$E$54</f>
        <v>TASE/FINLAND</v>
      </c>
      <c r="J241" s="35" t="str">
        <f>YourData!$E$54</f>
        <v>OS/NREL</v>
      </c>
      <c r="K241" s="35" t="s">
        <v>22</v>
      </c>
      <c r="L241" s="35" t="s">
        <v>23</v>
      </c>
      <c r="M241" s="33" t="s">
        <v>146</v>
      </c>
      <c r="N241" s="33"/>
      <c r="O241" s="33"/>
      <c r="P241" s="33"/>
      <c r="Q241" s="361" t="s">
        <v>1434</v>
      </c>
      <c r="R241" s="37">
        <f t="shared" ref="R241:Y241" si="167">IF(AND(ISNUMBER(B103),ISNUMBER(B102)),B103-B102,"")</f>
        <v>1.6959999999999997</v>
      </c>
      <c r="S241" s="37">
        <f t="shared" si="167"/>
        <v>1.7979999999999992</v>
      </c>
      <c r="T241" s="37">
        <f t="shared" si="167"/>
        <v>1.7360000000000007</v>
      </c>
      <c r="U241" s="37">
        <f t="shared" si="167"/>
        <v>1.7600000000000007</v>
      </c>
      <c r="V241" s="37">
        <f t="shared" si="167"/>
        <v>1.7610000000000001</v>
      </c>
      <c r="W241" s="37">
        <f t="shared" si="167"/>
        <v>1.7320000000000002</v>
      </c>
      <c r="X241" s="37">
        <f t="shared" si="167"/>
        <v>1.7699999999999996</v>
      </c>
      <c r="Y241" s="37">
        <f t="shared" si="167"/>
        <v>1.7590000000000012</v>
      </c>
      <c r="Z241" s="37">
        <f>IF(AND(ISNUMBER(J103),ISNUMBER(J102)),J103-J102,"")</f>
        <v>1.8861100000000004</v>
      </c>
      <c r="AA241" s="37">
        <f>MIN(R254:Y254)</f>
        <v>1.0999999999999999E-2</v>
      </c>
      <c r="AB241" s="37">
        <f>MAX(R254:Y254)</f>
        <v>0.105</v>
      </c>
    </row>
    <row r="242" spans="1:28" s="1" customFormat="1" ht="56">
      <c r="A242" s="361" t="s">
        <v>1307</v>
      </c>
      <c r="B242" s="37">
        <f>IF(ISNUMBER('ESP-DMU'!$B220),'ESP-DMU'!$B220,"")</f>
        <v>6.3559999999999999</v>
      </c>
      <c r="C242" s="37">
        <f>IF(ISNUMBER('BLAST-USIT'!$B220),'BLAST-USIT'!$B220,"")</f>
        <v>6.641</v>
      </c>
      <c r="D242" s="37" t="str">
        <f>IF(ISNUMBER(DOE21D!$B220),DOE21D!$B220,"")</f>
        <v/>
      </c>
      <c r="E242" s="37">
        <f>IF(ISNUMBER('SRES-SUN'!$B220),'SRES-SUN'!$B220,"")</f>
        <v>7.234</v>
      </c>
      <c r="F242" s="37" t="str">
        <f>IF(ISNUMBER('SRES-BRE'!$B220),'SRES-BRE'!$B220,"")</f>
        <v/>
      </c>
      <c r="G242" s="37" t="str">
        <f>IF(ISNUMBER(S3PAS!$B220),S3PAS!$B220,"")</f>
        <v/>
      </c>
      <c r="H242" s="37">
        <f>IF(ISNUMBER(TRNSYS!$B220),TRNSYS!$B220,"")</f>
        <v>6.7638888888888902</v>
      </c>
      <c r="I242" s="37">
        <f>IF(ISNUMBER(TASE!$B220),TASE!$B220,"")</f>
        <v>6.867</v>
      </c>
      <c r="J242" s="37">
        <f>IF(ISNUMBER(YourData!$B220),YourData!$B220,"")</f>
        <v>6.8551599999999997</v>
      </c>
      <c r="K242" s="37">
        <f t="shared" ref="K242:K255" si="168">MIN(B242:I242)</f>
        <v>6.3559999999999999</v>
      </c>
      <c r="L242" s="37">
        <f t="shared" ref="L242:L255" si="169">MAX(B242:I242)</f>
        <v>7.234</v>
      </c>
      <c r="M242" s="38">
        <f t="shared" ref="M242:M255" si="170">AVERAGE(B242:I242)</f>
        <v>6.7723777777777787</v>
      </c>
      <c r="N242" s="33"/>
      <c r="O242" s="33"/>
      <c r="P242" s="33"/>
      <c r="Q242" s="361" t="s">
        <v>1435</v>
      </c>
      <c r="R242" s="37">
        <f t="shared" ref="R242:Y242" si="171">IF(AND(ISNUMBER(B104),ISNUMBER(B103)),B104-B103,"")</f>
        <v>-1.298</v>
      </c>
      <c r="S242" s="37">
        <f t="shared" si="171"/>
        <v>-1.262999999999999</v>
      </c>
      <c r="T242" s="37">
        <f t="shared" si="171"/>
        <v>-1.3550000000000004</v>
      </c>
      <c r="U242" s="37">
        <f t="shared" si="171"/>
        <v>-1.3610000000000007</v>
      </c>
      <c r="V242" s="37">
        <f t="shared" si="171"/>
        <v>-1.3610000000000007</v>
      </c>
      <c r="W242" s="37">
        <f t="shared" si="171"/>
        <v>-1.2450000000000001</v>
      </c>
      <c r="X242" s="37">
        <f t="shared" si="171"/>
        <v>-1.2389999999999999</v>
      </c>
      <c r="Y242" s="37">
        <f t="shared" si="171"/>
        <v>-1.2220000000000004</v>
      </c>
      <c r="Z242" s="37">
        <f>IF(AND(ISNUMBER(J104),ISNUMBER(J103)),J104-J103,"")</f>
        <v>-1.25556</v>
      </c>
      <c r="AA242" s="37">
        <f t="shared" si="165"/>
        <v>-1.3610000000000007</v>
      </c>
      <c r="AB242" s="37">
        <f t="shared" si="166"/>
        <v>-1.2220000000000004</v>
      </c>
    </row>
    <row r="243" spans="1:28" s="1" customFormat="1" ht="56">
      <c r="A243" s="361" t="s">
        <v>1308</v>
      </c>
      <c r="B243" s="37">
        <f>IF(ISNUMBER('ESP-DMU'!$B221),'ESP-DMU'!$B221,"")</f>
        <v>4.444</v>
      </c>
      <c r="C243" s="37">
        <f>IF(ISNUMBER('BLAST-USIT'!$B221),'BLAST-USIT'!$B221,"")</f>
        <v>4.6310000000000002</v>
      </c>
      <c r="D243" s="37" t="str">
        <f>IF(ISNUMBER(DOE21D!$B221),DOE21D!$B221,"")</f>
        <v/>
      </c>
      <c r="E243" s="37">
        <f>IF(ISNUMBER('SRES-SUN'!$B221),'SRES-SUN'!$B221,"")</f>
        <v>5.22</v>
      </c>
      <c r="F243" s="37" t="str">
        <f>IF(ISNUMBER('SRES-BRE'!$B221),'SRES-BRE'!$B221,"")</f>
        <v/>
      </c>
      <c r="G243" s="37" t="str">
        <f>IF(ISNUMBER(S3PAS!$B221),S3PAS!$B221,"")</f>
        <v/>
      </c>
      <c r="H243" s="37">
        <f>IF(ISNUMBER(TRNSYS!$B221),TRNSYS!$B221,"")</f>
        <v>4.7861111111111097</v>
      </c>
      <c r="I243" s="37">
        <f>IF(ISNUMBER(TASE!$B221),TASE!$B221,"")</f>
        <v>5.2359999999999998</v>
      </c>
      <c r="J243" s="37">
        <f>IF(ISNUMBER(YourData!$B221),YourData!$B221,"")</f>
        <v>4.7150600000000003</v>
      </c>
      <c r="K243" s="37">
        <f t="shared" si="168"/>
        <v>4.444</v>
      </c>
      <c r="L243" s="37">
        <f t="shared" si="169"/>
        <v>5.2359999999999998</v>
      </c>
      <c r="M243" s="38">
        <f t="shared" si="170"/>
        <v>4.863422222222221</v>
      </c>
      <c r="N243" s="33"/>
      <c r="O243" s="33"/>
      <c r="P243" s="33"/>
      <c r="Q243" s="361" t="s">
        <v>1436</v>
      </c>
      <c r="R243" s="37">
        <f t="shared" ref="R243:Y243" si="172">IF(AND(ISNUMBER(B67),ISNUMBER(B105)),B67-B105,"")</f>
        <v>-1.133</v>
      </c>
      <c r="S243" s="37">
        <f t="shared" si="172"/>
        <v>-1.7150000000000007</v>
      </c>
      <c r="T243" s="37">
        <f t="shared" si="172"/>
        <v>-2.1180000000000003</v>
      </c>
      <c r="U243" s="37">
        <f t="shared" si="172"/>
        <v>-1.952</v>
      </c>
      <c r="V243" s="37">
        <f t="shared" si="172"/>
        <v>-1.5899999999999999</v>
      </c>
      <c r="W243" s="37">
        <f t="shared" si="172"/>
        <v>-1.7800000000000002</v>
      </c>
      <c r="X243" s="37">
        <f t="shared" si="172"/>
        <v>-1.6280000000000001</v>
      </c>
      <c r="Y243" s="37">
        <f t="shared" si="172"/>
        <v>-1.1479999999999997</v>
      </c>
      <c r="Z243" s="42">
        <f>IF(AND(ISNUMBER(J67),ISNUMBER(J105)),J67-J105,"")</f>
        <v>-1.6500000000000004</v>
      </c>
      <c r="AA243" s="37">
        <f t="shared" si="165"/>
        <v>-2.1180000000000003</v>
      </c>
      <c r="AB243" s="37">
        <f t="shared" si="166"/>
        <v>-1.133</v>
      </c>
    </row>
    <row r="244" spans="1:28" s="1" customFormat="1" ht="70">
      <c r="A244" s="361" t="s">
        <v>1309</v>
      </c>
      <c r="B244" s="37">
        <f>IF(ISNUMBER('ESP-DMU'!$B222),'ESP-DMU'!$B222,"")</f>
        <v>6.2690000000000001</v>
      </c>
      <c r="C244" s="37">
        <f>IF(ISNUMBER('BLAST-USIT'!$B222),'BLAST-USIT'!$B222,"")</f>
        <v>6.5549999999999997</v>
      </c>
      <c r="D244" s="37" t="str">
        <f>IF(ISNUMBER(DOE21D!$B222),DOE21D!$B222,"")</f>
        <v/>
      </c>
      <c r="E244" s="37">
        <f>IF(ISNUMBER('SRES-SUN'!$B222),'SRES-SUN'!$B222,"")</f>
        <v>6.976</v>
      </c>
      <c r="F244" s="37" t="str">
        <f>IF(ISNUMBER('SRES-BRE'!$B222),'SRES-BRE'!$B222,"")</f>
        <v/>
      </c>
      <c r="G244" s="37" t="str">
        <f>IF(ISNUMBER(S3PAS!$B222),S3PAS!$B222,"")</f>
        <v/>
      </c>
      <c r="H244" s="37">
        <f>IF(ISNUMBER(TRNSYS!$B222),TRNSYS!$B222,"")</f>
        <v>6.2027777777777802</v>
      </c>
      <c r="I244" s="37">
        <f>IF(ISNUMBER(TASE!$B222),TASE!$B222,"")</f>
        <v>6.6210000000000004</v>
      </c>
      <c r="J244" s="37">
        <f>IF(ISNUMBER(YourData!$B222),YourData!$B222,"")</f>
        <v>6.7135199999999999</v>
      </c>
      <c r="K244" s="37">
        <f t="shared" si="168"/>
        <v>6.2027777777777802</v>
      </c>
      <c r="L244" s="37">
        <f t="shared" si="169"/>
        <v>6.976</v>
      </c>
      <c r="M244" s="38">
        <f t="shared" si="170"/>
        <v>6.5247555555555561</v>
      </c>
      <c r="N244" s="33"/>
      <c r="O244" s="33"/>
      <c r="P244" s="33"/>
      <c r="Q244" s="361" t="s">
        <v>1437</v>
      </c>
      <c r="R244" s="37">
        <f t="shared" ref="R244:Z244" si="173">IF(AND(ISNUMBER(B105),ISNUMBER(B104)),B105-B104,"")</f>
        <v>-1.8689999999999998</v>
      </c>
      <c r="S244" s="37">
        <f t="shared" si="173"/>
        <v>-1.1219999999999999</v>
      </c>
      <c r="T244" s="37">
        <f t="shared" si="173"/>
        <v>-1.3239999999999998</v>
      </c>
      <c r="U244" s="37">
        <f t="shared" si="173"/>
        <v>-1.1870000000000003</v>
      </c>
      <c r="V244" s="37">
        <f t="shared" si="173"/>
        <v>-1.1869999999999994</v>
      </c>
      <c r="W244" s="37">
        <f t="shared" si="173"/>
        <v>-1.1120000000000001</v>
      </c>
      <c r="X244" s="37">
        <f t="shared" si="173"/>
        <v>-1.1970000000000001</v>
      </c>
      <c r="Y244" s="37">
        <f t="shared" si="173"/>
        <v>-1.3530000000000006</v>
      </c>
      <c r="Z244" s="37">
        <f t="shared" si="173"/>
        <v>-1.6277699999999999</v>
      </c>
      <c r="AA244" s="37">
        <f t="shared" si="165"/>
        <v>-1.8689999999999998</v>
      </c>
      <c r="AB244" s="37">
        <f t="shared" si="166"/>
        <v>-1.1120000000000001</v>
      </c>
    </row>
    <row r="245" spans="1:28" s="1" customFormat="1" ht="70">
      <c r="A245" s="361" t="s">
        <v>1310</v>
      </c>
      <c r="B245" s="37">
        <f>IF(ISNUMBER('ESP-DMU'!$B223),'ESP-DMU'!$B223,"")</f>
        <v>3.4039999999999999</v>
      </c>
      <c r="C245" s="37">
        <f>IF(ISNUMBER('BLAST-USIT'!$B223),'BLAST-USIT'!$B223,"")</f>
        <v>4.093</v>
      </c>
      <c r="D245" s="37" t="str">
        <f>IF(ISNUMBER(DOE21D!$B223),DOE21D!$B223,"")</f>
        <v/>
      </c>
      <c r="E245" s="37">
        <f>IF(ISNUMBER('SRES-SUN'!$B223),'SRES-SUN'!$B223,"")</f>
        <v>4.657</v>
      </c>
      <c r="F245" s="37" t="str">
        <f>IF(ISNUMBER('SRES-BRE'!$B223),'SRES-BRE'!$B223,"")</f>
        <v/>
      </c>
      <c r="G245" s="37" t="str">
        <f>IF(ISNUMBER(S3PAS!$B223),S3PAS!$B223,"")</f>
        <v/>
      </c>
      <c r="H245" s="37">
        <f>IF(ISNUMBER(TRNSYS!$B223),TRNSYS!$B223,"")</f>
        <v>4.2777777777777803</v>
      </c>
      <c r="I245" s="37">
        <f>IF(ISNUMBER(TASE!$B223),TASE!$B223,"")</f>
        <v>4.9290000000000003</v>
      </c>
      <c r="J245" s="37">
        <f>IF(ISNUMBER(YourData!$B223),YourData!$B223,"")</f>
        <v>3.9004799999999999</v>
      </c>
      <c r="K245" s="37">
        <f t="shared" si="168"/>
        <v>3.4039999999999999</v>
      </c>
      <c r="L245" s="37">
        <f t="shared" si="169"/>
        <v>4.9290000000000003</v>
      </c>
      <c r="M245" s="38">
        <f t="shared" si="170"/>
        <v>4.2721555555555568</v>
      </c>
      <c r="N245" s="33"/>
      <c r="O245" s="33"/>
      <c r="P245" s="33"/>
      <c r="Q245" s="361" t="s">
        <v>1438</v>
      </c>
      <c r="R245" s="37">
        <f t="shared" ref="R245:Z245" si="174">IF(AND(ISNUMBER(B106),ISNUMBER(B107)),B106-B67,"")</f>
        <v>0.15299999999999958</v>
      </c>
      <c r="S245" s="37">
        <f t="shared" si="174"/>
        <v>0.21400000000000041</v>
      </c>
      <c r="T245" s="37" t="str">
        <f t="shared" si="174"/>
        <v/>
      </c>
      <c r="U245" s="37">
        <f t="shared" si="174"/>
        <v>0.42600000000000016</v>
      </c>
      <c r="V245" s="37">
        <f t="shared" si="174"/>
        <v>0.21499999999999986</v>
      </c>
      <c r="W245" s="37" t="str">
        <f t="shared" si="174"/>
        <v/>
      </c>
      <c r="X245" s="37">
        <f t="shared" si="174"/>
        <v>0.22599999999999998</v>
      </c>
      <c r="Y245" s="37">
        <f t="shared" si="174"/>
        <v>0.28000000000000025</v>
      </c>
      <c r="Z245" s="42">
        <f t="shared" si="174"/>
        <v>0.19165999999999972</v>
      </c>
      <c r="AA245" s="37">
        <f t="shared" si="165"/>
        <v>0.15299999999999958</v>
      </c>
      <c r="AB245" s="37">
        <f t="shared" si="166"/>
        <v>0.42600000000000016</v>
      </c>
    </row>
    <row r="246" spans="1:28" s="1" customFormat="1" ht="42">
      <c r="A246" s="361" t="s">
        <v>1311</v>
      </c>
      <c r="B246" s="37">
        <f>IF(ISNUMBER('ESP-DMU'!$B224),'ESP-DMU'!$B224,"")</f>
        <v>2.8479999999999999</v>
      </c>
      <c r="C246" s="37">
        <f>IF(ISNUMBER('BLAST-USIT'!$B224),'BLAST-USIT'!$B224,"")</f>
        <v>3.7490000000000001</v>
      </c>
      <c r="D246" s="37" t="str">
        <f>IF(ISNUMBER(DOE21D!$B224),DOE21D!$B224,"")</f>
        <v/>
      </c>
      <c r="E246" s="37">
        <f>IF(ISNUMBER('SRES-SUN'!$B224),'SRES-SUN'!$B224,"")</f>
        <v>4.1639999999999997</v>
      </c>
      <c r="F246" s="37" t="str">
        <f>IF(ISNUMBER('SRES-BRE'!$B224),'SRES-BRE'!$B224,"")</f>
        <v/>
      </c>
      <c r="G246" s="37" t="str">
        <f>IF(ISNUMBER(S3PAS!$B224),S3PAS!$B224,"")</f>
        <v/>
      </c>
      <c r="H246" s="37">
        <f>IF(ISNUMBER(TRNSYS!$B224),TRNSYS!$B224,"")</f>
        <v>3.5888888888888899</v>
      </c>
      <c r="I246" s="37" t="str">
        <f>IF(ISNUMBER(TASE!$B224),TASE!$B224,"")</f>
        <v/>
      </c>
      <c r="J246" s="37">
        <f>IF(ISNUMBER(YourData!$B224),YourData!$B224,"")</f>
        <v>3.26579</v>
      </c>
      <c r="K246" s="37">
        <f t="shared" si="168"/>
        <v>2.8479999999999999</v>
      </c>
      <c r="L246" s="37">
        <f t="shared" si="169"/>
        <v>4.1639999999999997</v>
      </c>
      <c r="M246" s="38">
        <f t="shared" si="170"/>
        <v>3.5874722222222224</v>
      </c>
      <c r="N246" s="33"/>
      <c r="O246" s="33"/>
      <c r="P246" s="33"/>
      <c r="Q246" s="362" t="s">
        <v>30</v>
      </c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</row>
    <row r="247" spans="1:28" s="1" customFormat="1" ht="28">
      <c r="A247" s="361" t="s">
        <v>1312</v>
      </c>
      <c r="B247" s="37">
        <f>IF(ISNUMBER('ESP-DMU'!$B225),'ESP-DMU'!$B225,"")</f>
        <v>5.7009999999999996</v>
      </c>
      <c r="C247" s="37">
        <f>IF(ISNUMBER('BLAST-USIT'!$B225),'BLAST-USIT'!$B225,"")</f>
        <v>5.9459999999999997</v>
      </c>
      <c r="D247" s="37" t="str">
        <f>IF(ISNUMBER(DOE21D!$B225),DOE21D!$B225,"")</f>
        <v/>
      </c>
      <c r="E247" s="37">
        <f>IF(ISNUMBER('SRES-SUN'!$B225),'SRES-SUN'!$B225,"")</f>
        <v>6.5529999999999999</v>
      </c>
      <c r="F247" s="37" t="str">
        <f>IF(ISNUMBER('SRES-BRE'!$B225),'SRES-BRE'!$B225,"")</f>
        <v/>
      </c>
      <c r="G247" s="37" t="str">
        <f>IF(ISNUMBER(S3PAS!$B225),S3PAS!$B225,"")</f>
        <v/>
      </c>
      <c r="H247" s="37">
        <f>IF(ISNUMBER(TRNSYS!$B225),TRNSYS!$B225,"")</f>
        <v>6.1777777777777798</v>
      </c>
      <c r="I247" s="37">
        <f>IF(ISNUMBER(TASE!$B225),TASE!$B225,"")</f>
        <v>6.141</v>
      </c>
      <c r="J247" s="37">
        <f>IF(ISNUMBER(YourData!$B225),YourData!$B225,"")</f>
        <v>6.1803800000000004</v>
      </c>
      <c r="K247" s="37">
        <f t="shared" si="168"/>
        <v>5.7009999999999996</v>
      </c>
      <c r="L247" s="37">
        <f t="shared" si="169"/>
        <v>6.5529999999999999</v>
      </c>
      <c r="M247" s="38">
        <f t="shared" si="170"/>
        <v>6.1037555555555558</v>
      </c>
      <c r="N247" s="33"/>
      <c r="O247" s="33"/>
      <c r="P247" s="33"/>
      <c r="Q247" s="355"/>
      <c r="R247" s="35" t="str">
        <f>'ESP-DMU'!$E$54</f>
        <v>ESP/DMU</v>
      </c>
      <c r="S247" s="35" t="str">
        <f>'BLAST-USIT'!$E$54</f>
        <v>BLAST/US-IT</v>
      </c>
      <c r="T247" s="35" t="str">
        <f>DOE21D!$E$54</f>
        <v>DOE21D/NREL</v>
      </c>
      <c r="U247" s="35" t="str">
        <f>'SRES-SUN'!$E$54</f>
        <v>SRES-SUN/NREL</v>
      </c>
      <c r="V247" s="35" t="str">
        <f>'SRES-BRE'!$E$54</f>
        <v>SRES/BRE</v>
      </c>
      <c r="W247" s="35" t="str">
        <f>S3PAS!$E$54</f>
        <v>S3PAS/SPAIN</v>
      </c>
      <c r="X247" s="35" t="str">
        <f>TRNSYS!$E$54</f>
        <v>TSYS/BEL-BRE</v>
      </c>
      <c r="Y247" s="35" t="str">
        <f>TASE!$E$54</f>
        <v>TASE/FINLAND</v>
      </c>
      <c r="Z247" s="35" t="str">
        <f>YourData!$E$54</f>
        <v>OS/NREL</v>
      </c>
      <c r="AA247" s="33"/>
      <c r="AB247" s="33"/>
    </row>
    <row r="248" spans="1:28" s="1" customFormat="1" ht="56">
      <c r="A248" s="361" t="s">
        <v>1286</v>
      </c>
      <c r="B248" s="37">
        <f>IF(ISNUMBER('ESP-DMU'!$B226),'ESP-DMU'!$B226,"")</f>
        <v>0</v>
      </c>
      <c r="C248" s="37">
        <f>IF(ISNUMBER('BLAST-USIT'!$B226),'BLAST-USIT'!$B226,"")</f>
        <v>0.36199999999999999</v>
      </c>
      <c r="D248" s="37">
        <f>IF(ISNUMBER(DOE21D!$B226),DOE21D!$B226,"")</f>
        <v>0</v>
      </c>
      <c r="E248" s="37">
        <f>IF(ISNUMBER('SRES-SUN'!$B226),'SRES-SUN'!$B226,"")</f>
        <v>0.39400000000000002</v>
      </c>
      <c r="F248" s="37" t="str">
        <f>IF(ISNUMBER('SRES-BRE'!$B226),'SRES-BRE'!$B226,"")</f>
        <v/>
      </c>
      <c r="G248" s="37">
        <f>IF(ISNUMBER(S3PAS!$B226),S3PAS!$B226,"")</f>
        <v>0.35599999999999998</v>
      </c>
      <c r="H248" s="37">
        <f>IF(ISNUMBER(TRNSYS!$B226),TRNSYS!$B226,"")</f>
        <v>0.36249999999999999</v>
      </c>
      <c r="I248" s="37">
        <f>IF(ISNUMBER(TASE!$B226),TASE!$B226,"")</f>
        <v>0.34499999999999997</v>
      </c>
      <c r="J248" s="37">
        <f>IF(ISNUMBER(YourData!$B226),YourData!$B226,"")</f>
        <v>7.3586700000000005E-2</v>
      </c>
      <c r="K248" s="37">
        <f t="shared" si="168"/>
        <v>0</v>
      </c>
      <c r="L248" s="37">
        <f t="shared" si="169"/>
        <v>0.39400000000000002</v>
      </c>
      <c r="M248" s="38">
        <f t="shared" si="170"/>
        <v>0.25992857142857145</v>
      </c>
      <c r="N248" s="33"/>
      <c r="O248" s="33"/>
      <c r="P248" s="33"/>
      <c r="Q248" s="362" t="s">
        <v>24</v>
      </c>
      <c r="R248" s="35" t="str">
        <f>'ESP-DMU'!$E$52</f>
        <v>DMU</v>
      </c>
      <c r="S248" s="35" t="str">
        <f>'BLAST-USIT'!$E$52</f>
        <v>US-IT</v>
      </c>
      <c r="T248" s="35" t="str">
        <f>DOE21D!$E$52</f>
        <v>NREL</v>
      </c>
      <c r="U248" s="35" t="str">
        <f>'SRES-SUN'!$E$52</f>
        <v>NREL</v>
      </c>
      <c r="V248" s="35" t="str">
        <f>'SRES-BRE'!$E$52</f>
        <v>BRE</v>
      </c>
      <c r="W248" s="35" t="str">
        <f>S3PAS!$E$52</f>
        <v>SPAIN</v>
      </c>
      <c r="X248" s="35" t="str">
        <f>TRNSYS!$E$52</f>
        <v>BEL-BRE</v>
      </c>
      <c r="Y248" s="35" t="str">
        <f>TASE!$E$52</f>
        <v>FINLAND</v>
      </c>
      <c r="Z248" s="35" t="str">
        <f>YourData!$E$52</f>
        <v>NREL</v>
      </c>
      <c r="AA248" s="33"/>
      <c r="AB248" s="33"/>
    </row>
    <row r="249" spans="1:28" s="1" customFormat="1" ht="70">
      <c r="A249" s="361" t="s">
        <v>1313</v>
      </c>
      <c r="B249" s="37">
        <f>IF(ISNUMBER('ESP-DMU'!$B227),'ESP-DMU'!$B227,"")</f>
        <v>0</v>
      </c>
      <c r="C249" s="37">
        <f>IF(ISNUMBER('BLAST-USIT'!$B227),'BLAST-USIT'!$B227,"")</f>
        <v>0.58099999999999996</v>
      </c>
      <c r="D249" s="37">
        <f>IF(ISNUMBER(DOE21D!$B227),DOE21D!$B227,"")</f>
        <v>0.26500000000000001</v>
      </c>
      <c r="E249" s="37">
        <f>IF(ISNUMBER('SRES-SUN'!$B227),'SRES-SUN'!$B227,"")</f>
        <v>0.66600000000000004</v>
      </c>
      <c r="F249" s="37" t="str">
        <f>IF(ISNUMBER('SRES-BRE'!$B227),'SRES-BRE'!$B227,"")</f>
        <v/>
      </c>
      <c r="G249" s="37">
        <f>IF(ISNUMBER(S3PAS!$B227),S3PAS!$B227,"")</f>
        <v>0.61199999999999999</v>
      </c>
      <c r="H249" s="37">
        <f>IF(ISNUMBER(TRNSYS!$B227),TRNSYS!$B227,"")</f>
        <v>0.61333333333333295</v>
      </c>
      <c r="I249" s="37">
        <f>IF(ISNUMBER(TASE!$B227),TASE!$B227,"")</f>
        <v>0.57199999999999995</v>
      </c>
      <c r="J249" s="37">
        <f>IF(ISNUMBER(YourData!$B227),YourData!$B227,"")</f>
        <v>0.25495400000000001</v>
      </c>
      <c r="K249" s="37">
        <f t="shared" si="168"/>
        <v>0</v>
      </c>
      <c r="L249" s="37">
        <f t="shared" si="169"/>
        <v>0.66600000000000004</v>
      </c>
      <c r="M249" s="38">
        <f t="shared" si="170"/>
        <v>0.47276190476190472</v>
      </c>
      <c r="N249" s="33"/>
      <c r="O249" s="33"/>
      <c r="P249" s="33"/>
      <c r="Q249" s="361" t="s">
        <v>1439</v>
      </c>
      <c r="R249" s="37">
        <f t="shared" ref="R249:Y249" si="175">IF(AND(ISNUMBER(B150),ISNUMBER(B149)),B150-B149,"")</f>
        <v>0</v>
      </c>
      <c r="S249" s="37">
        <f t="shared" si="175"/>
        <v>2.9000000000000001E-2</v>
      </c>
      <c r="T249" s="37">
        <f t="shared" si="175"/>
        <v>2E-3</v>
      </c>
      <c r="U249" s="37">
        <f t="shared" si="175"/>
        <v>4.4999999999999998E-2</v>
      </c>
      <c r="V249" s="37">
        <f t="shared" si="175"/>
        <v>4.4000000000000004E-2</v>
      </c>
      <c r="W249" s="37">
        <f t="shared" si="175"/>
        <v>3.2000000000000001E-2</v>
      </c>
      <c r="X249" s="37">
        <f t="shared" si="175"/>
        <v>3.4389999999999997E-2</v>
      </c>
      <c r="Y249" s="37">
        <f t="shared" si="175"/>
        <v>3.3000000000000002E-2</v>
      </c>
      <c r="Z249" s="37">
        <f>IF(AND(ISNUMBER(J150),ISNUMBER(J149)),J150-J149,"")</f>
        <v>5.5555600000000002E-3</v>
      </c>
      <c r="AA249" s="37">
        <f>MIN(R249:Y249)</f>
        <v>0</v>
      </c>
      <c r="AB249" s="37">
        <f>MAX(R249:Y249)</f>
        <v>4.4999999999999998E-2</v>
      </c>
    </row>
    <row r="250" spans="1:28" s="1" customFormat="1" ht="56">
      <c r="A250" s="361" t="s">
        <v>1314</v>
      </c>
      <c r="B250" s="37">
        <f>IF(ISNUMBER('ESP-DMU'!$B228),'ESP-DMU'!$B228,"")</f>
        <v>3.5000000000000003E-2</v>
      </c>
      <c r="C250" s="37">
        <f>IF(ISNUMBER('BLAST-USIT'!$B228),'BLAST-USIT'!$B228,"")</f>
        <v>0.69899999999999995</v>
      </c>
      <c r="D250" s="37">
        <f>IF(ISNUMBER(DOE21D!$B228),DOE21D!$B228,"")</f>
        <v>0.41299999999999998</v>
      </c>
      <c r="E250" s="37">
        <f>IF(ISNUMBER('SRES-SUN'!$B228),'SRES-SUN'!$B228,"")</f>
        <v>0.81399999999999995</v>
      </c>
      <c r="F250" s="37" t="str">
        <f>IF(ISNUMBER('SRES-BRE'!$B228),'SRES-BRE'!$B228,"")</f>
        <v/>
      </c>
      <c r="G250" s="37">
        <f>IF(ISNUMBER(S3PAS!$B228),S3PAS!$B228,"")</f>
        <v>0.72399999999999998</v>
      </c>
      <c r="H250" s="37">
        <f>IF(ISNUMBER(TRNSYS!$B228),TRNSYS!$B228,"")</f>
        <v>0.74305555555555602</v>
      </c>
      <c r="I250" s="37">
        <f>IF(ISNUMBER(TASE!$B228),TASE!$B228,"")</f>
        <v>0.71</v>
      </c>
      <c r="J250" s="37">
        <f>IF(ISNUMBER(YourData!$B228),YourData!$B228,"")</f>
        <v>0.395314</v>
      </c>
      <c r="K250" s="37">
        <f t="shared" si="168"/>
        <v>3.5000000000000003E-2</v>
      </c>
      <c r="L250" s="37">
        <f t="shared" si="169"/>
        <v>0.81399999999999995</v>
      </c>
      <c r="M250" s="38">
        <f t="shared" si="170"/>
        <v>0.5911507936507937</v>
      </c>
      <c r="N250" s="33"/>
      <c r="O250" s="33"/>
      <c r="P250" s="33"/>
      <c r="Q250" s="361" t="s">
        <v>1440</v>
      </c>
      <c r="R250" s="37">
        <f t="shared" ref="R250:Y250" si="176">IF(AND(ISNUMBER(B151),ISNUMBER(B150)),B151-B150,"")</f>
        <v>0</v>
      </c>
      <c r="S250" s="37">
        <f t="shared" si="176"/>
        <v>1.8999999999999996E-2</v>
      </c>
      <c r="T250" s="37">
        <f t="shared" si="176"/>
        <v>8.0000000000000002E-3</v>
      </c>
      <c r="U250" s="37">
        <f t="shared" si="176"/>
        <v>2.3000000000000007E-2</v>
      </c>
      <c r="V250" s="37">
        <f t="shared" si="176"/>
        <v>2.6000000000000002E-2</v>
      </c>
      <c r="W250" s="37">
        <f t="shared" si="176"/>
        <v>2.0999999999999998E-2</v>
      </c>
      <c r="X250" s="37">
        <f t="shared" si="176"/>
        <v>2.2390000000000007E-2</v>
      </c>
      <c r="Y250" s="37">
        <f t="shared" si="176"/>
        <v>2.1000000000000005E-2</v>
      </c>
      <c r="Z250" s="37">
        <f>IF(AND(ISNUMBER(J151),ISNUMBER(J150)),J151-J150,"")</f>
        <v>1.1111139999999999E-2</v>
      </c>
      <c r="AA250" s="37">
        <f>MIN(R250:Y250)</f>
        <v>0</v>
      </c>
      <c r="AB250" s="37">
        <f>MAX(R250:Y250)</f>
        <v>2.6000000000000002E-2</v>
      </c>
    </row>
    <row r="251" spans="1:28" s="1" customFormat="1" ht="56">
      <c r="A251" s="361" t="s">
        <v>1315</v>
      </c>
      <c r="B251" s="37">
        <f>IF(ISNUMBER('ESP-DMU'!$B229),'ESP-DMU'!$B229,"")</f>
        <v>0.25800000000000001</v>
      </c>
      <c r="C251" s="37">
        <f>IF(ISNUMBER('BLAST-USIT'!$B229),'BLAST-USIT'!$B229,"")</f>
        <v>0.92300000000000004</v>
      </c>
      <c r="D251" s="37">
        <f>IF(ISNUMBER(DOE21D!$B229),DOE21D!$B229,"")</f>
        <v>0.63100000000000001</v>
      </c>
      <c r="E251" s="37">
        <f>IF(ISNUMBER('SRES-SUN'!$B229),'SRES-SUN'!$B229,"")</f>
        <v>1.0469999999999999</v>
      </c>
      <c r="F251" s="37" t="str">
        <f>IF(ISNUMBER('SRES-BRE'!$B229),'SRES-BRE'!$B229,"")</f>
        <v/>
      </c>
      <c r="G251" s="37">
        <f>IF(ISNUMBER(S3PAS!$B229),S3PAS!$B229,"")</f>
        <v>0.93799999999999994</v>
      </c>
      <c r="H251" s="37">
        <f>IF(ISNUMBER(TRNSYS!$B229),TRNSYS!$B229,"")</f>
        <v>0.93777777777777804</v>
      </c>
      <c r="I251" s="37">
        <f>IF(ISNUMBER(TASE!$B229),TASE!$B229,"")</f>
        <v>0.92100000000000004</v>
      </c>
      <c r="J251" s="37">
        <f>IF(ISNUMBER(YourData!$B229),YourData!$B229,"")</f>
        <v>0.63171299999999997</v>
      </c>
      <c r="K251" s="37">
        <f t="shared" si="168"/>
        <v>0.25800000000000001</v>
      </c>
      <c r="L251" s="37">
        <f t="shared" si="169"/>
        <v>1.0469999999999999</v>
      </c>
      <c r="M251" s="38">
        <f t="shared" si="170"/>
        <v>0.807968253968254</v>
      </c>
      <c r="N251" s="33"/>
      <c r="O251" s="33"/>
      <c r="P251" s="33"/>
      <c r="Q251" s="362"/>
      <c r="R251" s="37"/>
      <c r="S251" s="37"/>
      <c r="T251" s="37"/>
      <c r="U251" s="37"/>
      <c r="V251" s="37"/>
      <c r="W251" s="37"/>
      <c r="X251" s="37"/>
      <c r="Y251" s="37"/>
      <c r="Z251" s="37"/>
      <c r="AA251" s="43"/>
      <c r="AB251" s="43"/>
    </row>
    <row r="252" spans="1:28" s="1" customFormat="1" ht="56">
      <c r="A252" s="361" t="s">
        <v>1316</v>
      </c>
      <c r="B252" s="37">
        <f>IF(ISNUMBER('ESP-DMU'!$B230),'ESP-DMU'!$B230,"")</f>
        <v>1.4930000000000001</v>
      </c>
      <c r="C252" s="37">
        <f>IF(ISNUMBER('BLAST-USIT'!$B230),'BLAST-USIT'!$B230,"")</f>
        <v>1.772</v>
      </c>
      <c r="D252" s="37">
        <f>IF(ISNUMBER(DOE21D!$B230),DOE21D!$B230,"")</f>
        <v>1.427</v>
      </c>
      <c r="E252" s="37">
        <f>IF(ISNUMBER('SRES-SUN'!$B230),'SRES-SUN'!$B230,"")</f>
        <v>1.762</v>
      </c>
      <c r="F252" s="37" t="str">
        <f>IF(ISNUMBER('SRES-BRE'!$B230),'SRES-BRE'!$B230,"")</f>
        <v/>
      </c>
      <c r="G252" s="37">
        <f>IF(ISNUMBER(S3PAS!$B230),S3PAS!$B230,"")</f>
        <v>1.575</v>
      </c>
      <c r="H252" s="37">
        <f>IF(ISNUMBER(TRNSYS!$B230),TRNSYS!$B230,"")</f>
        <v>1.79833333333333</v>
      </c>
      <c r="I252" s="37">
        <f>IF(ISNUMBER(TASE!$B230),TASE!$B230,"")</f>
        <v>2.5779999999999998</v>
      </c>
      <c r="J252" s="37">
        <f>IF(ISNUMBER(YourData!$B230),YourData!$B230,"")</f>
        <v>1.7302599999999999</v>
      </c>
      <c r="K252" s="37">
        <f t="shared" si="168"/>
        <v>1.427</v>
      </c>
      <c r="L252" s="37">
        <f t="shared" si="169"/>
        <v>2.5779999999999998</v>
      </c>
      <c r="M252" s="38">
        <f t="shared" si="170"/>
        <v>1.7721904761904756</v>
      </c>
      <c r="N252" s="33"/>
      <c r="O252" s="33"/>
      <c r="P252" s="33"/>
      <c r="Q252" s="362"/>
      <c r="R252" s="37"/>
      <c r="S252" s="37"/>
      <c r="T252" s="37"/>
      <c r="U252" s="37"/>
      <c r="V252" s="37"/>
      <c r="W252" s="37"/>
      <c r="X252" s="37"/>
      <c r="Y252" s="37"/>
      <c r="Z252" s="37"/>
      <c r="AA252" s="43"/>
      <c r="AB252" s="43"/>
    </row>
    <row r="253" spans="1:28" s="1" customFormat="1" ht="56">
      <c r="A253" s="361" t="s">
        <v>1317</v>
      </c>
      <c r="B253" s="37">
        <f>IF(ISNUMBER('ESP-DMU'!$B231),'ESP-DMU'!$B231,"")</f>
        <v>4.5460000000000003</v>
      </c>
      <c r="C253" s="37">
        <f>IF(ISNUMBER('BLAST-USIT'!$B231),'BLAST-USIT'!$B231,"")</f>
        <v>4.4240000000000004</v>
      </c>
      <c r="D253" s="37" t="str">
        <f>IF(ISNUMBER(DOE21D!$B231),DOE21D!$B231,"")</f>
        <v/>
      </c>
      <c r="E253" s="37">
        <f>IF(ISNUMBER('SRES-SUN'!$B231),'SRES-SUN'!$B231,"")</f>
        <v>5.0529999999999999</v>
      </c>
      <c r="F253" s="37" t="str">
        <f>IF(ISNUMBER('SRES-BRE'!$B231),'SRES-BRE'!$B231,"")</f>
        <v/>
      </c>
      <c r="G253" s="37" t="str">
        <f>IF(ISNUMBER(S3PAS!$B231),S3PAS!$B231,"")</f>
        <v/>
      </c>
      <c r="H253" s="37">
        <f>IF(ISNUMBER(TRNSYS!$B231),TRNSYS!$B231,"")</f>
        <v>4.68611111111111</v>
      </c>
      <c r="I253" s="37">
        <f>IF(ISNUMBER(TASE!$B231),TASE!$B231,"")</f>
        <v>5.2779999999999996</v>
      </c>
      <c r="J253" s="37">
        <f>IF(ISNUMBER(YourData!$B231),YourData!$B231,"")</f>
        <v>4.72044</v>
      </c>
      <c r="K253" s="37">
        <f t="shared" si="168"/>
        <v>4.4240000000000004</v>
      </c>
      <c r="L253" s="37">
        <f t="shared" si="169"/>
        <v>5.2779999999999996</v>
      </c>
      <c r="M253" s="38">
        <f t="shared" si="170"/>
        <v>4.797422222222222</v>
      </c>
      <c r="N253" s="33"/>
      <c r="O253" s="33"/>
      <c r="P253" s="33"/>
      <c r="Q253" s="362" t="s">
        <v>69</v>
      </c>
      <c r="R253" s="37">
        <f t="shared" ref="R253:Z253" si="177">IF(AND(ISNUMBER(B136),ISNUMBER(B134)),B136-B134,"")</f>
        <v>6.9000000000000061E-2</v>
      </c>
      <c r="S253" s="37" t="str">
        <f t="shared" si="177"/>
        <v/>
      </c>
      <c r="T253" s="37" t="str">
        <f t="shared" si="177"/>
        <v/>
      </c>
      <c r="U253" s="37" t="str">
        <f t="shared" si="177"/>
        <v/>
      </c>
      <c r="V253" s="37" t="str">
        <f t="shared" si="177"/>
        <v/>
      </c>
      <c r="W253" s="37" t="str">
        <f t="shared" si="177"/>
        <v/>
      </c>
      <c r="X253" s="37" t="str">
        <f t="shared" si="177"/>
        <v/>
      </c>
      <c r="Y253" s="37" t="str">
        <f t="shared" si="177"/>
        <v/>
      </c>
      <c r="Z253" s="37">
        <f t="shared" si="177"/>
        <v>5.5555000000000021E-2</v>
      </c>
      <c r="AA253" s="37">
        <f>MIN(R253:Y253)</f>
        <v>6.9000000000000061E-2</v>
      </c>
      <c r="AB253" s="37">
        <f>MAX(R253:Y253)</f>
        <v>6.9000000000000061E-2</v>
      </c>
    </row>
    <row r="254" spans="1:28" s="1" customFormat="1" ht="56">
      <c r="A254" s="361" t="s">
        <v>1294</v>
      </c>
      <c r="B254" s="37">
        <f>IF(ISNUMBER('ESP-DMU'!$B232),'ESP-DMU'!$B232,"")</f>
        <v>0.58499999999999996</v>
      </c>
      <c r="C254" s="37">
        <f>IF(ISNUMBER('BLAST-USIT'!$B232),'BLAST-USIT'!$B232,"")</f>
        <v>0.96699999999999997</v>
      </c>
      <c r="D254" s="37">
        <f>IF(ISNUMBER(DOE21D!$B232),DOE21D!$B232,"")</f>
        <v>0.74299999999999999</v>
      </c>
      <c r="E254" s="37">
        <f>IF(ISNUMBER('SRES-SUN'!$B232),'SRES-SUN'!$B232,"")</f>
        <v>1.3520000000000001</v>
      </c>
      <c r="F254" s="37" t="str">
        <f>IF(ISNUMBER('SRES-BRE'!$B232),'SRES-BRE'!$B232,"")</f>
        <v/>
      </c>
      <c r="G254" s="37">
        <f>IF(ISNUMBER(S3PAS!$B232),S3PAS!$B232,"")</f>
        <v>1.028</v>
      </c>
      <c r="H254" s="37">
        <f>IF(ISNUMBER(TRNSYS!$B232),TRNSYS!$B232,"")</f>
        <v>0.98277777777777797</v>
      </c>
      <c r="I254" s="37">
        <f>IF(ISNUMBER(TASE!$B232),TASE!$B232,"")</f>
        <v>1.3580000000000001</v>
      </c>
      <c r="J254" s="37">
        <f>IF(ISNUMBER(YourData!$B232),YourData!$B232,"")</f>
        <v>0.85158299999999998</v>
      </c>
      <c r="K254" s="37">
        <f t="shared" si="168"/>
        <v>0.58499999999999996</v>
      </c>
      <c r="L254" s="37">
        <f t="shared" si="169"/>
        <v>1.3580000000000001</v>
      </c>
      <c r="M254" s="38">
        <f t="shared" si="170"/>
        <v>1.0022539682539684</v>
      </c>
      <c r="N254" s="33"/>
      <c r="O254" s="33"/>
      <c r="P254" s="33"/>
      <c r="Q254" s="361" t="s">
        <v>1441</v>
      </c>
      <c r="R254" s="37">
        <f t="shared" ref="R254:Y254" si="178">IF(AND(ISNUMBER(B152),ISNUMBER(B151)),B152-B151,"")</f>
        <v>1.0999999999999999E-2</v>
      </c>
      <c r="S254" s="37">
        <f t="shared" si="178"/>
        <v>8.7999999999999995E-2</v>
      </c>
      <c r="T254" s="37">
        <f t="shared" si="178"/>
        <v>4.0999999999999995E-2</v>
      </c>
      <c r="U254" s="37">
        <f t="shared" si="178"/>
        <v>0.105</v>
      </c>
      <c r="V254" s="37">
        <f t="shared" si="178"/>
        <v>0.104</v>
      </c>
      <c r="W254" s="37">
        <f t="shared" si="178"/>
        <v>9.0999999999999998E-2</v>
      </c>
      <c r="X254" s="37">
        <f t="shared" si="178"/>
        <v>9.0429999999999996E-2</v>
      </c>
      <c r="Y254" s="37">
        <f t="shared" si="178"/>
        <v>7.7999999999999986E-2</v>
      </c>
      <c r="Z254" s="37">
        <f>IF(AND(ISNUMBER(J152),ISNUMBER(J151)),J152-J151,"")</f>
        <v>4.9999999999999996E-2</v>
      </c>
      <c r="AA254" s="37">
        <f>MIN(R254:Y254)</f>
        <v>1.0999999999999999E-2</v>
      </c>
      <c r="AB254" s="37">
        <f>MAX(R254:Y254)</f>
        <v>0.105</v>
      </c>
    </row>
    <row r="255" spans="1:28" s="1" customFormat="1" ht="70">
      <c r="A255" s="361" t="s">
        <v>1318</v>
      </c>
      <c r="B255" s="37">
        <f>IF(ISNUMBER('ESP-DMU'!$B233),'ESP-DMU'!$B233,"")</f>
        <v>1.8520000000000001</v>
      </c>
      <c r="C255" s="37">
        <f>IF(ISNUMBER('BLAST-USIT'!$B233),'BLAST-USIT'!$B233,"")</f>
        <v>2.3570000000000002</v>
      </c>
      <c r="D255" s="37" t="str">
        <f>IF(ISNUMBER(DOE21D!$B233),DOE21D!$B233,"")</f>
        <v/>
      </c>
      <c r="E255" s="37">
        <f>IF(ISNUMBER('SRES-SUN'!$B233),'SRES-SUN'!$B233,"")</f>
        <v>2.9910000000000001</v>
      </c>
      <c r="F255" s="37" t="str">
        <f>IF(ISNUMBER('SRES-BRE'!$B233),'SRES-BRE'!$B233,"")</f>
        <v/>
      </c>
      <c r="G255" s="37" t="str">
        <f>IF(ISNUMBER(S3PAS!$B233),S3PAS!$B233,"")</f>
        <v/>
      </c>
      <c r="H255" s="37">
        <f>IF(ISNUMBER(TRNSYS!$B233),TRNSYS!$B233,"")</f>
        <v>2.3436111111111102</v>
      </c>
      <c r="I255" s="37">
        <f>IF(ISNUMBER(TASE!$B233),TASE!$B233,"")</f>
        <v>2.8620000000000001</v>
      </c>
      <c r="J255" s="37">
        <f>IF(ISNUMBER(YourData!$B233),YourData!$B233,"")</f>
        <v>2.1141899999999998</v>
      </c>
      <c r="K255" s="37">
        <f t="shared" si="168"/>
        <v>1.8520000000000001</v>
      </c>
      <c r="L255" s="37">
        <f t="shared" si="169"/>
        <v>2.9910000000000001</v>
      </c>
      <c r="M255" s="38">
        <f t="shared" si="170"/>
        <v>2.4811222222222225</v>
      </c>
      <c r="N255" s="33"/>
      <c r="O255" s="33"/>
      <c r="P255" s="33"/>
      <c r="Q255" s="361" t="s">
        <v>1442</v>
      </c>
      <c r="R255" s="37">
        <f t="shared" ref="R255:Y255" si="179">IF(AND(ISNUMBER(B153),ISNUMBER(B152)),B153-B152,"")</f>
        <v>0.53100000000000003</v>
      </c>
      <c r="S255" s="37">
        <f t="shared" si="179"/>
        <v>0.47</v>
      </c>
      <c r="T255" s="37">
        <f t="shared" si="179"/>
        <v>0.371</v>
      </c>
      <c r="U255" s="37">
        <f t="shared" si="179"/>
        <v>0.5149999999999999</v>
      </c>
      <c r="V255" s="37">
        <f t="shared" si="179"/>
        <v>0.49600000000000005</v>
      </c>
      <c r="W255" s="37">
        <f t="shared" si="179"/>
        <v>0.40899999999999992</v>
      </c>
      <c r="X255" s="37">
        <f t="shared" si="179"/>
        <v>0.45989999999999998</v>
      </c>
      <c r="Y255" s="37">
        <f t="shared" si="179"/>
        <v>0.73199999999999998</v>
      </c>
      <c r="Z255" s="37">
        <f>IF(AND(ISNUMBER(J153),ISNUMBER(J152)),J153-J152,"")</f>
        <v>0.58333330000000005</v>
      </c>
      <c r="AA255" s="37">
        <f>MIN(R255:Y255)</f>
        <v>0.371</v>
      </c>
      <c r="AB255" s="37">
        <f>MAX(R255:Y255)</f>
        <v>0.73199999999999998</v>
      </c>
    </row>
    <row r="256" spans="1:28" s="1" customFormat="1" ht="56">
      <c r="A256" s="350" t="s">
        <v>71</v>
      </c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61" t="s">
        <v>1443</v>
      </c>
      <c r="R256" s="37">
        <f t="shared" ref="R256:Y256" si="180">IF(AND(ISNUMBER(B115),ISNUMBER(B153)),B115-B153,"")</f>
        <v>5.5949999999999998</v>
      </c>
      <c r="S256" s="37">
        <f t="shared" si="180"/>
        <v>5.8159999999999998</v>
      </c>
      <c r="T256" s="37">
        <f t="shared" si="180"/>
        <v>6.657</v>
      </c>
      <c r="U256" s="37">
        <f t="shared" si="180"/>
        <v>6.5739999999999998</v>
      </c>
      <c r="V256" s="37">
        <f t="shared" si="180"/>
        <v>7.28</v>
      </c>
      <c r="W256" s="37">
        <f t="shared" si="180"/>
        <v>5.9290000000000003</v>
      </c>
      <c r="X256" s="37">
        <f t="shared" si="180"/>
        <v>5.8746</v>
      </c>
      <c r="Y256" s="37">
        <f t="shared" si="180"/>
        <v>5.9029999999999996</v>
      </c>
      <c r="Z256" s="37">
        <f>IF(AND(ISNUMBER(J115),ISNUMBER(J153)),J115-J153,"")</f>
        <v>6.0972200000000001</v>
      </c>
      <c r="AA256" s="37">
        <f>MIN(R256:Y256)</f>
        <v>5.5949999999999998</v>
      </c>
      <c r="AB256" s="37">
        <f>MAX(R256:Y256)</f>
        <v>7.28</v>
      </c>
    </row>
    <row r="257" spans="1:28" s="1" customFormat="1" ht="70">
      <c r="A257" s="350" t="s">
        <v>72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61" t="s">
        <v>1444</v>
      </c>
      <c r="R257" s="37">
        <f t="shared" ref="R257:Y257" si="181">IF(AND(ISNUMBER(B154),ISNUMBER(B115)),B154-B115,"")</f>
        <v>-2.1699999999999995</v>
      </c>
      <c r="S257" s="37">
        <f t="shared" si="181"/>
        <v>-2.2610000000000001</v>
      </c>
      <c r="T257" s="37" t="str">
        <f t="shared" si="181"/>
        <v/>
      </c>
      <c r="U257" s="37">
        <f t="shared" si="181"/>
        <v>-2.6039999999999992</v>
      </c>
      <c r="V257" s="37">
        <f t="shared" si="181"/>
        <v>-2.7600000000000007</v>
      </c>
      <c r="W257" s="37" t="str">
        <f t="shared" si="181"/>
        <v/>
      </c>
      <c r="X257" s="37">
        <f t="shared" si="181"/>
        <v>-2.5169999999999999</v>
      </c>
      <c r="Y257" s="37">
        <f t="shared" si="181"/>
        <v>-2.0939999999999994</v>
      </c>
      <c r="Z257" s="42">
        <f>IF(AND(ISNUMBER(J154),ISNUMBER(J115)),J154-J115,"")</f>
        <v>-2.4944400000000009</v>
      </c>
      <c r="AA257" s="37">
        <f>MIN(R257:Y257)</f>
        <v>-2.7600000000000007</v>
      </c>
      <c r="AB257" s="37">
        <f>MAX(R257:Y257)</f>
        <v>-2.0939999999999994</v>
      </c>
    </row>
    <row r="258" spans="1:28" s="1" customFormat="1" ht="14">
      <c r="A258" s="350" t="s">
        <v>65</v>
      </c>
      <c r="B258" s="35" t="str">
        <f>'ESP-DMU'!$E$54</f>
        <v>ESP/DMU</v>
      </c>
      <c r="C258" s="35" t="str">
        <f>'BLAST-USIT'!$E$54</f>
        <v>BLAST/US-IT</v>
      </c>
      <c r="D258" s="35" t="str">
        <f>DOE21D!$E$54</f>
        <v>DOE21D/NREL</v>
      </c>
      <c r="E258" s="35" t="str">
        <f>'SRES-SUN'!$E$54</f>
        <v>SRES-SUN/NREL</v>
      </c>
      <c r="F258" s="35" t="str">
        <f>'SRES-BRE'!$E$54</f>
        <v>SRES/BRE</v>
      </c>
      <c r="G258" s="35" t="str">
        <f>S3PAS!$E$54</f>
        <v>S3PAS/SPAIN</v>
      </c>
      <c r="H258" s="35" t="str">
        <f>TRNSYS!$E$54</f>
        <v>TSYS/BEL-BRE</v>
      </c>
      <c r="I258" s="35" t="str">
        <f>TASE!$E$54</f>
        <v>TASE/FINLAND</v>
      </c>
      <c r="J258" s="35" t="str">
        <f>YourData!$E$54</f>
        <v>OS/NREL</v>
      </c>
      <c r="K258" s="33"/>
      <c r="L258" s="33"/>
      <c r="M258" s="33"/>
      <c r="N258" s="33"/>
      <c r="O258" s="33"/>
      <c r="P258" s="33"/>
      <c r="Q258" s="362" t="s">
        <v>39</v>
      </c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</row>
    <row r="259" spans="1:28" s="1" customFormat="1" ht="14">
      <c r="A259" s="350" t="s">
        <v>66</v>
      </c>
      <c r="B259" s="35" t="str">
        <f>'ESP-DMU'!$E$52</f>
        <v>DMU</v>
      </c>
      <c r="C259" s="35" t="str">
        <f>'BLAST-USIT'!$E$52</f>
        <v>US-IT</v>
      </c>
      <c r="D259" s="35" t="str">
        <f>DOE21D!$E$52</f>
        <v>NREL</v>
      </c>
      <c r="E259" s="35" t="str">
        <f>'SRES-SUN'!$E$52</f>
        <v>NREL</v>
      </c>
      <c r="F259" s="35" t="str">
        <f>'SRES-BRE'!$E$52</f>
        <v>BRE</v>
      </c>
      <c r="G259" s="35" t="str">
        <f>S3PAS!$E$52</f>
        <v>SPAIN</v>
      </c>
      <c r="H259" s="35" t="str">
        <f>TRNSYS!$E$52</f>
        <v>BEL-BRE</v>
      </c>
      <c r="I259" s="35" t="str">
        <f>TASE!$E$52</f>
        <v>FINLAND</v>
      </c>
      <c r="J259" s="35" t="str">
        <f>YourData!$E$52</f>
        <v>NREL</v>
      </c>
      <c r="K259" s="33"/>
      <c r="L259" s="33"/>
      <c r="M259" s="33"/>
      <c r="N259" s="33"/>
      <c r="O259" s="33"/>
      <c r="P259" s="33"/>
      <c r="Q259" s="362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</row>
    <row r="260" spans="1:28" s="1" customFormat="1" ht="14">
      <c r="A260" s="350" t="s">
        <v>63</v>
      </c>
      <c r="B260" s="40" t="s">
        <v>73</v>
      </c>
      <c r="C260" s="40" t="s">
        <v>73</v>
      </c>
      <c r="D260" s="40" t="s">
        <v>73</v>
      </c>
      <c r="E260" s="40" t="s">
        <v>73</v>
      </c>
      <c r="F260" s="40" t="s">
        <v>73</v>
      </c>
      <c r="G260" s="40" t="s">
        <v>73</v>
      </c>
      <c r="H260" s="40" t="s">
        <v>73</v>
      </c>
      <c r="I260" s="40" t="s">
        <v>73</v>
      </c>
      <c r="J260" s="40" t="s">
        <v>73</v>
      </c>
      <c r="K260" s="33"/>
      <c r="L260" s="33"/>
      <c r="M260" s="33"/>
      <c r="N260" s="33"/>
      <c r="O260" s="33"/>
      <c r="P260" s="33"/>
      <c r="Q260" s="362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</row>
    <row r="261" spans="1:28" s="1" customFormat="1">
      <c r="A261" s="350"/>
      <c r="B261" s="40"/>
      <c r="C261" s="40"/>
      <c r="D261" s="40"/>
      <c r="E261" s="40"/>
      <c r="F261" s="40"/>
      <c r="G261" s="40"/>
      <c r="H261" s="40"/>
      <c r="I261" s="40"/>
      <c r="J261" s="40"/>
      <c r="K261" s="33"/>
      <c r="L261" s="33"/>
      <c r="M261" s="33"/>
      <c r="N261" s="33"/>
      <c r="O261" s="33"/>
      <c r="P261" s="33"/>
      <c r="Q261" s="362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</row>
    <row r="262" spans="1:28" s="1" customFormat="1">
      <c r="A262" s="350"/>
      <c r="B262" s="40"/>
      <c r="C262" s="40"/>
      <c r="D262" s="40"/>
      <c r="E262" s="40"/>
      <c r="F262" s="40"/>
      <c r="G262" s="40"/>
      <c r="H262" s="40"/>
      <c r="I262" s="40"/>
      <c r="J262" s="40"/>
      <c r="K262" s="44" t="s">
        <v>22</v>
      </c>
      <c r="L262" s="44" t="s">
        <v>23</v>
      </c>
      <c r="M262" s="33" t="s">
        <v>146</v>
      </c>
      <c r="N262" s="33"/>
      <c r="O262" s="33"/>
      <c r="P262" s="33"/>
      <c r="Q262" s="355"/>
      <c r="R262" s="35" t="str">
        <f>'ESP-DMU'!$E$54</f>
        <v>ESP/DMU</v>
      </c>
      <c r="S262" s="35" t="str">
        <f>'BLAST-USIT'!$E$54</f>
        <v>BLAST/US-IT</v>
      </c>
      <c r="T262" s="35" t="str">
        <f>DOE21D!$E$54</f>
        <v>DOE21D/NREL</v>
      </c>
      <c r="U262" s="35" t="str">
        <f>'SRES-SUN'!$E$54</f>
        <v>SRES-SUN/NREL</v>
      </c>
      <c r="V262" s="35" t="str">
        <f>'SRES-BRE'!$E$54</f>
        <v>SRES/BRE</v>
      </c>
      <c r="W262" s="35" t="str">
        <f>S3PAS!$E$54</f>
        <v>S3PAS/SPAIN</v>
      </c>
      <c r="X262" s="35" t="str">
        <f>TRNSYS!$E$54</f>
        <v>TSYS/BEL-BRE</v>
      </c>
      <c r="Y262" s="35" t="str">
        <f>TASE!$E$54</f>
        <v>TASE/FINLAND</v>
      </c>
      <c r="Z262" s="35" t="str">
        <f>YourData!$E$54</f>
        <v>OS/NREL</v>
      </c>
      <c r="AA262" s="33"/>
      <c r="AB262" s="33"/>
    </row>
    <row r="263" spans="1:28" s="1" customFormat="1" ht="14">
      <c r="A263" s="350" t="s">
        <v>89</v>
      </c>
      <c r="B263" s="35" t="str">
        <f>'ESP-DMU'!$E$54</f>
        <v>ESP/DMU</v>
      </c>
      <c r="C263" s="35" t="str">
        <f>'BLAST-USIT'!$E$54</f>
        <v>BLAST/US-IT</v>
      </c>
      <c r="D263" s="35" t="str">
        <f>DOE21D!$E$54</f>
        <v>DOE21D/NREL</v>
      </c>
      <c r="E263" s="35" t="str">
        <f>'SRES-SUN'!$E$54</f>
        <v>SRES-SUN/NREL</v>
      </c>
      <c r="F263" s="35" t="str">
        <f>'SRES-BRE'!$E$54</f>
        <v>SRES/BRE</v>
      </c>
      <c r="G263" s="35" t="str">
        <f>S3PAS!$E$54</f>
        <v>S3PAS/SPAIN</v>
      </c>
      <c r="H263" s="35" t="str">
        <f>TRNSYS!$E$54</f>
        <v>TSYS/BEL-BRE</v>
      </c>
      <c r="I263" s="35" t="str">
        <f>TASE!$E$54</f>
        <v>TASE/FINLAND</v>
      </c>
      <c r="J263" s="35" t="str">
        <f>YourData!$E$54</f>
        <v>OS/NREL</v>
      </c>
      <c r="K263" s="33"/>
      <c r="L263" s="33"/>
      <c r="M263" s="33"/>
      <c r="N263" s="33"/>
      <c r="O263" s="33"/>
      <c r="P263" s="33"/>
      <c r="Q263" s="355"/>
      <c r="R263" s="35" t="str">
        <f>'ESP-DMU'!$E$54</f>
        <v>ESP/DMU</v>
      </c>
      <c r="S263" s="35" t="str">
        <f>'BLAST-USIT'!$E$54</f>
        <v>BLAST/US-IT</v>
      </c>
      <c r="T263" s="35" t="str">
        <f>DOE21D!$E$54</f>
        <v>DOE21D/NREL</v>
      </c>
      <c r="U263" s="35" t="str">
        <f>'SRES-SUN'!$E$54</f>
        <v>SRES-SUN/NREL</v>
      </c>
      <c r="V263" s="35" t="str">
        <f>'SRES-BRE'!$E$54</f>
        <v>SRES/BRE</v>
      </c>
      <c r="W263" s="35" t="str">
        <f>S3PAS!$E$54</f>
        <v>S3PAS/SPAIN</v>
      </c>
      <c r="X263" s="35" t="str">
        <f>TRNSYS!$E$54</f>
        <v>TSYS/BEL-BRE</v>
      </c>
      <c r="Y263" s="35" t="str">
        <f>TASE!$E$54</f>
        <v>TASE/FINLAND</v>
      </c>
      <c r="Z263" s="35" t="str">
        <f>YourData!$E$54</f>
        <v>OS/NREL</v>
      </c>
      <c r="AA263" s="33"/>
      <c r="AB263" s="33"/>
    </row>
    <row r="264" spans="1:28" s="1" customFormat="1" ht="56">
      <c r="A264" s="364" t="s">
        <v>145</v>
      </c>
      <c r="B264" s="45">
        <f>IF(ISNUMBER('ESP-DMU'!$B254),'ESP-DMU'!$B254,"")</f>
        <v>64.929000000000002</v>
      </c>
      <c r="C264" s="45">
        <f>IF(ISNUMBER('BLAST-USIT'!$B254),'BLAST-USIT'!$B254,"")</f>
        <v>65.11</v>
      </c>
      <c r="D264" s="45">
        <f>IF(ISNUMBER(DOE21D!$B254),DOE21D!$B254,"")</f>
        <v>69.5</v>
      </c>
      <c r="E264" s="45">
        <f>IF(ISNUMBER('SRES-SUN'!$B254),'SRES-SUN'!$B254,"")</f>
        <v>68.599999999999994</v>
      </c>
      <c r="F264" s="45" t="str">
        <f>IF(ISNUMBER('SRES-BRE'!$B254),'SRES-BRE'!$B254,"")</f>
        <v/>
      </c>
      <c r="G264" s="45">
        <f>IF(ISNUMBER(S3PAS!$B254),S3PAS!$B254,"")</f>
        <v>64.900000000000006</v>
      </c>
      <c r="H264" s="45">
        <f>IF(ISNUMBER(TRNSYS!$B254),TRNSYS!$B254,"")</f>
        <v>65.25</v>
      </c>
      <c r="I264" s="45">
        <f>IF(ISNUMBER(TASE!$B254),TASE!$B254,"")</f>
        <v>65.25</v>
      </c>
      <c r="J264" s="45">
        <f>IF(ISNUMBER(YourData!$B254),YourData!$B254,"")</f>
        <v>65.288499999999999</v>
      </c>
      <c r="K264" s="37">
        <f>MIN(B264:I264)</f>
        <v>64.900000000000006</v>
      </c>
      <c r="L264" s="37">
        <f>MAX(B264:I264)</f>
        <v>69.5</v>
      </c>
      <c r="M264" s="38">
        <f>AVERAGE(B264:I264)</f>
        <v>66.219857142857137</v>
      </c>
      <c r="N264" s="33"/>
      <c r="O264" s="33"/>
      <c r="P264" s="33"/>
      <c r="Q264" s="361" t="s">
        <v>1445</v>
      </c>
      <c r="R264" s="37">
        <f t="shared" ref="R264:Y264" si="182">IF(AND(ISNUMBER(B200),ISNUMBER(B199)),B200-B199,"")</f>
        <v>0.80500000000000016</v>
      </c>
      <c r="S264" s="37">
        <f t="shared" si="182"/>
        <v>1.0709999999999997</v>
      </c>
      <c r="T264" s="37">
        <f t="shared" si="182"/>
        <v>1.1480000000000001</v>
      </c>
      <c r="U264" s="37">
        <f t="shared" si="182"/>
        <v>1.31</v>
      </c>
      <c r="V264" s="37" t="str">
        <f>IF(AND(ISNUMBER(F200),ISNUMBER(F199)),F200-F199,"")</f>
        <v/>
      </c>
      <c r="W264" s="37">
        <f>IF(AND(ISNUMBER(G200),ISNUMBER(G199)),G200-G199,"")</f>
        <v>1.0790000000000002</v>
      </c>
      <c r="X264" s="37">
        <f t="shared" si="182"/>
        <v>1.1149999999999998</v>
      </c>
      <c r="Y264" s="37">
        <f t="shared" si="182"/>
        <v>1.25</v>
      </c>
      <c r="Z264" s="37">
        <f>IF(AND(ISNUMBER(J200),ISNUMBER(J199)),J200-J199,"")</f>
        <v>1.01309</v>
      </c>
      <c r="AA264" s="37">
        <f t="shared" ref="AA264:AA272" si="183">MIN(R264:Y264)</f>
        <v>0.80500000000000016</v>
      </c>
      <c r="AB264" s="37">
        <f t="shared" ref="AB264:AB272" si="184">MAX(R264:Y264)</f>
        <v>1.31</v>
      </c>
    </row>
    <row r="265" spans="1:28" s="1" customFormat="1" ht="42">
      <c r="A265" s="364" t="s">
        <v>144</v>
      </c>
      <c r="B265" s="45">
        <f>IF(ISNUMBER('ESP-DMU'!$B255),'ESP-DMU'!$B255,"")</f>
        <v>41.811999999999998</v>
      </c>
      <c r="C265" s="45">
        <f>IF(ISNUMBER('BLAST-USIT'!$B255),'BLAST-USIT'!$B255,"")</f>
        <v>43.44</v>
      </c>
      <c r="D265" s="45">
        <f>IF(ISNUMBER(DOE21D!$B255),DOE21D!$B255,"")</f>
        <v>42.7</v>
      </c>
      <c r="E265" s="45">
        <f>IF(ISNUMBER('SRES-SUN'!$B255),'SRES-SUN'!$B255,"")</f>
        <v>44.8</v>
      </c>
      <c r="F265" s="45" t="str">
        <f>IF(ISNUMBER('SRES-BRE'!$B255),'SRES-BRE'!$B255,"")</f>
        <v/>
      </c>
      <c r="G265" s="45">
        <f>IF(ISNUMBER(S3PAS!$B255),S3PAS!$B255,"")</f>
        <v>43</v>
      </c>
      <c r="H265" s="45">
        <f>IF(ISNUMBER(TRNSYS!$B255),TRNSYS!$B255,"")</f>
        <v>42.46</v>
      </c>
      <c r="I265" s="45">
        <f>IF(ISNUMBER(TASE!$B255),TASE!$B255,"")</f>
        <v>43.17</v>
      </c>
      <c r="J265" s="45">
        <f>IF(ISNUMBER(YourData!$B255),YourData!$B255,"")</f>
        <v>43.163699999999999</v>
      </c>
      <c r="K265" s="37">
        <f>MIN(B265:I265)</f>
        <v>41.811999999999998</v>
      </c>
      <c r="L265" s="37">
        <f>MAX(B265:I265)</f>
        <v>44.8</v>
      </c>
      <c r="M265" s="38">
        <f>AVERAGE(B265:I265)</f>
        <v>43.054571428571428</v>
      </c>
      <c r="N265" s="33"/>
      <c r="O265" s="33"/>
      <c r="P265" s="33"/>
      <c r="Q265" s="361" t="s">
        <v>1446</v>
      </c>
      <c r="R265" s="37">
        <f t="shared" ref="R265:Y265" si="185">IF(AND(ISNUMBER(B201),ISNUMBER(B200)),B201-B200,"")</f>
        <v>0.75800000000000001</v>
      </c>
      <c r="S265" s="37">
        <f t="shared" si="185"/>
        <v>0.84399999999999986</v>
      </c>
      <c r="T265" s="37">
        <f t="shared" si="185"/>
        <v>0.75699999999999967</v>
      </c>
      <c r="U265" s="37">
        <f t="shared" si="185"/>
        <v>0.79200000000000026</v>
      </c>
      <c r="V265" s="37" t="str">
        <f>IF(AND(ISNUMBER(F201),ISNUMBER(F200)),F201-F200,"")</f>
        <v/>
      </c>
      <c r="W265" s="37">
        <f>IF(AND(ISNUMBER(G201),ISNUMBER(G200)),G201-G200,"")</f>
        <v>0.88500000000000023</v>
      </c>
      <c r="X265" s="37">
        <f t="shared" si="185"/>
        <v>0.7777777777777799</v>
      </c>
      <c r="Y265" s="37">
        <f t="shared" si="185"/>
        <v>0.79400000000000004</v>
      </c>
      <c r="Z265" s="37">
        <f>IF(AND(ISNUMBER(J201),ISNUMBER(J200)),J201-J200,"")</f>
        <v>0.91023999999999949</v>
      </c>
      <c r="AA265" s="37">
        <f t="shared" si="183"/>
        <v>0.75699999999999967</v>
      </c>
      <c r="AB265" s="37">
        <f t="shared" si="184"/>
        <v>0.88500000000000023</v>
      </c>
    </row>
    <row r="266" spans="1:28" s="1" customFormat="1" ht="42">
      <c r="A266" s="361" t="s">
        <v>1320</v>
      </c>
      <c r="B266" s="45">
        <f>IF(ISNUMBER('ESP-DMU'!$B256),'ESP-DMU'!$B256,"")</f>
        <v>63.235999999999997</v>
      </c>
      <c r="C266" s="45">
        <f>IF(ISNUMBER('BLAST-USIT'!$B256),'BLAST-USIT'!$B256,"")</f>
        <v>63.45</v>
      </c>
      <c r="D266" s="45">
        <f>IF(ISNUMBER(DOE21D!$B256),DOE21D!$B256,"")</f>
        <v>68.2</v>
      </c>
      <c r="E266" s="45">
        <f>IF(ISNUMBER('SRES-SUN'!$B256),'SRES-SUN'!$B256,"")</f>
        <v>67</v>
      </c>
      <c r="F266" s="45" t="str">
        <f>IF(ISNUMBER('SRES-BRE'!$B256),'SRES-BRE'!$B256,"")</f>
        <v/>
      </c>
      <c r="G266" s="45">
        <f>IF(ISNUMBER(S3PAS!$B256),S3PAS!$B256,"")</f>
        <v>63.3</v>
      </c>
      <c r="H266" s="45">
        <f>IF(ISNUMBER(TRNSYS!$B256),TRNSYS!$B256,"")</f>
        <v>63.74</v>
      </c>
      <c r="I266" s="45">
        <f>IF(ISNUMBER(TASE!$B256),TASE!$B256,"")</f>
        <v>63.82</v>
      </c>
      <c r="J266" s="45">
        <f>IF(ISNUMBER(YourData!$B256),YourData!$B256,"")</f>
        <v>68.662599999999998</v>
      </c>
      <c r="K266" s="37">
        <f>MIN(B266:I266)</f>
        <v>63.235999999999997</v>
      </c>
      <c r="L266" s="37">
        <f>MAX(B266:I266)</f>
        <v>68.2</v>
      </c>
      <c r="M266" s="38">
        <f>AVERAGE(B266:I266)</f>
        <v>64.678000000000011</v>
      </c>
      <c r="N266" s="33"/>
      <c r="O266" s="33"/>
      <c r="P266" s="33"/>
      <c r="Q266" s="362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 s="1" customFormat="1" ht="42">
      <c r="A267" s="361" t="s">
        <v>1321</v>
      </c>
      <c r="B267" s="45">
        <f>IF(ISNUMBER('ESP-DMU'!$B257),'ESP-DMU'!$B257,"")</f>
        <v>35.54</v>
      </c>
      <c r="C267" s="45">
        <f>IF(ISNUMBER('BLAST-USIT'!$B257),'BLAST-USIT'!$B257,"")</f>
        <v>36.229999999999997</v>
      </c>
      <c r="D267" s="45">
        <f>IF(ISNUMBER(DOE21D!$B257),DOE21D!$B257,"")</f>
        <v>35.9</v>
      </c>
      <c r="E267" s="45">
        <f>IF(ISNUMBER('SRES-SUN'!$B257),'SRES-SUN'!$B257,"")</f>
        <v>38.5</v>
      </c>
      <c r="F267" s="45" t="str">
        <f>IF(ISNUMBER('SRES-BRE'!$B257),'SRES-BRE'!$B257,"")</f>
        <v/>
      </c>
      <c r="G267" s="45">
        <f>IF(ISNUMBER(S3PAS!$B257),S3PAS!$B257,"")</f>
        <v>36.1</v>
      </c>
      <c r="H267" s="45">
        <f>IF(ISNUMBER(TRNSYS!$B257),TRNSYS!$B257,"")</f>
        <v>35.67</v>
      </c>
      <c r="I267" s="45">
        <f>IF(ISNUMBER(TASE!$B257),TASE!$B257,"")</f>
        <v>37.58</v>
      </c>
      <c r="J267" s="45">
        <f>IF(ISNUMBER(YourData!$B257),YourData!$B257,"")</f>
        <v>37.088099999999997</v>
      </c>
      <c r="K267" s="37">
        <f>MIN(B267:I267)</f>
        <v>35.54</v>
      </c>
      <c r="L267" s="37">
        <f>MAX(B267:I267)</f>
        <v>38.5</v>
      </c>
      <c r="M267" s="38">
        <f>AVERAGE(B267:I267)</f>
        <v>36.502857142857138</v>
      </c>
      <c r="N267" s="33"/>
      <c r="O267" s="33"/>
      <c r="P267" s="33"/>
      <c r="Q267" s="362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 s="1" customFormat="1" ht="28">
      <c r="A268" s="365" t="s">
        <v>1322</v>
      </c>
      <c r="B268" s="45">
        <f>IF(ISNUMBER('ESP-DMU'!$B258),'ESP-DMU'!$B258,"")</f>
        <v>48.942999999999998</v>
      </c>
      <c r="C268" s="45">
        <f>IF(ISNUMBER('BLAST-USIT'!$B258),'BLAST-USIT'!$B258,"")</f>
        <v>48.88</v>
      </c>
      <c r="D268" s="45">
        <f>IF(ISNUMBER(DOE21D!$B258),DOE21D!$B258,"")</f>
        <v>49</v>
      </c>
      <c r="E268" s="45">
        <f>IF(ISNUMBER('SRES-SUN'!$B258),'SRES-SUN'!$B258,"")</f>
        <v>51</v>
      </c>
      <c r="F268" s="45" t="str">
        <f>IF(ISNUMBER('SRES-BRE'!$B258),'SRES-BRE'!$B258,"")</f>
        <v/>
      </c>
      <c r="G268" s="45">
        <f>IF(ISNUMBER(S3PAS!$B258),S3PAS!$B258,"")</f>
        <v>50.2</v>
      </c>
      <c r="H268" s="45">
        <f>IF(ISNUMBER(TRNSYS!$B258),TRNSYS!$B258,"")</f>
        <v>55.34</v>
      </c>
      <c r="I268" s="45">
        <f>IF(ISNUMBER(TASE!$B258),TASE!$B258,"")</f>
        <v>48.92</v>
      </c>
      <c r="J268" s="45">
        <f>IF(ISNUMBER(YourData!$B258),YourData!$B258,"")</f>
        <v>51.467700000000001</v>
      </c>
      <c r="K268" s="37">
        <f>MIN(B268:I268)</f>
        <v>48.88</v>
      </c>
      <c r="L268" s="37">
        <f>MAX(B268:I268)</f>
        <v>55.34</v>
      </c>
      <c r="M268" s="38">
        <f>AVERAGE(B268:I268)</f>
        <v>50.32614285714287</v>
      </c>
      <c r="N268" s="33"/>
      <c r="O268" s="33"/>
      <c r="P268" s="33"/>
      <c r="Q268" s="362" t="s">
        <v>69</v>
      </c>
      <c r="R268" s="37">
        <f t="shared" ref="R268:Z268" si="186">IF(AND(ISNUMBER(B187),ISNUMBER(B185)),B187-B185,"")</f>
        <v>0.13600000000000012</v>
      </c>
      <c r="S268" s="37" t="str">
        <f t="shared" si="186"/>
        <v/>
      </c>
      <c r="T268" s="37" t="str">
        <f t="shared" si="186"/>
        <v/>
      </c>
      <c r="U268" s="37" t="str">
        <f t="shared" si="186"/>
        <v/>
      </c>
      <c r="V268" s="37" t="str">
        <f t="shared" si="186"/>
        <v/>
      </c>
      <c r="W268" s="37" t="str">
        <f t="shared" si="186"/>
        <v/>
      </c>
      <c r="X268" s="37" t="str">
        <f t="shared" si="186"/>
        <v/>
      </c>
      <c r="Y268" s="37" t="str">
        <f t="shared" si="186"/>
        <v/>
      </c>
      <c r="Z268" s="37">
        <f t="shared" si="186"/>
        <v>0.17836000000000007</v>
      </c>
      <c r="AA268" s="37">
        <f t="shared" si="183"/>
        <v>0.13600000000000012</v>
      </c>
      <c r="AB268" s="37">
        <f t="shared" si="184"/>
        <v>0.13600000000000012</v>
      </c>
    </row>
    <row r="269" spans="1:28" s="1" customFormat="1" ht="42">
      <c r="A269" s="350"/>
      <c r="B269" s="45"/>
      <c r="C269" s="45"/>
      <c r="D269" s="45"/>
      <c r="E269" s="45"/>
      <c r="F269" s="45"/>
      <c r="G269" s="45"/>
      <c r="H269" s="45"/>
      <c r="I269" s="45"/>
      <c r="J269" s="33"/>
      <c r="K269" s="33"/>
      <c r="L269" s="33"/>
      <c r="M269" s="33"/>
      <c r="N269" s="33"/>
      <c r="O269" s="33"/>
      <c r="P269" s="33"/>
      <c r="Q269" s="361" t="s">
        <v>1447</v>
      </c>
      <c r="R269" s="37">
        <f t="shared" ref="R269:Z269" si="187">IF(AND(ISNUMBER(B199),ISNUMBER(B201)),B202-B201,"")</f>
        <v>-0.18199999999999994</v>
      </c>
      <c r="S269" s="37">
        <f t="shared" si="187"/>
        <v>-0.17999999999999972</v>
      </c>
      <c r="T269" s="37">
        <f t="shared" si="187"/>
        <v>-0.18299999999999983</v>
      </c>
      <c r="U269" s="37">
        <f t="shared" si="187"/>
        <v>-0.20000000000000018</v>
      </c>
      <c r="V269" s="37" t="str">
        <f t="shared" si="187"/>
        <v/>
      </c>
      <c r="W269" s="37">
        <f t="shared" si="187"/>
        <v>-0.18300000000000072</v>
      </c>
      <c r="X269" s="37">
        <f t="shared" si="187"/>
        <v>-0.18333333333333002</v>
      </c>
      <c r="Y269" s="37">
        <f t="shared" si="187"/>
        <v>-0.18799999999999972</v>
      </c>
      <c r="Z269" s="37">
        <f t="shared" si="187"/>
        <v>-0.18363999999999958</v>
      </c>
      <c r="AA269" s="37">
        <f t="shared" si="183"/>
        <v>-0.20000000000000018</v>
      </c>
      <c r="AB269" s="37">
        <f t="shared" si="184"/>
        <v>-0.17999999999999972</v>
      </c>
    </row>
    <row r="270" spans="1:28" s="1" customFormat="1" ht="56">
      <c r="A270" s="350"/>
      <c r="B270" s="45"/>
      <c r="C270" s="45"/>
      <c r="D270" s="45"/>
      <c r="E270" s="45"/>
      <c r="F270" s="45"/>
      <c r="G270" s="45"/>
      <c r="H270" s="45"/>
      <c r="I270" s="45"/>
      <c r="J270" s="33"/>
      <c r="K270" s="33"/>
      <c r="L270" s="33"/>
      <c r="M270" s="33"/>
      <c r="N270" s="33"/>
      <c r="O270" s="33"/>
      <c r="P270" s="33"/>
      <c r="Q270" s="361" t="s">
        <v>1448</v>
      </c>
      <c r="R270" s="37">
        <f t="shared" ref="R270:Z270" si="188">IF(AND(ISNUMBER(B203),ISNUMBER(B202)),B203-B202,"")</f>
        <v>-9.9999999999988987E-4</v>
      </c>
      <c r="S270" s="37">
        <f t="shared" si="188"/>
        <v>0</v>
      </c>
      <c r="T270" s="37">
        <f t="shared" si="188"/>
        <v>0</v>
      </c>
      <c r="U270" s="37">
        <f t="shared" si="188"/>
        <v>0</v>
      </c>
      <c r="V270" s="37" t="str">
        <f t="shared" si="188"/>
        <v/>
      </c>
      <c r="W270" s="37">
        <f t="shared" si="188"/>
        <v>0</v>
      </c>
      <c r="X270" s="37">
        <f t="shared" si="188"/>
        <v>0</v>
      </c>
      <c r="Y270" s="37">
        <f t="shared" si="188"/>
        <v>1.0999999999999233E-2</v>
      </c>
      <c r="Z270" s="37">
        <f t="shared" si="188"/>
        <v>-7.0000000000014495E-5</v>
      </c>
      <c r="AA270" s="37">
        <f t="shared" si="183"/>
        <v>-9.9999999999988987E-4</v>
      </c>
      <c r="AB270" s="37">
        <f t="shared" si="184"/>
        <v>1.0999999999999233E-2</v>
      </c>
    </row>
    <row r="271" spans="1:28" s="1" customFormat="1" ht="42">
      <c r="A271" s="350"/>
      <c r="B271" s="45"/>
      <c r="C271" s="45"/>
      <c r="D271" s="45"/>
      <c r="E271" s="45"/>
      <c r="F271" s="45"/>
      <c r="G271" s="45"/>
      <c r="H271" s="45"/>
      <c r="I271" s="45"/>
      <c r="J271" s="33"/>
      <c r="K271" s="33"/>
      <c r="L271" s="33"/>
      <c r="M271" s="33"/>
      <c r="N271" s="33"/>
      <c r="O271" s="33"/>
      <c r="P271" s="33"/>
      <c r="Q271" s="361" t="s">
        <v>1449</v>
      </c>
      <c r="R271" s="37">
        <f t="shared" ref="R271:Z271" si="189">IF(AND(ISNUMBER(B165),ISNUMBER(B203)),B165-B203,"")</f>
        <v>-5.0000000000003375E-3</v>
      </c>
      <c r="S271" s="37">
        <f t="shared" si="189"/>
        <v>-4.0000000000000036E-3</v>
      </c>
      <c r="T271" s="37">
        <f t="shared" si="189"/>
        <v>-4.9999999999998934E-3</v>
      </c>
      <c r="U271" s="37">
        <f t="shared" si="189"/>
        <v>-2.8999999999999915E-2</v>
      </c>
      <c r="V271" s="37" t="str">
        <f t="shared" si="189"/>
        <v/>
      </c>
      <c r="W271" s="37">
        <f t="shared" si="189"/>
        <v>-6.9999999999996732E-3</v>
      </c>
      <c r="X271" s="37">
        <f t="shared" si="189"/>
        <v>0</v>
      </c>
      <c r="Y271" s="37">
        <f t="shared" si="189"/>
        <v>0.21700000000000053</v>
      </c>
      <c r="Z271" s="37">
        <f t="shared" si="189"/>
        <v>-0.22114000000000011</v>
      </c>
      <c r="AA271" s="37">
        <f t="shared" si="183"/>
        <v>-2.8999999999999915E-2</v>
      </c>
      <c r="AB271" s="37">
        <f t="shared" si="184"/>
        <v>0.21700000000000053</v>
      </c>
    </row>
    <row r="272" spans="1:28" s="1" customFormat="1" ht="56">
      <c r="A272" s="350" t="s">
        <v>78</v>
      </c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61" t="s">
        <v>1450</v>
      </c>
      <c r="R272" s="37">
        <f t="shared" ref="R272:Z272" si="190">IF(AND(ISNUMBER(B204),ISNUMBER(B165)),B204-B165,"")</f>
        <v>2.0000000000002238E-3</v>
      </c>
      <c r="S272" s="37">
        <f t="shared" si="190"/>
        <v>2.0000000000002238E-3</v>
      </c>
      <c r="T272" s="37" t="str">
        <f t="shared" si="190"/>
        <v/>
      </c>
      <c r="U272" s="37">
        <f t="shared" si="190"/>
        <v>1.9000000000000128E-2</v>
      </c>
      <c r="V272" s="37" t="str">
        <f t="shared" si="190"/>
        <v/>
      </c>
      <c r="W272" s="37" t="str">
        <f t="shared" si="190"/>
        <v/>
      </c>
      <c r="X272" s="37">
        <f t="shared" si="190"/>
        <v>0</v>
      </c>
      <c r="Y272" s="37">
        <f t="shared" si="190"/>
        <v>2.2000000000000242E-2</v>
      </c>
      <c r="Z272" s="37">
        <f t="shared" si="190"/>
        <v>8.6999999999992639E-4</v>
      </c>
      <c r="AA272" s="37">
        <f t="shared" si="183"/>
        <v>0</v>
      </c>
      <c r="AB272" s="37">
        <f t="shared" si="184"/>
        <v>2.2000000000000242E-2</v>
      </c>
    </row>
    <row r="273" spans="1:28" s="1" customFormat="1" ht="14">
      <c r="A273" s="350" t="s">
        <v>65</v>
      </c>
      <c r="B273" s="35" t="str">
        <f>'ESP-DMU'!$E$54</f>
        <v>ESP/DMU</v>
      </c>
      <c r="C273" s="35" t="str">
        <f>'BLAST-USIT'!$E$54</f>
        <v>BLAST/US-IT</v>
      </c>
      <c r="D273" s="35" t="str">
        <f>DOE21D!$E$54</f>
        <v>DOE21D/NREL</v>
      </c>
      <c r="E273" s="35" t="str">
        <f>'SRES-SUN'!$E$54</f>
        <v>SRES-SUN/NREL</v>
      </c>
      <c r="F273" s="35" t="str">
        <f>'SRES-BRE'!$E$54</f>
        <v>SRES/BRE</v>
      </c>
      <c r="G273" s="35" t="str">
        <f>S3PAS!$E$54</f>
        <v>S3PAS/SPAIN</v>
      </c>
      <c r="H273" s="35" t="str">
        <f>TRNSYS!$E$54</f>
        <v>TSYS/BEL-BRE</v>
      </c>
      <c r="I273" s="35" t="str">
        <f>TASE!$E$54</f>
        <v>TASE/FINLAND</v>
      </c>
      <c r="J273" s="35" t="str">
        <f>YourData!$E$54</f>
        <v>OS/NREL</v>
      </c>
      <c r="K273" s="33"/>
      <c r="L273" s="33"/>
      <c r="M273" s="33"/>
      <c r="N273" s="33"/>
      <c r="O273" s="33"/>
      <c r="P273" s="33"/>
      <c r="Q273" s="362" t="s">
        <v>46</v>
      </c>
      <c r="R273" s="33"/>
      <c r="S273" s="33"/>
      <c r="T273" s="33"/>
      <c r="U273" s="33"/>
      <c r="V273" s="33"/>
      <c r="W273" s="33"/>
      <c r="X273" s="33"/>
      <c r="Y273" s="33"/>
      <c r="Z273" s="37"/>
      <c r="AA273" s="33"/>
      <c r="AB273" s="33"/>
    </row>
    <row r="274" spans="1:28" s="1" customFormat="1" ht="14">
      <c r="A274" s="350" t="s">
        <v>66</v>
      </c>
      <c r="B274" s="35" t="str">
        <f>'ESP-DMU'!$E$52</f>
        <v>DMU</v>
      </c>
      <c r="C274" s="35" t="str">
        <f>'BLAST-USIT'!$E$52</f>
        <v>US-IT</v>
      </c>
      <c r="D274" s="35" t="str">
        <f>DOE21D!$E$52</f>
        <v>NREL</v>
      </c>
      <c r="E274" s="35" t="str">
        <f>'SRES-SUN'!$E$52</f>
        <v>NREL</v>
      </c>
      <c r="F274" s="35" t="str">
        <f>'SRES-BRE'!$E$52</f>
        <v>BRE</v>
      </c>
      <c r="G274" s="35" t="str">
        <f>S3PAS!$E$52</f>
        <v>SPAIN</v>
      </c>
      <c r="H274" s="35" t="str">
        <f>TRNSYS!$E$52</f>
        <v>BEL-BRE</v>
      </c>
      <c r="I274" s="35" t="str">
        <f>TASE!$E$52</f>
        <v>FINLAND</v>
      </c>
      <c r="J274" s="35" t="str">
        <f>YourData!$E$52</f>
        <v>NREL</v>
      </c>
      <c r="K274" s="33"/>
      <c r="L274" s="33"/>
      <c r="M274" s="33"/>
      <c r="N274" s="33"/>
      <c r="O274" s="33"/>
      <c r="P274" s="33"/>
      <c r="Q274" s="355"/>
      <c r="R274" s="35" t="str">
        <f>'ESP-DMU'!$E$54</f>
        <v>ESP/DMU</v>
      </c>
      <c r="S274" s="35" t="str">
        <f>'BLAST-USIT'!$E$54</f>
        <v>BLAST/US-IT</v>
      </c>
      <c r="T274" s="35" t="str">
        <f>DOE21D!$E$54</f>
        <v>DOE21D/NREL</v>
      </c>
      <c r="U274" s="35" t="str">
        <f>'SRES-SUN'!$E$54</f>
        <v>SRES-SUN/NREL</v>
      </c>
      <c r="V274" s="35" t="str">
        <f>'SRES-BRE'!$E$54</f>
        <v>SRES/BRE</v>
      </c>
      <c r="W274" s="35" t="str">
        <f>S3PAS!$E$54</f>
        <v>S3PAS/SPAIN</v>
      </c>
      <c r="X274" s="35" t="str">
        <f>TRNSYS!$E$54</f>
        <v>TSYS/BEL-BRE</v>
      </c>
      <c r="Y274" s="35" t="str">
        <f>TASE!$E$54</f>
        <v>TASE/FINLAND</v>
      </c>
      <c r="Z274" s="37" t="str">
        <f>YourData!$E$54</f>
        <v>OS/NREL</v>
      </c>
      <c r="AA274" s="33"/>
      <c r="AB274" s="33"/>
    </row>
    <row r="275" spans="1:28" s="1" customFormat="1" ht="14">
      <c r="A275" s="350" t="s">
        <v>63</v>
      </c>
      <c r="B275" s="46" t="s">
        <v>73</v>
      </c>
      <c r="C275" s="46" t="s">
        <v>73</v>
      </c>
      <c r="D275" s="46" t="s">
        <v>73</v>
      </c>
      <c r="E275" s="46" t="s">
        <v>73</v>
      </c>
      <c r="F275" s="46" t="s">
        <v>73</v>
      </c>
      <c r="G275" s="46" t="s">
        <v>73</v>
      </c>
      <c r="H275" s="46" t="s">
        <v>73</v>
      </c>
      <c r="I275" s="46" t="s">
        <v>73</v>
      </c>
      <c r="J275" s="40" t="s">
        <v>73</v>
      </c>
      <c r="K275" s="33"/>
      <c r="L275" s="33"/>
      <c r="M275" s="33"/>
      <c r="N275" s="33"/>
      <c r="O275" s="33"/>
      <c r="P275" s="33"/>
      <c r="Q275" s="362" t="s">
        <v>24</v>
      </c>
      <c r="R275" s="35" t="str">
        <f>'ESP-DMU'!$E$52</f>
        <v>DMU</v>
      </c>
      <c r="S275" s="35" t="str">
        <f>'BLAST-USIT'!$E$52</f>
        <v>US-IT</v>
      </c>
      <c r="T275" s="35" t="str">
        <f>DOE21D!$E$52</f>
        <v>NREL</v>
      </c>
      <c r="U275" s="35" t="str">
        <f>'SRES-SUN'!$E$52</f>
        <v>NREL</v>
      </c>
      <c r="V275" s="35" t="str">
        <f>'SRES-BRE'!$E$52</f>
        <v>BRE</v>
      </c>
      <c r="W275" s="35" t="str">
        <f>S3PAS!$E$52</f>
        <v>SPAIN</v>
      </c>
      <c r="X275" s="35" t="str">
        <f>TRNSYS!$E$52</f>
        <v>BEL-BRE</v>
      </c>
      <c r="Y275" s="35" t="str">
        <f>TASE!$E$52</f>
        <v>FINLAND</v>
      </c>
      <c r="Z275" s="35" t="str">
        <f>YourData!$E$52</f>
        <v>NREL</v>
      </c>
      <c r="AA275" s="33"/>
      <c r="AB275" s="33"/>
    </row>
    <row r="276" spans="1:28" s="1" customFormat="1" ht="56">
      <c r="A276" s="350"/>
      <c r="B276" s="36"/>
      <c r="C276" s="36"/>
      <c r="D276" s="36"/>
      <c r="E276" s="36"/>
      <c r="F276" s="36"/>
      <c r="G276" s="36"/>
      <c r="H276" s="47"/>
      <c r="I276" s="36"/>
      <c r="J276" s="36"/>
      <c r="K276" s="33"/>
      <c r="L276" s="33"/>
      <c r="M276" s="33"/>
      <c r="N276" s="33"/>
      <c r="O276" s="33"/>
      <c r="P276" s="33"/>
      <c r="Q276" s="361" t="s">
        <v>1451</v>
      </c>
      <c r="R276" s="37">
        <f t="shared" ref="R276:Z279" si="191">IF(AND(ISNUMBER(B249),ISNUMBER(B248)),B249-B248,"")</f>
        <v>0</v>
      </c>
      <c r="S276" s="37">
        <f t="shared" si="191"/>
        <v>0.21899999999999997</v>
      </c>
      <c r="T276" s="37">
        <f t="shared" si="191"/>
        <v>0.26500000000000001</v>
      </c>
      <c r="U276" s="37">
        <f t="shared" si="191"/>
        <v>0.27200000000000002</v>
      </c>
      <c r="V276" s="37" t="str">
        <f t="shared" si="191"/>
        <v/>
      </c>
      <c r="W276" s="37">
        <f t="shared" si="191"/>
        <v>0.25600000000000001</v>
      </c>
      <c r="X276" s="37">
        <f t="shared" si="191"/>
        <v>0.25083333333333296</v>
      </c>
      <c r="Y276" s="37">
        <f t="shared" si="191"/>
        <v>0.22699999999999998</v>
      </c>
      <c r="Z276" s="37">
        <f t="shared" si="191"/>
        <v>0.18136730000000001</v>
      </c>
      <c r="AA276" s="37">
        <f t="shared" ref="AA276:AA281" si="192">MIN(R276:Y276)</f>
        <v>0</v>
      </c>
      <c r="AB276" s="37">
        <f t="shared" ref="AB276:AB281" si="193">MAX(R276:Y276)</f>
        <v>0.27200000000000002</v>
      </c>
    </row>
    <row r="277" spans="1:28" s="1" customFormat="1" ht="42">
      <c r="A277" s="350"/>
      <c r="B277" s="36"/>
      <c r="C277" s="36"/>
      <c r="D277" s="36"/>
      <c r="E277" s="36"/>
      <c r="F277" s="36"/>
      <c r="G277" s="36"/>
      <c r="H277" s="47"/>
      <c r="I277" s="36"/>
      <c r="J277" s="36"/>
      <c r="K277" s="44" t="s">
        <v>22</v>
      </c>
      <c r="L277" s="44" t="s">
        <v>23</v>
      </c>
      <c r="M277" s="33" t="s">
        <v>146</v>
      </c>
      <c r="N277" s="33"/>
      <c r="O277" s="33"/>
      <c r="P277" s="33"/>
      <c r="Q277" s="361" t="s">
        <v>1452</v>
      </c>
      <c r="R277" s="37">
        <f t="shared" si="191"/>
        <v>3.5000000000000003E-2</v>
      </c>
      <c r="S277" s="37">
        <f t="shared" si="191"/>
        <v>0.11799999999999999</v>
      </c>
      <c r="T277" s="37">
        <f t="shared" si="191"/>
        <v>0.14799999999999996</v>
      </c>
      <c r="U277" s="37">
        <f t="shared" si="191"/>
        <v>0.14799999999999991</v>
      </c>
      <c r="V277" s="37" t="str">
        <f t="shared" si="191"/>
        <v/>
      </c>
      <c r="W277" s="37">
        <f t="shared" si="191"/>
        <v>0.11199999999999999</v>
      </c>
      <c r="X277" s="37">
        <f t="shared" si="191"/>
        <v>0.12972222222222307</v>
      </c>
      <c r="Y277" s="37">
        <f t="shared" si="191"/>
        <v>0.13800000000000001</v>
      </c>
      <c r="Z277" s="37">
        <f t="shared" si="191"/>
        <v>0.14035999999999998</v>
      </c>
      <c r="AA277" s="37">
        <f t="shared" si="192"/>
        <v>3.5000000000000003E-2</v>
      </c>
      <c r="AB277" s="37">
        <f t="shared" si="193"/>
        <v>0.14799999999999996</v>
      </c>
    </row>
    <row r="278" spans="1:28" s="1" customFormat="1" ht="42">
      <c r="A278" s="350" t="s">
        <v>89</v>
      </c>
      <c r="B278" s="35" t="str">
        <f>'ESP-DMU'!$E$54</f>
        <v>ESP/DMU</v>
      </c>
      <c r="C278" s="35" t="str">
        <f>'BLAST-USIT'!$E$54</f>
        <v>BLAST/US-IT</v>
      </c>
      <c r="D278" s="35" t="str">
        <f>DOE21D!$E$54</f>
        <v>DOE21D/NREL</v>
      </c>
      <c r="E278" s="35" t="str">
        <f>'SRES-SUN'!$E$54</f>
        <v>SRES-SUN/NREL</v>
      </c>
      <c r="F278" s="35" t="str">
        <f>'SRES-BRE'!$E$54</f>
        <v>SRES/BRE</v>
      </c>
      <c r="G278" s="35" t="str">
        <f>S3PAS!$E$54</f>
        <v>S3PAS/SPAIN</v>
      </c>
      <c r="H278" s="35" t="str">
        <f>TRNSYS!$E$54</f>
        <v>TSYS/BEL-BRE</v>
      </c>
      <c r="I278" s="35" t="str">
        <f>TASE!$E$54</f>
        <v>TASE/FINLAND</v>
      </c>
      <c r="J278" s="35" t="str">
        <f>YourData!$E$54</f>
        <v>OS/NREL</v>
      </c>
      <c r="K278" s="33"/>
      <c r="L278" s="33"/>
      <c r="M278" s="33"/>
      <c r="N278" s="33"/>
      <c r="O278" s="33"/>
      <c r="P278" s="33"/>
      <c r="Q278" s="361" t="s">
        <v>1453</v>
      </c>
      <c r="R278" s="37">
        <f t="shared" si="191"/>
        <v>0.223</v>
      </c>
      <c r="S278" s="37">
        <f t="shared" si="191"/>
        <v>0.22400000000000009</v>
      </c>
      <c r="T278" s="37">
        <f t="shared" si="191"/>
        <v>0.21800000000000003</v>
      </c>
      <c r="U278" s="37">
        <f t="shared" si="191"/>
        <v>0.23299999999999998</v>
      </c>
      <c r="V278" s="37" t="str">
        <f t="shared" si="191"/>
        <v/>
      </c>
      <c r="W278" s="37">
        <f t="shared" si="191"/>
        <v>0.21399999999999997</v>
      </c>
      <c r="X278" s="37">
        <f t="shared" si="191"/>
        <v>0.19472222222222202</v>
      </c>
      <c r="Y278" s="37">
        <f t="shared" si="191"/>
        <v>0.21100000000000008</v>
      </c>
      <c r="Z278" s="37">
        <f t="shared" si="191"/>
        <v>0.23639899999999997</v>
      </c>
      <c r="AA278" s="37">
        <f t="shared" si="192"/>
        <v>0.19472222222222202</v>
      </c>
      <c r="AB278" s="37">
        <f t="shared" si="193"/>
        <v>0.23299999999999998</v>
      </c>
    </row>
    <row r="279" spans="1:28" s="1" customFormat="1" ht="56">
      <c r="A279" s="364" t="s">
        <v>145</v>
      </c>
      <c r="B279" s="45">
        <f>IF(ISNUMBER('ESP-DMU'!$B263),'ESP-DMU'!$B263,"")</f>
        <v>-15.565</v>
      </c>
      <c r="C279" s="45">
        <f>IF(ISNUMBER('BLAST-USIT'!$B263),'BLAST-USIT'!$B263,"")</f>
        <v>-17.05</v>
      </c>
      <c r="D279" s="45">
        <f>IF(ISNUMBER(DOE21D!$B263),DOE21D!$B263,"")</f>
        <v>-18.8</v>
      </c>
      <c r="E279" s="45">
        <f>IF(ISNUMBER('SRES-SUN'!$B263),'SRES-SUN'!$B263,"")</f>
        <v>-18</v>
      </c>
      <c r="F279" s="45" t="str">
        <f>IF(ISNUMBER('SRES-BRE'!$B263),'SRES-BRE'!$B263,"")</f>
        <v/>
      </c>
      <c r="G279" s="45">
        <f>IF(ISNUMBER(S3PAS!$B263),S3PAS!$B263,"")</f>
        <v>-17.8</v>
      </c>
      <c r="H279" s="45">
        <f>IF(ISNUMBER(TRNSYS!$B263),TRNSYS!$B263,"")</f>
        <v>-17.809999999999999</v>
      </c>
      <c r="I279" s="45">
        <f>IF(ISNUMBER(TASE!$B263),TASE!$B263,"")</f>
        <v>-18.47</v>
      </c>
      <c r="J279" s="45">
        <f>IF(ISNUMBER(YourData!$B263),YourData!$B263,"")</f>
        <v>-17.4102</v>
      </c>
      <c r="K279" s="37">
        <f>MIN(B279:I279)</f>
        <v>-18.8</v>
      </c>
      <c r="L279" s="37">
        <f>MAX(B279:I279)</f>
        <v>-15.565</v>
      </c>
      <c r="M279" s="38">
        <f>AVERAGE(B279:I279)</f>
        <v>-17.642142857142858</v>
      </c>
      <c r="N279" s="33"/>
      <c r="O279" s="33"/>
      <c r="P279" s="33"/>
      <c r="Q279" s="361" t="s">
        <v>1454</v>
      </c>
      <c r="R279" s="37">
        <f t="shared" si="191"/>
        <v>1.2350000000000001</v>
      </c>
      <c r="S279" s="37">
        <f t="shared" si="191"/>
        <v>0.84899999999999998</v>
      </c>
      <c r="T279" s="37">
        <f t="shared" si="191"/>
        <v>0.79600000000000004</v>
      </c>
      <c r="U279" s="37">
        <f t="shared" si="191"/>
        <v>0.71500000000000008</v>
      </c>
      <c r="V279" s="37" t="str">
        <f t="shared" si="191"/>
        <v/>
      </c>
      <c r="W279" s="37">
        <f t="shared" si="191"/>
        <v>0.63700000000000001</v>
      </c>
      <c r="X279" s="37">
        <f t="shared" si="191"/>
        <v>0.86055555555555197</v>
      </c>
      <c r="Y279" s="37">
        <f t="shared" si="191"/>
        <v>1.6569999999999998</v>
      </c>
      <c r="Z279" s="37">
        <f t="shared" si="191"/>
        <v>1.0985469999999999</v>
      </c>
      <c r="AA279" s="37">
        <f t="shared" si="192"/>
        <v>0.63700000000000001</v>
      </c>
      <c r="AB279" s="37">
        <f t="shared" si="193"/>
        <v>1.6569999999999998</v>
      </c>
    </row>
    <row r="280" spans="1:28" s="1" customFormat="1" ht="42">
      <c r="A280" s="364" t="s">
        <v>144</v>
      </c>
      <c r="B280" s="45">
        <f>IF(ISNUMBER('ESP-DMU'!$B264),'ESP-DMU'!$B264,"")</f>
        <v>-1.647</v>
      </c>
      <c r="C280" s="45">
        <f>IF(ISNUMBER('BLAST-USIT'!$B264),'BLAST-USIT'!$B264,"")</f>
        <v>-3.15</v>
      </c>
      <c r="D280" s="45">
        <f>IF(ISNUMBER(DOE21D!$B264),DOE21D!$B264,"")</f>
        <v>-4.3</v>
      </c>
      <c r="E280" s="45">
        <f>IF(ISNUMBER('SRES-SUN'!$B264),'SRES-SUN'!$B264,"")</f>
        <v>-4.5</v>
      </c>
      <c r="F280" s="45" t="str">
        <f>IF(ISNUMBER('SRES-BRE'!$B264),'SRES-BRE'!$B264,"")</f>
        <v/>
      </c>
      <c r="G280" s="45">
        <f>IF(ISNUMBER(S3PAS!$B264),S3PAS!$B264,"")</f>
        <v>-4</v>
      </c>
      <c r="H280" s="45">
        <f>IF(ISNUMBER(TRNSYS!$B264),TRNSYS!$B264,"")</f>
        <v>-6.38</v>
      </c>
      <c r="I280" s="45">
        <f>IF(ISNUMBER(TASE!$B264),TASE!$B264,"")</f>
        <v>-5.64</v>
      </c>
      <c r="J280" s="45">
        <f>IF(ISNUMBER(YourData!$B264),YourData!$B264,"")</f>
        <v>-2.5959500000000002</v>
      </c>
      <c r="K280" s="37">
        <f>MIN(B280:I280)</f>
        <v>-6.38</v>
      </c>
      <c r="L280" s="37">
        <f>MAX(B280:I280)</f>
        <v>-1.647</v>
      </c>
      <c r="M280" s="38">
        <f>AVERAGE(B280:I280)</f>
        <v>-4.2309999999999999</v>
      </c>
      <c r="N280" s="33"/>
      <c r="O280" s="33"/>
      <c r="P280" s="33"/>
      <c r="Q280" s="361" t="s">
        <v>1455</v>
      </c>
      <c r="R280" s="37">
        <f t="shared" ref="R280:Z280" si="194">IF(AND(ISNUMBER(B214),ISNUMBER(B252)),B214-B252,"")</f>
        <v>4.7009999999999996</v>
      </c>
      <c r="S280" s="37">
        <f t="shared" si="194"/>
        <v>4.1929999999999996</v>
      </c>
      <c r="T280" s="37">
        <f t="shared" si="194"/>
        <v>5.2289999999999992</v>
      </c>
      <c r="U280" s="37">
        <f t="shared" si="194"/>
        <v>5.0649999999999995</v>
      </c>
      <c r="V280" s="37" t="str">
        <f t="shared" si="194"/>
        <v/>
      </c>
      <c r="W280" s="37">
        <f t="shared" si="194"/>
        <v>4.7109999999999994</v>
      </c>
      <c r="X280" s="37">
        <f t="shared" si="194"/>
        <v>4.6877777777777796</v>
      </c>
      <c r="Y280" s="37">
        <f t="shared" si="194"/>
        <v>4.234</v>
      </c>
      <c r="Z280" s="37">
        <f t="shared" si="194"/>
        <v>4.8393599999999992</v>
      </c>
      <c r="AA280" s="37">
        <f t="shared" si="192"/>
        <v>4.1929999999999996</v>
      </c>
      <c r="AB280" s="37">
        <f t="shared" si="193"/>
        <v>5.2289999999999992</v>
      </c>
    </row>
    <row r="281" spans="1:28" s="1" customFormat="1" ht="56">
      <c r="A281" s="361" t="s">
        <v>1320</v>
      </c>
      <c r="B281" s="45">
        <f>IF(ISNUMBER('ESP-DMU'!$B265),'ESP-DMU'!$B265,"")</f>
        <v>-22.564</v>
      </c>
      <c r="C281" s="45">
        <f>IF(ISNUMBER('BLAST-USIT'!$B265),'BLAST-USIT'!$B265,"")</f>
        <v>-22.96</v>
      </c>
      <c r="D281" s="45">
        <f>IF(ISNUMBER(DOE21D!$B265),DOE21D!$B265,"")</f>
        <v>-21.6</v>
      </c>
      <c r="E281" s="45">
        <f>IF(ISNUMBER('SRES-SUN'!$B265),'SRES-SUN'!$B265,"")</f>
        <v>-23</v>
      </c>
      <c r="F281" s="45" t="str">
        <f>IF(ISNUMBER('SRES-BRE'!$B265),'SRES-BRE'!$B265,"")</f>
        <v/>
      </c>
      <c r="G281" s="45">
        <f>IF(ISNUMBER(S3PAS!$B265),S3PAS!$B265,"")</f>
        <v>-22.9</v>
      </c>
      <c r="H281" s="45">
        <f>IF(ISNUMBER(TRNSYS!$B265),TRNSYS!$B265,"")</f>
        <v>-22.83</v>
      </c>
      <c r="I281" s="45">
        <f>IF(ISNUMBER(TASE!$B265),TASE!$B265,"")</f>
        <v>-22.91</v>
      </c>
      <c r="J281" s="45">
        <f>IF(ISNUMBER(YourData!$B265),YourData!$B265,"")</f>
        <v>-23.039100000000001</v>
      </c>
      <c r="K281" s="37">
        <f>MIN(B281:I281)</f>
        <v>-23</v>
      </c>
      <c r="L281" s="37">
        <f>MAX(B281:I281)</f>
        <v>-21.6</v>
      </c>
      <c r="M281" s="38">
        <f>AVERAGE(B281:I281)</f>
        <v>-22.680571428571426</v>
      </c>
      <c r="N281" s="33"/>
      <c r="O281" s="33"/>
      <c r="P281" s="33"/>
      <c r="Q281" s="361" t="s">
        <v>1456</v>
      </c>
      <c r="R281" s="37">
        <f t="shared" ref="R281:Z281" si="195">IF(AND(ISNUMBER(B253),ISNUMBER(B214)),B253-B214,"")</f>
        <v>-1.6479999999999997</v>
      </c>
      <c r="S281" s="37">
        <f t="shared" si="195"/>
        <v>-1.5409999999999995</v>
      </c>
      <c r="T281" s="37" t="str">
        <f t="shared" si="195"/>
        <v/>
      </c>
      <c r="U281" s="37">
        <f t="shared" si="195"/>
        <v>-1.774</v>
      </c>
      <c r="V281" s="37" t="str">
        <f t="shared" si="195"/>
        <v/>
      </c>
      <c r="W281" s="37" t="str">
        <f t="shared" si="195"/>
        <v/>
      </c>
      <c r="X281" s="37">
        <f t="shared" si="195"/>
        <v>-1.7999999999999998</v>
      </c>
      <c r="Y281" s="37">
        <f t="shared" si="195"/>
        <v>-1.5340000000000007</v>
      </c>
      <c r="Z281" s="42">
        <f t="shared" si="195"/>
        <v>-1.8491799999999996</v>
      </c>
      <c r="AA281" s="37">
        <f t="shared" si="192"/>
        <v>-1.7999999999999998</v>
      </c>
      <c r="AB281" s="37">
        <f t="shared" si="193"/>
        <v>-1.5340000000000007</v>
      </c>
    </row>
    <row r="282" spans="1:28" s="1" customFormat="1" ht="42">
      <c r="A282" s="361" t="s">
        <v>1321</v>
      </c>
      <c r="B282" s="45">
        <f>IF(ISNUMBER('ESP-DMU'!$B266),'ESP-DMU'!$B266,"")</f>
        <v>-19.484000000000002</v>
      </c>
      <c r="C282" s="45">
        <f>IF(ISNUMBER('BLAST-USIT'!$B266),'BLAST-USIT'!$B266,"")</f>
        <v>-20.04</v>
      </c>
      <c r="D282" s="45">
        <f>IF(ISNUMBER(DOE21D!$B266),DOE21D!$B266,"")</f>
        <v>-18.600000000000001</v>
      </c>
      <c r="E282" s="45">
        <f>IF(ISNUMBER('SRES-SUN'!$B266),'SRES-SUN'!$B266,"")</f>
        <v>-19.7</v>
      </c>
      <c r="F282" s="45" t="str">
        <f>IF(ISNUMBER('SRES-BRE'!$B266),'SRES-BRE'!$B266,"")</f>
        <v/>
      </c>
      <c r="G282" s="45">
        <f>IF(ISNUMBER(S3PAS!$B266),S3PAS!$B266,"")</f>
        <v>-20.2</v>
      </c>
      <c r="H282" s="45">
        <f>IF(ISNUMBER(TRNSYS!$B266),TRNSYS!$B266,"")</f>
        <v>-19.34</v>
      </c>
      <c r="I282" s="45">
        <f>IF(ISNUMBER(TASE!$B266),TASE!$B266,"")</f>
        <v>-19.96</v>
      </c>
      <c r="J282" s="45">
        <f>IF(ISNUMBER(YourData!$B266),YourData!$B266,"")</f>
        <v>-20.203600000000002</v>
      </c>
      <c r="K282" s="37">
        <f>MIN(B282:I282)</f>
        <v>-20.2</v>
      </c>
      <c r="L282" s="37">
        <f>MAX(B282:I282)</f>
        <v>-18.600000000000001</v>
      </c>
      <c r="M282" s="38">
        <f>AVERAGE(B282:I282)</f>
        <v>-19.617714285714289</v>
      </c>
      <c r="N282" s="33"/>
      <c r="O282" s="33"/>
      <c r="P282" s="33"/>
      <c r="Q282" s="369"/>
      <c r="R282" s="59"/>
      <c r="S282" s="59"/>
      <c r="T282" s="59"/>
      <c r="U282" s="59"/>
      <c r="V282" s="59"/>
      <c r="W282" s="59"/>
      <c r="X282" s="59"/>
      <c r="Y282" s="59"/>
      <c r="Z282" s="59"/>
      <c r="AA282" s="13"/>
      <c r="AB282" s="13"/>
    </row>
    <row r="283" spans="1:28" s="1" customFormat="1" ht="28">
      <c r="A283" s="365" t="s">
        <v>1322</v>
      </c>
      <c r="B283" s="48">
        <f>IF(ISNUMBER('ESP-DMU'!$B267),'ESP-DMU'!$B267,"")</f>
        <v>2.7290000000000001</v>
      </c>
      <c r="C283" s="48">
        <f>IF(ISNUMBER('BLAST-USIT'!$B267),'BLAST-USIT'!$B267,"")</f>
        <v>1.63</v>
      </c>
      <c r="D283" s="48">
        <f>IF(ISNUMBER(DOE21D!$B267),DOE21D!$B267,"")</f>
        <v>3.9</v>
      </c>
      <c r="E283" s="48">
        <f>IF(ISNUMBER('SRES-SUN'!$B267),'SRES-SUN'!$B267,"")</f>
        <v>3.1</v>
      </c>
      <c r="F283" s="48" t="str">
        <f>IF(ISNUMBER('SRES-BRE'!$B267),'SRES-BRE'!$B267,"")</f>
        <v/>
      </c>
      <c r="G283" s="48">
        <f>IF(ISNUMBER(S3PAS!$B267),S3PAS!$B267,"")</f>
        <v>1.4</v>
      </c>
      <c r="H283" s="48">
        <f>IF(ISNUMBER(TRNSYS!$B267),TRNSYS!$B267,"")</f>
        <v>-2.82</v>
      </c>
      <c r="I283" s="48">
        <f>IF(ISNUMBER(TASE!$B267),TASE!$B267,"")</f>
        <v>-0.39</v>
      </c>
      <c r="J283" s="48">
        <f>IF(ISNUMBER(YourData!$B267),YourData!$B267,"")</f>
        <v>2.1432099999999998</v>
      </c>
      <c r="K283" s="49">
        <f>MIN(B283:I283)</f>
        <v>-2.82</v>
      </c>
      <c r="L283" s="49">
        <f>MAX(B283:I283)</f>
        <v>3.9</v>
      </c>
      <c r="M283" s="50">
        <f>AVERAGE(B283:I283)</f>
        <v>1.3641428571428571</v>
      </c>
      <c r="N283" s="13"/>
      <c r="O283" s="13"/>
      <c r="P283" s="13"/>
      <c r="Q283" s="362" t="s">
        <v>1465</v>
      </c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s="1" customFormat="1" ht="28">
      <c r="A284" s="350" t="s">
        <v>79</v>
      </c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362" t="s">
        <v>3</v>
      </c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s="1" customFormat="1" ht="14">
      <c r="A285" s="350" t="s">
        <v>65</v>
      </c>
      <c r="B285" s="52" t="str">
        <f>'ESP-DMU'!$E$54</f>
        <v>ESP/DMU</v>
      </c>
      <c r="C285" s="52" t="str">
        <f>'BLAST-USIT'!$E$54</f>
        <v>BLAST/US-IT</v>
      </c>
      <c r="D285" s="52" t="str">
        <f>DOE21D!$E$54</f>
        <v>DOE21D/NREL</v>
      </c>
      <c r="E285" s="52" t="str">
        <f>'SRES-SUN'!$E$54</f>
        <v>SRES-SUN/NREL</v>
      </c>
      <c r="F285" s="52" t="str">
        <f>'SRES-BRE'!$E$54</f>
        <v>SRES/BRE</v>
      </c>
      <c r="G285" s="52" t="str">
        <f>S3PAS!$E$54</f>
        <v>S3PAS/SPAIN</v>
      </c>
      <c r="H285" s="52" t="str">
        <f>TRNSYS!$E$54</f>
        <v>TSYS/BEL-BRE</v>
      </c>
      <c r="I285" s="52" t="str">
        <f>TASE!$E$54</f>
        <v>TASE/FINLAND</v>
      </c>
      <c r="J285" s="52" t="str">
        <f>YourData!$E$54</f>
        <v>OS/NREL</v>
      </c>
      <c r="K285" s="13"/>
      <c r="L285" s="13"/>
      <c r="M285" s="13"/>
      <c r="N285" s="13"/>
      <c r="O285" s="13"/>
      <c r="P285" s="13"/>
      <c r="Q285" s="355"/>
      <c r="R285" s="52" t="str">
        <f>'ESP-DMU'!$E$54</f>
        <v>ESP/DMU</v>
      </c>
      <c r="S285" s="52" t="str">
        <f>'BLAST-USIT'!$E$54</f>
        <v>BLAST/US-IT</v>
      </c>
      <c r="T285" s="52" t="str">
        <f>DOE21D!$E$54</f>
        <v>DOE21D/NREL</v>
      </c>
      <c r="U285" s="52" t="str">
        <f>'SRES-SUN'!$E$54</f>
        <v>SRES-SUN/NREL</v>
      </c>
      <c r="V285" s="52" t="str">
        <f>'SRES-BRE'!$E$54</f>
        <v>SRES/BRE</v>
      </c>
      <c r="W285" s="52" t="str">
        <f>S3PAS!$E$54</f>
        <v>S3PAS/SPAIN</v>
      </c>
      <c r="X285" s="52" t="str">
        <f>TRNSYS!$E$54</f>
        <v>TSYS/BEL-BRE</v>
      </c>
      <c r="Y285" s="52" t="str">
        <f>TASE!$E$54</f>
        <v>TASE/FINLAND</v>
      </c>
      <c r="Z285" s="52" t="str">
        <f>YourData!$E$54</f>
        <v>OS/NREL</v>
      </c>
      <c r="AA285" s="13"/>
      <c r="AB285" s="13"/>
    </row>
    <row r="286" spans="1:28" s="1" customFormat="1" ht="14">
      <c r="A286" s="350" t="s">
        <v>66</v>
      </c>
      <c r="B286" s="52" t="str">
        <f>'ESP-DMU'!$E$52</f>
        <v>DMU</v>
      </c>
      <c r="C286" s="52" t="str">
        <f>'BLAST-USIT'!$E$52</f>
        <v>US-IT</v>
      </c>
      <c r="D286" s="52" t="str">
        <f>DOE21D!$E$52</f>
        <v>NREL</v>
      </c>
      <c r="E286" s="52" t="str">
        <f>'SRES-SUN'!$E$52</f>
        <v>NREL</v>
      </c>
      <c r="F286" s="52" t="str">
        <f>'SRES-BRE'!$E$52</f>
        <v>BRE</v>
      </c>
      <c r="G286" s="52" t="str">
        <f>S3PAS!$E$52</f>
        <v>SPAIN</v>
      </c>
      <c r="H286" s="52" t="str">
        <f>TRNSYS!$E$52</f>
        <v>BEL-BRE</v>
      </c>
      <c r="I286" s="52" t="str">
        <f>TASE!$E$52</f>
        <v>FINLAND</v>
      </c>
      <c r="J286" s="52" t="str">
        <f>YourData!$E$52</f>
        <v>NREL</v>
      </c>
      <c r="K286" s="13"/>
      <c r="L286" s="13"/>
      <c r="M286" s="13"/>
      <c r="N286" s="13"/>
      <c r="O286" s="13"/>
      <c r="P286" s="13"/>
      <c r="Q286" s="362" t="s">
        <v>24</v>
      </c>
      <c r="R286" s="35" t="str">
        <f>'ESP-DMU'!$E$52</f>
        <v>DMU</v>
      </c>
      <c r="S286" s="35" t="str">
        <f>'BLAST-USIT'!$E$52</f>
        <v>US-IT</v>
      </c>
      <c r="T286" s="35" t="str">
        <f>DOE21D!$E$52</f>
        <v>NREL</v>
      </c>
      <c r="U286" s="35" t="str">
        <f>'SRES-SUN'!$E$52</f>
        <v>NREL</v>
      </c>
      <c r="V286" s="35" t="str">
        <f>'SRES-BRE'!$E$52</f>
        <v>BRE</v>
      </c>
      <c r="W286" s="35" t="str">
        <f>S3PAS!$E$52</f>
        <v>SPAIN</v>
      </c>
      <c r="X286" s="35" t="str">
        <f>TRNSYS!$E$52</f>
        <v>BEL-BRE</v>
      </c>
      <c r="Y286" s="35" t="str">
        <f>TASE!$E$52</f>
        <v>FINLAND</v>
      </c>
      <c r="Z286" s="35" t="str">
        <f>YourData!$E$52</f>
        <v>NREL</v>
      </c>
      <c r="AA286" s="13"/>
      <c r="AB286" s="13"/>
    </row>
    <row r="287" spans="1:28" s="1" customFormat="1" ht="42">
      <c r="A287" s="350" t="s">
        <v>63</v>
      </c>
      <c r="B287" s="54" t="s">
        <v>73</v>
      </c>
      <c r="C287" s="54" t="s">
        <v>73</v>
      </c>
      <c r="D287" s="54" t="s">
        <v>73</v>
      </c>
      <c r="E287" s="54" t="s">
        <v>73</v>
      </c>
      <c r="F287" s="54" t="s">
        <v>73</v>
      </c>
      <c r="G287" s="54" t="s">
        <v>73</v>
      </c>
      <c r="H287" s="54" t="s">
        <v>73</v>
      </c>
      <c r="I287" s="55" t="s">
        <v>73</v>
      </c>
      <c r="J287" s="56" t="s">
        <v>73</v>
      </c>
      <c r="K287" s="13"/>
      <c r="L287" s="13"/>
      <c r="M287" s="13"/>
      <c r="N287" s="13"/>
      <c r="O287" s="13"/>
      <c r="P287" s="13"/>
      <c r="Q287" s="361" t="s">
        <v>1323</v>
      </c>
      <c r="R287" s="49">
        <f t="shared" ref="R287:Y287" si="196">IF(AND(ISNUMBER(B107),ISNUMBER(B105)),B107-B105,"")</f>
        <v>-0.56099999999999994</v>
      </c>
      <c r="S287" s="49">
        <f t="shared" si="196"/>
        <v>-0.53500000000000014</v>
      </c>
      <c r="T287" s="49">
        <f t="shared" si="196"/>
        <v>-0.5990000000000002</v>
      </c>
      <c r="U287" s="49">
        <f t="shared" si="196"/>
        <v>-0.56700000000000017</v>
      </c>
      <c r="V287" s="49">
        <f t="shared" si="196"/>
        <v>-0.5860000000000003</v>
      </c>
      <c r="W287" s="49">
        <f t="shared" si="196"/>
        <v>-0.50100000000000033</v>
      </c>
      <c r="X287" s="49">
        <f t="shared" si="196"/>
        <v>-0.55999999999999961</v>
      </c>
      <c r="Y287" s="49">
        <f t="shared" si="196"/>
        <v>-0.64900000000000002</v>
      </c>
      <c r="Z287" s="155">
        <f>IF(AND(ISNUMBER(J107),ISNUMBER(J105)),J107-J105,"")</f>
        <v>-0.66112000000000037</v>
      </c>
      <c r="AA287" s="37">
        <f t="shared" ref="AA287:AA294" si="197">MIN(R287:Y287)</f>
        <v>-0.64900000000000002</v>
      </c>
      <c r="AB287" s="37">
        <f t="shared" ref="AB287:AB294" si="198">MAX(R287:Y287)</f>
        <v>-0.50100000000000033</v>
      </c>
    </row>
    <row r="288" spans="1:28" s="1" customFormat="1" ht="42">
      <c r="A288" s="364" t="s">
        <v>145</v>
      </c>
      <c r="B288" s="48">
        <f>IF(ISNUMBER('ESP-DMU'!$B272),'ESP-DMU'!$B272,"")</f>
        <v>25.126000000000001</v>
      </c>
      <c r="C288" s="48">
        <f>IF(ISNUMBER('BLAST-USIT'!$B272),'BLAST-USIT'!$B272,"")</f>
        <v>25.43</v>
      </c>
      <c r="D288" s="48">
        <f>IF(ISNUMBER(DOE21D!$B272),DOE21D!$B272,"")</f>
        <v>24.6</v>
      </c>
      <c r="E288" s="48">
        <f>IF(ISNUMBER('SRES-SUN'!$B272),'SRES-SUN'!$B272,"")</f>
        <v>25.48</v>
      </c>
      <c r="F288" s="48">
        <f>IF(ISNUMBER('SRES-BRE'!$B272),'SRES-BRE'!$B272,"")</f>
        <v>25.93</v>
      </c>
      <c r="G288" s="48">
        <f>IF(ISNUMBER(S3PAS!$B272),S3PAS!$B272,"")</f>
        <v>25.2</v>
      </c>
      <c r="H288" s="48">
        <f>IF(ISNUMBER(TRNSYS!$B272),TRNSYS!$B272,"")</f>
        <v>24.49</v>
      </c>
      <c r="I288" s="48">
        <f>IF(ISNUMBER(TASE!$B272),TASE!$B272,"")</f>
        <v>24.22</v>
      </c>
      <c r="J288" s="48">
        <f>IF(ISNUMBER(YourData!$B272),YourData!$B272,"")</f>
        <v>25.81</v>
      </c>
      <c r="K288" s="48">
        <f>MIN(B288:I288)</f>
        <v>24.22</v>
      </c>
      <c r="L288" s="48">
        <f>MAX(B288:I288)</f>
        <v>25.93</v>
      </c>
      <c r="M288" s="57">
        <f>AVERAGE(B288:I288)</f>
        <v>25.0595</v>
      </c>
      <c r="N288" s="13"/>
      <c r="O288" s="13"/>
      <c r="P288" s="13"/>
      <c r="Q288" s="361" t="s">
        <v>1466</v>
      </c>
      <c r="R288" s="49">
        <f t="shared" ref="R288:Y288" si="199">IF(AND(ISNUMBER(B76),ISNUMBER(B107)),B76-B107,"")</f>
        <v>-3.6980000000000004</v>
      </c>
      <c r="S288" s="49">
        <f t="shared" si="199"/>
        <v>-4.343</v>
      </c>
      <c r="T288" s="49">
        <f t="shared" si="199"/>
        <v>-5.3559999999999999</v>
      </c>
      <c r="U288" s="49">
        <f t="shared" si="199"/>
        <v>-4.7139999999999995</v>
      </c>
      <c r="V288" s="49">
        <f t="shared" si="199"/>
        <v>-4.6120000000000001</v>
      </c>
      <c r="W288" s="49">
        <f t="shared" si="199"/>
        <v>-4.4309999999999992</v>
      </c>
      <c r="X288" s="49">
        <f t="shared" si="199"/>
        <v>-4.2850000000000001</v>
      </c>
      <c r="Y288" s="49">
        <f t="shared" si="199"/>
        <v>-3.82</v>
      </c>
      <c r="Z288" s="155">
        <f>IF(AND(ISNUMBER(J76),ISNUMBER(J107)),J76-J107,"")</f>
        <v>-4.1472199999999999</v>
      </c>
      <c r="AA288" s="37">
        <f t="shared" si="197"/>
        <v>-5.3559999999999999</v>
      </c>
      <c r="AB288" s="37">
        <f t="shared" si="198"/>
        <v>-3.6980000000000004</v>
      </c>
    </row>
    <row r="289" spans="1:28" s="1" customFormat="1" ht="42">
      <c r="A289" s="364" t="s">
        <v>144</v>
      </c>
      <c r="B289" s="48">
        <f>IF(ISNUMBER('ESP-DMU'!$B273),'ESP-DMU'!$B273,"")</f>
        <v>25.452999999999999</v>
      </c>
      <c r="C289" s="48">
        <f>IF(ISNUMBER('BLAST-USIT'!$B273),'BLAST-USIT'!$B273,"")</f>
        <v>25.93</v>
      </c>
      <c r="D289" s="48">
        <f>IF(ISNUMBER(DOE21D!$B273),DOE21D!$B273,"")</f>
        <v>24.7</v>
      </c>
      <c r="E289" s="48">
        <f>IF(ISNUMBER('SRES-SUN'!$B273),'SRES-SUN'!$B273,"")</f>
        <v>25.49</v>
      </c>
      <c r="F289" s="48">
        <f>IF(ISNUMBER('SRES-BRE'!$B273),'SRES-BRE'!$B273,"")</f>
        <v>25.72</v>
      </c>
      <c r="G289" s="48">
        <f>IF(ISNUMBER(S3PAS!$B273),S3PAS!$B273,"")</f>
        <v>25.2</v>
      </c>
      <c r="H289" s="48">
        <f>IF(ISNUMBER(TRNSYS!$B273),TRNSYS!$B273,"")</f>
        <v>24.47</v>
      </c>
      <c r="I289" s="48">
        <f>IF(ISNUMBER(TASE!$B273),TASE!$B273,"")</f>
        <v>24.45</v>
      </c>
      <c r="J289" s="48">
        <f>IF(ISNUMBER(YourData!$B273),YourData!$B273,"")</f>
        <v>26.006399999999999</v>
      </c>
      <c r="K289" s="48">
        <f>MIN(B289:I289)</f>
        <v>24.45</v>
      </c>
      <c r="L289" s="48">
        <f>MAX(B289:I289)</f>
        <v>25.93</v>
      </c>
      <c r="M289" s="57">
        <f>AVERAGE(B289:I289)</f>
        <v>25.176624999999998</v>
      </c>
      <c r="N289" s="13"/>
      <c r="O289" s="13"/>
      <c r="P289" s="13"/>
      <c r="Q289" s="361" t="s">
        <v>1467</v>
      </c>
      <c r="R289" s="49">
        <f t="shared" ref="R289:Y289" si="200">IF(AND(ISNUMBER(B76),ISNUMBER(B108)),B76-B108,"")</f>
        <v>-0.66900000000000004</v>
      </c>
      <c r="S289" s="49">
        <f t="shared" si="200"/>
        <v>-0.83600000000000008</v>
      </c>
      <c r="T289" s="49" t="str">
        <f t="shared" si="200"/>
        <v/>
      </c>
      <c r="U289" s="49">
        <f t="shared" si="200"/>
        <v>-1.107</v>
      </c>
      <c r="V289" s="49">
        <f t="shared" si="200"/>
        <v>-0.83999999999999986</v>
      </c>
      <c r="W289" s="49" t="str">
        <f t="shared" si="200"/>
        <v/>
      </c>
      <c r="X289" s="49">
        <f t="shared" si="200"/>
        <v>-0.91200000000000014</v>
      </c>
      <c r="Y289" s="49">
        <f t="shared" si="200"/>
        <v>-0.92100000000000026</v>
      </c>
      <c r="Z289" s="49">
        <f>IF(AND(ISNUMBER(J76),ISNUMBER(J108)),J76-J108,"")</f>
        <v>-0.75</v>
      </c>
      <c r="AA289" s="37">
        <f t="shared" si="197"/>
        <v>-1.107</v>
      </c>
      <c r="AB289" s="37">
        <f t="shared" si="198"/>
        <v>-0.66900000000000004</v>
      </c>
    </row>
    <row r="290" spans="1:28" s="1" customFormat="1" ht="42">
      <c r="A290" s="361" t="s">
        <v>1320</v>
      </c>
      <c r="B290" s="48">
        <f>IF(ISNUMBER('ESP-DMU'!$B274),'ESP-DMU'!$B274,"")</f>
        <v>18.234000000000002</v>
      </c>
      <c r="C290" s="48">
        <f>IF(ISNUMBER('BLAST-USIT'!$B274),'BLAST-USIT'!$B274,"")</f>
        <v>18.690000000000001</v>
      </c>
      <c r="D290" s="48">
        <f>IF(ISNUMBER(DOE21D!$B274),DOE21D!$B274,"")</f>
        <v>19.100000000000001</v>
      </c>
      <c r="E290" s="48">
        <f>IF(ISNUMBER('SRES-SUN'!$B274),'SRES-SUN'!$B274,"")</f>
        <v>18.96</v>
      </c>
      <c r="F290" s="48">
        <f>IF(ISNUMBER('SRES-BRE'!$B274),'SRES-BRE'!$B274,"")</f>
        <v>19.62</v>
      </c>
      <c r="G290" s="48">
        <f>IF(ISNUMBER(S3PAS!$B274),S3PAS!$B274,"")</f>
        <v>18.399999999999999</v>
      </c>
      <c r="H290" s="48">
        <f>IF(ISNUMBER(TRNSYS!$B274),TRNSYS!$B274,"")</f>
        <v>17.989999999999998</v>
      </c>
      <c r="I290" s="48">
        <f>IF(ISNUMBER(TASE!$B274),TASE!$B274,"")</f>
        <v>18.36</v>
      </c>
      <c r="J290" s="48">
        <f>IF(ISNUMBER(YourData!$B274),YourData!$B274,"")</f>
        <v>19.774899999999999</v>
      </c>
      <c r="K290" s="48">
        <f>MIN(B290:I290)</f>
        <v>17.989999999999998</v>
      </c>
      <c r="L290" s="48">
        <f>MAX(B290:I290)</f>
        <v>19.62</v>
      </c>
      <c r="M290" s="57">
        <f>AVERAGE(B290:I290)</f>
        <v>18.669250000000005</v>
      </c>
      <c r="N290" s="13"/>
      <c r="O290" s="13"/>
      <c r="P290" s="13"/>
      <c r="Q290" s="361" t="s">
        <v>1324</v>
      </c>
      <c r="R290" s="49">
        <f t="shared" ref="R290:Y290" si="201">IF(AND(ISNUMBER(B77),ISNUMBER(B68)),B77-B68,"")</f>
        <v>-2.7800000000000002</v>
      </c>
      <c r="S290" s="49">
        <f t="shared" si="201"/>
        <v>-2.944</v>
      </c>
      <c r="T290" s="49">
        <f t="shared" si="201"/>
        <v>-3.5319999999999996</v>
      </c>
      <c r="U290" s="49">
        <f t="shared" si="201"/>
        <v>-3.1060000000000003</v>
      </c>
      <c r="V290" s="49">
        <f t="shared" si="201"/>
        <v>-3.3380000000000001</v>
      </c>
      <c r="W290" s="49">
        <f t="shared" si="201"/>
        <v>-2.9079999999999999</v>
      </c>
      <c r="X290" s="49">
        <f t="shared" si="201"/>
        <v>-2.8729999999999998</v>
      </c>
      <c r="Y290" s="49">
        <f t="shared" si="201"/>
        <v>-3.1629999999999998</v>
      </c>
      <c r="Z290" s="49">
        <f>IF(AND(ISNUMBER(J77),ISNUMBER(J68)),J77-J68,"")</f>
        <v>-2.9194399999999998</v>
      </c>
      <c r="AA290" s="37">
        <f t="shared" si="197"/>
        <v>-3.5319999999999996</v>
      </c>
      <c r="AB290" s="37">
        <f t="shared" si="198"/>
        <v>-2.7800000000000002</v>
      </c>
    </row>
    <row r="291" spans="1:28" s="1" customFormat="1" ht="42">
      <c r="A291" s="361" t="s">
        <v>1321</v>
      </c>
      <c r="B291" s="48">
        <f>IF(ISNUMBER('ESP-DMU'!$B275),'ESP-DMU'!$B275,"")</f>
        <v>14.14</v>
      </c>
      <c r="C291" s="48">
        <f>IF(ISNUMBER('BLAST-USIT'!$B275),'BLAST-USIT'!$B275,"")</f>
        <v>14.26</v>
      </c>
      <c r="D291" s="48">
        <f>IF(ISNUMBER(DOE21D!$B275),DOE21D!$B275,"")</f>
        <v>14.3</v>
      </c>
      <c r="E291" s="48">
        <f>IF(ISNUMBER('SRES-SUN'!$B275),'SRES-SUN'!$B275,"")</f>
        <v>14.97</v>
      </c>
      <c r="F291" s="48">
        <f>IF(ISNUMBER('SRES-BRE'!$B275),'SRES-BRE'!$B275,"")</f>
        <v>14.29</v>
      </c>
      <c r="G291" s="48">
        <f>IF(ISNUMBER(S3PAS!$B275),S3PAS!$B275,"")</f>
        <v>14</v>
      </c>
      <c r="H291" s="48">
        <f>IF(ISNUMBER(TRNSYS!$B275),TRNSYS!$B275,"")</f>
        <v>14.53</v>
      </c>
      <c r="I291" s="48">
        <f>IF(ISNUMBER(TASE!$B275),TASE!$B275,"")</f>
        <v>14.64</v>
      </c>
      <c r="J291" s="48">
        <f>IF(ISNUMBER(YourData!$B275),YourData!$B275,"")</f>
        <v>14.872400000000001</v>
      </c>
      <c r="K291" s="48">
        <f>MIN(B291:I291)</f>
        <v>14</v>
      </c>
      <c r="L291" s="48">
        <f>MAX(B291:I291)</f>
        <v>14.97</v>
      </c>
      <c r="M291" s="57">
        <f>AVERAGE(B291:I291)</f>
        <v>14.391250000000001</v>
      </c>
      <c r="N291" s="13"/>
      <c r="O291" s="13"/>
      <c r="P291" s="13"/>
      <c r="Q291" s="362"/>
      <c r="R291" s="13"/>
      <c r="S291" s="13"/>
      <c r="T291" s="13"/>
      <c r="U291" s="13"/>
      <c r="V291" s="13"/>
      <c r="W291" s="13"/>
      <c r="X291" s="13"/>
      <c r="Y291" s="13"/>
      <c r="Z291" s="49"/>
      <c r="AA291" s="37"/>
      <c r="AB291" s="37"/>
    </row>
    <row r="292" spans="1:28" ht="42">
      <c r="A292" s="365" t="s">
        <v>1322</v>
      </c>
      <c r="B292" s="48">
        <f>IF(ISNUMBER('ESP-DMU'!$B276),'ESP-DMU'!$B276,"")</f>
        <v>27.49</v>
      </c>
      <c r="C292" s="48">
        <f>IF(ISNUMBER('BLAST-USIT'!$B276),'BLAST-USIT'!$B276,"")</f>
        <v>27.72</v>
      </c>
      <c r="D292" s="48">
        <f>IF(ISNUMBER(DOE21D!$B276),DOE21D!$B276,"")</f>
        <v>28</v>
      </c>
      <c r="E292" s="48">
        <f>IF(ISNUMBER('SRES-SUN'!$B276),'SRES-SUN'!$B276,"")</f>
        <v>28.69</v>
      </c>
      <c r="F292" s="48">
        <f>IF(ISNUMBER('SRES-BRE'!$B276),'SRES-BRE'!$B276,"")</f>
        <v>28.54</v>
      </c>
      <c r="G292" s="48">
        <f>IF(ISNUMBER(S3PAS!$B276),S3PAS!$B276,"")</f>
        <v>28</v>
      </c>
      <c r="H292" s="48">
        <f>IF(ISNUMBER(TRNSYS!$B276),TRNSYS!$B276,"")</f>
        <v>28.96</v>
      </c>
      <c r="I292" s="48">
        <f>IF(ISNUMBER(TASE!$B276),TASE!$B276,"")</f>
        <v>26.43</v>
      </c>
      <c r="J292" s="48">
        <f>IF(ISNUMBER(YourData!$B276),YourData!$B276,"")</f>
        <v>28.783100000000001</v>
      </c>
      <c r="K292" s="48">
        <f>MIN(B292:I292)</f>
        <v>26.43</v>
      </c>
      <c r="L292" s="48">
        <f>MAX(B292:I292)</f>
        <v>28.96</v>
      </c>
      <c r="M292" s="57">
        <f>AVERAGE(B292:I292)</f>
        <v>27.978750000000002</v>
      </c>
      <c r="Q292" s="361" t="s">
        <v>1572</v>
      </c>
      <c r="R292" s="49">
        <f t="shared" ref="R292:Y292" si="202">IF(AND(ISNUMBER(B78),ISNUMBER(B69)),B78-B69,"")</f>
        <v>-1.3000000000000003</v>
      </c>
      <c r="S292" s="49">
        <f t="shared" si="202"/>
        <v>-1.2970000000000006</v>
      </c>
      <c r="T292" s="49">
        <f t="shared" si="202"/>
        <v>-1.6890000000000001</v>
      </c>
      <c r="U292" s="49">
        <f t="shared" si="202"/>
        <v>-1.4610000000000003</v>
      </c>
      <c r="V292" s="49">
        <f t="shared" si="202"/>
        <v>-1.6760000000000002</v>
      </c>
      <c r="W292" s="49">
        <f t="shared" si="202"/>
        <v>-1.3289999999999997</v>
      </c>
      <c r="X292" s="49">
        <f t="shared" si="202"/>
        <v>-1.2970000000000006</v>
      </c>
      <c r="Y292" s="49">
        <f t="shared" si="202"/>
        <v>-1.4279999999999999</v>
      </c>
      <c r="Z292" s="49">
        <f>IF(AND(ISNUMBER(J78),ISNUMBER(J69)),J78-J69,"")</f>
        <v>-1.3583400000000001</v>
      </c>
      <c r="AA292" s="37">
        <f t="shared" si="197"/>
        <v>-1.6890000000000001</v>
      </c>
      <c r="AB292" s="37">
        <f t="shared" si="198"/>
        <v>-1.2970000000000006</v>
      </c>
    </row>
    <row r="293" spans="1:28" ht="42">
      <c r="D293" s="13"/>
      <c r="Q293" s="361" t="s">
        <v>1573</v>
      </c>
      <c r="R293" s="49">
        <f t="shared" ref="R293:Y293" si="203">IF(AND(ISNUMBER(B79),ISNUMBER(B70)),B79-B70,"")</f>
        <v>-0.90700000000000003</v>
      </c>
      <c r="S293" s="49">
        <f t="shared" si="203"/>
        <v>-1.0119999999999996</v>
      </c>
      <c r="T293" s="49">
        <f t="shared" si="203"/>
        <v>-1.1340000000000003</v>
      </c>
      <c r="U293" s="49">
        <f t="shared" si="203"/>
        <v>-1.1280000000000001</v>
      </c>
      <c r="V293" s="49">
        <f t="shared" si="203"/>
        <v>-1.2730000000000006</v>
      </c>
      <c r="W293" s="49">
        <f t="shared" si="203"/>
        <v>-0.9269999999999996</v>
      </c>
      <c r="X293" s="49">
        <f t="shared" si="203"/>
        <v>-0.88399999999999945</v>
      </c>
      <c r="Y293" s="49" t="str">
        <f t="shared" si="203"/>
        <v/>
      </c>
      <c r="Z293" s="58">
        <f>IF(AND(ISNUMBER(J79),ISNUMBER(J70)),J79-J70,"")</f>
        <v>-0.97500000000000009</v>
      </c>
      <c r="AA293" s="37">
        <f t="shared" si="197"/>
        <v>-1.2730000000000006</v>
      </c>
      <c r="AB293" s="37">
        <f t="shared" si="198"/>
        <v>-0.88399999999999945</v>
      </c>
    </row>
    <row r="294" spans="1:28" ht="42">
      <c r="A294" s="75" t="s">
        <v>201</v>
      </c>
      <c r="Q294" s="361" t="s">
        <v>1326</v>
      </c>
      <c r="R294" s="49">
        <f t="shared" ref="R294:Y294" si="204">IF(AND(ISNUMBER(B80),ISNUMBER(B71)),B80-B71,"")</f>
        <v>-1.9579999999999997</v>
      </c>
      <c r="S294" s="49">
        <f t="shared" si="204"/>
        <v>-1.867</v>
      </c>
      <c r="T294" s="49">
        <f t="shared" si="204"/>
        <v>-2.3040000000000003</v>
      </c>
      <c r="U294" s="49">
        <f t="shared" si="204"/>
        <v>-2.024</v>
      </c>
      <c r="V294" s="49">
        <f t="shared" si="204"/>
        <v>-2.3919999999999999</v>
      </c>
      <c r="W294" s="49">
        <f t="shared" si="204"/>
        <v>-1.8859999999999999</v>
      </c>
      <c r="X294" s="49">
        <f t="shared" si="204"/>
        <v>-1.9630000000000001</v>
      </c>
      <c r="Y294" s="49">
        <f t="shared" si="204"/>
        <v>-1.9860000000000002</v>
      </c>
      <c r="Z294" s="58">
        <f>IF(AND(ISNUMBER(J80),ISNUMBER(J71)),J80-J71,"")</f>
        <v>-1.9194430000000002</v>
      </c>
      <c r="AA294" s="37">
        <f t="shared" si="197"/>
        <v>-2.3919999999999999</v>
      </c>
      <c r="AB294" s="37">
        <f t="shared" si="198"/>
        <v>-1.867</v>
      </c>
    </row>
    <row r="295" spans="1:28">
      <c r="A295" s="75" t="s">
        <v>202</v>
      </c>
      <c r="Q295" s="362" t="s">
        <v>30</v>
      </c>
    </row>
    <row r="296" spans="1:28">
      <c r="A296" s="75" t="s">
        <v>98</v>
      </c>
      <c r="Q296" s="355"/>
      <c r="R296" s="52" t="str">
        <f>'ESP-DMU'!$E$54</f>
        <v>ESP/DMU</v>
      </c>
      <c r="S296" s="52" t="str">
        <f>'BLAST-USIT'!$E$54</f>
        <v>BLAST/US-IT</v>
      </c>
      <c r="T296" s="52" t="str">
        <f>DOE21D!$E$54</f>
        <v>DOE21D/NREL</v>
      </c>
      <c r="U296" s="52" t="str">
        <f>'SRES-SUN'!$E$54</f>
        <v>SRES-SUN/NREL</v>
      </c>
      <c r="V296" s="52" t="str">
        <f>'SRES-BRE'!$E$54</f>
        <v>SRES/BRE</v>
      </c>
      <c r="W296" s="52" t="str">
        <f>S3PAS!$E$54</f>
        <v>S3PAS/SPAIN</v>
      </c>
      <c r="X296" s="52" t="str">
        <f>TRNSYS!$E$54</f>
        <v>TSYS/BEL-BRE</v>
      </c>
      <c r="Y296" s="52" t="str">
        <f>TASE!$E$54</f>
        <v>TASE/FINLAND</v>
      </c>
      <c r="Z296" s="52" t="str">
        <f>YourData!$E$54</f>
        <v>OS/NREL</v>
      </c>
    </row>
    <row r="297" spans="1:28">
      <c r="A297" s="75" t="s">
        <v>293</v>
      </c>
      <c r="Q297" s="362" t="s">
        <v>24</v>
      </c>
      <c r="R297" s="35" t="str">
        <f>'ESP-DMU'!$E$52</f>
        <v>DMU</v>
      </c>
      <c r="S297" s="35" t="str">
        <f>'BLAST-USIT'!$E$52</f>
        <v>US-IT</v>
      </c>
      <c r="T297" s="35" t="str">
        <f>DOE21D!$E$52</f>
        <v>NREL</v>
      </c>
      <c r="U297" s="35" t="str">
        <f>'SRES-SUN'!$E$52</f>
        <v>NREL</v>
      </c>
      <c r="V297" s="35" t="str">
        <f>'SRES-BRE'!$E$52</f>
        <v>BRE</v>
      </c>
      <c r="W297" s="35" t="str">
        <f>S3PAS!$E$52</f>
        <v>SPAIN</v>
      </c>
      <c r="X297" s="35" t="str">
        <f>TRNSYS!$E$52</f>
        <v>BEL-BRE</v>
      </c>
      <c r="Y297" s="35" t="str">
        <f>TASE!$E$52</f>
        <v>FINLAND</v>
      </c>
      <c r="Z297" s="35" t="str">
        <f>YourData!$E$52</f>
        <v>NREL</v>
      </c>
    </row>
    <row r="298" spans="1:28" ht="42">
      <c r="A298" s="51" t="s">
        <v>65</v>
      </c>
      <c r="B298" s="52" t="str">
        <f>'ESP-DMU'!$E$54</f>
        <v>ESP/DMU</v>
      </c>
      <c r="C298" s="52" t="str">
        <f>'BLAST-USIT'!$E$54</f>
        <v>BLAST/US-IT</v>
      </c>
      <c r="D298" s="52" t="str">
        <f>DOE21D!$E$54</f>
        <v>DOE21D/NREL</v>
      </c>
      <c r="E298" s="52" t="str">
        <f>'SRES-SUN'!$E$54</f>
        <v>SRES-SUN/NREL</v>
      </c>
      <c r="F298" s="52" t="str">
        <f>'SRES-BRE'!$E$54</f>
        <v>SRES/BRE</v>
      </c>
      <c r="G298" s="52" t="str">
        <f>S3PAS!$E$54</f>
        <v>S3PAS/SPAIN</v>
      </c>
      <c r="H298" s="52" t="str">
        <f>TRNSYS!$E$54</f>
        <v>TSYS/BEL-BRE</v>
      </c>
      <c r="I298" s="52" t="str">
        <f>TASE!$E$54</f>
        <v>TASE/FINLAND</v>
      </c>
      <c r="J298" s="52" t="str">
        <f>YourData!$E$54</f>
        <v>OS/NREL</v>
      </c>
      <c r="Q298" s="361" t="s">
        <v>1325</v>
      </c>
      <c r="R298" s="49">
        <f t="shared" ref="R298:Y298" si="205">IF(AND(ISNUMBER(B155),ISNUMBER(B153)),B155-B153,"")</f>
        <v>-0.42900000000000005</v>
      </c>
      <c r="S298" s="49">
        <f t="shared" si="205"/>
        <v>-0.39300000000000002</v>
      </c>
      <c r="T298" s="49">
        <f t="shared" si="205"/>
        <v>-0.36699999999999999</v>
      </c>
      <c r="U298" s="49">
        <f t="shared" si="205"/>
        <v>-0.43199999999999994</v>
      </c>
      <c r="V298" s="49">
        <f t="shared" si="205"/>
        <v>-0.46200000000000008</v>
      </c>
      <c r="W298" s="49">
        <f t="shared" si="205"/>
        <v>-0.36799999999999994</v>
      </c>
      <c r="X298" s="49">
        <f t="shared" si="205"/>
        <v>-0.41009999999999991</v>
      </c>
      <c r="Y298" s="49">
        <f t="shared" si="205"/>
        <v>-0.55000000000000004</v>
      </c>
      <c r="Z298" s="155">
        <f>IF(AND(ISNUMBER(J155),ISNUMBER(J153)),J155-J153,"")</f>
        <v>-0.44444400000000006</v>
      </c>
      <c r="AA298" s="37">
        <f t="shared" ref="AA298:AA306" si="206">MIN(R298:Y298)</f>
        <v>-0.55000000000000004</v>
      </c>
      <c r="AB298" s="37">
        <f t="shared" ref="AB298:AB306" si="207">MAX(R298:Y298)</f>
        <v>-0.36699999999999999</v>
      </c>
    </row>
    <row r="299" spans="1:28" ht="42">
      <c r="A299" s="51" t="s">
        <v>66</v>
      </c>
      <c r="B299" s="52" t="str">
        <f>'ESP-DMU'!$E$52</f>
        <v>DMU</v>
      </c>
      <c r="C299" s="52" t="str">
        <f>'BLAST-USIT'!$E$52</f>
        <v>US-IT</v>
      </c>
      <c r="D299" s="52" t="str">
        <f>DOE21D!$E$52</f>
        <v>NREL</v>
      </c>
      <c r="E299" s="52" t="str">
        <f>'SRES-SUN'!$E$52</f>
        <v>NREL</v>
      </c>
      <c r="F299" s="52" t="str">
        <f>'SRES-BRE'!$E$52</f>
        <v>BRE</v>
      </c>
      <c r="G299" s="52" t="str">
        <f>S3PAS!$E$52</f>
        <v>SPAIN</v>
      </c>
      <c r="H299" s="52" t="str">
        <f>TRNSYS!$E$52</f>
        <v>BEL-BRE</v>
      </c>
      <c r="I299" s="52" t="str">
        <f>TASE!$E$52</f>
        <v>FINLAND</v>
      </c>
      <c r="J299" s="52" t="str">
        <f>YourData!$E$52</f>
        <v>NREL</v>
      </c>
      <c r="Q299" s="361" t="s">
        <v>1468</v>
      </c>
      <c r="R299" s="49">
        <f t="shared" ref="R299:Y299" si="208">IF(AND(ISNUMBER(B124),ISNUMBER(B155)),B124-B155,"")</f>
        <v>2.0190000000000001</v>
      </c>
      <c r="S299" s="49">
        <f t="shared" si="208"/>
        <v>2.3759999999999999</v>
      </c>
      <c r="T299" s="49">
        <f t="shared" si="208"/>
        <v>2.4</v>
      </c>
      <c r="U299" s="49">
        <f t="shared" si="208"/>
        <v>2.8929999999999998</v>
      </c>
      <c r="V299" s="49">
        <f t="shared" si="208"/>
        <v>3.1930000000000001</v>
      </c>
      <c r="W299" s="49">
        <f t="shared" si="208"/>
        <v>2.3770000000000002</v>
      </c>
      <c r="X299" s="49">
        <f t="shared" si="208"/>
        <v>2.2776999999999998</v>
      </c>
      <c r="Y299" s="49">
        <f t="shared" si="208"/>
        <v>2.274</v>
      </c>
      <c r="Z299" s="155">
        <f>IF(AND(ISNUMBER(J124),ISNUMBER(J155)),J124-J155,"")</f>
        <v>2.3055539999999999</v>
      </c>
      <c r="AA299" s="37">
        <f t="shared" si="206"/>
        <v>2.0190000000000001</v>
      </c>
      <c r="AB299" s="37">
        <f t="shared" si="207"/>
        <v>3.1930000000000001</v>
      </c>
    </row>
    <row r="300" spans="1:28" ht="42">
      <c r="A300" s="75" t="s">
        <v>203</v>
      </c>
      <c r="Q300" s="361" t="s">
        <v>1469</v>
      </c>
      <c r="R300" s="49">
        <f t="shared" ref="R300:Y300" si="209">IF(AND(ISNUMBER(B124),ISNUMBER(B156)),B124-B156,"")</f>
        <v>1.08</v>
      </c>
      <c r="S300" s="49">
        <f t="shared" si="209"/>
        <v>1.1950000000000001</v>
      </c>
      <c r="T300" s="49" t="str">
        <f t="shared" si="209"/>
        <v/>
      </c>
      <c r="U300" s="49">
        <f t="shared" si="209"/>
        <v>1.454</v>
      </c>
      <c r="V300" s="49">
        <f t="shared" si="209"/>
        <v>1.7070000000000001</v>
      </c>
      <c r="W300" s="49" t="str">
        <f t="shared" si="209"/>
        <v/>
      </c>
      <c r="X300" s="49">
        <f t="shared" si="209"/>
        <v>1.2939999999999998</v>
      </c>
      <c r="Y300" s="49">
        <f t="shared" si="209"/>
        <v>0.97500000000000009</v>
      </c>
      <c r="Z300" s="49">
        <f>IF(AND(ISNUMBER(J124),ISNUMBER(J156)),J124-J156,"")</f>
        <v>1.30555</v>
      </c>
      <c r="AA300" s="37">
        <f t="shared" si="206"/>
        <v>0.97500000000000009</v>
      </c>
      <c r="AB300" s="37">
        <f t="shared" si="207"/>
        <v>1.7070000000000001</v>
      </c>
    </row>
    <row r="301" spans="1:28" ht="42">
      <c r="A301" s="75" t="s">
        <v>87</v>
      </c>
      <c r="B301" s="52" t="str">
        <f>'ESP-DMU'!$E$54</f>
        <v>ESP/DMU</v>
      </c>
      <c r="C301" s="52" t="str">
        <f>'BLAST-USIT'!$E$54</f>
        <v>BLAST/US-IT</v>
      </c>
      <c r="D301" s="52" t="str">
        <f>DOE21D!$E$54</f>
        <v>DOE21D/NREL</v>
      </c>
      <c r="E301" s="52" t="str">
        <f>'SRES-SUN'!$E$54</f>
        <v>SRES-SUN/NREL</v>
      </c>
      <c r="F301" s="52" t="str">
        <f>'SRES-BRE'!$E$54</f>
        <v>SRES/BRE</v>
      </c>
      <c r="G301" s="52" t="str">
        <f>S3PAS!$E$54</f>
        <v>S3PAS/SPAIN</v>
      </c>
      <c r="H301" s="52" t="str">
        <f>TRNSYS!$E$54</f>
        <v>TSYS/BEL-BRE</v>
      </c>
      <c r="I301" s="52" t="str">
        <f>TASE!$E$54</f>
        <v>TASE/FINLAND</v>
      </c>
      <c r="J301" s="52" t="str">
        <f>YourData!$E$54</f>
        <v>OS/NREL</v>
      </c>
      <c r="Q301" s="361" t="s">
        <v>1327</v>
      </c>
      <c r="R301" s="49">
        <f t="shared" ref="R301:Y301" si="210">IF(AND(ISNUMBER(B125),ISNUMBER(B116)),B125-B116,"")</f>
        <v>-3.0940000000000003</v>
      </c>
      <c r="S301" s="49">
        <f t="shared" si="210"/>
        <v>-3.3180000000000001</v>
      </c>
      <c r="T301" s="49">
        <f t="shared" si="210"/>
        <v>-3.8760000000000003</v>
      </c>
      <c r="U301" s="49">
        <f t="shared" si="210"/>
        <v>-3.5760000000000005</v>
      </c>
      <c r="V301" s="49">
        <f t="shared" si="210"/>
        <v>-3.9239999999999995</v>
      </c>
      <c r="W301" s="49">
        <f t="shared" si="210"/>
        <v>-3.3360000000000003</v>
      </c>
      <c r="X301" s="49">
        <f t="shared" si="210"/>
        <v>-3.2749999999999999</v>
      </c>
      <c r="Y301" s="49">
        <f t="shared" si="210"/>
        <v>-3.7390000000000003</v>
      </c>
      <c r="Z301" s="49">
        <f>IF(AND(ISNUMBER(J125),ISNUMBER(J116)),J125-J116,"")</f>
        <v>-3.5166699999999995</v>
      </c>
      <c r="AA301" s="37">
        <f t="shared" si="206"/>
        <v>-3.9239999999999995</v>
      </c>
      <c r="AB301" s="37">
        <f t="shared" si="207"/>
        <v>-3.0940000000000003</v>
      </c>
    </row>
    <row r="302" spans="1:28" ht="42">
      <c r="A302" s="359" t="s">
        <v>1271</v>
      </c>
      <c r="B302" s="86">
        <f>IF(ISNUMBER('ESP-DMU'!$B294),'ESP-DMU'!$B294,"")</f>
        <v>427</v>
      </c>
      <c r="C302" s="86" t="str">
        <f>IF(ISNUMBER('BLAST-USIT'!$B294),'BLAST-USIT'!$B294,"")</f>
        <v/>
      </c>
      <c r="D302" s="86">
        <f>IF(ISNUMBER(DOE21D!$B294),DOE21D!$B294,"")</f>
        <v>434</v>
      </c>
      <c r="E302" s="86">
        <f>IF(ISNUMBER('SRES-SUN'!$B294),'SRES-SUN'!$B294,"")</f>
        <v>456</v>
      </c>
      <c r="F302" s="86">
        <f>IF(ISNUMBER('SRES-BRE'!$B294),'SRES-BRE'!$B294,"")</f>
        <v>407.3</v>
      </c>
      <c r="G302" s="86">
        <f>IF(ISNUMBER(S3PAS!$B294),S3PAS!$B294,"")</f>
        <v>457</v>
      </c>
      <c r="H302" s="86">
        <f>IF(ISNUMBER(TRNSYS!$B294),TRNSYS!$B294,"")</f>
        <v>367.4</v>
      </c>
      <c r="I302" s="86">
        <f>IF(ISNUMBER(TASE!$B294),TASE!$B294,"")</f>
        <v>453</v>
      </c>
      <c r="J302" s="86">
        <f>IF(ISNUMBER(YourData!$B294),YourData!$B294,"")</f>
        <v>432.57100000000003</v>
      </c>
      <c r="K302" s="86">
        <f>MIN(B302:I302)</f>
        <v>367.4</v>
      </c>
      <c r="L302" s="86">
        <f>MAX(B302:I302)</f>
        <v>457</v>
      </c>
      <c r="M302" s="87">
        <f>AVERAGE(B302:I302)</f>
        <v>428.81428571428575</v>
      </c>
      <c r="Q302" s="361" t="s">
        <v>1574</v>
      </c>
      <c r="R302" s="49">
        <f t="shared" ref="R302:Y302" si="211">IF(AND(ISNUMBER(B126),ISNUMBER(B117)),B126-B117,"")</f>
        <v>-1.5769999999999997</v>
      </c>
      <c r="S302" s="49">
        <f t="shared" si="211"/>
        <v>-1.4759999999999995</v>
      </c>
      <c r="T302" s="49">
        <f t="shared" si="211"/>
        <v>-1.8939999999999997</v>
      </c>
      <c r="U302" s="49">
        <f t="shared" si="211"/>
        <v>-1.69</v>
      </c>
      <c r="V302" s="49">
        <f t="shared" si="211"/>
        <v>-1.9119999999999995</v>
      </c>
      <c r="W302" s="49">
        <f t="shared" si="211"/>
        <v>-1.5540000000000003</v>
      </c>
      <c r="X302" s="49">
        <f t="shared" si="211"/>
        <v>-1.4829999999999997</v>
      </c>
      <c r="Y302" s="49">
        <f t="shared" si="211"/>
        <v>-1.738</v>
      </c>
      <c r="Z302" s="49">
        <f>IF(AND(ISNUMBER(J126),ISNUMBER(J117)),J126-J117,"")</f>
        <v>-1.6222200000000004</v>
      </c>
      <c r="AA302" s="37">
        <f t="shared" si="206"/>
        <v>-1.9119999999999995</v>
      </c>
      <c r="AB302" s="37">
        <f t="shared" si="207"/>
        <v>-1.4759999999999995</v>
      </c>
    </row>
    <row r="303" spans="1:28" ht="42">
      <c r="A303" s="359" t="s">
        <v>1272</v>
      </c>
      <c r="B303" s="86">
        <f>IF(ISNUMBER('ESP-DMU'!$B295),'ESP-DMU'!$B295,"")</f>
        <v>959</v>
      </c>
      <c r="C303" s="86" t="str">
        <f>IF(ISNUMBER('BLAST-USIT'!$B295),'BLAST-USIT'!$B295,"")</f>
        <v/>
      </c>
      <c r="D303" s="86">
        <f>IF(ISNUMBER(DOE21D!$B295),DOE21D!$B295,"")</f>
        <v>1155</v>
      </c>
      <c r="E303" s="86">
        <f>IF(ISNUMBER('SRES-SUN'!$B295),'SRES-SUN'!$B295,"")</f>
        <v>1083</v>
      </c>
      <c r="F303" s="86">
        <f>IF(ISNUMBER('SRES-BRE'!$B295),'SRES-BRE'!$B295,"")</f>
        <v>1217.3</v>
      </c>
      <c r="G303" s="86">
        <f>IF(ISNUMBER(S3PAS!$B295),S3PAS!$B295,"")</f>
        <v>1082</v>
      </c>
      <c r="H303" s="86">
        <f>IF(ISNUMBER(TRNSYS!$B295),TRNSYS!$B295,"")</f>
        <v>1101</v>
      </c>
      <c r="I303" s="86">
        <f>IF(ISNUMBER(TASE!$B295),TASE!$B295,"")</f>
        <v>962</v>
      </c>
      <c r="J303" s="86">
        <f>IF(ISNUMBER(YourData!$B295),YourData!$B295,"")</f>
        <v>1185.8900000000001</v>
      </c>
      <c r="K303" s="86">
        <f>MIN(B303:I303)</f>
        <v>959</v>
      </c>
      <c r="L303" s="86">
        <f>MAX(B303:I303)</f>
        <v>1217.3</v>
      </c>
      <c r="M303" s="87">
        <f>AVERAGE(B303:I303)</f>
        <v>1079.9000000000001</v>
      </c>
      <c r="Q303" s="361" t="s">
        <v>1575</v>
      </c>
      <c r="R303" s="49">
        <f t="shared" ref="R303:Y303" si="212">IF(AND(ISNUMBER(B127),ISNUMBER(B118)),B127-B118,"")</f>
        <v>-1.0900000000000001</v>
      </c>
      <c r="S303" s="49">
        <f t="shared" si="212"/>
        <v>-1.1740000000000002</v>
      </c>
      <c r="T303" s="49">
        <f t="shared" si="212"/>
        <v>-1.2229999999999999</v>
      </c>
      <c r="U303" s="49">
        <f t="shared" si="212"/>
        <v>-1.3199999999999998</v>
      </c>
      <c r="V303" s="49">
        <f t="shared" si="212"/>
        <v>-1.4630000000000001</v>
      </c>
      <c r="W303" s="49">
        <f t="shared" si="212"/>
        <v>-1.0499999999999998</v>
      </c>
      <c r="X303" s="49">
        <f t="shared" si="212"/>
        <v>-1</v>
      </c>
      <c r="Y303" s="49" t="str">
        <f t="shared" si="212"/>
        <v/>
      </c>
      <c r="Z303" s="49">
        <f>IF(AND(ISNUMBER(J127),ISNUMBER(J118)),J127-J118,"")</f>
        <v>-1.1444399999999999</v>
      </c>
      <c r="AA303" s="37">
        <f t="shared" si="206"/>
        <v>-1.4630000000000001</v>
      </c>
      <c r="AB303" s="37">
        <f t="shared" si="207"/>
        <v>-1</v>
      </c>
    </row>
    <row r="304" spans="1:28" ht="42">
      <c r="A304" s="359" t="s">
        <v>1273</v>
      </c>
      <c r="B304" s="86">
        <f>IF(ISNUMBER('ESP-DMU'!$B296),'ESP-DMU'!$B296,"")</f>
        <v>1086</v>
      </c>
      <c r="C304" s="86" t="str">
        <f>IF(ISNUMBER('BLAST-USIT'!$B296),'BLAST-USIT'!$B296,"")</f>
        <v/>
      </c>
      <c r="D304" s="86">
        <f>IF(ISNUMBER(DOE21D!$B296),DOE21D!$B296,"")</f>
        <v>1079</v>
      </c>
      <c r="E304" s="86">
        <f>IF(ISNUMBER('SRES-SUN'!$B296),'SRES-SUN'!$B296,"")</f>
        <v>1003</v>
      </c>
      <c r="F304" s="86">
        <f>IF(ISNUMBER('SRES-BRE'!$B296),'SRES-BRE'!$B296,"")</f>
        <v>856.5</v>
      </c>
      <c r="G304" s="86">
        <f>IF(ISNUMBER(S3PAS!$B296),S3PAS!$B296,"")</f>
        <v>1002</v>
      </c>
      <c r="H304" s="86">
        <f>IF(ISNUMBER(TRNSYS!$B296),TRNSYS!$B296,"")</f>
        <v>1012</v>
      </c>
      <c r="I304" s="86">
        <f>IF(ISNUMBER(TASE!$B296),TASE!$B296,"")</f>
        <v>1090</v>
      </c>
      <c r="J304" s="86">
        <f>IF(ISNUMBER(YourData!$B296),YourData!$B296,"")</f>
        <v>1040.74</v>
      </c>
      <c r="K304" s="86">
        <f>MIN(B304:I304)</f>
        <v>856.5</v>
      </c>
      <c r="L304" s="86">
        <f>MAX(B304:I304)</f>
        <v>1090</v>
      </c>
      <c r="M304" s="87">
        <f>AVERAGE(B304:I304)</f>
        <v>1018.3571428571429</v>
      </c>
      <c r="Q304" s="361" t="s">
        <v>1626</v>
      </c>
      <c r="R304" s="49">
        <f t="shared" ref="R304:Y304" si="213">IF(AND(ISNUMBER(B128),ISNUMBER(B119)),B128-B119,"")</f>
        <v>-3.8729999999999998</v>
      </c>
      <c r="S304" s="49">
        <f t="shared" si="213"/>
        <v>-3.6469999999999998</v>
      </c>
      <c r="T304" s="49">
        <f t="shared" si="213"/>
        <v>-4.4190000000000005</v>
      </c>
      <c r="U304" s="49">
        <f t="shared" si="213"/>
        <v>-3.9899999999999998</v>
      </c>
      <c r="V304" s="49">
        <f t="shared" si="213"/>
        <v>-4.57</v>
      </c>
      <c r="W304" s="49">
        <f t="shared" si="213"/>
        <v>-3.758</v>
      </c>
      <c r="X304" s="49">
        <f t="shared" si="213"/>
        <v>-3.8630000000000004</v>
      </c>
      <c r="Y304" s="49">
        <f t="shared" si="213"/>
        <v>-3.992</v>
      </c>
      <c r="Z304" s="50">
        <f>IF(AND(ISNUMBER(J128),ISNUMBER(J119)),J128-J119,"")</f>
        <v>-4.0249999999999995</v>
      </c>
      <c r="AA304" s="37">
        <f t="shared" si="206"/>
        <v>-4.57</v>
      </c>
      <c r="AB304" s="37">
        <f t="shared" si="207"/>
        <v>-3.6469999999999998</v>
      </c>
    </row>
    <row r="305" spans="1:28" ht="42">
      <c r="A305" s="359" t="s">
        <v>1274</v>
      </c>
      <c r="B305" s="86">
        <f>IF(ISNUMBER('ESP-DMU'!$B297),'ESP-DMU'!$B297,"")</f>
        <v>1456</v>
      </c>
      <c r="C305" s="86" t="str">
        <f>IF(ISNUMBER('BLAST-USIT'!$B297),'BLAST-USIT'!$B297,"")</f>
        <v/>
      </c>
      <c r="D305" s="86">
        <f>IF(ISNUMBER(DOE21D!$B297),DOE21D!$B297,"")</f>
        <v>1566</v>
      </c>
      <c r="E305" s="86">
        <f>IF(ISNUMBER('SRES-SUN'!$B297),'SRES-SUN'!$B297,"")</f>
        <v>1476</v>
      </c>
      <c r="F305" s="86">
        <f>IF(ISNUMBER('SRES-BRE'!$B297),'SRES-BRE'!$B297,"")</f>
        <v>1467.7</v>
      </c>
      <c r="G305" s="86">
        <f>IF(ISNUMBER(S3PAS!$B297),S3PAS!$B297,"")</f>
        <v>1474</v>
      </c>
      <c r="H305" s="86">
        <f>IF(ISNUMBER(TRNSYS!$B297),TRNSYS!$B297,"")</f>
        <v>1522</v>
      </c>
      <c r="I305" s="86">
        <f>IF(ISNUMBER(TASE!$B297),TASE!$B297,"")</f>
        <v>1468</v>
      </c>
      <c r="J305" s="86">
        <f>IF(ISNUMBER(YourData!$B297),YourData!$B297,"")</f>
        <v>1547.51</v>
      </c>
      <c r="K305" s="86">
        <f>MIN(B305:I305)</f>
        <v>1456</v>
      </c>
      <c r="L305" s="86">
        <f>MAX(B305:I305)</f>
        <v>1566</v>
      </c>
      <c r="M305" s="87">
        <f>AVERAGE(B305:I305)</f>
        <v>1489.957142857143</v>
      </c>
      <c r="Q305" s="361" t="s">
        <v>1343</v>
      </c>
      <c r="R305" s="49">
        <f t="shared" ref="R305:Y305" si="214">IF(AND(ISNUMBER(B129),ISNUMBER(B120)),B129-B120,"")</f>
        <v>-4.4290000000000003</v>
      </c>
      <c r="S305" s="49">
        <f t="shared" si="214"/>
        <v>-4.6139999999999999</v>
      </c>
      <c r="T305" s="49">
        <f t="shared" si="214"/>
        <v>-5.2569999999999997</v>
      </c>
      <c r="U305" s="49">
        <f t="shared" si="214"/>
        <v>-4.9729999999999999</v>
      </c>
      <c r="V305" s="49">
        <f t="shared" si="214"/>
        <v>-5.9559999999999995</v>
      </c>
      <c r="W305" s="49">
        <f t="shared" si="214"/>
        <v>-4.5369999999999999</v>
      </c>
      <c r="X305" s="49">
        <f t="shared" si="214"/>
        <v>-4.5583999999999998</v>
      </c>
      <c r="Y305" s="49">
        <f t="shared" si="214"/>
        <v>-4.6850000000000005</v>
      </c>
      <c r="Z305" s="49">
        <f>IF(AND(ISNUMBER(J129),ISNUMBER(J120)),J129-J120,"")</f>
        <v>-5.2361080000000007</v>
      </c>
      <c r="AA305" s="37">
        <f t="shared" si="206"/>
        <v>-5.9559999999999995</v>
      </c>
      <c r="AB305" s="37">
        <f t="shared" si="207"/>
        <v>-4.4290000000000003</v>
      </c>
    </row>
    <row r="306" spans="1:28">
      <c r="A306" s="359" t="s">
        <v>1275</v>
      </c>
      <c r="B306" s="86">
        <f>IF(ISNUMBER('ESP-DMU'!$B298),'ESP-DMU'!$B298,"")</f>
        <v>1797</v>
      </c>
      <c r="D306" s="86">
        <f>IF(ISNUMBER(DOE21D!$B298),DOE21D!$B298,"")</f>
        <v>1831</v>
      </c>
      <c r="E306" s="86">
        <f>IF(ISNUMBER('SRES-SUN'!$B298),'SRES-SUN'!$B298,"")</f>
        <v>1832</v>
      </c>
      <c r="F306" s="86">
        <f>IF(ISNUMBER('SRES-BRE'!$B298),'SRES-BRE'!$B298,"")</f>
        <v>1831.8</v>
      </c>
      <c r="G306" s="86">
        <f>IF(ISNUMBER(S3PAS!$B298),S3PAS!$B298,"")</f>
        <v>1832</v>
      </c>
      <c r="H306" s="86">
        <f>IF(ISNUMBER(TRNSYS!$B298),TRNSYS!$B298,"")</f>
        <v>1832</v>
      </c>
      <c r="I306" s="86">
        <f>IF(ISNUMBER(TASE!$B298),TASE!$B298,"")</f>
        <v>1832</v>
      </c>
      <c r="J306" s="86">
        <f>IF(ISNUMBER(YourData!$B298),YourData!$B298,"")</f>
        <v>1840.93</v>
      </c>
      <c r="Q306" s="362" t="s">
        <v>39</v>
      </c>
      <c r="AA306" s="37">
        <f t="shared" si="206"/>
        <v>0</v>
      </c>
      <c r="AB306" s="37">
        <f t="shared" si="207"/>
        <v>0</v>
      </c>
    </row>
    <row r="307" spans="1:28">
      <c r="A307" s="75" t="s">
        <v>87</v>
      </c>
      <c r="Q307" s="355"/>
      <c r="R307" s="52" t="str">
        <f>'ESP-DMU'!$E$54</f>
        <v>ESP/DMU</v>
      </c>
      <c r="S307" s="52" t="str">
        <f>'BLAST-USIT'!$E$54</f>
        <v>BLAST/US-IT</v>
      </c>
      <c r="T307" s="52" t="str">
        <f>DOE21D!$E$54</f>
        <v>DOE21D/NREL</v>
      </c>
      <c r="U307" s="52" t="str">
        <f>'SRES-SUN'!$E$54</f>
        <v>SRES-SUN/NREL</v>
      </c>
      <c r="V307" s="52" t="str">
        <f>'SRES-BRE'!$E$54</f>
        <v>SRES/BRE</v>
      </c>
      <c r="W307" s="52" t="str">
        <f>S3PAS!$E$54</f>
        <v>S3PAS/SPAIN</v>
      </c>
      <c r="X307" s="52" t="str">
        <f>TRNSYS!$E$54</f>
        <v>TSYS/BEL-BRE</v>
      </c>
      <c r="Y307" s="52" t="str">
        <f>TASE!$E$54</f>
        <v>TASE/FINLAND</v>
      </c>
      <c r="Z307" s="52" t="str">
        <f>YourData!$E$54</f>
        <v>OS/NREL</v>
      </c>
    </row>
    <row r="308" spans="1:28">
      <c r="Q308" s="362" t="s">
        <v>24</v>
      </c>
      <c r="R308" s="35" t="str">
        <f>'ESP-DMU'!$E$52</f>
        <v>DMU</v>
      </c>
      <c r="S308" s="35" t="str">
        <f>'BLAST-USIT'!$E$52</f>
        <v>US-IT</v>
      </c>
      <c r="T308" s="35" t="str">
        <f>DOE21D!$E$52</f>
        <v>NREL</v>
      </c>
      <c r="U308" s="35" t="str">
        <f>'SRES-SUN'!$E$52</f>
        <v>NREL</v>
      </c>
      <c r="V308" s="35" t="str">
        <f>'SRES-BRE'!$E$52</f>
        <v>BRE</v>
      </c>
      <c r="W308" s="35" t="str">
        <f>S3PAS!$E$52</f>
        <v>SPAIN</v>
      </c>
      <c r="X308" s="35" t="str">
        <f>TRNSYS!$E$52</f>
        <v>BEL-BRE</v>
      </c>
      <c r="Y308" s="35" t="str">
        <f>TASE!$E$52</f>
        <v>FINLAND</v>
      </c>
      <c r="Z308" s="35" t="str">
        <f>YourData!$E$52</f>
        <v>NREL</v>
      </c>
    </row>
    <row r="309" spans="1:28" ht="42">
      <c r="A309" s="75" t="s">
        <v>201</v>
      </c>
      <c r="Q309" s="361" t="s">
        <v>1323</v>
      </c>
      <c r="R309" s="49">
        <f t="shared" ref="R309:Y309" si="215">IF(AND(ISNUMBER(B205),ISNUMBER(B203)),B205-B203,"")</f>
        <v>-0.2150000000000003</v>
      </c>
      <c r="S309" s="49">
        <f t="shared" si="215"/>
        <v>-0.1509999999999998</v>
      </c>
      <c r="T309" s="49">
        <f t="shared" si="215"/>
        <v>-0.14100000000000001</v>
      </c>
      <c r="U309" s="49">
        <f t="shared" si="215"/>
        <v>-0.14900000000000002</v>
      </c>
      <c r="V309" s="49" t="str">
        <f t="shared" si="215"/>
        <v/>
      </c>
      <c r="W309" s="49">
        <f t="shared" si="215"/>
        <v>-0.14199999999999946</v>
      </c>
      <c r="X309" s="49">
        <f t="shared" si="215"/>
        <v>-0.1444444444444497</v>
      </c>
      <c r="Y309" s="49">
        <f t="shared" si="215"/>
        <v>-0.19799999999999951</v>
      </c>
      <c r="Z309" s="155">
        <f>IF(AND(ISNUMBER(J205),ISNUMBER(J203)),J205-J203,"")</f>
        <v>-0.18421000000000021</v>
      </c>
      <c r="AA309" s="37">
        <f t="shared" ref="AA309:AA315" si="216">MIN(R309:Y309)</f>
        <v>-0.2150000000000003</v>
      </c>
      <c r="AB309" s="37">
        <f t="shared" ref="AB309:AB315" si="217">MAX(R309:Y309)</f>
        <v>-0.14100000000000001</v>
      </c>
    </row>
    <row r="310" spans="1:28" ht="42">
      <c r="A310" s="75" t="s">
        <v>210</v>
      </c>
      <c r="Q310" s="361" t="s">
        <v>1466</v>
      </c>
      <c r="R310" s="49">
        <f t="shared" ref="R310:Y310" si="218">IF(AND(ISNUMBER(B175),ISNUMBER(B205)),B175-B205,"")</f>
        <v>-0.37699999999999978</v>
      </c>
      <c r="S310" s="49">
        <f t="shared" si="218"/>
        <v>-0.3400000000000003</v>
      </c>
      <c r="T310" s="49">
        <f t="shared" si="218"/>
        <v>-0.35199999999999987</v>
      </c>
      <c r="U310" s="49">
        <f t="shared" si="218"/>
        <v>-0.37800000000000011</v>
      </c>
      <c r="V310" s="49" t="str">
        <f t="shared" si="218"/>
        <v/>
      </c>
      <c r="W310" s="49">
        <f t="shared" si="218"/>
        <v>-0.29400000000000004</v>
      </c>
      <c r="X310" s="49">
        <f t="shared" si="218"/>
        <v>-0.26944444444443993</v>
      </c>
      <c r="Y310" s="49">
        <f t="shared" si="218"/>
        <v>-0.1419999999999999</v>
      </c>
      <c r="Z310" s="155">
        <f>IF(AND(ISNUMBER(J175),ISNUMBER(J205)),J175-J205,"")</f>
        <v>-0.6144400000000001</v>
      </c>
      <c r="AA310" s="37">
        <f t="shared" si="216"/>
        <v>-0.37800000000000011</v>
      </c>
      <c r="AB310" s="37">
        <f t="shared" si="217"/>
        <v>-0.1419999999999999</v>
      </c>
    </row>
    <row r="311" spans="1:28" ht="43">
      <c r="A311" s="3"/>
      <c r="Q311" s="361" t="s">
        <v>1467</v>
      </c>
      <c r="R311" s="49">
        <f t="shared" ref="R311:Y311" si="219">IF(AND(ISNUMBER(B175),ISNUMBER(B206)),B175-B206,"")</f>
        <v>-0.129</v>
      </c>
      <c r="S311" s="49">
        <f t="shared" si="219"/>
        <v>-0.11299999999999999</v>
      </c>
      <c r="T311" s="49" t="str">
        <f t="shared" si="219"/>
        <v/>
      </c>
      <c r="U311" s="49">
        <f t="shared" si="219"/>
        <v>-0.15500000000000025</v>
      </c>
      <c r="V311" s="49" t="str">
        <f t="shared" si="219"/>
        <v/>
      </c>
      <c r="W311" s="49" t="str">
        <f t="shared" si="219"/>
        <v/>
      </c>
      <c r="X311" s="49">
        <f t="shared" si="219"/>
        <v>-8.8888888888889905E-2</v>
      </c>
      <c r="Y311" s="49">
        <f t="shared" si="219"/>
        <v>-0.16599999999999993</v>
      </c>
      <c r="Z311" s="49">
        <f>IF(AND(ISNUMBER(J175),ISNUMBER(J206)),J175-J206,"")</f>
        <v>-0.14856000000000025</v>
      </c>
      <c r="AA311" s="37">
        <f t="shared" si="216"/>
        <v>-0.16599999999999993</v>
      </c>
      <c r="AB311" s="37">
        <f t="shared" si="217"/>
        <v>-8.8888888888889905E-2</v>
      </c>
    </row>
    <row r="312" spans="1:28" ht="42">
      <c r="A312" s="51" t="s">
        <v>65</v>
      </c>
      <c r="B312" s="52" t="str">
        <f>'ESP-DMU'!$E$54</f>
        <v>ESP/DMU</v>
      </c>
      <c r="C312" s="52" t="str">
        <f>'BLAST-USIT'!$E$54</f>
        <v>BLAST/US-IT</v>
      </c>
      <c r="D312" s="52" t="str">
        <f>DOE21D!$E$54</f>
        <v>DOE21D/NREL</v>
      </c>
      <c r="E312" s="52" t="str">
        <f>'SRES-SUN'!$E$54</f>
        <v>SRES-SUN/NREL</v>
      </c>
      <c r="F312" s="52" t="str">
        <f>'SRES-BRE'!$E$54</f>
        <v>SRES/BRE</v>
      </c>
      <c r="G312" s="52" t="str">
        <f>S3PAS!$E$54</f>
        <v>S3PAS/SPAIN</v>
      </c>
      <c r="H312" s="52" t="str">
        <f>TRNSYS!$E$54</f>
        <v>TSYS/BEL-BRE</v>
      </c>
      <c r="I312" s="52" t="str">
        <f>TASE!$E$54</f>
        <v>TASE/FINLAND</v>
      </c>
      <c r="J312" s="52" t="str">
        <f>YourData!$E$54</f>
        <v>OS/NREL</v>
      </c>
      <c r="Q312" s="361" t="s">
        <v>1328</v>
      </c>
      <c r="R312" s="49">
        <f t="shared" ref="R312:Y312" si="220">IF(AND(ISNUMBER(B176),ISNUMBER(B166)),B176-B166,"")</f>
        <v>-0.57899999999999974</v>
      </c>
      <c r="S312" s="49">
        <f t="shared" si="220"/>
        <v>-0.48499999999999988</v>
      </c>
      <c r="T312" s="49">
        <f t="shared" si="220"/>
        <v>-0.46999999999999975</v>
      </c>
      <c r="U312" s="49">
        <f t="shared" si="220"/>
        <v>-0.49400000000000022</v>
      </c>
      <c r="V312" s="49" t="str">
        <f t="shared" si="220"/>
        <v/>
      </c>
      <c r="W312" s="49">
        <f t="shared" si="220"/>
        <v>-0.41900000000000004</v>
      </c>
      <c r="X312" s="49">
        <f t="shared" si="220"/>
        <v>-0.38611111111110974</v>
      </c>
      <c r="Y312" s="49">
        <f t="shared" si="220"/>
        <v>-0.55299999999999994</v>
      </c>
      <c r="Z312" s="49">
        <f>IF(AND(ISNUMBER(J176),ISNUMBER(J166)),J176-J166,"")</f>
        <v>-0.56728999999999985</v>
      </c>
      <c r="AA312" s="37">
        <f t="shared" si="216"/>
        <v>-0.57899999999999974</v>
      </c>
      <c r="AB312" s="37">
        <f t="shared" si="217"/>
        <v>-0.38611111111110974</v>
      </c>
    </row>
    <row r="313" spans="1:28" ht="42">
      <c r="A313" s="51" t="s">
        <v>66</v>
      </c>
      <c r="B313" s="52" t="str">
        <f>'ESP-DMU'!$E$52</f>
        <v>DMU</v>
      </c>
      <c r="C313" s="52" t="str">
        <f>'BLAST-USIT'!$E$52</f>
        <v>US-IT</v>
      </c>
      <c r="D313" s="52" t="str">
        <f>DOE21D!$E$52</f>
        <v>NREL</v>
      </c>
      <c r="E313" s="52" t="str">
        <f>'SRES-SUN'!$E$52</f>
        <v>NREL</v>
      </c>
      <c r="F313" s="52" t="str">
        <f>'SRES-BRE'!$E$52</f>
        <v>BRE</v>
      </c>
      <c r="G313" s="52" t="str">
        <f>S3PAS!$E$52</f>
        <v>SPAIN</v>
      </c>
      <c r="H313" s="52" t="str">
        <f>TRNSYS!$E$52</f>
        <v>BEL-BRE</v>
      </c>
      <c r="I313" s="52" t="str">
        <f>TASE!$E$52</f>
        <v>FINLAND</v>
      </c>
      <c r="J313" s="52" t="str">
        <f>YourData!$E$52</f>
        <v>NREL</v>
      </c>
      <c r="Q313" s="361" t="s">
        <v>1576</v>
      </c>
      <c r="R313" s="49">
        <f t="shared" ref="R313:Y313" si="221">IF(AND(ISNUMBER(B177),ISNUMBER(B167)),B177-B167,"")</f>
        <v>-0.28300000000000036</v>
      </c>
      <c r="S313" s="49">
        <f t="shared" si="221"/>
        <v>-0.23799999999999999</v>
      </c>
      <c r="T313" s="49">
        <f t="shared" si="221"/>
        <v>-0.2410000000000001</v>
      </c>
      <c r="U313" s="49">
        <f t="shared" si="221"/>
        <v>-0.26400000000000023</v>
      </c>
      <c r="V313" s="49" t="str">
        <f t="shared" si="221"/>
        <v/>
      </c>
      <c r="W313" s="49">
        <f t="shared" si="221"/>
        <v>-0.24800000000000022</v>
      </c>
      <c r="X313" s="49">
        <f t="shared" si="221"/>
        <v>-0.21388888888888991</v>
      </c>
      <c r="Y313" s="49">
        <f t="shared" si="221"/>
        <v>-0.31799999999999962</v>
      </c>
      <c r="Z313" s="49">
        <f>IF(AND(ISNUMBER(J177),ISNUMBER(J167)),J177-J167,"")</f>
        <v>-0.25829000000000013</v>
      </c>
      <c r="AA313" s="37">
        <f t="shared" si="216"/>
        <v>-0.31799999999999962</v>
      </c>
      <c r="AB313" s="37">
        <f t="shared" si="217"/>
        <v>-0.21388888888888991</v>
      </c>
    </row>
    <row r="314" spans="1:28" ht="43">
      <c r="A314" s="3" t="s">
        <v>63</v>
      </c>
      <c r="B314" s="20" t="s">
        <v>204</v>
      </c>
      <c r="C314" s="20" t="s">
        <v>204</v>
      </c>
      <c r="D314" s="26" t="s">
        <v>204</v>
      </c>
      <c r="E314" s="20" t="s">
        <v>204</v>
      </c>
      <c r="F314" s="20" t="s">
        <v>204</v>
      </c>
      <c r="G314" s="20" t="s">
        <v>204</v>
      </c>
      <c r="H314" s="20" t="s">
        <v>204</v>
      </c>
      <c r="I314" s="20" t="s">
        <v>204</v>
      </c>
      <c r="J314" s="20" t="s">
        <v>204</v>
      </c>
      <c r="K314" s="22" t="s">
        <v>22</v>
      </c>
      <c r="L314" s="22" t="s">
        <v>23</v>
      </c>
      <c r="Q314" s="361" t="s">
        <v>1577</v>
      </c>
      <c r="R314" s="49">
        <f t="shared" ref="R314:Y314" si="222">IF(AND(ISNUMBER(B178),ISNUMBER(B168)),B178-B168,"")</f>
        <v>-0.2370000000000001</v>
      </c>
      <c r="S314" s="49">
        <f t="shared" si="222"/>
        <v>-0.20899999999999963</v>
      </c>
      <c r="T314" s="49">
        <f t="shared" si="222"/>
        <v>-0.1930000000000005</v>
      </c>
      <c r="U314" s="49">
        <f t="shared" si="222"/>
        <v>-0.23800000000000043</v>
      </c>
      <c r="V314" s="49" t="str">
        <f t="shared" si="222"/>
        <v/>
      </c>
      <c r="W314" s="49">
        <f t="shared" si="222"/>
        <v>-0.21399999999999952</v>
      </c>
      <c r="X314" s="49">
        <f t="shared" si="222"/>
        <v>-0.17777777777777981</v>
      </c>
      <c r="Y314" s="49" t="str">
        <f t="shared" si="222"/>
        <v/>
      </c>
      <c r="Z314" s="49">
        <f>IF(AND(ISNUMBER(J178),ISNUMBER(J168)),J178-J168,"")</f>
        <v>-0.2147199999999998</v>
      </c>
      <c r="AA314" s="37">
        <f t="shared" si="216"/>
        <v>-0.23800000000000043</v>
      </c>
      <c r="AB314" s="37">
        <f t="shared" si="217"/>
        <v>-0.17777777777777981</v>
      </c>
    </row>
    <row r="315" spans="1:28" ht="42">
      <c r="A315" s="75" t="s">
        <v>87</v>
      </c>
      <c r="B315" s="52" t="str">
        <f>'ESP-DMU'!$E$54</f>
        <v>ESP/DMU</v>
      </c>
      <c r="C315" s="52" t="str">
        <f>'BLAST-USIT'!$E$54</f>
        <v>BLAST/US-IT</v>
      </c>
      <c r="D315" s="52" t="str">
        <f>DOE21D!$E$54</f>
        <v>DOE21D/NREL</v>
      </c>
      <c r="E315" s="52" t="str">
        <f>'SRES-SUN'!$E$54</f>
        <v>SRES-SUN/NREL</v>
      </c>
      <c r="F315" s="52" t="str">
        <f>'SRES-BRE'!$E$54</f>
        <v>SRES/BRE</v>
      </c>
      <c r="G315" s="52" t="str">
        <f>S3PAS!$E$54</f>
        <v>S3PAS/SPAIN</v>
      </c>
      <c r="H315" s="52" t="str">
        <f>TRNSYS!$E$54</f>
        <v>TSYS/BEL-BRE</v>
      </c>
      <c r="I315" s="52" t="str">
        <f>TASE!$E$54</f>
        <v>TASE/FINLAND</v>
      </c>
      <c r="J315" s="52" t="str">
        <f>YourData!$E$54</f>
        <v>OS/NREL</v>
      </c>
      <c r="Q315" s="361" t="s">
        <v>1326</v>
      </c>
      <c r="R315" s="49">
        <f t="shared" ref="R315:Y315" si="223">IF(AND(ISNUMBER(B179),ISNUMBER(B169)),B179-B169,"")</f>
        <v>-1.2520000000000002</v>
      </c>
      <c r="S315" s="49">
        <f t="shared" si="223"/>
        <v>-0.45800000000000018</v>
      </c>
      <c r="T315" s="49">
        <f t="shared" si="223"/>
        <v>-0.27799999999999958</v>
      </c>
      <c r="U315" s="49">
        <f t="shared" si="223"/>
        <v>-0.41400000000000059</v>
      </c>
      <c r="V315" s="49" t="str">
        <f t="shared" si="223"/>
        <v/>
      </c>
      <c r="W315" s="49">
        <f t="shared" si="223"/>
        <v>-0.23000000000000043</v>
      </c>
      <c r="X315" s="49">
        <f t="shared" si="223"/>
        <v>-0.59999999999999964</v>
      </c>
      <c r="Y315" s="49">
        <f t="shared" si="223"/>
        <v>-0.5259999999999998</v>
      </c>
      <c r="Z315" s="49">
        <f>IF(AND(ISNUMBER(J179),ISNUMBER(J169)),J179-J169,"")</f>
        <v>-1.4597799999999994</v>
      </c>
      <c r="AA315" s="37">
        <f t="shared" si="216"/>
        <v>-1.2520000000000002</v>
      </c>
      <c r="AB315" s="37">
        <f t="shared" si="217"/>
        <v>-0.23000000000000043</v>
      </c>
    </row>
    <row r="316" spans="1:28">
      <c r="A316" s="360" t="s">
        <v>1276</v>
      </c>
      <c r="B316" s="86">
        <f>IF(ISNUMBER('ESP-DMU'!$B313),'ESP-DMU'!$B313,"")</f>
        <v>732</v>
      </c>
      <c r="C316" s="86" t="str">
        <f>IF(ISNUMBER('BLAST-USIT'!$B313),'BLAST-USIT'!$B313,"")</f>
        <v/>
      </c>
      <c r="D316" s="86">
        <f>IF(ISNUMBER(DOE21D!$B313),DOE21D!$B313,"")</f>
        <v>735</v>
      </c>
      <c r="E316" s="86">
        <f>IF(ISNUMBER('SRES-SUN'!$B313),'SRES-SUN'!$B313,"")</f>
        <v>689</v>
      </c>
      <c r="F316" s="86">
        <f>IF(ISNUMBER('SRES-BRE'!$B313),'SRES-BRE'!$B313,"")</f>
        <v>562.96</v>
      </c>
      <c r="G316" s="86">
        <f>IF(ISNUMBER(S3PAS!$B313),S3PAS!$B313,"")</f>
        <v>642</v>
      </c>
      <c r="H316" s="86">
        <f>IF(ISNUMBER(TRNSYS!$B313),TRNSYS!$B313,"")</f>
        <v>661.67</v>
      </c>
      <c r="I316" s="86">
        <f>IF(ISNUMBER(TASE!$B313),TASE!$B313,"")</f>
        <v>706</v>
      </c>
      <c r="J316" s="86">
        <f>IF(ISNUMBER(YourData!$B313),YourData!$B313,"")</f>
        <v>723.572</v>
      </c>
      <c r="K316" s="86">
        <f>MIN(B316:I316)</f>
        <v>562.96</v>
      </c>
      <c r="L316" s="86">
        <f>MAX(B316:I316)</f>
        <v>735</v>
      </c>
      <c r="M316" s="87">
        <f>AVERAGE(B316:I316)</f>
        <v>675.51857142857148</v>
      </c>
      <c r="Q316" s="362" t="s">
        <v>46</v>
      </c>
    </row>
    <row r="317" spans="1:28">
      <c r="A317" s="359" t="s">
        <v>1274</v>
      </c>
      <c r="B317" s="86">
        <f>IF(ISNUMBER('ESP-DMU'!$B314),'ESP-DMU'!$B314,"")</f>
        <v>946</v>
      </c>
      <c r="C317" s="86" t="str">
        <f>IF(ISNUMBER('BLAST-USIT'!$B314),'BLAST-USIT'!$B314,"")</f>
        <v/>
      </c>
      <c r="D317" s="86">
        <f>IF(ISNUMBER(DOE21D!$B314),DOE21D!$B314,"")</f>
        <v>1051</v>
      </c>
      <c r="E317" s="86">
        <f>IF(ISNUMBER('SRES-SUN'!$B314),'SRES-SUN'!$B314,"")</f>
        <v>962</v>
      </c>
      <c r="F317" s="86">
        <f>IF(ISNUMBER('SRES-BRE'!$B314),'SRES-BRE'!$B314,"")</f>
        <v>954.3</v>
      </c>
      <c r="G317" s="86">
        <f>IF(ISNUMBER(S3PAS!$B314),S3PAS!$B314,"")</f>
        <v>926</v>
      </c>
      <c r="H317" s="86">
        <f>IF(ISNUMBER(TRNSYS!$B314),TRNSYS!$B314,"")</f>
        <v>984.17</v>
      </c>
      <c r="I317" s="86">
        <f>IF(ISNUMBER(TASE!$B314),TASE!$B314,"")</f>
        <v>914</v>
      </c>
      <c r="J317" s="86">
        <f>IF(ISNUMBER(YourData!$B314),YourData!$B314,"")</f>
        <v>981.71199999999999</v>
      </c>
      <c r="K317" s="86">
        <f>MIN(B317:I317)</f>
        <v>914</v>
      </c>
      <c r="L317" s="86">
        <f>MAX(B317:I317)</f>
        <v>1051</v>
      </c>
      <c r="M317" s="87">
        <f>AVERAGE(B317:I317)</f>
        <v>962.49571428571437</v>
      </c>
      <c r="Q317" s="355"/>
      <c r="R317" s="52" t="str">
        <f>'ESP-DMU'!$E$54</f>
        <v>ESP/DMU</v>
      </c>
      <c r="S317" s="52" t="str">
        <f>'BLAST-USIT'!$E$54</f>
        <v>BLAST/US-IT</v>
      </c>
      <c r="T317" s="52" t="str">
        <f>DOE21D!$E$54</f>
        <v>DOE21D/NREL</v>
      </c>
      <c r="U317" s="52" t="str">
        <f>'SRES-SUN'!$E$54</f>
        <v>SRES-SUN/NREL</v>
      </c>
      <c r="V317" s="52" t="str">
        <f>'SRES-BRE'!$E$54</f>
        <v>SRES/BRE</v>
      </c>
      <c r="W317" s="52" t="str">
        <f>S3PAS!$E$54</f>
        <v>S3PAS/SPAIN</v>
      </c>
      <c r="X317" s="52" t="str">
        <f>TRNSYS!$E$54</f>
        <v>TSYS/BEL-BRE</v>
      </c>
      <c r="Y317" s="52" t="str">
        <f>TASE!$E$54</f>
        <v>TASE/FINLAND</v>
      </c>
      <c r="Z317" s="52" t="str">
        <f>YourData!$E$54</f>
        <v>OS/NREL</v>
      </c>
    </row>
    <row r="318" spans="1:28">
      <c r="Q318" s="362" t="s">
        <v>24</v>
      </c>
      <c r="R318" s="35" t="str">
        <f>'ESP-DMU'!$E$52</f>
        <v>DMU</v>
      </c>
      <c r="S318" s="35" t="str">
        <f>'BLAST-USIT'!$E$52</f>
        <v>US-IT</v>
      </c>
      <c r="T318" s="35" t="str">
        <f>DOE21D!$E$52</f>
        <v>NREL</v>
      </c>
      <c r="U318" s="35" t="str">
        <f>'SRES-SUN'!$E$52</f>
        <v>NREL</v>
      </c>
      <c r="V318" s="35" t="str">
        <f>'SRES-BRE'!$E$52</f>
        <v>BRE</v>
      </c>
      <c r="W318" s="35" t="str">
        <f>S3PAS!$E$52</f>
        <v>SPAIN</v>
      </c>
      <c r="X318" s="35" t="str">
        <f>TRNSYS!$E$52</f>
        <v>BEL-BRE</v>
      </c>
      <c r="Y318" s="35" t="str">
        <f>TASE!$E$52</f>
        <v>FINLAND</v>
      </c>
      <c r="Z318" s="35" t="str">
        <f>YourData!$E$52</f>
        <v>NREL</v>
      </c>
    </row>
    <row r="319" spans="1:28" ht="42">
      <c r="Q319" s="361" t="s">
        <v>1325</v>
      </c>
      <c r="R319" s="49">
        <f t="shared" ref="R319:Z319" si="224">IF(AND(ISNUMBER(B254),ISNUMBER(B252)),B254-B252,"")</f>
        <v>-0.90800000000000014</v>
      </c>
      <c r="S319" s="49">
        <f t="shared" si="224"/>
        <v>-0.80500000000000005</v>
      </c>
      <c r="T319" s="49">
        <f t="shared" si="224"/>
        <v>-0.68400000000000005</v>
      </c>
      <c r="U319" s="49">
        <f t="shared" si="224"/>
        <v>-0.40999999999999992</v>
      </c>
      <c r="V319" s="49" t="str">
        <f t="shared" si="224"/>
        <v/>
      </c>
      <c r="W319" s="49">
        <f t="shared" si="224"/>
        <v>-0.54699999999999993</v>
      </c>
      <c r="X319" s="49">
        <f t="shared" si="224"/>
        <v>-0.81555555555555204</v>
      </c>
      <c r="Y319" s="49">
        <f t="shared" si="224"/>
        <v>-1.2199999999999998</v>
      </c>
      <c r="Z319" s="155">
        <f t="shared" si="224"/>
        <v>-0.87867699999999993</v>
      </c>
      <c r="AA319" s="37">
        <f t="shared" ref="AA319:AA326" si="225">MIN(R319:Y319)</f>
        <v>-1.2199999999999998</v>
      </c>
      <c r="AB319" s="37">
        <f t="shared" ref="AB319:AB326" si="226">MAX(R319:Y319)</f>
        <v>-0.40999999999999992</v>
      </c>
    </row>
    <row r="320" spans="1:28" ht="42">
      <c r="A320" s="75" t="s">
        <v>201</v>
      </c>
      <c r="Q320" s="361" t="s">
        <v>1468</v>
      </c>
      <c r="R320" s="49">
        <f t="shared" ref="R320:Z320" si="227">IF(AND(ISNUMBER(B224),ISNUMBER(B254)),B224-B254,"")</f>
        <v>2.3029999999999999</v>
      </c>
      <c r="S320" s="49">
        <f t="shared" si="227"/>
        <v>2.1879999999999997</v>
      </c>
      <c r="T320" s="49">
        <f t="shared" si="227"/>
        <v>2.7150000000000003</v>
      </c>
      <c r="U320" s="49">
        <f t="shared" si="227"/>
        <v>2.5190000000000001</v>
      </c>
      <c r="V320" s="49" t="str">
        <f t="shared" si="227"/>
        <v/>
      </c>
      <c r="W320" s="49">
        <f t="shared" si="227"/>
        <v>2.306</v>
      </c>
      <c r="X320" s="49">
        <f t="shared" si="227"/>
        <v>2.5838888888888922</v>
      </c>
      <c r="Y320" s="49">
        <f t="shared" si="227"/>
        <v>2.0989999999999998</v>
      </c>
      <c r="Z320" s="155">
        <f t="shared" si="227"/>
        <v>2.4025670000000003</v>
      </c>
      <c r="AA320" s="37">
        <f t="shared" si="225"/>
        <v>2.0989999999999998</v>
      </c>
      <c r="AB320" s="37">
        <f t="shared" si="226"/>
        <v>2.7150000000000003</v>
      </c>
    </row>
    <row r="321" spans="1:48" ht="42">
      <c r="A321" s="75" t="s">
        <v>213</v>
      </c>
      <c r="Q321" s="361" t="s">
        <v>1469</v>
      </c>
      <c r="R321" s="49">
        <f t="shared" ref="R321:Z321" si="228">IF(AND(ISNUMBER(B224),ISNUMBER(B255)),B224-B255,"")</f>
        <v>1.0359999999999998</v>
      </c>
      <c r="S321" s="49">
        <f t="shared" si="228"/>
        <v>0.7979999999999996</v>
      </c>
      <c r="T321" s="49" t="str">
        <f t="shared" si="228"/>
        <v/>
      </c>
      <c r="U321" s="49">
        <f t="shared" si="228"/>
        <v>0.87999999999999989</v>
      </c>
      <c r="V321" s="49" t="str">
        <f t="shared" si="228"/>
        <v/>
      </c>
      <c r="W321" s="49" t="str">
        <f t="shared" si="228"/>
        <v/>
      </c>
      <c r="X321" s="49">
        <f t="shared" si="228"/>
        <v>1.2230555555555598</v>
      </c>
      <c r="Y321" s="49">
        <f t="shared" si="228"/>
        <v>0.59499999999999975</v>
      </c>
      <c r="Z321" s="49">
        <f t="shared" si="228"/>
        <v>1.1399600000000003</v>
      </c>
      <c r="AA321" s="37">
        <f t="shared" si="225"/>
        <v>0.59499999999999975</v>
      </c>
      <c r="AB321" s="37">
        <f t="shared" si="226"/>
        <v>1.2230555555555598</v>
      </c>
    </row>
    <row r="322" spans="1:48" ht="42">
      <c r="A322" s="75" t="s">
        <v>293</v>
      </c>
      <c r="Q322" s="361" t="s">
        <v>1329</v>
      </c>
      <c r="R322" s="49">
        <f t="shared" ref="R322:Z324" si="229">IF(AND(ISNUMBER(B225),ISNUMBER(B215)),B225-B215,"")</f>
        <v>-3.7729999999999997</v>
      </c>
      <c r="S322" s="49">
        <f t="shared" si="229"/>
        <v>-3.3239999999999998</v>
      </c>
      <c r="T322" s="49">
        <f t="shared" si="229"/>
        <v>-3.7280000000000002</v>
      </c>
      <c r="U322" s="49">
        <f t="shared" si="229"/>
        <v>-3.0940000000000003</v>
      </c>
      <c r="V322" s="49" t="str">
        <f t="shared" si="229"/>
        <v/>
      </c>
      <c r="W322" s="49">
        <f t="shared" si="229"/>
        <v>-3.3839999999999999</v>
      </c>
      <c r="X322" s="49">
        <f t="shared" si="229"/>
        <v>-2.8833333333333298</v>
      </c>
      <c r="Y322" s="49">
        <f t="shared" si="229"/>
        <v>-2.9990000000000001</v>
      </c>
      <c r="Z322" s="49">
        <f t="shared" si="229"/>
        <v>-3.5926299999999998</v>
      </c>
      <c r="AA322" s="37">
        <f t="shared" si="225"/>
        <v>-3.7729999999999997</v>
      </c>
      <c r="AB322" s="37">
        <f t="shared" si="226"/>
        <v>-2.8833333333333298</v>
      </c>
    </row>
    <row r="323" spans="1:48" ht="42">
      <c r="A323" s="75" t="s">
        <v>65</v>
      </c>
      <c r="Q323" s="361" t="s">
        <v>1574</v>
      </c>
      <c r="R323" s="49">
        <f t="shared" si="229"/>
        <v>-1.2490000000000001</v>
      </c>
      <c r="S323" s="49">
        <f t="shared" si="229"/>
        <v>-1.1420000000000003</v>
      </c>
      <c r="T323" s="49">
        <f t="shared" si="229"/>
        <v>-1.3209999999999997</v>
      </c>
      <c r="U323" s="49">
        <f t="shared" si="229"/>
        <v>-1.1059999999999999</v>
      </c>
      <c r="V323" s="49" t="str">
        <f t="shared" si="229"/>
        <v/>
      </c>
      <c r="W323" s="49">
        <f t="shared" si="229"/>
        <v>-1.2259999999999995</v>
      </c>
      <c r="X323" s="49">
        <f t="shared" si="229"/>
        <v>-1.2250000000000005</v>
      </c>
      <c r="Y323" s="49">
        <f t="shared" si="229"/>
        <v>-1.5910000000000002</v>
      </c>
      <c r="Z323" s="49">
        <f t="shared" si="229"/>
        <v>-1.1421900000000003</v>
      </c>
      <c r="AA323" s="37">
        <f t="shared" si="225"/>
        <v>-1.5910000000000002</v>
      </c>
      <c r="AB323" s="37">
        <f t="shared" si="226"/>
        <v>-1.1059999999999999</v>
      </c>
    </row>
    <row r="324" spans="1:48" ht="42">
      <c r="A324" s="75" t="s">
        <v>66</v>
      </c>
      <c r="Q324" s="361" t="s">
        <v>1575</v>
      </c>
      <c r="R324" s="49">
        <f t="shared" si="229"/>
        <v>-1.1990000000000001</v>
      </c>
      <c r="S324" s="49">
        <f t="shared" si="229"/>
        <v>-1.1580000000000004</v>
      </c>
      <c r="T324" s="49">
        <f t="shared" si="229"/>
        <v>-1.2000000000000002</v>
      </c>
      <c r="U324" s="49">
        <f t="shared" si="229"/>
        <v>-1.0359999999999996</v>
      </c>
      <c r="V324" s="49" t="str">
        <f t="shared" si="229"/>
        <v/>
      </c>
      <c r="W324" s="49">
        <f t="shared" si="229"/>
        <v>-1.1789999999999998</v>
      </c>
      <c r="X324" s="49">
        <f t="shared" si="229"/>
        <v>-1.1099999999999999</v>
      </c>
      <c r="Y324" s="49" t="str">
        <f t="shared" si="229"/>
        <v/>
      </c>
      <c r="Z324" s="49">
        <f t="shared" si="229"/>
        <v>-1.101</v>
      </c>
      <c r="AA324" s="37">
        <f t="shared" si="225"/>
        <v>-1.2000000000000002</v>
      </c>
      <c r="AB324" s="37">
        <f t="shared" si="226"/>
        <v>-1.0359999999999996</v>
      </c>
    </row>
    <row r="325" spans="1:48" ht="42">
      <c r="A325" s="75" t="s">
        <v>63</v>
      </c>
      <c r="B325" s="20" t="s">
        <v>204</v>
      </c>
      <c r="C325" s="20" t="s">
        <v>204</v>
      </c>
      <c r="D325" s="26" t="s">
        <v>204</v>
      </c>
      <c r="E325" s="20" t="s">
        <v>204</v>
      </c>
      <c r="F325" s="20" t="s">
        <v>204</v>
      </c>
      <c r="G325" s="20" t="s">
        <v>204</v>
      </c>
      <c r="H325" s="20" t="s">
        <v>204</v>
      </c>
      <c r="I325" s="20" t="s">
        <v>204</v>
      </c>
      <c r="J325" s="20" t="s">
        <v>204</v>
      </c>
      <c r="K325" s="22" t="s">
        <v>22</v>
      </c>
      <c r="L325" s="22" t="s">
        <v>23</v>
      </c>
      <c r="Q325" s="361" t="s">
        <v>1626</v>
      </c>
      <c r="R325" s="49" t="str">
        <f>IF(AND(ISNUMBER(B228),ISNUMBER(#REF!)),B228-#REF!,"")</f>
        <v/>
      </c>
      <c r="S325" s="49" t="str">
        <f>IF(AND(ISNUMBER(C228),ISNUMBER(#REF!)),C228-#REF!,"")</f>
        <v/>
      </c>
      <c r="T325" s="49" t="str">
        <f>IF(AND(ISNUMBER(D228),ISNUMBER(#REF!)),D228-#REF!,"")</f>
        <v/>
      </c>
      <c r="U325" s="49" t="str">
        <f>IF(AND(ISNUMBER(E228),ISNUMBER(#REF!)),E228-#REF!,"")</f>
        <v/>
      </c>
      <c r="V325" s="49" t="str">
        <f>IF(AND(ISNUMBER(F228),ISNUMBER(#REF!)),F228-#REF!,"")</f>
        <v/>
      </c>
      <c r="W325" s="49" t="str">
        <f>IF(AND(ISNUMBER(G228),ISNUMBER(#REF!)),G228-#REF!,"")</f>
        <v/>
      </c>
      <c r="X325" s="49" t="str">
        <f>IF(AND(ISNUMBER(H228),ISNUMBER(#REF!)),H228-#REF!,"")</f>
        <v/>
      </c>
      <c r="Y325" s="49" t="str">
        <f>IF(AND(ISNUMBER(I228),ISNUMBER(#REF!)),I228-#REF!,"")</f>
        <v/>
      </c>
      <c r="Z325" s="49" t="str">
        <f>IF(AND(ISNUMBER(J228),ISNUMBER(#REF!)),J228-#REF!,"")</f>
        <v/>
      </c>
      <c r="AA325" s="37">
        <f t="shared" si="225"/>
        <v>0</v>
      </c>
      <c r="AB325" s="37">
        <f t="shared" si="226"/>
        <v>0</v>
      </c>
    </row>
    <row r="326" spans="1:48" ht="42">
      <c r="A326" s="75" t="s">
        <v>87</v>
      </c>
      <c r="B326" s="52" t="str">
        <f>'ESP-DMU'!$E$54</f>
        <v>ESP/DMU</v>
      </c>
      <c r="C326" s="52" t="str">
        <f>'BLAST-USIT'!$E$54</f>
        <v>BLAST/US-IT</v>
      </c>
      <c r="D326" s="52" t="str">
        <f>DOE21D!$E$54</f>
        <v>DOE21D/NREL</v>
      </c>
      <c r="E326" s="52" t="str">
        <f>'SRES-SUN'!$E$54</f>
        <v>SRES-SUN/NREL</v>
      </c>
      <c r="F326" s="52" t="str">
        <f>'SRES-BRE'!$E$54</f>
        <v>SRES/BRE</v>
      </c>
      <c r="G326" s="52" t="str">
        <f>S3PAS!$E$54</f>
        <v>S3PAS/SPAIN</v>
      </c>
      <c r="H326" s="52" t="str">
        <f>TRNSYS!$E$54</f>
        <v>TSYS/BEL-BRE</v>
      </c>
      <c r="I326" s="52" t="str">
        <f>TASE!$E$54</f>
        <v>TASE/FINLAND</v>
      </c>
      <c r="J326" s="52" t="str">
        <f>YourData!$E$54</f>
        <v>OS/NREL</v>
      </c>
      <c r="Q326" s="361" t="s">
        <v>1343</v>
      </c>
      <c r="R326" s="49">
        <f t="shared" ref="R326:Z326" si="230">IF(AND(ISNUMBER(B229),ISNUMBER(B219)),B229-B219,"")</f>
        <v>-3.9979999999999998</v>
      </c>
      <c r="S326" s="49">
        <f t="shared" si="230"/>
        <v>-3.2100000000000004</v>
      </c>
      <c r="T326" s="49">
        <f t="shared" si="230"/>
        <v>-3.8519999999999999</v>
      </c>
      <c r="U326" s="49">
        <f t="shared" si="230"/>
        <v>-3.5010000000000003</v>
      </c>
      <c r="V326" s="49" t="str">
        <f t="shared" si="230"/>
        <v/>
      </c>
      <c r="W326" s="49">
        <f t="shared" si="230"/>
        <v>-3.4659999999999997</v>
      </c>
      <c r="X326" s="49">
        <f t="shared" si="230"/>
        <v>-3.69166666666667</v>
      </c>
      <c r="Y326" s="49">
        <f t="shared" si="230"/>
        <v>-3.8120000000000003</v>
      </c>
      <c r="Z326" s="49">
        <f t="shared" si="230"/>
        <v>-4.1294500000000003</v>
      </c>
      <c r="AA326" s="37">
        <f t="shared" si="225"/>
        <v>-3.9979999999999998</v>
      </c>
      <c r="AB326" s="37">
        <f t="shared" si="226"/>
        <v>-3.2100000000000004</v>
      </c>
    </row>
    <row r="327" spans="1:48">
      <c r="A327" s="359" t="s">
        <v>1277</v>
      </c>
      <c r="B327" s="86">
        <f>IF(ISNUMBER('ESP-DMU'!$B333),'ESP-DMU'!$B333,"")</f>
        <v>599</v>
      </c>
      <c r="C327" s="86" t="str">
        <f>IF(ISNUMBER('BLAST-USIT'!$B333),'BLAST-USIT'!$B333,"")</f>
        <v/>
      </c>
      <c r="D327" s="86">
        <f>IF(ISNUMBER(DOE21D!$B333),DOE21D!$B333,"")</f>
        <v>481</v>
      </c>
      <c r="E327" s="86">
        <f>IF(ISNUMBER('SRES-SUN'!$B333),'SRES-SUN'!$B333,"")</f>
        <v>554</v>
      </c>
      <c r="F327" s="86">
        <f>IF(ISNUMBER('SRES-BRE'!$B333),'SRES-BRE'!$B333,"")</f>
        <v>441.3</v>
      </c>
      <c r="G327" s="86">
        <f>IF(ISNUMBER(S3PAS!$B333),S3PAS!$B333,"")</f>
        <v>431</v>
      </c>
      <c r="H327" s="86">
        <f>IF(ISNUMBER(TRNSYS!$B333),TRNSYS!$B333,"")</f>
        <v>437.5</v>
      </c>
      <c r="I327" s="86" t="str">
        <f>IF(ISNUMBER(TASE!$B333),TASE!$B333,"")</f>
        <v/>
      </c>
      <c r="J327" s="86">
        <f>IF(ISNUMBER(YourData!$B333),YourData!$B333,"")</f>
        <v>525.94100000000003</v>
      </c>
      <c r="K327" s="86">
        <f>MIN(B327:I327)</f>
        <v>431</v>
      </c>
      <c r="L327" s="86">
        <f>MAX(B327:I327)</f>
        <v>599</v>
      </c>
      <c r="M327" s="87">
        <f>AVERAGE(B327:I327)</f>
        <v>490.63333333333338</v>
      </c>
      <c r="Q327" s="355"/>
    </row>
    <row r="328" spans="1:48">
      <c r="A328" s="359" t="s">
        <v>1278</v>
      </c>
      <c r="B328" s="86">
        <f>IF(ISNUMBER('ESP-DMU'!$B334),'ESP-DMU'!$B334,"")</f>
        <v>785</v>
      </c>
      <c r="C328" s="86" t="str">
        <f>IF(ISNUMBER('BLAST-USIT'!$B334),'BLAST-USIT'!$B334,"")</f>
        <v/>
      </c>
      <c r="D328" s="86">
        <f>IF(ISNUMBER(DOE21D!$B334),DOE21D!$B334,"")</f>
        <v>831</v>
      </c>
      <c r="E328" s="86">
        <f>IF(ISNUMBER('SRES-SUN'!$B334),'SRES-SUN'!$B334,"")</f>
        <v>803</v>
      </c>
      <c r="F328" s="86">
        <f>IF(ISNUMBER('SRES-BRE'!$B334),'SRES-BRE'!$B334,"")</f>
        <v>774.86</v>
      </c>
      <c r="G328" s="86">
        <f>IF(ISNUMBER(S3PAS!$B334),S3PAS!$B334,"")</f>
        <v>757</v>
      </c>
      <c r="H328" s="86">
        <f>IF(ISNUMBER(TRNSYS!$B334),TRNSYS!$B334,"")</f>
        <v>782</v>
      </c>
      <c r="I328" s="86">
        <f>IF(ISNUMBER(TASE!$B334),TASE!$B334,"")</f>
        <v>809</v>
      </c>
      <c r="J328" s="86">
        <f>IF(ISNUMBER(YourData!$B334),YourData!$B334,"")</f>
        <v>789.13099999999997</v>
      </c>
      <c r="K328" s="86">
        <f>MIN(B328:I328)</f>
        <v>757</v>
      </c>
      <c r="L328" s="86">
        <f>MAX(B328:I328)</f>
        <v>831</v>
      </c>
      <c r="M328" s="87">
        <f>AVERAGE(B328:I328)</f>
        <v>791.6942857142858</v>
      </c>
      <c r="Q328" s="355"/>
    </row>
    <row r="329" spans="1:48">
      <c r="Q329" s="355"/>
    </row>
    <row r="330" spans="1:48">
      <c r="A330" s="75" t="s">
        <v>201</v>
      </c>
      <c r="Q330" s="355"/>
    </row>
    <row r="331" spans="1:48">
      <c r="A331" s="75" t="s">
        <v>299</v>
      </c>
      <c r="Q331" s="355"/>
    </row>
    <row r="332" spans="1:48">
      <c r="A332" s="75" t="s">
        <v>293</v>
      </c>
      <c r="Q332" s="355"/>
    </row>
    <row r="333" spans="1:48">
      <c r="A333" s="75" t="s">
        <v>65</v>
      </c>
      <c r="Q333" s="355"/>
    </row>
    <row r="334" spans="1:48">
      <c r="A334" s="75" t="s">
        <v>66</v>
      </c>
      <c r="Q334" s="355"/>
    </row>
    <row r="335" spans="1:48">
      <c r="A335" s="75" t="s">
        <v>63</v>
      </c>
      <c r="B335" s="20" t="s">
        <v>89</v>
      </c>
      <c r="C335" s="20" t="s">
        <v>89</v>
      </c>
      <c r="D335" s="26" t="s">
        <v>89</v>
      </c>
      <c r="E335" s="20" t="s">
        <v>89</v>
      </c>
      <c r="F335" s="20" t="s">
        <v>89</v>
      </c>
      <c r="G335" s="20" t="s">
        <v>89</v>
      </c>
      <c r="H335" s="20" t="s">
        <v>89</v>
      </c>
      <c r="I335" s="20" t="s">
        <v>89</v>
      </c>
      <c r="J335" s="20" t="s">
        <v>89</v>
      </c>
      <c r="K335" s="22" t="s">
        <v>22</v>
      </c>
      <c r="L335" s="22" t="s">
        <v>23</v>
      </c>
      <c r="Q335" s="353" t="s">
        <v>338</v>
      </c>
      <c r="R335" s="236"/>
      <c r="S335" s="236"/>
      <c r="T335" s="236"/>
      <c r="U335" s="236"/>
      <c r="V335" s="235" t="s">
        <v>338</v>
      </c>
      <c r="W335" s="236"/>
      <c r="X335" s="236"/>
      <c r="Y335" s="235" t="s">
        <v>338</v>
      </c>
      <c r="Z335" s="236"/>
      <c r="AA335" s="236"/>
      <c r="AB335" s="236"/>
      <c r="AC335" s="235" t="s">
        <v>338</v>
      </c>
      <c r="AD335" s="237"/>
      <c r="AE335" s="237"/>
      <c r="AF335" s="237"/>
      <c r="AG335" s="235" t="s">
        <v>338</v>
      </c>
      <c r="AH335" s="237"/>
      <c r="AI335" s="237"/>
      <c r="AJ335" s="237"/>
      <c r="AK335" s="235" t="s">
        <v>338</v>
      </c>
      <c r="AL335" s="237"/>
      <c r="AM335" s="237"/>
      <c r="AN335" s="237"/>
      <c r="AO335" s="235" t="s">
        <v>338</v>
      </c>
      <c r="AP335" s="237"/>
      <c r="AQ335" s="237"/>
      <c r="AR335" s="237"/>
      <c r="AS335" s="235" t="s">
        <v>338</v>
      </c>
      <c r="AT335" s="237"/>
      <c r="AU335" s="237"/>
      <c r="AV335" s="237"/>
    </row>
    <row r="336" spans="1:48">
      <c r="A336" s="75" t="s">
        <v>87</v>
      </c>
      <c r="B336" s="52" t="str">
        <f>'ESP-DMU'!$E$54</f>
        <v>ESP/DMU</v>
      </c>
      <c r="C336" s="52" t="str">
        <f>'BLAST-USIT'!$E$54</f>
        <v>BLAST/US-IT</v>
      </c>
      <c r="D336" s="52" t="str">
        <f>DOE21D!$E$54</f>
        <v>DOE21D/NREL</v>
      </c>
      <c r="E336" s="52" t="str">
        <f>'SRES-SUN'!$E$54</f>
        <v>SRES-SUN/NREL</v>
      </c>
      <c r="F336" s="52" t="str">
        <f>'SRES-BRE'!$E$54</f>
        <v>SRES/BRE</v>
      </c>
      <c r="G336" s="52" t="str">
        <f>S3PAS!$E$54</f>
        <v>S3PAS/SPAIN</v>
      </c>
      <c r="H336" s="52" t="str">
        <f>TRNSYS!$E$54</f>
        <v>TSYS/BEL-BRE</v>
      </c>
      <c r="I336" s="52" t="str">
        <f>TASE!$E$54</f>
        <v>TASE/FINLAND</v>
      </c>
      <c r="J336" s="52" t="str">
        <f>YourData!$E$54</f>
        <v>OS/NREL</v>
      </c>
      <c r="Q336" s="354"/>
      <c r="R336" s="236"/>
      <c r="S336" s="236"/>
      <c r="T336" s="236"/>
      <c r="U336" s="236"/>
      <c r="V336" s="236"/>
      <c r="W336" s="236"/>
      <c r="X336" s="236"/>
      <c r="Y336" s="236"/>
      <c r="Z336" s="236"/>
      <c r="AA336" s="236"/>
      <c r="AB336" s="236"/>
      <c r="AC336" s="238" t="s">
        <v>7</v>
      </c>
      <c r="AD336" s="237"/>
      <c r="AE336" s="237"/>
      <c r="AF336" s="238" t="s">
        <v>8</v>
      </c>
      <c r="AG336" s="237"/>
      <c r="AH336" s="237"/>
      <c r="AI336" s="238" t="s">
        <v>9</v>
      </c>
      <c r="AJ336" s="237"/>
      <c r="AK336" s="237"/>
      <c r="AL336" s="238" t="s">
        <v>10</v>
      </c>
      <c r="AM336" s="239" t="s">
        <v>89</v>
      </c>
      <c r="AN336" s="237"/>
      <c r="AO336" s="238" t="s">
        <v>11</v>
      </c>
      <c r="AP336" s="237"/>
      <c r="AQ336" s="237"/>
      <c r="AR336" s="238" t="s">
        <v>12</v>
      </c>
      <c r="AS336" s="237"/>
      <c r="AT336" s="237"/>
      <c r="AU336" s="237"/>
      <c r="AV336" s="237"/>
    </row>
    <row r="337" spans="1:48">
      <c r="A337" s="355" t="s">
        <v>1276</v>
      </c>
      <c r="B337" s="58">
        <f>B316/B304</f>
        <v>0.67403314917127077</v>
      </c>
      <c r="C337" s="58" t="s">
        <v>89</v>
      </c>
      <c r="D337" s="58">
        <f t="shared" ref="D337:I337" si="231">D316/D304</f>
        <v>0.68118628359592215</v>
      </c>
      <c r="E337" s="58">
        <f t="shared" si="231"/>
        <v>0.68693918245264207</v>
      </c>
      <c r="F337" s="58">
        <f t="shared" si="231"/>
        <v>0.65727962638645654</v>
      </c>
      <c r="G337" s="58">
        <f t="shared" si="231"/>
        <v>0.64071856287425155</v>
      </c>
      <c r="H337" s="58">
        <f t="shared" si="231"/>
        <v>0.65382411067193669</v>
      </c>
      <c r="I337" s="58">
        <f t="shared" si="231"/>
        <v>0.6477064220183486</v>
      </c>
      <c r="J337" s="27">
        <f>IF(AND(ISNUMBER(J316),ISNUMBER(J304)),J316/J304,"")</f>
        <v>0.69524761227588061</v>
      </c>
      <c r="K337" s="49">
        <f>MIN(B337:I337)</f>
        <v>0.64071856287425155</v>
      </c>
      <c r="L337" s="49">
        <f>MAX(B337:I337)</f>
        <v>0.68693918245264207</v>
      </c>
      <c r="M337" s="50">
        <f>AVERAGE(B337:I337)</f>
        <v>0.66309819102440404</v>
      </c>
      <c r="Q337" s="354" t="s">
        <v>64</v>
      </c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6"/>
      <c r="AC337" s="238" t="s">
        <v>16</v>
      </c>
      <c r="AD337" s="237"/>
      <c r="AE337" s="237"/>
      <c r="AF337" s="238" t="s">
        <v>17</v>
      </c>
      <c r="AG337" s="237"/>
      <c r="AH337" s="237"/>
      <c r="AI337" s="238" t="s">
        <v>18</v>
      </c>
      <c r="AJ337" s="237"/>
      <c r="AK337" s="237"/>
      <c r="AL337" s="238" t="s">
        <v>19</v>
      </c>
      <c r="AM337" s="239" t="s">
        <v>89</v>
      </c>
      <c r="AN337" s="237"/>
      <c r="AO337" s="238" t="s">
        <v>20</v>
      </c>
      <c r="AP337" s="237"/>
      <c r="AQ337" s="237"/>
      <c r="AR337" s="238" t="s">
        <v>21</v>
      </c>
      <c r="AS337" s="237"/>
      <c r="AT337" s="241" t="s">
        <v>13</v>
      </c>
      <c r="AU337" s="241" t="s">
        <v>13</v>
      </c>
      <c r="AV337" s="237"/>
    </row>
    <row r="338" spans="1:48">
      <c r="A338" s="355" t="s">
        <v>1274</v>
      </c>
      <c r="B338" s="58">
        <f>B317/B305</f>
        <v>0.64972527472527475</v>
      </c>
      <c r="C338" s="58" t="s">
        <v>89</v>
      </c>
      <c r="D338" s="58">
        <f t="shared" ref="D338:I338" si="232">D317/D305</f>
        <v>0.67113665389527455</v>
      </c>
      <c r="E338" s="58">
        <f t="shared" si="232"/>
        <v>0.6517615176151762</v>
      </c>
      <c r="F338" s="58">
        <f t="shared" si="232"/>
        <v>0.65020099475369619</v>
      </c>
      <c r="G338" s="58">
        <f t="shared" si="232"/>
        <v>0.62822252374491183</v>
      </c>
      <c r="H338" s="58">
        <f t="shared" si="232"/>
        <v>0.64662943495400782</v>
      </c>
      <c r="I338" s="58">
        <f t="shared" si="232"/>
        <v>0.62261580381471393</v>
      </c>
      <c r="J338" s="27">
        <f>IF(AND(ISNUMBER(J317),ISNUMBER(J305)),J317/J305,"")</f>
        <v>0.63438168412481988</v>
      </c>
      <c r="K338" s="49">
        <f>MIN(B338:I338)</f>
        <v>0.62261580381471393</v>
      </c>
      <c r="L338" s="49">
        <f>MAX(B338:I338)</f>
        <v>0.67113665389527455</v>
      </c>
      <c r="M338" s="50">
        <f>AVERAGE(B338:I338)</f>
        <v>0.64575602907186502</v>
      </c>
      <c r="Q338" s="354" t="s">
        <v>65</v>
      </c>
      <c r="R338" s="236"/>
      <c r="S338" s="242" t="s">
        <v>4</v>
      </c>
      <c r="T338" s="236"/>
      <c r="U338" s="236"/>
      <c r="V338" s="236"/>
      <c r="W338" s="242" t="s">
        <v>5</v>
      </c>
      <c r="X338" s="236"/>
      <c r="Y338" s="236"/>
      <c r="Z338" s="242" t="s">
        <v>6</v>
      </c>
      <c r="AA338" s="236"/>
      <c r="AB338" s="236"/>
      <c r="AC338" s="238" t="s">
        <v>90</v>
      </c>
      <c r="AD338" s="239" t="s">
        <v>91</v>
      </c>
      <c r="AE338" s="243" t="s">
        <v>68</v>
      </c>
      <c r="AF338" s="238" t="s">
        <v>90</v>
      </c>
      <c r="AG338" s="239" t="s">
        <v>91</v>
      </c>
      <c r="AH338" s="243" t="s">
        <v>68</v>
      </c>
      <c r="AI338" s="238" t="s">
        <v>90</v>
      </c>
      <c r="AJ338" s="239" t="s">
        <v>91</v>
      </c>
      <c r="AK338" s="243" t="s">
        <v>68</v>
      </c>
      <c r="AL338" s="238" t="s">
        <v>90</v>
      </c>
      <c r="AM338" s="239" t="s">
        <v>91</v>
      </c>
      <c r="AN338" s="243" t="s">
        <v>68</v>
      </c>
      <c r="AO338" s="238" t="s">
        <v>90</v>
      </c>
      <c r="AP338" s="239" t="s">
        <v>91</v>
      </c>
      <c r="AQ338" s="243" t="s">
        <v>68</v>
      </c>
      <c r="AR338" s="238" t="s">
        <v>90</v>
      </c>
      <c r="AS338" s="239" t="s">
        <v>91</v>
      </c>
      <c r="AT338" s="241" t="s">
        <v>22</v>
      </c>
      <c r="AU338" s="241" t="s">
        <v>23</v>
      </c>
      <c r="AV338" s="237"/>
    </row>
    <row r="339" spans="1:48">
      <c r="Q339" s="354" t="s">
        <v>66</v>
      </c>
      <c r="R339" s="236"/>
      <c r="S339" s="242" t="s">
        <v>14</v>
      </c>
      <c r="T339" s="236"/>
      <c r="U339" s="236"/>
      <c r="V339" s="236"/>
      <c r="W339" s="242" t="s">
        <v>67</v>
      </c>
      <c r="X339" s="236"/>
      <c r="Y339" s="236"/>
      <c r="Z339" s="242" t="s">
        <v>16</v>
      </c>
      <c r="AA339" s="236"/>
      <c r="AB339" s="236"/>
      <c r="AC339" s="244" t="s">
        <v>92</v>
      </c>
      <c r="AD339" s="245">
        <v>2</v>
      </c>
      <c r="AE339" s="246">
        <v>4.3070000000000004</v>
      </c>
      <c r="AF339" s="247">
        <v>1462</v>
      </c>
      <c r="AG339" s="245">
        <v>2</v>
      </c>
      <c r="AH339" s="246">
        <v>4.0369999999999999</v>
      </c>
      <c r="AI339" s="244" t="s">
        <v>92</v>
      </c>
      <c r="AJ339" s="245">
        <v>2</v>
      </c>
      <c r="AK339" s="246">
        <v>3.9305555555555598</v>
      </c>
      <c r="AL339" s="248" t="s">
        <v>93</v>
      </c>
      <c r="AM339" s="245">
        <v>6</v>
      </c>
      <c r="AN339" s="246">
        <v>4.3540000000000001</v>
      </c>
      <c r="AO339" s="244" t="s">
        <v>92</v>
      </c>
      <c r="AP339" s="245">
        <v>2</v>
      </c>
      <c r="AQ339" s="237"/>
      <c r="AR339" s="237"/>
      <c r="AS339" s="237"/>
      <c r="AT339" s="246">
        <v>3.4369999999999998</v>
      </c>
      <c r="AU339" s="246">
        <v>4.3540000000000001</v>
      </c>
      <c r="AV339" s="237"/>
    </row>
    <row r="340" spans="1:48">
      <c r="A340" s="75" t="s">
        <v>201</v>
      </c>
      <c r="Q340" s="354" t="s">
        <v>63</v>
      </c>
      <c r="R340" s="249" t="s">
        <v>68</v>
      </c>
      <c r="S340" s="242" t="s">
        <v>90</v>
      </c>
      <c r="T340" s="240" t="s">
        <v>91</v>
      </c>
      <c r="U340" s="240" t="s">
        <v>91</v>
      </c>
      <c r="V340" s="249" t="s">
        <v>68</v>
      </c>
      <c r="W340" s="242" t="s">
        <v>90</v>
      </c>
      <c r="X340" s="240" t="s">
        <v>91</v>
      </c>
      <c r="Y340" s="249" t="s">
        <v>68</v>
      </c>
      <c r="Z340" s="242" t="s">
        <v>90</v>
      </c>
      <c r="AA340" s="240" t="s">
        <v>91</v>
      </c>
      <c r="AB340" s="249" t="s">
        <v>68</v>
      </c>
      <c r="AC340" s="244" t="s">
        <v>92</v>
      </c>
      <c r="AD340" s="245">
        <v>2</v>
      </c>
      <c r="AE340" s="246">
        <v>4.306</v>
      </c>
      <c r="AF340" s="247">
        <v>1462</v>
      </c>
      <c r="AG340" s="245">
        <v>2</v>
      </c>
      <c r="AH340" s="246">
        <v>4.0369999999999999</v>
      </c>
      <c r="AI340" s="244" t="s">
        <v>92</v>
      </c>
      <c r="AJ340" s="245">
        <v>2</v>
      </c>
      <c r="AK340" s="246">
        <v>3.9222222222222198</v>
      </c>
      <c r="AL340" s="248" t="s">
        <v>93</v>
      </c>
      <c r="AM340" s="245">
        <v>6</v>
      </c>
      <c r="AN340" s="246">
        <v>4.3540000000000001</v>
      </c>
      <c r="AO340" s="244" t="s">
        <v>92</v>
      </c>
      <c r="AP340" s="245">
        <v>2</v>
      </c>
      <c r="AQ340" s="237"/>
      <c r="AR340" s="237"/>
      <c r="AS340" s="237"/>
      <c r="AT340" s="246">
        <v>3.4369999999999998</v>
      </c>
      <c r="AU340" s="246">
        <v>4.3540000000000001</v>
      </c>
      <c r="AV340" s="237"/>
    </row>
    <row r="341" spans="1:48">
      <c r="A341" s="75" t="s">
        <v>300</v>
      </c>
      <c r="Q341" s="354">
        <v>600</v>
      </c>
      <c r="R341" s="250">
        <v>3.4369999999999998</v>
      </c>
      <c r="S341" s="251">
        <v>33973</v>
      </c>
      <c r="T341" s="252">
        <v>5</v>
      </c>
      <c r="U341" s="252">
        <v>5</v>
      </c>
      <c r="V341" s="250">
        <v>3.94</v>
      </c>
      <c r="W341" s="253" t="s">
        <v>92</v>
      </c>
      <c r="X341" s="252">
        <v>5</v>
      </c>
      <c r="Y341" s="250">
        <v>4.0449999999999999</v>
      </c>
      <c r="Z341" s="253" t="s">
        <v>92</v>
      </c>
      <c r="AA341" s="252">
        <v>5</v>
      </c>
      <c r="AB341" s="250">
        <v>4.258</v>
      </c>
      <c r="AC341" s="244" t="s">
        <v>92</v>
      </c>
      <c r="AD341" s="245">
        <v>2</v>
      </c>
      <c r="AE341" s="246">
        <v>4.306</v>
      </c>
      <c r="AF341" s="247">
        <v>1462</v>
      </c>
      <c r="AG341" s="245">
        <v>2</v>
      </c>
      <c r="AH341" s="246">
        <v>4.2770000000000001</v>
      </c>
      <c r="AI341" s="244" t="s">
        <v>92</v>
      </c>
      <c r="AJ341" s="245">
        <v>2</v>
      </c>
      <c r="AK341" s="246">
        <v>3.9222222222222198</v>
      </c>
      <c r="AL341" s="248" t="s">
        <v>93</v>
      </c>
      <c r="AM341" s="245">
        <v>6</v>
      </c>
      <c r="AN341" s="246">
        <v>4.3789999999999996</v>
      </c>
      <c r="AO341" s="244" t="s">
        <v>92</v>
      </c>
      <c r="AP341" s="245">
        <v>2</v>
      </c>
      <c r="AQ341" s="237"/>
      <c r="AR341" s="237"/>
      <c r="AS341" s="237"/>
      <c r="AT341" s="246">
        <v>3.5910000000000002</v>
      </c>
      <c r="AU341" s="246">
        <v>4.3789999999999996</v>
      </c>
      <c r="AV341" s="237"/>
    </row>
    <row r="342" spans="1:48">
      <c r="A342" s="75" t="s">
        <v>293</v>
      </c>
      <c r="Q342" s="354">
        <v>610</v>
      </c>
      <c r="R342" s="250">
        <v>3.4369999999999998</v>
      </c>
      <c r="S342" s="251">
        <v>33973</v>
      </c>
      <c r="T342" s="252">
        <v>5</v>
      </c>
      <c r="U342" s="252">
        <v>5</v>
      </c>
      <c r="V342" s="250">
        <v>3.9409999999999998</v>
      </c>
      <c r="W342" s="253" t="s">
        <v>92</v>
      </c>
      <c r="X342" s="252">
        <v>5</v>
      </c>
      <c r="Y342" s="250">
        <v>4.0339999999999998</v>
      </c>
      <c r="Z342" s="253" t="s">
        <v>92</v>
      </c>
      <c r="AA342" s="252">
        <v>5</v>
      </c>
      <c r="AB342" s="250">
        <v>4.258</v>
      </c>
      <c r="AC342" s="244" t="s">
        <v>92</v>
      </c>
      <c r="AD342" s="245">
        <v>2</v>
      </c>
      <c r="AE342" s="246">
        <v>4.306</v>
      </c>
      <c r="AF342" s="247">
        <v>1462</v>
      </c>
      <c r="AG342" s="245">
        <v>2</v>
      </c>
      <c r="AH342" s="246">
        <v>4.2779999999999996</v>
      </c>
      <c r="AI342" s="244" t="s">
        <v>92</v>
      </c>
      <c r="AJ342" s="245">
        <v>2</v>
      </c>
      <c r="AK342" s="246">
        <v>3.9222222222222198</v>
      </c>
      <c r="AL342" s="248" t="s">
        <v>93</v>
      </c>
      <c r="AM342" s="245">
        <v>6</v>
      </c>
      <c r="AN342" s="246">
        <v>4.3789999999999996</v>
      </c>
      <c r="AO342" s="244" t="s">
        <v>92</v>
      </c>
      <c r="AP342" s="245">
        <v>2</v>
      </c>
      <c r="AQ342" s="237"/>
      <c r="AR342" s="237"/>
      <c r="AS342" s="237"/>
      <c r="AT342" s="246">
        <v>3.5920000000000001</v>
      </c>
      <c r="AU342" s="246">
        <v>4.2779999999999996</v>
      </c>
      <c r="AV342" s="237"/>
    </row>
    <row r="343" spans="1:48">
      <c r="A343" s="75" t="s">
        <v>65</v>
      </c>
      <c r="Q343" s="354">
        <v>620</v>
      </c>
      <c r="R343" s="250">
        <v>3.5910000000000002</v>
      </c>
      <c r="S343" s="251">
        <v>33973</v>
      </c>
      <c r="T343" s="252">
        <v>6</v>
      </c>
      <c r="U343" s="252">
        <v>6</v>
      </c>
      <c r="V343" s="250">
        <v>3.9409999999999998</v>
      </c>
      <c r="W343" s="253" t="s">
        <v>92</v>
      </c>
      <c r="X343" s="252">
        <v>5</v>
      </c>
      <c r="Y343" s="250">
        <v>4.0460000000000003</v>
      </c>
      <c r="Z343" s="253" t="s">
        <v>92</v>
      </c>
      <c r="AA343" s="252">
        <v>5</v>
      </c>
      <c r="AB343" s="250">
        <v>4.2770000000000001</v>
      </c>
      <c r="AC343" s="244" t="s">
        <v>92</v>
      </c>
      <c r="AD343" s="245">
        <v>8</v>
      </c>
      <c r="AE343" s="246">
        <v>8.0779999999999994</v>
      </c>
      <c r="AF343" s="247">
        <v>1462</v>
      </c>
      <c r="AG343" s="245">
        <v>8</v>
      </c>
      <c r="AH343" s="246">
        <v>6.3470000000000004</v>
      </c>
      <c r="AI343" s="244" t="s">
        <v>92</v>
      </c>
      <c r="AJ343" s="245">
        <v>8</v>
      </c>
      <c r="AK343" s="246">
        <v>5.7222222222222197</v>
      </c>
      <c r="AL343" s="248" t="s">
        <v>93</v>
      </c>
      <c r="AM343" s="245">
        <v>8</v>
      </c>
      <c r="AN343" s="246">
        <v>6.9539999999999997</v>
      </c>
      <c r="AO343" s="244" t="s">
        <v>92</v>
      </c>
      <c r="AP343" s="245">
        <v>8</v>
      </c>
      <c r="AQ343" s="237"/>
      <c r="AR343" s="237"/>
      <c r="AS343" s="237"/>
      <c r="AT343" s="246">
        <v>5.2320000000000002</v>
      </c>
      <c r="AU343" s="246">
        <v>6.9539999999999997</v>
      </c>
      <c r="AV343" s="237"/>
    </row>
    <row r="344" spans="1:48">
      <c r="A344" s="75" t="s">
        <v>66</v>
      </c>
      <c r="Q344" s="354">
        <v>630</v>
      </c>
      <c r="R344" s="250">
        <v>3.5920000000000001</v>
      </c>
      <c r="S344" s="251">
        <v>33973</v>
      </c>
      <c r="T344" s="252">
        <v>7</v>
      </c>
      <c r="U344" s="252">
        <v>7</v>
      </c>
      <c r="V344" s="250">
        <v>3.9409999999999998</v>
      </c>
      <c r="W344" s="253" t="s">
        <v>92</v>
      </c>
      <c r="X344" s="252">
        <v>5</v>
      </c>
      <c r="Y344" s="250">
        <v>4.0250000000000004</v>
      </c>
      <c r="Z344" s="253" t="s">
        <v>92</v>
      </c>
      <c r="AA344" s="252">
        <v>5</v>
      </c>
      <c r="AB344" s="250">
        <v>4.28</v>
      </c>
      <c r="AC344" s="237"/>
      <c r="AD344" s="237"/>
      <c r="AE344" s="246">
        <v>0</v>
      </c>
      <c r="AF344" s="237"/>
      <c r="AG344" s="237"/>
      <c r="AH344" s="246">
        <v>0</v>
      </c>
      <c r="AI344" s="237"/>
      <c r="AJ344" s="237"/>
      <c r="AK344" s="246">
        <v>0</v>
      </c>
      <c r="AL344" s="254" t="s">
        <v>89</v>
      </c>
      <c r="AM344" s="237"/>
      <c r="AN344" s="246">
        <v>0</v>
      </c>
      <c r="AO344" s="237"/>
      <c r="AP344" s="237"/>
      <c r="AQ344" s="237"/>
      <c r="AR344" s="237"/>
      <c r="AS344" s="237"/>
      <c r="AT344" s="237"/>
      <c r="AU344" s="237"/>
      <c r="AV344" s="237"/>
    </row>
    <row r="345" spans="1:48">
      <c r="A345" s="75" t="s">
        <v>63</v>
      </c>
      <c r="B345" s="20" t="s">
        <v>89</v>
      </c>
      <c r="C345" s="20" t="s">
        <v>89</v>
      </c>
      <c r="D345" s="26" t="s">
        <v>89</v>
      </c>
      <c r="E345" s="20" t="s">
        <v>89</v>
      </c>
      <c r="F345" s="20" t="s">
        <v>89</v>
      </c>
      <c r="G345" s="20" t="s">
        <v>89</v>
      </c>
      <c r="H345" s="20" t="s">
        <v>89</v>
      </c>
      <c r="I345" s="20" t="s">
        <v>89</v>
      </c>
      <c r="J345" s="20" t="s">
        <v>89</v>
      </c>
      <c r="K345" s="22" t="s">
        <v>22</v>
      </c>
      <c r="L345" s="22" t="s">
        <v>23</v>
      </c>
      <c r="Q345" s="354">
        <v>640</v>
      </c>
      <c r="R345" s="250">
        <v>5.2320000000000002</v>
      </c>
      <c r="S345" s="251">
        <v>33973</v>
      </c>
      <c r="T345" s="252">
        <v>7</v>
      </c>
      <c r="U345" s="252">
        <v>7</v>
      </c>
      <c r="V345" s="250">
        <v>5.4859999999999998</v>
      </c>
      <c r="W345" s="253" t="s">
        <v>92</v>
      </c>
      <c r="X345" s="252">
        <v>8</v>
      </c>
      <c r="Y345" s="250">
        <v>5.9429999999999996</v>
      </c>
      <c r="Z345" s="253" t="s">
        <v>92</v>
      </c>
      <c r="AA345" s="252">
        <v>8</v>
      </c>
      <c r="AB345" s="250">
        <v>6.53</v>
      </c>
      <c r="AC345" s="244" t="s">
        <v>92</v>
      </c>
      <c r="AD345" s="245">
        <v>7</v>
      </c>
      <c r="AE345" s="246">
        <v>4.0810000000000004</v>
      </c>
      <c r="AF345" s="247">
        <v>1462</v>
      </c>
      <c r="AG345" s="245">
        <v>7</v>
      </c>
      <c r="AH345" s="246">
        <v>3.6080000000000001</v>
      </c>
      <c r="AI345" s="244" t="s">
        <v>92</v>
      </c>
      <c r="AJ345" s="245">
        <v>8</v>
      </c>
      <c r="AK345" s="246">
        <v>3.5166666666666702</v>
      </c>
      <c r="AL345" s="248" t="s">
        <v>93</v>
      </c>
      <c r="AM345" s="245">
        <v>7</v>
      </c>
      <c r="AN345" s="246">
        <v>3.7970000000000002</v>
      </c>
      <c r="AO345" s="255" t="s">
        <v>92</v>
      </c>
      <c r="AP345" s="245">
        <v>7</v>
      </c>
      <c r="AQ345" s="237"/>
      <c r="AR345" s="237"/>
      <c r="AS345" s="237"/>
      <c r="AT345" s="246">
        <v>2.85</v>
      </c>
      <c r="AU345" s="246">
        <v>3.7970000000000002</v>
      </c>
      <c r="AV345" s="237"/>
    </row>
    <row r="346" spans="1:48">
      <c r="A346" s="359" t="s">
        <v>1281</v>
      </c>
      <c r="B346" s="52" t="str">
        <f>'ESP-DMU'!$E$54</f>
        <v>ESP/DMU</v>
      </c>
      <c r="C346" s="52" t="str">
        <f>'BLAST-USIT'!$E$54</f>
        <v>BLAST/US-IT</v>
      </c>
      <c r="D346" s="52" t="str">
        <f>DOE21D!$E$54</f>
        <v>DOE21D/NREL</v>
      </c>
      <c r="E346" s="52" t="str">
        <f>'SRES-SUN'!$E$54</f>
        <v>SRES-SUN/NREL</v>
      </c>
      <c r="F346" s="52" t="str">
        <f>'SRES-BRE'!$E$54</f>
        <v>SRES/BRE</v>
      </c>
      <c r="G346" s="52" t="str">
        <f>S3PAS!$E$54</f>
        <v>S3PAS/SPAIN</v>
      </c>
      <c r="H346" s="52" t="str">
        <f>TRNSYS!$E$54</f>
        <v>TSYS/BEL-BRE</v>
      </c>
      <c r="I346" s="52" t="str">
        <f>TASE!$E$54</f>
        <v>TASE/FINLAND</v>
      </c>
      <c r="J346" s="52" t="str">
        <f>YourData!$E$54</f>
        <v>OS/NREL</v>
      </c>
      <c r="Q346" s="354">
        <v>650</v>
      </c>
      <c r="R346" s="250">
        <v>0</v>
      </c>
      <c r="S346" s="236"/>
      <c r="T346" s="236"/>
      <c r="U346" s="236"/>
      <c r="V346" s="250">
        <v>0</v>
      </c>
      <c r="W346" s="236"/>
      <c r="X346" s="236"/>
      <c r="Y346" s="250">
        <v>0</v>
      </c>
      <c r="Z346" s="236"/>
      <c r="AA346" s="236"/>
      <c r="AB346" s="250">
        <v>0</v>
      </c>
      <c r="AC346" s="244" t="s">
        <v>92</v>
      </c>
      <c r="AD346" s="245">
        <v>7</v>
      </c>
      <c r="AE346" s="246">
        <v>4.0830000000000002</v>
      </c>
      <c r="AF346" s="247">
        <v>1462</v>
      </c>
      <c r="AG346" s="245">
        <v>7</v>
      </c>
      <c r="AH346" s="246">
        <v>3.6179999999999999</v>
      </c>
      <c r="AI346" s="244" t="s">
        <v>92</v>
      </c>
      <c r="AJ346" s="245">
        <v>8</v>
      </c>
      <c r="AK346" s="246">
        <v>3.5361111111111101</v>
      </c>
      <c r="AL346" s="248" t="s">
        <v>93</v>
      </c>
      <c r="AM346" s="245">
        <v>7</v>
      </c>
      <c r="AN346" s="246">
        <v>3.8010000000000002</v>
      </c>
      <c r="AO346" s="255" t="s">
        <v>92</v>
      </c>
      <c r="AP346" s="245">
        <v>7</v>
      </c>
      <c r="AQ346" s="237"/>
      <c r="AR346" s="237"/>
      <c r="AS346" s="237"/>
      <c r="AT346" s="246">
        <v>2.8580000000000001</v>
      </c>
      <c r="AU346" s="246">
        <v>3.8010000000000002</v>
      </c>
      <c r="AV346" s="237"/>
    </row>
    <row r="347" spans="1:48">
      <c r="A347" s="355" t="s">
        <v>1279</v>
      </c>
      <c r="B347" s="58">
        <f>1-(B327/B316)</f>
        <v>0.18169398907103829</v>
      </c>
      <c r="C347" s="58" t="s">
        <v>89</v>
      </c>
      <c r="D347" s="58">
        <f>1-(D327/D316)</f>
        <v>0.34557823129251697</v>
      </c>
      <c r="E347" s="58">
        <f>1-(E327/E316)</f>
        <v>0.19593613933236576</v>
      </c>
      <c r="F347" s="58">
        <f>1-(F327/F316)</f>
        <v>0.21610771635640191</v>
      </c>
      <c r="G347" s="58">
        <f>1-(G327/G316)</f>
        <v>0.32866043613707163</v>
      </c>
      <c r="H347" s="58">
        <f>1-(H327/H316)</f>
        <v>0.33879426300119386</v>
      </c>
      <c r="I347" s="58"/>
      <c r="J347" s="27">
        <f>IF(AND(ISNUMBER(J327),ISNUMBER(J316)),(1-(J327/J316)),"")</f>
        <v>0.27313245952026888</v>
      </c>
      <c r="Q347" s="354">
        <v>900</v>
      </c>
      <c r="R347" s="250">
        <v>2.85</v>
      </c>
      <c r="S347" s="251">
        <v>33973</v>
      </c>
      <c r="T347" s="252">
        <v>7</v>
      </c>
      <c r="U347" s="252">
        <v>7</v>
      </c>
      <c r="V347" s="250">
        <v>3.4529999999999998</v>
      </c>
      <c r="W347" s="253" t="s">
        <v>92</v>
      </c>
      <c r="X347" s="252">
        <v>7</v>
      </c>
      <c r="Y347" s="250">
        <v>3.5569999999999999</v>
      </c>
      <c r="Z347" s="253" t="s">
        <v>92</v>
      </c>
      <c r="AA347" s="252">
        <v>7</v>
      </c>
      <c r="AB347" s="250">
        <v>3.76</v>
      </c>
      <c r="AC347" s="244" t="s">
        <v>92</v>
      </c>
      <c r="AD347" s="245">
        <v>7</v>
      </c>
      <c r="AE347" s="246">
        <v>4.1559999999999997</v>
      </c>
      <c r="AF347" s="247">
        <v>1462</v>
      </c>
      <c r="AG347" s="245">
        <v>7</v>
      </c>
      <c r="AH347" s="246">
        <v>4.0289999999999999</v>
      </c>
      <c r="AI347" s="244" t="s">
        <v>92</v>
      </c>
      <c r="AJ347" s="245">
        <v>7</v>
      </c>
      <c r="AK347" s="246">
        <v>3.7083333333333299</v>
      </c>
      <c r="AL347" s="248" t="s">
        <v>93</v>
      </c>
      <c r="AM347" s="245">
        <v>7</v>
      </c>
      <c r="AN347" s="246">
        <v>4.0609999999999999</v>
      </c>
      <c r="AO347" s="255" t="s">
        <v>92</v>
      </c>
      <c r="AP347" s="245">
        <v>7</v>
      </c>
      <c r="AQ347" s="237"/>
      <c r="AR347" s="237"/>
      <c r="AS347" s="237"/>
      <c r="AT347" s="246">
        <v>3.3079999999999998</v>
      </c>
      <c r="AU347" s="246">
        <v>4.0609999999999999</v>
      </c>
      <c r="AV347" s="237"/>
    </row>
    <row r="348" spans="1:48">
      <c r="A348" s="355" t="s">
        <v>1280</v>
      </c>
      <c r="B348" s="58">
        <f>1-(B328/B317)</f>
        <v>0.17019027484143767</v>
      </c>
      <c r="C348" s="58" t="s">
        <v>89</v>
      </c>
      <c r="D348" s="58">
        <f t="shared" ref="D348:I348" si="233">1-(D328/D317)</f>
        <v>0.20932445290199808</v>
      </c>
      <c r="E348" s="58">
        <f t="shared" si="233"/>
        <v>0.16528066528066532</v>
      </c>
      <c r="F348" s="58">
        <f t="shared" si="233"/>
        <v>0.18803311327674732</v>
      </c>
      <c r="G348" s="58">
        <f t="shared" si="233"/>
        <v>0.18250539956803458</v>
      </c>
      <c r="H348" s="58">
        <f t="shared" si="233"/>
        <v>0.20542182752979665</v>
      </c>
      <c r="I348" s="58">
        <f t="shared" si="233"/>
        <v>0.11487964989059085</v>
      </c>
      <c r="J348" s="27">
        <f>IF(AND(ISNUMBER(J328),ISNUMBER(J317)),(1-(J328/J317)),"")</f>
        <v>0.19616853007806767</v>
      </c>
      <c r="Q348" s="354">
        <v>910</v>
      </c>
      <c r="R348" s="250">
        <v>2.8580000000000001</v>
      </c>
      <c r="S348" s="251">
        <v>33973</v>
      </c>
      <c r="T348" s="252">
        <v>7</v>
      </c>
      <c r="U348" s="252">
        <v>7</v>
      </c>
      <c r="V348" s="250">
        <v>3.456</v>
      </c>
      <c r="W348" s="253" t="s">
        <v>92</v>
      </c>
      <c r="X348" s="252">
        <v>7</v>
      </c>
      <c r="Y348" s="250">
        <v>3.5640000000000001</v>
      </c>
      <c r="Z348" s="253" t="s">
        <v>92</v>
      </c>
      <c r="AA348" s="252">
        <v>7</v>
      </c>
      <c r="AB348" s="250">
        <v>3.7639999999999998</v>
      </c>
      <c r="AC348" s="244" t="s">
        <v>92</v>
      </c>
      <c r="AD348" s="245">
        <v>7</v>
      </c>
      <c r="AE348" s="246">
        <v>4.165</v>
      </c>
      <c r="AF348" s="247">
        <v>1462</v>
      </c>
      <c r="AG348" s="245">
        <v>7</v>
      </c>
      <c r="AH348" s="246">
        <v>4.0640000000000001</v>
      </c>
      <c r="AI348" s="244" t="s">
        <v>92</v>
      </c>
      <c r="AJ348" s="245">
        <v>7</v>
      </c>
      <c r="AK348" s="246">
        <v>3.74444444444444</v>
      </c>
      <c r="AL348" s="248" t="s">
        <v>93</v>
      </c>
      <c r="AM348" s="245">
        <v>7</v>
      </c>
      <c r="AN348" s="246">
        <v>4.1879999999999997</v>
      </c>
      <c r="AO348" s="255" t="s">
        <v>92</v>
      </c>
      <c r="AP348" s="245">
        <v>8</v>
      </c>
      <c r="AQ348" s="237"/>
      <c r="AR348" s="237"/>
      <c r="AS348" s="237"/>
      <c r="AT348" s="246">
        <v>3.355</v>
      </c>
      <c r="AU348" s="246">
        <v>4.0640000000000001</v>
      </c>
      <c r="AV348" s="237"/>
    </row>
    <row r="349" spans="1:48">
      <c r="Q349" s="354">
        <v>920</v>
      </c>
      <c r="R349" s="250">
        <v>3.3079999999999998</v>
      </c>
      <c r="S349" s="251">
        <v>33973</v>
      </c>
      <c r="T349" s="252">
        <v>7</v>
      </c>
      <c r="U349" s="252">
        <v>7</v>
      </c>
      <c r="V349" s="250">
        <v>3.7029999999999998</v>
      </c>
      <c r="W349" s="253" t="s">
        <v>92</v>
      </c>
      <c r="X349" s="252">
        <v>7</v>
      </c>
      <c r="Y349" s="250">
        <v>3.8050000000000002</v>
      </c>
      <c r="Z349" s="253" t="s">
        <v>92</v>
      </c>
      <c r="AA349" s="252">
        <v>7</v>
      </c>
      <c r="AB349" s="250">
        <v>4.0129999999999999</v>
      </c>
      <c r="AC349" s="244" t="s">
        <v>92</v>
      </c>
      <c r="AD349" s="245">
        <v>8</v>
      </c>
      <c r="AE349" s="246">
        <v>9.923</v>
      </c>
      <c r="AF349" s="247">
        <v>1462</v>
      </c>
      <c r="AG349" s="245">
        <v>8</v>
      </c>
      <c r="AH349" s="246">
        <v>6.117</v>
      </c>
      <c r="AI349" s="244" t="s">
        <v>92</v>
      </c>
      <c r="AJ349" s="245">
        <v>8</v>
      </c>
      <c r="AK349" s="246">
        <v>5.12222222222222</v>
      </c>
      <c r="AL349" s="248" t="s">
        <v>94</v>
      </c>
      <c r="AM349" s="245">
        <v>9</v>
      </c>
      <c r="AN349" s="246">
        <v>6.4279999999999999</v>
      </c>
      <c r="AO349" s="255" t="s">
        <v>92</v>
      </c>
      <c r="AP349" s="245">
        <v>8</v>
      </c>
      <c r="AQ349" s="237"/>
      <c r="AR349" s="237"/>
      <c r="AS349" s="237"/>
      <c r="AT349" s="246">
        <v>3.98</v>
      </c>
      <c r="AU349" s="246">
        <v>6.4279999999999999</v>
      </c>
      <c r="AV349" s="237"/>
    </row>
    <row r="350" spans="1:48">
      <c r="Q350" s="354">
        <v>930</v>
      </c>
      <c r="R350" s="250">
        <v>3.355</v>
      </c>
      <c r="S350" s="251">
        <v>33973</v>
      </c>
      <c r="T350" s="252">
        <v>7</v>
      </c>
      <c r="U350" s="252">
        <v>7</v>
      </c>
      <c r="V350" s="250">
        <v>3.7320000000000002</v>
      </c>
      <c r="W350" s="253" t="s">
        <v>92</v>
      </c>
      <c r="X350" s="252">
        <v>7</v>
      </c>
      <c r="Y350" s="250">
        <v>3.8319999999999999</v>
      </c>
      <c r="Z350" s="253" t="s">
        <v>92</v>
      </c>
      <c r="AA350" s="252">
        <v>7</v>
      </c>
      <c r="AB350" s="250">
        <v>4.0419999999999998</v>
      </c>
      <c r="AC350" s="237"/>
      <c r="AD350" s="237"/>
      <c r="AE350" s="246">
        <v>0</v>
      </c>
      <c r="AF350" s="237"/>
      <c r="AG350" s="237"/>
      <c r="AH350" s="246">
        <v>0</v>
      </c>
      <c r="AI350" s="237"/>
      <c r="AJ350" s="237"/>
      <c r="AK350" s="246">
        <v>0</v>
      </c>
      <c r="AL350" s="254" t="s">
        <v>89</v>
      </c>
      <c r="AM350" s="237"/>
      <c r="AN350" s="246">
        <v>0</v>
      </c>
      <c r="AO350" s="237"/>
      <c r="AP350" s="237"/>
      <c r="AQ350" s="237"/>
      <c r="AR350" s="237"/>
      <c r="AS350" s="237"/>
      <c r="AT350" s="237"/>
      <c r="AU350" s="237"/>
      <c r="AV350" s="237"/>
    </row>
    <row r="351" spans="1:48">
      <c r="A351" s="51" t="s">
        <v>80</v>
      </c>
      <c r="Q351" s="354">
        <v>940</v>
      </c>
      <c r="R351" s="250">
        <v>3.98</v>
      </c>
      <c r="S351" s="251">
        <v>33973</v>
      </c>
      <c r="T351" s="252">
        <v>7</v>
      </c>
      <c r="U351" s="252">
        <v>7</v>
      </c>
      <c r="V351" s="250">
        <v>5.0279999999999996</v>
      </c>
      <c r="W351" s="253" t="s">
        <v>92</v>
      </c>
      <c r="X351" s="252">
        <v>8</v>
      </c>
      <c r="Y351" s="250">
        <v>5.665</v>
      </c>
      <c r="Z351" s="253" t="s">
        <v>92</v>
      </c>
      <c r="AA351" s="252">
        <v>8</v>
      </c>
      <c r="AB351" s="250">
        <v>6.1159999999999997</v>
      </c>
      <c r="AC351" s="244" t="s">
        <v>92</v>
      </c>
      <c r="AD351" s="245">
        <v>8</v>
      </c>
      <c r="AE351" s="246">
        <v>2.8959999999999999</v>
      </c>
      <c r="AF351" s="247">
        <v>1462</v>
      </c>
      <c r="AG351" s="245">
        <v>8</v>
      </c>
      <c r="AH351" s="246">
        <v>2.8519999999999999</v>
      </c>
      <c r="AI351" s="244" t="s">
        <v>92</v>
      </c>
      <c r="AJ351" s="245">
        <v>8</v>
      </c>
      <c r="AK351" s="246">
        <v>2.5219999999999998</v>
      </c>
      <c r="AL351" s="248" t="s">
        <v>93</v>
      </c>
      <c r="AM351" s="245">
        <v>8</v>
      </c>
      <c r="AN351" s="246">
        <v>2.7789999999999999</v>
      </c>
      <c r="AO351" s="255" t="s">
        <v>92</v>
      </c>
      <c r="AP351" s="245">
        <v>8</v>
      </c>
      <c r="AQ351" s="237"/>
      <c r="AR351" s="237"/>
      <c r="AS351" s="237"/>
      <c r="AT351" s="246">
        <v>2.41</v>
      </c>
      <c r="AU351" s="246">
        <v>2.8959999999999999</v>
      </c>
      <c r="AV351" s="237"/>
    </row>
    <row r="352" spans="1:48">
      <c r="A352" s="51" t="s">
        <v>81</v>
      </c>
      <c r="Q352" s="354">
        <v>950</v>
      </c>
      <c r="R352" s="250">
        <v>0</v>
      </c>
      <c r="S352" s="236"/>
      <c r="T352" s="236"/>
      <c r="U352" s="236"/>
      <c r="V352" s="250">
        <v>0</v>
      </c>
      <c r="W352" s="236"/>
      <c r="X352" s="236"/>
      <c r="Y352" s="250">
        <v>0</v>
      </c>
      <c r="Z352" s="253" t="s">
        <v>89</v>
      </c>
      <c r="AA352" s="240" t="s">
        <v>95</v>
      </c>
      <c r="AB352" s="250">
        <v>0</v>
      </c>
      <c r="AC352" s="244" t="s">
        <v>92</v>
      </c>
      <c r="AD352" s="245">
        <v>7</v>
      </c>
      <c r="AE352" s="246">
        <v>3.738</v>
      </c>
      <c r="AF352" s="248" t="s">
        <v>96</v>
      </c>
      <c r="AG352" s="245">
        <v>2</v>
      </c>
      <c r="AH352" s="246">
        <v>3.7989999999999999</v>
      </c>
      <c r="AI352" s="244" t="s">
        <v>92</v>
      </c>
      <c r="AJ352" s="245">
        <v>8</v>
      </c>
      <c r="AK352" s="237"/>
      <c r="AL352" s="237"/>
      <c r="AM352" s="237"/>
      <c r="AN352" s="246">
        <v>4.2960000000000003</v>
      </c>
      <c r="AO352" s="255" t="s">
        <v>92</v>
      </c>
      <c r="AP352" s="245">
        <v>7</v>
      </c>
      <c r="AQ352" s="237"/>
      <c r="AR352" s="237"/>
      <c r="AS352" s="237"/>
      <c r="AT352" s="237"/>
      <c r="AU352" s="237"/>
      <c r="AV352" s="237"/>
    </row>
    <row r="353" spans="1:48">
      <c r="A353" s="51" t="s">
        <v>82</v>
      </c>
      <c r="Q353" s="354">
        <v>960</v>
      </c>
      <c r="R353" s="250">
        <v>2.41</v>
      </c>
      <c r="S353" s="251">
        <v>33973</v>
      </c>
      <c r="T353" s="252">
        <v>7</v>
      </c>
      <c r="U353" s="252">
        <v>7</v>
      </c>
      <c r="V353" s="250">
        <v>2.7509999999999999</v>
      </c>
      <c r="W353" s="253" t="s">
        <v>92</v>
      </c>
      <c r="X353" s="252">
        <v>8</v>
      </c>
      <c r="Y353" s="250">
        <v>2.7269999999999999</v>
      </c>
      <c r="Z353" s="253" t="s">
        <v>92</v>
      </c>
      <c r="AA353" s="252">
        <v>8</v>
      </c>
      <c r="AB353" s="250">
        <v>2.863</v>
      </c>
      <c r="AC353" s="244" t="s">
        <v>92</v>
      </c>
      <c r="AD353" s="245">
        <v>3</v>
      </c>
      <c r="AE353" s="246">
        <v>2.2349999999999999</v>
      </c>
      <c r="AF353" s="247">
        <v>1462</v>
      </c>
      <c r="AG353" s="245">
        <v>3</v>
      </c>
      <c r="AH353" s="246">
        <v>2.2210000000000001</v>
      </c>
      <c r="AI353" s="244" t="s">
        <v>92</v>
      </c>
      <c r="AJ353" s="245">
        <v>4</v>
      </c>
      <c r="AK353" s="246">
        <v>2.1855555555555601</v>
      </c>
      <c r="AL353" s="248" t="s">
        <v>93</v>
      </c>
      <c r="AM353" s="245">
        <v>3</v>
      </c>
      <c r="AN353" s="246">
        <v>2.2629999999999999</v>
      </c>
      <c r="AO353" s="255" t="s">
        <v>92</v>
      </c>
      <c r="AP353" s="245">
        <v>3</v>
      </c>
      <c r="AQ353" s="237"/>
      <c r="AR353" s="237"/>
      <c r="AS353" s="237"/>
      <c r="AT353" s="237"/>
      <c r="AU353" s="237"/>
      <c r="AV353" s="237"/>
    </row>
    <row r="354" spans="1:48">
      <c r="A354" s="51" t="s">
        <v>83</v>
      </c>
      <c r="Q354" s="354">
        <v>990</v>
      </c>
      <c r="R354" s="250">
        <v>2.7690000000000001</v>
      </c>
      <c r="S354" s="251">
        <v>34006</v>
      </c>
      <c r="T354" s="252">
        <v>2</v>
      </c>
      <c r="U354" s="252">
        <v>2</v>
      </c>
      <c r="V354" s="250">
        <v>3.734</v>
      </c>
      <c r="W354" s="253" t="s">
        <v>92</v>
      </c>
      <c r="X354" s="252">
        <v>7</v>
      </c>
      <c r="Y354" s="250">
        <v>3.427</v>
      </c>
      <c r="Z354" s="253" t="s">
        <v>92</v>
      </c>
      <c r="AA354" s="252">
        <v>7</v>
      </c>
      <c r="AB354" s="250">
        <v>3.681</v>
      </c>
      <c r="AC354" s="237"/>
      <c r="AD354" s="237"/>
      <c r="AE354" s="246">
        <v>3.0470000000000002</v>
      </c>
      <c r="AF354" s="247">
        <v>1462</v>
      </c>
      <c r="AG354" s="245">
        <v>3</v>
      </c>
      <c r="AH354" s="246">
        <v>2.9990000000000001</v>
      </c>
      <c r="AI354" s="244" t="s">
        <v>92</v>
      </c>
      <c r="AJ354" s="245">
        <v>2</v>
      </c>
      <c r="AK354" s="246">
        <v>2.9694444444444401</v>
      </c>
      <c r="AL354" s="248" t="s">
        <v>93</v>
      </c>
      <c r="AM354" s="245">
        <v>5</v>
      </c>
      <c r="AN354" s="246">
        <v>3.3820000000000001</v>
      </c>
      <c r="AO354" s="255" t="s">
        <v>92</v>
      </c>
      <c r="AP354" s="245">
        <v>2</v>
      </c>
      <c r="AQ354" s="237"/>
      <c r="AR354" s="237"/>
      <c r="AS354" s="237"/>
      <c r="AT354" s="237"/>
      <c r="AU354" s="237"/>
      <c r="AV354" s="237"/>
    </row>
    <row r="355" spans="1:48">
      <c r="A355" s="51" t="s">
        <v>65</v>
      </c>
      <c r="B355" s="52" t="str">
        <f>'ESP-DMU'!$E$54</f>
        <v>ESP/DMU</v>
      </c>
      <c r="C355" s="52" t="str">
        <f>'BLAST-USIT'!$E$54</f>
        <v>BLAST/US-IT</v>
      </c>
      <c r="D355" s="52" t="str">
        <f>DOE21D!$E$54</f>
        <v>DOE21D/NREL</v>
      </c>
      <c r="E355" s="52" t="str">
        <f>'SRES-SUN'!$E$54</f>
        <v>SRES-SUN/NREL</v>
      </c>
      <c r="F355" s="52" t="str">
        <f>'SRES-BRE'!$E$54</f>
        <v>SRES/BRE</v>
      </c>
      <c r="G355" s="52" t="str">
        <f>S3PAS!$E$54</f>
        <v>S3PAS/SPAIN</v>
      </c>
      <c r="H355" s="52" t="str">
        <f>TRNSYS!$E$54</f>
        <v>TSYS/BEL-BRE</v>
      </c>
      <c r="I355" s="52" t="str">
        <f>TASE!$E$54</f>
        <v>TASE/FINLAND</v>
      </c>
      <c r="J355" s="52" t="str">
        <f>YourData!$E$54</f>
        <v>OS/NREL</v>
      </c>
      <c r="Q355" s="354">
        <v>195</v>
      </c>
      <c r="R355" s="250">
        <v>2.004</v>
      </c>
      <c r="S355" s="251">
        <v>33973</v>
      </c>
      <c r="T355" s="252">
        <v>2</v>
      </c>
      <c r="U355" s="252">
        <v>2</v>
      </c>
      <c r="V355" s="250">
        <v>2.1859999999999999</v>
      </c>
      <c r="W355" s="253" t="s">
        <v>92</v>
      </c>
      <c r="X355" s="252">
        <v>8</v>
      </c>
      <c r="Y355" s="250">
        <v>2.3199999999999998</v>
      </c>
      <c r="Z355" s="253" t="s">
        <v>92</v>
      </c>
      <c r="AA355" s="252">
        <v>3</v>
      </c>
      <c r="AB355" s="250">
        <v>2.3849999999999998</v>
      </c>
      <c r="AC355" s="237"/>
      <c r="AD355" s="237"/>
      <c r="AE355" s="246">
        <v>3.077</v>
      </c>
      <c r="AF355" s="247">
        <v>1462</v>
      </c>
      <c r="AG355" s="245">
        <v>3</v>
      </c>
      <c r="AH355" s="246">
        <v>3.02</v>
      </c>
      <c r="AI355" s="244" t="s">
        <v>92</v>
      </c>
      <c r="AJ355" s="245">
        <v>2</v>
      </c>
      <c r="AK355" s="246">
        <v>2.9805555555555601</v>
      </c>
      <c r="AL355" s="248" t="s">
        <v>93</v>
      </c>
      <c r="AM355" s="245">
        <v>5</v>
      </c>
      <c r="AN355" s="246">
        <v>3.3250000000000002</v>
      </c>
      <c r="AO355" s="255" t="s">
        <v>92</v>
      </c>
      <c r="AP355" s="245">
        <v>2</v>
      </c>
      <c r="AQ355" s="237"/>
      <c r="AR355" s="237"/>
      <c r="AS355" s="237"/>
      <c r="AT355" s="237"/>
      <c r="AU355" s="237"/>
      <c r="AV355" s="237"/>
    </row>
    <row r="356" spans="1:48">
      <c r="A356" s="51" t="s">
        <v>66</v>
      </c>
      <c r="B356" s="52" t="str">
        <f>'ESP-DMU'!$E$52</f>
        <v>DMU</v>
      </c>
      <c r="C356" s="52" t="str">
        <f>'BLAST-USIT'!$E$52</f>
        <v>US-IT</v>
      </c>
      <c r="D356" s="52" t="str">
        <f>DOE21D!$E$52</f>
        <v>NREL</v>
      </c>
      <c r="E356" s="52" t="str">
        <f>'SRES-SUN'!$E$52</f>
        <v>NREL</v>
      </c>
      <c r="F356" s="52" t="str">
        <f>'SRES-BRE'!$E$52</f>
        <v>BRE</v>
      </c>
      <c r="G356" s="52" t="str">
        <f>S3PAS!$E$52</f>
        <v>SPAIN</v>
      </c>
      <c r="H356" s="52" t="str">
        <f>TRNSYS!$E$52</f>
        <v>BEL-BRE</v>
      </c>
      <c r="I356" s="52" t="str">
        <f>TASE!$E$52</f>
        <v>FINLAND</v>
      </c>
      <c r="J356" s="52" t="str">
        <f>YourData!$E$52</f>
        <v>NREL</v>
      </c>
      <c r="Q356" s="354">
        <v>200</v>
      </c>
      <c r="R356" s="250">
        <v>2.6509999999999998</v>
      </c>
      <c r="S356" s="251">
        <v>33973</v>
      </c>
      <c r="T356" s="252">
        <v>5</v>
      </c>
      <c r="U356" s="252">
        <v>5</v>
      </c>
      <c r="V356" s="250">
        <v>2.9729999999999999</v>
      </c>
      <c r="W356" s="253" t="s">
        <v>92</v>
      </c>
      <c r="X356" s="252">
        <v>5</v>
      </c>
      <c r="Y356" s="236"/>
      <c r="Z356" s="236"/>
      <c r="AA356" s="236"/>
      <c r="AB356" s="236"/>
      <c r="AC356" s="237"/>
      <c r="AD356" s="237"/>
      <c r="AE356" s="246">
        <v>3.65</v>
      </c>
      <c r="AF356" s="247">
        <v>1462</v>
      </c>
      <c r="AG356" s="245">
        <v>2</v>
      </c>
      <c r="AH356" s="246">
        <v>3.3069999999999999</v>
      </c>
      <c r="AI356" s="244" t="s">
        <v>92</v>
      </c>
      <c r="AJ356" s="245">
        <v>6</v>
      </c>
      <c r="AK356" s="246">
        <v>3.2944444444444398</v>
      </c>
      <c r="AL356" s="248" t="s">
        <v>93</v>
      </c>
      <c r="AM356" s="245">
        <v>6</v>
      </c>
      <c r="AN356" s="246">
        <v>3.4580000000000002</v>
      </c>
      <c r="AO356" s="255" t="s">
        <v>92</v>
      </c>
      <c r="AP356" s="245">
        <v>8</v>
      </c>
      <c r="AQ356" s="237"/>
      <c r="AR356" s="237"/>
      <c r="AS356" s="237"/>
      <c r="AT356" s="237"/>
      <c r="AU356" s="237"/>
      <c r="AV356" s="237"/>
    </row>
    <row r="357" spans="1:48">
      <c r="A357" s="51" t="s">
        <v>85</v>
      </c>
      <c r="B357" s="53" t="s">
        <v>86</v>
      </c>
      <c r="C357" s="53" t="s">
        <v>86</v>
      </c>
      <c r="D357" s="53" t="s">
        <v>86</v>
      </c>
      <c r="E357" s="53" t="s">
        <v>86</v>
      </c>
      <c r="F357" s="53" t="s">
        <v>86</v>
      </c>
      <c r="G357" s="53" t="s">
        <v>86</v>
      </c>
      <c r="H357" s="53" t="s">
        <v>86</v>
      </c>
      <c r="I357" s="53" t="s">
        <v>86</v>
      </c>
      <c r="J357" s="53" t="s">
        <v>86</v>
      </c>
      <c r="Q357" s="354">
        <v>210</v>
      </c>
      <c r="R357" s="250">
        <v>2.7010000000000001</v>
      </c>
      <c r="S357" s="251">
        <v>33973</v>
      </c>
      <c r="T357" s="252">
        <v>5</v>
      </c>
      <c r="U357" s="252">
        <v>5</v>
      </c>
      <c r="V357" s="250">
        <v>2.9729999999999999</v>
      </c>
      <c r="W357" s="253" t="s">
        <v>92</v>
      </c>
      <c r="X357" s="252">
        <v>5</v>
      </c>
      <c r="Y357" s="236"/>
      <c r="Z357" s="236"/>
      <c r="AA357" s="236"/>
      <c r="AB357" s="236"/>
      <c r="AC357" s="244" t="s">
        <v>92</v>
      </c>
      <c r="AD357" s="245">
        <v>2</v>
      </c>
      <c r="AE357" s="246">
        <v>3.7090000000000001</v>
      </c>
      <c r="AF357" s="247">
        <v>1462</v>
      </c>
      <c r="AG357" s="245">
        <v>2</v>
      </c>
      <c r="AH357" s="246">
        <v>3.3479999999999999</v>
      </c>
      <c r="AI357" s="244" t="s">
        <v>92</v>
      </c>
      <c r="AJ357" s="245">
        <v>8</v>
      </c>
      <c r="AK357" s="246">
        <v>3.3361111111111099</v>
      </c>
      <c r="AL357" s="248" t="s">
        <v>93</v>
      </c>
      <c r="AM357" s="245">
        <v>6</v>
      </c>
      <c r="AN357" s="246">
        <v>3.52</v>
      </c>
      <c r="AO357" s="255" t="s">
        <v>92</v>
      </c>
      <c r="AP357" s="245">
        <v>2</v>
      </c>
      <c r="AQ357" s="237"/>
      <c r="AR357" s="237"/>
      <c r="AS357" s="237"/>
      <c r="AT357" s="237"/>
      <c r="AU357" s="237"/>
      <c r="AV357" s="237"/>
    </row>
    <row r="358" spans="1:48">
      <c r="A358" s="60" t="s">
        <v>87</v>
      </c>
      <c r="B358" s="60" t="s">
        <v>87</v>
      </c>
      <c r="C358" s="60" t="s">
        <v>87</v>
      </c>
      <c r="D358" s="60" t="s">
        <v>87</v>
      </c>
      <c r="E358" s="60" t="s">
        <v>87</v>
      </c>
      <c r="F358" s="60" t="s">
        <v>87</v>
      </c>
      <c r="G358" s="60" t="s">
        <v>87</v>
      </c>
      <c r="H358" s="60" t="s">
        <v>87</v>
      </c>
      <c r="I358" s="60" t="s">
        <v>87</v>
      </c>
      <c r="J358" s="60" t="s">
        <v>87</v>
      </c>
      <c r="Q358" s="354">
        <v>215</v>
      </c>
      <c r="R358" s="250">
        <v>2.7869999999999999</v>
      </c>
      <c r="S358" s="251">
        <v>33973</v>
      </c>
      <c r="T358" s="252">
        <v>5</v>
      </c>
      <c r="U358" s="252">
        <v>5</v>
      </c>
      <c r="V358" s="250">
        <v>3.28</v>
      </c>
      <c r="W358" s="253" t="s">
        <v>92</v>
      </c>
      <c r="X358" s="252">
        <v>5</v>
      </c>
      <c r="Y358" s="236"/>
      <c r="Z358" s="236"/>
      <c r="AA358" s="236"/>
      <c r="AB358" s="236"/>
      <c r="AC358" s="244" t="s">
        <v>92</v>
      </c>
      <c r="AD358" s="245">
        <v>2</v>
      </c>
      <c r="AE358" s="246">
        <v>5.2930000000000001</v>
      </c>
      <c r="AF358" s="247">
        <v>1462</v>
      </c>
      <c r="AG358" s="245">
        <v>2</v>
      </c>
      <c r="AH358" s="246">
        <v>5.1589999999999998</v>
      </c>
      <c r="AI358" s="244" t="s">
        <v>92</v>
      </c>
      <c r="AJ358" s="245">
        <v>2</v>
      </c>
      <c r="AK358" s="246">
        <v>4.8916666666666702</v>
      </c>
      <c r="AL358" s="248" t="s">
        <v>93</v>
      </c>
      <c r="AM358" s="245">
        <v>6</v>
      </c>
      <c r="AN358" s="246">
        <v>5.1070000000000002</v>
      </c>
      <c r="AO358" s="255" t="s">
        <v>92</v>
      </c>
      <c r="AP358" s="245">
        <v>2</v>
      </c>
      <c r="AQ358" s="237"/>
      <c r="AR358" s="237"/>
      <c r="AS358" s="237"/>
      <c r="AT358" s="237"/>
      <c r="AU358" s="237"/>
      <c r="AV358" s="237"/>
    </row>
    <row r="359" spans="1:48">
      <c r="A359" s="60"/>
      <c r="B359" s="52" t="str">
        <f>'ESP-DMU'!$E$54</f>
        <v>ESP/DMU</v>
      </c>
      <c r="C359" s="52" t="str">
        <f>'BLAST-USIT'!$E$54</f>
        <v>BLAST/US-IT</v>
      </c>
      <c r="D359" s="52" t="str">
        <f>DOE21D!$E$54</f>
        <v>DOE21D/NREL</v>
      </c>
      <c r="E359" s="52" t="str">
        <f>'SRES-SUN'!$E$54</f>
        <v>SRES-SUN/NREL</v>
      </c>
      <c r="F359" s="52" t="str">
        <f>'SRES-BRE'!$E$54</f>
        <v>SRES/BRE</v>
      </c>
      <c r="G359" s="52" t="str">
        <f>S3PAS!$E$54</f>
        <v>S3PAS/SPAIN</v>
      </c>
      <c r="H359" s="52" t="str">
        <f>TRNSYS!$E$54</f>
        <v>TSYS/BEL-BRE</v>
      </c>
      <c r="I359" s="52" t="str">
        <f>TASE!$E$54</f>
        <v>TASE/FINLAND</v>
      </c>
      <c r="J359" s="52" t="str">
        <f>YourData!$E$54</f>
        <v>OS/NREL</v>
      </c>
      <c r="Q359" s="354">
        <v>220</v>
      </c>
      <c r="R359" s="250">
        <v>2.867</v>
      </c>
      <c r="S359" s="251">
        <v>33973</v>
      </c>
      <c r="T359" s="252">
        <v>5</v>
      </c>
      <c r="U359" s="252">
        <v>5</v>
      </c>
      <c r="V359" s="250">
        <v>3.28</v>
      </c>
      <c r="W359" s="253" t="s">
        <v>92</v>
      </c>
      <c r="X359" s="252">
        <v>5</v>
      </c>
      <c r="Y359" s="250">
        <v>3.4649999999999999</v>
      </c>
      <c r="Z359" s="253" t="s">
        <v>92</v>
      </c>
      <c r="AA359" s="252">
        <v>5</v>
      </c>
      <c r="AB359" s="250">
        <v>3.6949999999999998</v>
      </c>
      <c r="AC359" s="244" t="s">
        <v>92</v>
      </c>
      <c r="AD359" s="245">
        <v>2</v>
      </c>
      <c r="AE359" s="246">
        <v>3.5089999999999999</v>
      </c>
      <c r="AF359" s="247">
        <v>1462</v>
      </c>
      <c r="AG359" s="245">
        <v>2</v>
      </c>
      <c r="AH359" s="246">
        <v>3.1589999999999998</v>
      </c>
      <c r="AI359" s="244" t="s">
        <v>92</v>
      </c>
      <c r="AJ359" s="245">
        <v>8</v>
      </c>
      <c r="AK359" s="246">
        <v>3.1527777777777799</v>
      </c>
      <c r="AL359" s="248" t="s">
        <v>93</v>
      </c>
      <c r="AM359" s="245">
        <v>6</v>
      </c>
      <c r="AN359" s="246">
        <v>3.3330000000000002</v>
      </c>
      <c r="AO359" s="255" t="s">
        <v>92</v>
      </c>
      <c r="AP359" s="245">
        <v>8</v>
      </c>
      <c r="AQ359" s="237"/>
      <c r="AR359" s="237"/>
      <c r="AS359" s="237"/>
      <c r="AT359" s="237"/>
      <c r="AU359" s="237"/>
      <c r="AV359" s="237"/>
    </row>
    <row r="360" spans="1:48">
      <c r="A360" s="61">
        <v>1</v>
      </c>
      <c r="B360" s="62">
        <f>IF(ISNUMBER('ESP-DMU'!$B349),'ESP-DMU'!$B349,"")</f>
        <v>0</v>
      </c>
      <c r="C360" s="62" t="str">
        <f>IF(ISNUMBER('BLAST-USIT'!$B349),'BLAST-USIT'!$B349,"")</f>
        <v/>
      </c>
      <c r="D360" s="62">
        <f>IF(ISNUMBER(DOE21D!$B349),DOE21D!$B349,"")</f>
        <v>0</v>
      </c>
      <c r="E360" s="62">
        <f>IF(ISNUMBER('SRES-SUN'!$B349),'SRES-SUN'!$B349,"")</f>
        <v>0</v>
      </c>
      <c r="F360" s="62">
        <f>IF(ISNUMBER('SRES-BRE'!$B349),'SRES-BRE'!$B349,"")</f>
        <v>0</v>
      </c>
      <c r="G360" s="62">
        <f>IF(ISNUMBER(S3PAS!$B349),S3PAS!$B349,"")</f>
        <v>0</v>
      </c>
      <c r="H360" s="62">
        <f>IF(ISNUMBER(TRNSYS!$B349),TRNSYS!$B349,"")</f>
        <v>0</v>
      </c>
      <c r="I360" s="62">
        <f>IF(ISNUMBER(TASE!$B349),TASE!$B349,"")</f>
        <v>0</v>
      </c>
      <c r="J360" s="63">
        <f>IF(ISNUMBER(YourData!$B349),YourData!$B349,#N/A)</f>
        <v>0</v>
      </c>
      <c r="Q360" s="354">
        <v>230</v>
      </c>
      <c r="R360" s="250">
        <v>4.3860000000000001</v>
      </c>
      <c r="S360" s="251">
        <v>33973</v>
      </c>
      <c r="T360" s="252">
        <v>5</v>
      </c>
      <c r="U360" s="252">
        <v>5</v>
      </c>
      <c r="V360" s="250">
        <v>4.984</v>
      </c>
      <c r="W360" s="253" t="s">
        <v>92</v>
      </c>
      <c r="X360" s="252">
        <v>2</v>
      </c>
      <c r="Y360" s="250">
        <v>4.9939999999999998</v>
      </c>
      <c r="Z360" s="253" t="s">
        <v>92</v>
      </c>
      <c r="AA360" s="252">
        <v>2</v>
      </c>
      <c r="AB360" s="250">
        <v>5.2789999999999999</v>
      </c>
      <c r="AC360" s="244" t="s">
        <v>92</v>
      </c>
      <c r="AD360" s="245">
        <v>2</v>
      </c>
      <c r="AE360" s="246">
        <v>3.7090000000000001</v>
      </c>
      <c r="AF360" s="247">
        <v>1462</v>
      </c>
      <c r="AG360" s="245">
        <v>2</v>
      </c>
      <c r="AH360" s="246">
        <v>3.3410000000000002</v>
      </c>
      <c r="AI360" s="244" t="s">
        <v>92</v>
      </c>
      <c r="AJ360" s="245">
        <v>6</v>
      </c>
      <c r="AK360" s="246">
        <v>3.3361111111111099</v>
      </c>
      <c r="AL360" s="248" t="s">
        <v>93</v>
      </c>
      <c r="AM360" s="245">
        <v>6</v>
      </c>
      <c r="AN360" s="246">
        <v>3.5249999999999999</v>
      </c>
      <c r="AO360" s="255" t="s">
        <v>92</v>
      </c>
      <c r="AP360" s="245">
        <v>2</v>
      </c>
      <c r="AQ360" s="237"/>
      <c r="AR360" s="237"/>
      <c r="AS360" s="237"/>
      <c r="AT360" s="237"/>
      <c r="AU360" s="237"/>
      <c r="AV360" s="237"/>
    </row>
    <row r="361" spans="1:48">
      <c r="A361" s="61">
        <v>2</v>
      </c>
      <c r="B361" s="62">
        <f>IF(ISNUMBER('ESP-DMU'!$B350),'ESP-DMU'!$B350,"")</f>
        <v>0</v>
      </c>
      <c r="C361" s="62" t="str">
        <f>IF(ISNUMBER('BLAST-USIT'!$B350),'BLAST-USIT'!$B350,"")</f>
        <v/>
      </c>
      <c r="D361" s="62">
        <f>IF(ISNUMBER(DOE21D!$B350),DOE21D!$B350,"")</f>
        <v>0</v>
      </c>
      <c r="E361" s="62">
        <f>IF(ISNUMBER('SRES-SUN'!$B350),'SRES-SUN'!$B350,"")</f>
        <v>0</v>
      </c>
      <c r="F361" s="62">
        <f>IF(ISNUMBER('SRES-BRE'!$B350),'SRES-BRE'!$B350,"")</f>
        <v>0</v>
      </c>
      <c r="G361" s="62">
        <f>IF(ISNUMBER(S3PAS!$B350),S3PAS!$B350,"")</f>
        <v>0</v>
      </c>
      <c r="H361" s="62">
        <f>IF(ISNUMBER(TRNSYS!$B350),TRNSYS!$B350,"")</f>
        <v>0</v>
      </c>
      <c r="I361" s="62">
        <f>IF(ISNUMBER(TASE!$B350),TASE!$B350,"")</f>
        <v>0</v>
      </c>
      <c r="J361" s="63">
        <f>IF(ISNUMBER(YourData!$B350),YourData!$B350,#N/A)</f>
        <v>0</v>
      </c>
      <c r="Q361" s="354">
        <v>240</v>
      </c>
      <c r="R361" s="250">
        <v>2.6850000000000001</v>
      </c>
      <c r="S361" s="251">
        <v>33973</v>
      </c>
      <c r="T361" s="252">
        <v>5</v>
      </c>
      <c r="U361" s="252">
        <v>5</v>
      </c>
      <c r="V361" s="250">
        <v>3.1</v>
      </c>
      <c r="W361" s="253" t="s">
        <v>92</v>
      </c>
      <c r="X361" s="252">
        <v>5</v>
      </c>
      <c r="Y361" s="250">
        <v>3.282</v>
      </c>
      <c r="Z361" s="253" t="s">
        <v>92</v>
      </c>
      <c r="AA361" s="252">
        <v>5</v>
      </c>
      <c r="AB361" s="250">
        <v>3.4950000000000001</v>
      </c>
      <c r="AC361" s="244" t="s">
        <v>92</v>
      </c>
      <c r="AD361" s="245">
        <v>2</v>
      </c>
      <c r="AE361" s="246">
        <v>3.714</v>
      </c>
      <c r="AF361" s="247">
        <v>1462</v>
      </c>
      <c r="AG361" s="245">
        <v>2</v>
      </c>
      <c r="AH361" s="246">
        <v>3.34</v>
      </c>
      <c r="AI361" s="244" t="s">
        <v>92</v>
      </c>
      <c r="AJ361" s="245">
        <v>6</v>
      </c>
      <c r="AK361" s="246">
        <v>3.3361111111111099</v>
      </c>
      <c r="AL361" s="248" t="s">
        <v>93</v>
      </c>
      <c r="AM361" s="245">
        <v>6</v>
      </c>
      <c r="AN361" s="246">
        <v>3.738</v>
      </c>
      <c r="AO361" s="255" t="s">
        <v>92</v>
      </c>
      <c r="AP361" s="245">
        <v>2</v>
      </c>
      <c r="AQ361" s="237"/>
      <c r="AR361" s="237"/>
      <c r="AS361" s="237"/>
      <c r="AT361" s="237"/>
      <c r="AU361" s="237"/>
      <c r="AV361" s="237"/>
    </row>
    <row r="362" spans="1:48">
      <c r="A362" s="61">
        <v>3</v>
      </c>
      <c r="B362" s="62">
        <f>IF(ISNUMBER('ESP-DMU'!$B351),'ESP-DMU'!$B351,"")</f>
        <v>0</v>
      </c>
      <c r="C362" s="62" t="str">
        <f>IF(ISNUMBER('BLAST-USIT'!$B351),'BLAST-USIT'!$B351,"")</f>
        <v/>
      </c>
      <c r="D362" s="62">
        <f>IF(ISNUMBER(DOE21D!$B351),DOE21D!$B351,"")</f>
        <v>0</v>
      </c>
      <c r="E362" s="62">
        <f>IF(ISNUMBER('SRES-SUN'!$B351),'SRES-SUN'!$B351,"")</f>
        <v>0</v>
      </c>
      <c r="F362" s="62">
        <f>IF(ISNUMBER('SRES-BRE'!$B351),'SRES-BRE'!$B351,"")</f>
        <v>0</v>
      </c>
      <c r="G362" s="62">
        <f>IF(ISNUMBER(S3PAS!$B351),S3PAS!$B351,"")</f>
        <v>0</v>
      </c>
      <c r="H362" s="62">
        <f>IF(ISNUMBER(TRNSYS!$B351),TRNSYS!$B351,"")</f>
        <v>0</v>
      </c>
      <c r="I362" s="62">
        <f>IF(ISNUMBER(TASE!$B351),TASE!$B351,"")</f>
        <v>0</v>
      </c>
      <c r="J362" s="63">
        <f>IF(ISNUMBER(YourData!$B351),YourData!$B351,#N/A)</f>
        <v>0</v>
      </c>
      <c r="Q362" s="354">
        <v>250</v>
      </c>
      <c r="R362" s="250">
        <v>2.8660000000000001</v>
      </c>
      <c r="S362" s="251">
        <v>33973</v>
      </c>
      <c r="T362" s="252">
        <v>5</v>
      </c>
      <c r="U362" s="252">
        <v>5</v>
      </c>
      <c r="V362" s="250">
        <v>3.2789999999999999</v>
      </c>
      <c r="W362" s="253" t="s">
        <v>92</v>
      </c>
      <c r="X362" s="252">
        <v>5</v>
      </c>
      <c r="Y362" s="250">
        <v>3.4649999999999999</v>
      </c>
      <c r="Z362" s="253" t="s">
        <v>92</v>
      </c>
      <c r="AA362" s="252">
        <v>5</v>
      </c>
      <c r="AB362" s="250">
        <v>3.6949999999999998</v>
      </c>
      <c r="AC362" s="244" t="s">
        <v>92</v>
      </c>
      <c r="AD362" s="245">
        <v>2</v>
      </c>
      <c r="AE362" s="246">
        <v>3.714</v>
      </c>
      <c r="AF362" s="247">
        <v>1462</v>
      </c>
      <c r="AG362" s="245">
        <v>2</v>
      </c>
      <c r="AH362" s="246">
        <v>3.3410000000000002</v>
      </c>
      <c r="AI362" s="244" t="s">
        <v>92</v>
      </c>
      <c r="AJ362" s="245">
        <v>6</v>
      </c>
      <c r="AK362" s="246">
        <v>3.3361111111111099</v>
      </c>
      <c r="AL362" s="248" t="s">
        <v>93</v>
      </c>
      <c r="AM362" s="245">
        <v>6</v>
      </c>
      <c r="AN362" s="246">
        <v>3.7589999999999999</v>
      </c>
      <c r="AO362" s="255" t="s">
        <v>92</v>
      </c>
      <c r="AP362" s="245">
        <v>2</v>
      </c>
      <c r="AQ362" s="237"/>
      <c r="AR362" s="237"/>
      <c r="AS362" s="237"/>
      <c r="AT362" s="237"/>
      <c r="AU362" s="237"/>
      <c r="AV362" s="237"/>
    </row>
    <row r="363" spans="1:48">
      <c r="A363" s="61">
        <v>4</v>
      </c>
      <c r="B363" s="62">
        <f>IF(ISNUMBER('ESP-DMU'!$B352),'ESP-DMU'!$B352,"")</f>
        <v>0</v>
      </c>
      <c r="C363" s="62" t="str">
        <f>IF(ISNUMBER('BLAST-USIT'!$B352),'BLAST-USIT'!$B352,"")</f>
        <v/>
      </c>
      <c r="D363" s="62">
        <f>IF(ISNUMBER(DOE21D!$B352),DOE21D!$B352,"")</f>
        <v>0</v>
      </c>
      <c r="E363" s="62">
        <f>IF(ISNUMBER('SRES-SUN'!$B352),'SRES-SUN'!$B352,"")</f>
        <v>0</v>
      </c>
      <c r="F363" s="62">
        <f>IF(ISNUMBER('SRES-BRE'!$B352),'SRES-BRE'!$B352,"")</f>
        <v>0</v>
      </c>
      <c r="G363" s="62">
        <f>IF(ISNUMBER(S3PAS!$B352),S3PAS!$B352,"")</f>
        <v>0</v>
      </c>
      <c r="H363" s="62">
        <f>IF(ISNUMBER(TRNSYS!$B352),TRNSYS!$B352,"")</f>
        <v>0</v>
      </c>
      <c r="I363" s="62">
        <f>IF(ISNUMBER(TASE!$B352),TASE!$B352,"")</f>
        <v>0</v>
      </c>
      <c r="J363" s="63">
        <f>IF(ISNUMBER(YourData!$B352),YourData!$B352,#N/A)</f>
        <v>0</v>
      </c>
      <c r="Q363" s="354">
        <v>270</v>
      </c>
      <c r="R363" s="250">
        <v>2.863</v>
      </c>
      <c r="S363" s="251">
        <v>33973</v>
      </c>
      <c r="T363" s="252">
        <v>5</v>
      </c>
      <c r="U363" s="252">
        <v>5</v>
      </c>
      <c r="V363" s="250">
        <v>3.2770000000000001</v>
      </c>
      <c r="W363" s="253" t="s">
        <v>92</v>
      </c>
      <c r="X363" s="252">
        <v>5</v>
      </c>
      <c r="Y363" s="236"/>
      <c r="Z363" s="236"/>
      <c r="AA363" s="236"/>
      <c r="AB363" s="250">
        <v>3.67</v>
      </c>
      <c r="AC363" s="244" t="s">
        <v>92</v>
      </c>
      <c r="AD363" s="245">
        <v>2</v>
      </c>
      <c r="AE363" s="246">
        <v>3.714</v>
      </c>
      <c r="AF363" s="247">
        <v>1462</v>
      </c>
      <c r="AG363" s="245">
        <v>2</v>
      </c>
      <c r="AH363" s="246">
        <v>3.34</v>
      </c>
      <c r="AI363" s="244" t="s">
        <v>92</v>
      </c>
      <c r="AJ363" s="245">
        <v>6</v>
      </c>
      <c r="AK363" s="246">
        <v>3.3277777777777802</v>
      </c>
      <c r="AL363" s="248" t="s">
        <v>93</v>
      </c>
      <c r="AM363" s="245">
        <v>6</v>
      </c>
      <c r="AN363" s="246">
        <v>3.738</v>
      </c>
      <c r="AO363" s="255" t="s">
        <v>92</v>
      </c>
      <c r="AP363" s="245">
        <v>2</v>
      </c>
      <c r="AQ363" s="237"/>
      <c r="AR363" s="237"/>
      <c r="AS363" s="237"/>
      <c r="AT363" s="237"/>
      <c r="AU363" s="237"/>
      <c r="AV363" s="237"/>
    </row>
    <row r="364" spans="1:48">
      <c r="A364" s="61">
        <v>5</v>
      </c>
      <c r="B364" s="62">
        <f>IF(ISNUMBER('ESP-DMU'!$B353),'ESP-DMU'!$B353,"")</f>
        <v>0</v>
      </c>
      <c r="C364" s="62" t="str">
        <f>IF(ISNUMBER('BLAST-USIT'!$B353),'BLAST-USIT'!$B353,"")</f>
        <v/>
      </c>
      <c r="D364" s="62">
        <f>IF(ISNUMBER(DOE21D!$B353),DOE21D!$B353,"")</f>
        <v>0</v>
      </c>
      <c r="E364" s="62">
        <f>IF(ISNUMBER('SRES-SUN'!$B353),'SRES-SUN'!$B353,"")</f>
        <v>0</v>
      </c>
      <c r="F364" s="62">
        <f>IF(ISNUMBER('SRES-BRE'!$B353),'SRES-BRE'!$B353,"")</f>
        <v>0</v>
      </c>
      <c r="G364" s="62">
        <f>IF(ISNUMBER(S3PAS!$B353),S3PAS!$B353,"")</f>
        <v>0</v>
      </c>
      <c r="H364" s="62">
        <f>IF(ISNUMBER(TRNSYS!$B353),TRNSYS!$B353,"")</f>
        <v>0</v>
      </c>
      <c r="I364" s="62">
        <f>IF(ISNUMBER(TASE!$B353),TASE!$B353,"")</f>
        <v>0</v>
      </c>
      <c r="J364" s="63">
        <f>IF(ISNUMBER(YourData!$B353),YourData!$B353,#N/A)</f>
        <v>0</v>
      </c>
      <c r="Q364" s="354">
        <v>280</v>
      </c>
      <c r="R364" s="250">
        <v>2.8639999999999999</v>
      </c>
      <c r="S364" s="251">
        <v>33973</v>
      </c>
      <c r="T364" s="252">
        <v>5</v>
      </c>
      <c r="U364" s="252">
        <v>5</v>
      </c>
      <c r="V364" s="250">
        <v>3.278</v>
      </c>
      <c r="W364" s="253" t="s">
        <v>92</v>
      </c>
      <c r="X364" s="252">
        <v>5</v>
      </c>
      <c r="Y364" s="236"/>
      <c r="Z364" s="236"/>
      <c r="AA364" s="236"/>
      <c r="AB364" s="250">
        <v>3.6850000000000001</v>
      </c>
      <c r="AC364" s="244" t="s">
        <v>92</v>
      </c>
      <c r="AD364" s="245">
        <v>2</v>
      </c>
      <c r="AE364" s="246">
        <v>3.714</v>
      </c>
      <c r="AF364" s="247">
        <v>1462</v>
      </c>
      <c r="AG364" s="245">
        <v>2</v>
      </c>
      <c r="AH364" s="246">
        <v>3.5990000000000002</v>
      </c>
      <c r="AI364" s="244" t="s">
        <v>92</v>
      </c>
      <c r="AJ364" s="245">
        <v>5</v>
      </c>
      <c r="AK364" s="246">
        <v>3.3277777777777802</v>
      </c>
      <c r="AL364" s="248" t="s">
        <v>93</v>
      </c>
      <c r="AM364" s="245">
        <v>6</v>
      </c>
      <c r="AN364" s="246">
        <v>3.77</v>
      </c>
      <c r="AO364" s="255" t="s">
        <v>92</v>
      </c>
      <c r="AP364" s="245">
        <v>2</v>
      </c>
      <c r="AQ364" s="237"/>
      <c r="AR364" s="237"/>
      <c r="AS364" s="237"/>
      <c r="AT364" s="237"/>
      <c r="AU364" s="237"/>
      <c r="AV364" s="237"/>
    </row>
    <row r="365" spans="1:48">
      <c r="A365" s="61">
        <v>6</v>
      </c>
      <c r="B365" s="62">
        <f>IF(ISNUMBER('ESP-DMU'!$B354),'ESP-DMU'!$B354,"")</f>
        <v>0</v>
      </c>
      <c r="C365" s="62" t="str">
        <f>IF(ISNUMBER('BLAST-USIT'!$B354),'BLAST-USIT'!$B354,"")</f>
        <v/>
      </c>
      <c r="D365" s="62">
        <f>IF(ISNUMBER(DOE21D!$B354),DOE21D!$B354,"")</f>
        <v>0</v>
      </c>
      <c r="E365" s="62">
        <f>IF(ISNUMBER('SRES-SUN'!$B354),'SRES-SUN'!$B354,"")</f>
        <v>0</v>
      </c>
      <c r="F365" s="62">
        <f>IF(ISNUMBER('SRES-BRE'!$B354),'SRES-BRE'!$B354,"")</f>
        <v>0</v>
      </c>
      <c r="G365" s="62">
        <f>IF(ISNUMBER(S3PAS!$B354),S3PAS!$B354,"")</f>
        <v>0</v>
      </c>
      <c r="H365" s="62">
        <f>IF(ISNUMBER(TRNSYS!$B354),TRNSYS!$B354,"")</f>
        <v>0</v>
      </c>
      <c r="I365" s="62">
        <f>IF(ISNUMBER(TASE!$B354),TASE!$B354,"")</f>
        <v>0</v>
      </c>
      <c r="J365" s="63">
        <f>IF(ISNUMBER(YourData!$B354),YourData!$B354,#N/A)</f>
        <v>0</v>
      </c>
      <c r="Q365" s="354">
        <v>290</v>
      </c>
      <c r="R365" s="250">
        <v>2.863</v>
      </c>
      <c r="S365" s="251">
        <v>33973</v>
      </c>
      <c r="T365" s="252">
        <v>5</v>
      </c>
      <c r="U365" s="252">
        <v>5</v>
      </c>
      <c r="V365" s="250">
        <v>3.2770000000000001</v>
      </c>
      <c r="W365" s="253" t="s">
        <v>92</v>
      </c>
      <c r="X365" s="252">
        <v>5</v>
      </c>
      <c r="Y365" s="236"/>
      <c r="Z365" s="236"/>
      <c r="AA365" s="236"/>
      <c r="AB365" s="250">
        <v>3.67</v>
      </c>
      <c r="AC365" s="244" t="s">
        <v>92</v>
      </c>
      <c r="AD365" s="245">
        <v>2</v>
      </c>
      <c r="AE365" s="246">
        <v>3.714</v>
      </c>
      <c r="AF365" s="247">
        <v>1462</v>
      </c>
      <c r="AG365" s="245">
        <v>2</v>
      </c>
      <c r="AH365" s="246">
        <v>3.5990000000000002</v>
      </c>
      <c r="AI365" s="244" t="s">
        <v>92</v>
      </c>
      <c r="AJ365" s="245">
        <v>5</v>
      </c>
      <c r="AK365" s="246">
        <v>3.3277777777777802</v>
      </c>
      <c r="AL365" s="248" t="s">
        <v>93</v>
      </c>
      <c r="AM365" s="245">
        <v>6</v>
      </c>
      <c r="AN365" s="246">
        <v>3.7709999999999999</v>
      </c>
      <c r="AO365" s="255" t="s">
        <v>92</v>
      </c>
      <c r="AP365" s="245">
        <v>2</v>
      </c>
      <c r="AQ365" s="237"/>
      <c r="AR365" s="237"/>
      <c r="AS365" s="237"/>
      <c r="AT365" s="237"/>
      <c r="AU365" s="237"/>
      <c r="AV365" s="237"/>
    </row>
    <row r="366" spans="1:48">
      <c r="A366" s="61">
        <v>7</v>
      </c>
      <c r="B366" s="62">
        <f>IF(ISNUMBER('ESP-DMU'!$B355),'ESP-DMU'!$B355,"")</f>
        <v>1.6</v>
      </c>
      <c r="C366" s="62" t="str">
        <f>IF(ISNUMBER('BLAST-USIT'!$B355),'BLAST-USIT'!$B355,"")</f>
        <v/>
      </c>
      <c r="D366" s="62">
        <f>IF(ISNUMBER(DOE21D!$B355),DOE21D!$B355,"")</f>
        <v>1.5</v>
      </c>
      <c r="E366" s="62">
        <f>IF(ISNUMBER('SRES-SUN'!$B355),'SRES-SUN'!$B355,"")</f>
        <v>3.0447222222222199</v>
      </c>
      <c r="F366" s="62">
        <f>IF(ISNUMBER('SRES-BRE'!$B355),'SRES-BRE'!$B355,"")</f>
        <v>3.02</v>
      </c>
      <c r="G366" s="62">
        <f>IF(ISNUMBER(S3PAS!$B355),S3PAS!$B355,"")</f>
        <v>3</v>
      </c>
      <c r="H366" s="62">
        <f>IF(ISNUMBER(TRNSYS!$B355),TRNSYS!$B355,"")</f>
        <v>3.05</v>
      </c>
      <c r="I366" s="62">
        <f>IF(ISNUMBER(TASE!$B355),TASE!$B355,"")</f>
        <v>3</v>
      </c>
      <c r="J366" s="63">
        <f>IF(ISNUMBER(YourData!$B355),YourData!$B355,#N/A)</f>
        <v>4.1399999999999997</v>
      </c>
      <c r="Q366" s="354">
        <v>300</v>
      </c>
      <c r="R366" s="250">
        <v>3.0139999999999998</v>
      </c>
      <c r="S366" s="251">
        <v>33973</v>
      </c>
      <c r="T366" s="252">
        <v>6</v>
      </c>
      <c r="U366" s="252">
        <v>6</v>
      </c>
      <c r="V366" s="250">
        <v>3.2759999999999998</v>
      </c>
      <c r="W366" s="253" t="s">
        <v>92</v>
      </c>
      <c r="X366" s="252">
        <v>5</v>
      </c>
      <c r="Y366" s="236"/>
      <c r="Z366" s="236"/>
      <c r="AA366" s="236"/>
      <c r="AB366" s="250">
        <v>3.6850000000000001</v>
      </c>
      <c r="AC366" s="244" t="s">
        <v>92</v>
      </c>
      <c r="AD366" s="245">
        <v>2</v>
      </c>
      <c r="AE366" s="246">
        <v>3.714</v>
      </c>
      <c r="AF366" s="247">
        <v>1462</v>
      </c>
      <c r="AG366" s="245">
        <v>2</v>
      </c>
      <c r="AH366" s="246">
        <v>3.34</v>
      </c>
      <c r="AI366" s="244" t="s">
        <v>92</v>
      </c>
      <c r="AJ366" s="245">
        <v>6</v>
      </c>
      <c r="AK366" s="246">
        <v>3.3361111111111099</v>
      </c>
      <c r="AL366" s="248" t="s">
        <v>93</v>
      </c>
      <c r="AM366" s="245">
        <v>6</v>
      </c>
      <c r="AN366" s="246">
        <v>3.7349999999999999</v>
      </c>
      <c r="AO366" s="255" t="s">
        <v>92</v>
      </c>
      <c r="AP366" s="245">
        <v>3</v>
      </c>
      <c r="AQ366" s="237"/>
      <c r="AR366" s="237"/>
      <c r="AS366" s="237"/>
      <c r="AT366" s="237"/>
      <c r="AU366" s="237"/>
      <c r="AV366" s="237"/>
    </row>
    <row r="367" spans="1:48">
      <c r="A367" s="61">
        <v>8</v>
      </c>
      <c r="B367" s="62">
        <f>IF(ISNUMBER('ESP-DMU'!$B356),'ESP-DMU'!$B356,"")</f>
        <v>13.8</v>
      </c>
      <c r="C367" s="62" t="str">
        <f>IF(ISNUMBER('BLAST-USIT'!$B356),'BLAST-USIT'!$B356,"")</f>
        <v/>
      </c>
      <c r="D367" s="62">
        <f>IF(ISNUMBER(DOE21D!$B356),DOE21D!$B356,"")</f>
        <v>12.59</v>
      </c>
      <c r="E367" s="62">
        <f>IF(ISNUMBER('SRES-SUN'!$B356),'SRES-SUN'!$B356,"")</f>
        <v>20.6463888888889</v>
      </c>
      <c r="F367" s="62">
        <f>IF(ISNUMBER('SRES-BRE'!$B356),'SRES-BRE'!$B356,"")</f>
        <v>20.59</v>
      </c>
      <c r="G367" s="62">
        <f>IF(ISNUMBER(S3PAS!$B356),S3PAS!$B356,"")</f>
        <v>21</v>
      </c>
      <c r="H367" s="62">
        <f>IF(ISNUMBER(TRNSYS!$B356),TRNSYS!$B356,"")</f>
        <v>20.69</v>
      </c>
      <c r="I367" s="62">
        <f>IF(ISNUMBER(TASE!$B356),TASE!$B356,"")</f>
        <v>20.68</v>
      </c>
      <c r="J367" s="63">
        <f>IF(ISNUMBER(YourData!$B356),YourData!$B356,#N/A)</f>
        <v>19.91</v>
      </c>
      <c r="Q367" s="354">
        <v>310</v>
      </c>
      <c r="R367" s="250">
        <v>3.0150000000000001</v>
      </c>
      <c r="S367" s="251">
        <v>33973</v>
      </c>
      <c r="T367" s="252">
        <v>6</v>
      </c>
      <c r="U367" s="252">
        <v>6</v>
      </c>
      <c r="V367" s="250">
        <v>3.2770000000000001</v>
      </c>
      <c r="W367" s="253" t="s">
        <v>92</v>
      </c>
      <c r="X367" s="252">
        <v>5</v>
      </c>
      <c r="Y367" s="236"/>
      <c r="Z367" s="236"/>
      <c r="AA367" s="236"/>
      <c r="AB367" s="250">
        <v>3.6720000000000002</v>
      </c>
      <c r="AC367" s="244" t="s">
        <v>92</v>
      </c>
      <c r="AD367" s="245">
        <v>3</v>
      </c>
      <c r="AE367" s="246">
        <v>2.391</v>
      </c>
      <c r="AF367" s="247">
        <v>1462</v>
      </c>
      <c r="AG367" s="245">
        <v>3</v>
      </c>
      <c r="AH367" s="246">
        <v>2.2629999999999999</v>
      </c>
      <c r="AI367" s="244" t="s">
        <v>92</v>
      </c>
      <c r="AJ367" s="245">
        <v>4</v>
      </c>
      <c r="AK367" s="246">
        <v>2.2211111111111101</v>
      </c>
      <c r="AL367" s="248" t="s">
        <v>93</v>
      </c>
      <c r="AM367" s="245">
        <v>8</v>
      </c>
      <c r="AN367" s="246">
        <v>2.27</v>
      </c>
      <c r="AO367" s="255" t="s">
        <v>92</v>
      </c>
      <c r="AP367" s="245">
        <v>3</v>
      </c>
      <c r="AQ367" s="237"/>
      <c r="AR367" s="237"/>
      <c r="AS367" s="237"/>
      <c r="AT367" s="237"/>
      <c r="AU367" s="237"/>
      <c r="AV367" s="237"/>
    </row>
    <row r="368" spans="1:48">
      <c r="A368" s="61">
        <v>9</v>
      </c>
      <c r="B368" s="62">
        <f>IF(ISNUMBER('ESP-DMU'!$B357),'ESP-DMU'!$B357,"")</f>
        <v>31.6</v>
      </c>
      <c r="C368" s="62" t="str">
        <f>IF(ISNUMBER('BLAST-USIT'!$B357),'BLAST-USIT'!$B357,"")</f>
        <v/>
      </c>
      <c r="D368" s="62">
        <f>IF(ISNUMBER(DOE21D!$B357),DOE21D!$B357,"")</f>
        <v>30.01</v>
      </c>
      <c r="E368" s="62">
        <f>IF(ISNUMBER('SRES-SUN'!$B357),'SRES-SUN'!$B357,"")</f>
        <v>38.883611111111101</v>
      </c>
      <c r="F368" s="62">
        <f>IF(ISNUMBER('SRES-BRE'!$B357),'SRES-BRE'!$B357,"")</f>
        <v>38.83</v>
      </c>
      <c r="G368" s="62">
        <f>IF(ISNUMBER(S3PAS!$B357),S3PAS!$B357,"")</f>
        <v>39</v>
      </c>
      <c r="H368" s="62">
        <f>IF(ISNUMBER(TRNSYS!$B357),TRNSYS!$B357,"")</f>
        <v>38.94</v>
      </c>
      <c r="I368" s="62">
        <f>IF(ISNUMBER(TASE!$B357),TASE!$B357,"")</f>
        <v>38.94</v>
      </c>
      <c r="J368" s="63">
        <f>IF(ISNUMBER(YourData!$B357),YourData!$B357,#N/A)</f>
        <v>35.479999999999997</v>
      </c>
      <c r="Q368" s="354">
        <v>320</v>
      </c>
      <c r="R368" s="250">
        <v>2.8610000000000002</v>
      </c>
      <c r="S368" s="251">
        <v>33973</v>
      </c>
      <c r="T368" s="252">
        <v>5</v>
      </c>
      <c r="U368" s="252">
        <v>5</v>
      </c>
      <c r="V368" s="250">
        <v>3.2749999999999999</v>
      </c>
      <c r="W368" s="253" t="s">
        <v>92</v>
      </c>
      <c r="X368" s="252">
        <v>5</v>
      </c>
      <c r="Y368" s="236"/>
      <c r="Z368" s="236"/>
      <c r="AA368" s="236"/>
      <c r="AB368" s="250">
        <v>3.661</v>
      </c>
      <c r="AC368" s="244" t="s">
        <v>92</v>
      </c>
      <c r="AD368" s="245">
        <v>2</v>
      </c>
      <c r="AE368" s="246">
        <v>3.7090000000000001</v>
      </c>
      <c r="AF368" s="247">
        <v>1462</v>
      </c>
      <c r="AG368" s="245">
        <v>2</v>
      </c>
      <c r="AH368" s="246">
        <v>3.3420000000000001</v>
      </c>
      <c r="AI368" s="244" t="s">
        <v>92</v>
      </c>
      <c r="AJ368" s="245">
        <v>8</v>
      </c>
      <c r="AK368" s="246">
        <v>3.3361111111111099</v>
      </c>
      <c r="AL368" s="248" t="s">
        <v>93</v>
      </c>
      <c r="AM368" s="245">
        <v>6</v>
      </c>
      <c r="AN368" s="246">
        <v>3.52</v>
      </c>
      <c r="AO368" s="255" t="s">
        <v>92</v>
      </c>
      <c r="AP368" s="245">
        <v>2</v>
      </c>
      <c r="AQ368" s="237"/>
      <c r="AR368" s="237"/>
      <c r="AS368" s="237"/>
      <c r="AT368" s="237"/>
      <c r="AU368" s="237"/>
      <c r="AV368" s="237"/>
    </row>
    <row r="369" spans="1:48">
      <c r="A369" s="61">
        <v>10</v>
      </c>
      <c r="B369" s="62">
        <f>IF(ISNUMBER('ESP-DMU'!$B358),'ESP-DMU'!$B358,"")</f>
        <v>48.3</v>
      </c>
      <c r="C369" s="62" t="str">
        <f>IF(ISNUMBER('BLAST-USIT'!$B358),'BLAST-USIT'!$B358,"")</f>
        <v/>
      </c>
      <c r="D369" s="62">
        <f>IF(ISNUMBER(DOE21D!$B358),DOE21D!$B358,"")</f>
        <v>46.23</v>
      </c>
      <c r="E369" s="62">
        <f>IF(ISNUMBER('SRES-SUN'!$B358),'SRES-SUN'!$B358,"")</f>
        <v>54.566388888888902</v>
      </c>
      <c r="F369" s="62">
        <f>IF(ISNUMBER('SRES-BRE'!$B358),'SRES-BRE'!$B358,"")</f>
        <v>54.53</v>
      </c>
      <c r="G369" s="62">
        <f>IF(ISNUMBER(S3PAS!$B358),S3PAS!$B358,"")</f>
        <v>55</v>
      </c>
      <c r="H369" s="62">
        <f>IF(ISNUMBER(TRNSYS!$B358),TRNSYS!$B358,"")</f>
        <v>54.67</v>
      </c>
      <c r="I369" s="62">
        <f>IF(ISNUMBER(TASE!$B358),TASE!$B358,"")</f>
        <v>54.56</v>
      </c>
      <c r="J369" s="63">
        <f>IF(ISNUMBER(YourData!$B358),YourData!$B358,#N/A)</f>
        <v>48.98</v>
      </c>
      <c r="Q369" s="354">
        <v>395</v>
      </c>
      <c r="R369" s="250">
        <v>2.0619999999999998</v>
      </c>
      <c r="S369" s="251">
        <v>33973</v>
      </c>
      <c r="T369" s="252">
        <v>7</v>
      </c>
      <c r="U369" s="252">
        <v>7</v>
      </c>
      <c r="V369" s="250">
        <v>2.2090000000000001</v>
      </c>
      <c r="W369" s="253" t="s">
        <v>92</v>
      </c>
      <c r="X369" s="252">
        <v>8</v>
      </c>
      <c r="Y369" s="250">
        <v>2.3279999999999998</v>
      </c>
      <c r="Z369" s="253" t="s">
        <v>92</v>
      </c>
      <c r="AA369" s="252">
        <v>3</v>
      </c>
      <c r="AB369" s="250">
        <v>2.3849999999999998</v>
      </c>
      <c r="AC369" s="244" t="s">
        <v>92</v>
      </c>
      <c r="AD369" s="245">
        <v>2</v>
      </c>
      <c r="AE369" s="246">
        <v>4.5010000000000003</v>
      </c>
      <c r="AF369" s="247">
        <v>1462</v>
      </c>
      <c r="AG369" s="245">
        <v>2</v>
      </c>
      <c r="AH369" s="246">
        <v>4.2270000000000003</v>
      </c>
      <c r="AI369" s="244" t="s">
        <v>92</v>
      </c>
      <c r="AJ369" s="245">
        <v>2</v>
      </c>
      <c r="AK369" s="246">
        <v>4.1138888888888898</v>
      </c>
      <c r="AL369" s="248" t="s">
        <v>93</v>
      </c>
      <c r="AM369" s="245">
        <v>6</v>
      </c>
      <c r="AN369" s="246">
        <v>4.3140000000000001</v>
      </c>
      <c r="AO369" s="255" t="s">
        <v>92</v>
      </c>
      <c r="AP369" s="245">
        <v>2</v>
      </c>
      <c r="AQ369" s="237"/>
      <c r="AR369" s="237"/>
      <c r="AS369" s="237"/>
      <c r="AT369" s="237"/>
      <c r="AU369" s="237"/>
      <c r="AV369" s="237"/>
    </row>
    <row r="370" spans="1:48">
      <c r="A370" s="61">
        <v>11</v>
      </c>
      <c r="B370" s="62">
        <f>IF(ISNUMBER('ESP-DMU'!$B359),'ESP-DMU'!$B359,"")</f>
        <v>61.6</v>
      </c>
      <c r="C370" s="62" t="str">
        <f>IF(ISNUMBER('BLAST-USIT'!$B359),'BLAST-USIT'!$B359,"")</f>
        <v/>
      </c>
      <c r="D370" s="62">
        <f>IF(ISNUMBER(DOE21D!$B359),DOE21D!$B359,"")</f>
        <v>59.31</v>
      </c>
      <c r="E370" s="62">
        <f>IF(ISNUMBER('SRES-SUN'!$B359),'SRES-SUN'!$B359,"")</f>
        <v>65.973333333333301</v>
      </c>
      <c r="F370" s="62">
        <f>IF(ISNUMBER('SRES-BRE'!$B359),'SRES-BRE'!$B359,"")</f>
        <v>54.77</v>
      </c>
      <c r="G370" s="62">
        <f>IF(ISNUMBER(S3PAS!$B359),S3PAS!$B359,"")</f>
        <v>66</v>
      </c>
      <c r="H370" s="62">
        <f>IF(ISNUMBER(TRNSYS!$B359),TRNSYS!$B359,"")</f>
        <v>66.08</v>
      </c>
      <c r="I370" s="62">
        <f>IF(ISNUMBER(TASE!$B359),TASE!$B359,"")</f>
        <v>65.989999999999995</v>
      </c>
      <c r="J370" s="63">
        <f>IF(ISNUMBER(YourData!$B359),YourData!$B359,#N/A)</f>
        <v>58.45</v>
      </c>
      <c r="Q370" s="354">
        <v>400</v>
      </c>
      <c r="R370" s="250">
        <v>2.867</v>
      </c>
      <c r="S370" s="251">
        <v>33973</v>
      </c>
      <c r="T370" s="252">
        <v>5</v>
      </c>
      <c r="U370" s="252">
        <v>5</v>
      </c>
      <c r="V370" s="250">
        <v>3.28</v>
      </c>
      <c r="W370" s="253" t="s">
        <v>92</v>
      </c>
      <c r="X370" s="252">
        <v>5</v>
      </c>
      <c r="Y370" s="250">
        <v>3.476</v>
      </c>
      <c r="Z370" s="253" t="s">
        <v>92</v>
      </c>
      <c r="AA370" s="252">
        <v>5</v>
      </c>
      <c r="AB370" s="250">
        <v>3.6949999999999998</v>
      </c>
      <c r="AC370" s="244" t="s">
        <v>92</v>
      </c>
      <c r="AD370" s="245">
        <v>2</v>
      </c>
      <c r="AE370" s="246">
        <v>4.3010000000000002</v>
      </c>
      <c r="AF370" s="247">
        <v>1462</v>
      </c>
      <c r="AG370" s="245">
        <v>2</v>
      </c>
      <c r="AH370" s="246">
        <v>4.0439999999999996</v>
      </c>
      <c r="AI370" s="244" t="s">
        <v>92</v>
      </c>
      <c r="AJ370" s="245">
        <v>2</v>
      </c>
      <c r="AK370" s="246">
        <v>3.9305555555555598</v>
      </c>
      <c r="AL370" s="248" t="s">
        <v>93</v>
      </c>
      <c r="AM370" s="245">
        <v>6</v>
      </c>
      <c r="AN370" s="246">
        <v>4.1260000000000003</v>
      </c>
      <c r="AO370" s="255" t="s">
        <v>92</v>
      </c>
      <c r="AP370" s="245">
        <v>2</v>
      </c>
      <c r="AQ370" s="237"/>
      <c r="AR370" s="237"/>
      <c r="AS370" s="237"/>
      <c r="AT370" s="237"/>
      <c r="AU370" s="237"/>
      <c r="AV370" s="237"/>
    </row>
    <row r="371" spans="1:48">
      <c r="A371" s="61">
        <v>12</v>
      </c>
      <c r="B371" s="62">
        <f>IF(ISNUMBER('ESP-DMU'!$B360),'ESP-DMU'!$B360,"")</f>
        <v>69.3</v>
      </c>
      <c r="C371" s="62" t="str">
        <f>IF(ISNUMBER('BLAST-USIT'!$B360),'BLAST-USIT'!$B360,"")</f>
        <v/>
      </c>
      <c r="D371" s="62">
        <f>IF(ISNUMBER(DOE21D!$B360),DOE21D!$B360,"")</f>
        <v>65.05</v>
      </c>
      <c r="E371" s="62">
        <f>IF(ISNUMBER('SRES-SUN'!$B360),'SRES-SUN'!$B360,"")</f>
        <v>71.783888888888896</v>
      </c>
      <c r="F371" s="62">
        <f>IF(ISNUMBER('SRES-BRE'!$B360),'SRES-BRE'!$B360,"")</f>
        <v>59.65</v>
      </c>
      <c r="G371" s="62">
        <f>IF(ISNUMBER(S3PAS!$B360),S3PAS!$B360,"")</f>
        <v>72</v>
      </c>
      <c r="H371" s="62">
        <f>IF(ISNUMBER(TRNSYS!$B360),TRNSYS!$B360,"")</f>
        <v>71.92</v>
      </c>
      <c r="I371" s="62">
        <f>IF(ISNUMBER(TASE!$B360),TASE!$B360,"")</f>
        <v>71.739999999999995</v>
      </c>
      <c r="J371" s="63">
        <f>IF(ISNUMBER(YourData!$B360),YourData!$B360,#N/A)</f>
        <v>63.73</v>
      </c>
      <c r="Q371" s="354">
        <v>410</v>
      </c>
      <c r="R371" s="250">
        <v>3.625</v>
      </c>
      <c r="S371" s="251">
        <v>33973</v>
      </c>
      <c r="T371" s="252">
        <v>5</v>
      </c>
      <c r="U371" s="252">
        <v>5</v>
      </c>
      <c r="V371" s="250">
        <v>4.1239999999999997</v>
      </c>
      <c r="W371" s="253" t="s">
        <v>92</v>
      </c>
      <c r="X371" s="252">
        <v>5</v>
      </c>
      <c r="Y371" s="250">
        <v>4.2329999999999997</v>
      </c>
      <c r="Z371" s="253" t="s">
        <v>92</v>
      </c>
      <c r="AA371" s="252">
        <v>5</v>
      </c>
      <c r="AB371" s="250">
        <v>4.4870000000000001</v>
      </c>
      <c r="AC371" s="244" t="s">
        <v>92</v>
      </c>
      <c r="AD371" s="245">
        <v>2</v>
      </c>
      <c r="AE371" s="246">
        <v>4.3010000000000002</v>
      </c>
      <c r="AF371" s="247">
        <v>1462</v>
      </c>
      <c r="AG371" s="245">
        <v>2</v>
      </c>
      <c r="AH371" s="246">
        <v>4.0439999999999996</v>
      </c>
      <c r="AI371" s="244" t="s">
        <v>92</v>
      </c>
      <c r="AJ371" s="245">
        <v>2</v>
      </c>
      <c r="AK371" s="246">
        <v>3.9305555555555598</v>
      </c>
      <c r="AL371" s="248" t="s">
        <v>93</v>
      </c>
      <c r="AM371" s="245">
        <v>6</v>
      </c>
      <c r="AN371" s="246">
        <v>4.1370000000000298</v>
      </c>
      <c r="AO371" s="255" t="s">
        <v>92</v>
      </c>
      <c r="AP371" s="245">
        <v>2</v>
      </c>
      <c r="AQ371" s="237"/>
      <c r="AR371" s="237"/>
      <c r="AS371" s="237"/>
      <c r="AT371" s="237"/>
      <c r="AU371" s="237"/>
      <c r="AV371" s="237"/>
    </row>
    <row r="372" spans="1:48">
      <c r="A372" s="61">
        <v>13</v>
      </c>
      <c r="B372" s="62">
        <f>IF(ISNUMBER('ESP-DMU'!$B361),'ESP-DMU'!$B361,"")</f>
        <v>71.7</v>
      </c>
      <c r="C372" s="62" t="str">
        <f>IF(ISNUMBER('BLAST-USIT'!$B361),'BLAST-USIT'!$B361,"")</f>
        <v/>
      </c>
      <c r="D372" s="62">
        <f>IF(ISNUMBER(DOE21D!$B361),DOE21D!$B361,"")</f>
        <v>66.98</v>
      </c>
      <c r="E372" s="62">
        <f>IF(ISNUMBER('SRES-SUN'!$B361),'SRES-SUN'!$B361,"")</f>
        <v>72.283888888888896</v>
      </c>
      <c r="F372" s="62">
        <f>IF(ISNUMBER('SRES-BRE'!$B361),'SRES-BRE'!$B361,"")</f>
        <v>60.1</v>
      </c>
      <c r="G372" s="62">
        <f>IF(ISNUMBER(S3PAS!$B361),S3PAS!$B361,"")</f>
        <v>72</v>
      </c>
      <c r="H372" s="62">
        <f>IF(ISNUMBER(TRNSYS!$B361),TRNSYS!$B361,"")</f>
        <v>72.42</v>
      </c>
      <c r="I372" s="62">
        <f>IF(ISNUMBER(TASE!$B361),TASE!$B361,"")</f>
        <v>72.3</v>
      </c>
      <c r="J372" s="63">
        <f>IF(ISNUMBER(YourData!$B361),YourData!$B361,#N/A)</f>
        <v>63.47</v>
      </c>
      <c r="Q372" s="354">
        <v>420</v>
      </c>
      <c r="R372" s="250">
        <v>3.4430000000000001</v>
      </c>
      <c r="S372" s="251">
        <v>33973</v>
      </c>
      <c r="T372" s="252">
        <v>5</v>
      </c>
      <c r="U372" s="252">
        <v>5</v>
      </c>
      <c r="V372" s="250">
        <v>3.944</v>
      </c>
      <c r="W372" s="253" t="s">
        <v>92</v>
      </c>
      <c r="X372" s="252">
        <v>5</v>
      </c>
      <c r="Y372" s="250">
        <v>4.05</v>
      </c>
      <c r="Z372" s="253" t="s">
        <v>92</v>
      </c>
      <c r="AA372" s="252">
        <v>5</v>
      </c>
      <c r="AB372" s="250">
        <v>4.2869999999999999</v>
      </c>
      <c r="AC372" s="244" t="s">
        <v>92</v>
      </c>
      <c r="AD372" s="245">
        <v>2</v>
      </c>
      <c r="AE372" s="246">
        <v>4.306</v>
      </c>
      <c r="AF372" s="247">
        <v>1462</v>
      </c>
      <c r="AG372" s="245">
        <v>2</v>
      </c>
      <c r="AH372" s="246">
        <v>4.0410000000000004</v>
      </c>
      <c r="AI372" s="244" t="s">
        <v>92</v>
      </c>
      <c r="AJ372" s="245">
        <v>2</v>
      </c>
      <c r="AK372" s="246">
        <v>3.9305555555555598</v>
      </c>
      <c r="AL372" s="248" t="s">
        <v>93</v>
      </c>
      <c r="AM372" s="245">
        <v>6</v>
      </c>
      <c r="AN372" s="246">
        <v>4.3760000000000003</v>
      </c>
      <c r="AO372" s="255" t="s">
        <v>92</v>
      </c>
      <c r="AP372" s="245">
        <v>2</v>
      </c>
      <c r="AQ372" s="237"/>
      <c r="AR372" s="237"/>
      <c r="AS372" s="237"/>
      <c r="AT372" s="237"/>
      <c r="AU372" s="237"/>
      <c r="AV372" s="237"/>
    </row>
    <row r="373" spans="1:48">
      <c r="A373" s="61">
        <v>14</v>
      </c>
      <c r="B373" s="62">
        <f>IF(ISNUMBER('ESP-DMU'!$B362),'ESP-DMU'!$B362,"")</f>
        <v>68.099999999999994</v>
      </c>
      <c r="C373" s="62" t="str">
        <f>IF(ISNUMBER('BLAST-USIT'!$B362),'BLAST-USIT'!$B362,"")</f>
        <v/>
      </c>
      <c r="D373" s="62">
        <f>IF(ISNUMBER(DOE21D!$B362),DOE21D!$B362,"")</f>
        <v>63.11</v>
      </c>
      <c r="E373" s="62">
        <f>IF(ISNUMBER('SRES-SUN'!$B362),'SRES-SUN'!$B362,"")</f>
        <v>66.407499999999999</v>
      </c>
      <c r="F373" s="62">
        <f>IF(ISNUMBER('SRES-BRE'!$B362),'SRES-BRE'!$B362,"")</f>
        <v>55.24</v>
      </c>
      <c r="G373" s="62">
        <f>IF(ISNUMBER(S3PAS!$B362),S3PAS!$B362,"")</f>
        <v>66</v>
      </c>
      <c r="H373" s="62">
        <f>IF(ISNUMBER(TRNSYS!$B362),TRNSYS!$B362,"")</f>
        <v>66.53</v>
      </c>
      <c r="I373" s="62">
        <f>IF(ISNUMBER(TASE!$B362),TASE!$B362,"")</f>
        <v>66.38</v>
      </c>
      <c r="J373" s="63">
        <f>IF(ISNUMBER(YourData!$B362),YourData!$B362,#N/A)</f>
        <v>57.16</v>
      </c>
      <c r="Q373" s="354"/>
      <c r="R373" s="250"/>
      <c r="S373" s="251"/>
      <c r="T373" s="252"/>
      <c r="U373" s="252"/>
      <c r="V373" s="250"/>
      <c r="W373" s="253"/>
      <c r="X373" s="252"/>
      <c r="Y373" s="250"/>
      <c r="Z373" s="253"/>
      <c r="AA373" s="252"/>
      <c r="AB373" s="250"/>
      <c r="AC373" s="244"/>
      <c r="AD373" s="245"/>
      <c r="AE373" s="246"/>
      <c r="AF373" s="247"/>
      <c r="AG373" s="245"/>
      <c r="AH373" s="246"/>
      <c r="AI373" s="244"/>
      <c r="AJ373" s="245"/>
      <c r="AK373" s="246"/>
      <c r="AL373" s="248"/>
      <c r="AM373" s="245"/>
      <c r="AN373" s="246"/>
      <c r="AO373" s="255"/>
      <c r="AP373" s="245"/>
      <c r="AQ373" s="237"/>
      <c r="AR373" s="237"/>
      <c r="AS373" s="237"/>
      <c r="AT373" s="237"/>
      <c r="AU373" s="237"/>
      <c r="AV373" s="237"/>
    </row>
    <row r="374" spans="1:48">
      <c r="A374" s="61">
        <v>15</v>
      </c>
      <c r="B374" s="62">
        <f>IF(ISNUMBER('ESP-DMU'!$B363),'ESP-DMU'!$B363,"")</f>
        <v>58.9</v>
      </c>
      <c r="C374" s="62" t="str">
        <f>IF(ISNUMBER('BLAST-USIT'!$B363),'BLAST-USIT'!$B363,"")</f>
        <v/>
      </c>
      <c r="D374" s="62">
        <f>IF(ISNUMBER(DOE21D!$B363),DOE21D!$B363,"")</f>
        <v>51.79</v>
      </c>
      <c r="E374" s="62">
        <f>IF(ISNUMBER('SRES-SUN'!$B363),'SRES-SUN'!$B363,"")</f>
        <v>54.899722222222202</v>
      </c>
      <c r="F374" s="62">
        <f>IF(ISNUMBER('SRES-BRE'!$B363),'SRES-BRE'!$B363,"")</f>
        <v>45.68</v>
      </c>
      <c r="G374" s="62">
        <f>IF(ISNUMBER(S3PAS!$B363),S3PAS!$B363,"")</f>
        <v>55</v>
      </c>
      <c r="H374" s="62">
        <f>IF(ISNUMBER(TRNSYS!$B363),TRNSYS!$B363,"")</f>
        <v>55</v>
      </c>
      <c r="I374" s="62">
        <f>IF(ISNUMBER(TASE!$B363),TASE!$B363,"")</f>
        <v>54.8</v>
      </c>
      <c r="J374" s="63">
        <f>IF(ISNUMBER(YourData!$B363),YourData!$B363,#N/A)</f>
        <v>46.14</v>
      </c>
      <c r="Q374" s="354">
        <v>430</v>
      </c>
      <c r="R374" s="250">
        <v>3.4420000000000002</v>
      </c>
      <c r="S374" s="251">
        <v>33973</v>
      </c>
      <c r="T374" s="252">
        <v>5</v>
      </c>
      <c r="U374" s="252">
        <v>5</v>
      </c>
      <c r="V374" s="250">
        <v>3.944</v>
      </c>
      <c r="W374" s="253" t="s">
        <v>92</v>
      </c>
      <c r="X374" s="252">
        <v>5</v>
      </c>
      <c r="Y374" s="250">
        <v>4.05</v>
      </c>
      <c r="Z374" s="253" t="s">
        <v>92</v>
      </c>
      <c r="AA374" s="252">
        <v>5</v>
      </c>
      <c r="AB374" s="250">
        <v>4.2869999999999999</v>
      </c>
      <c r="AC374" s="244" t="s">
        <v>92</v>
      </c>
      <c r="AD374" s="245">
        <v>2</v>
      </c>
      <c r="AE374" s="246">
        <v>4.1879999999999997</v>
      </c>
      <c r="AF374" s="247">
        <v>1462</v>
      </c>
      <c r="AG374" s="245">
        <v>8</v>
      </c>
      <c r="AH374" s="246">
        <v>3.9020000000000001</v>
      </c>
      <c r="AI374" s="244" t="s">
        <v>92</v>
      </c>
      <c r="AJ374" s="245">
        <v>8</v>
      </c>
      <c r="AK374" s="246">
        <v>3.7861111111111101</v>
      </c>
      <c r="AL374" s="248" t="s">
        <v>93</v>
      </c>
      <c r="AM374" s="245">
        <v>7</v>
      </c>
      <c r="AN374" s="246">
        <v>3.9390000000000001</v>
      </c>
      <c r="AO374" s="255" t="s">
        <v>92</v>
      </c>
      <c r="AP374" s="245">
        <v>7</v>
      </c>
      <c r="AQ374" s="237"/>
      <c r="AR374" s="237"/>
      <c r="AS374" s="237"/>
      <c r="AT374" s="237"/>
      <c r="AU374" s="237"/>
      <c r="AV374" s="237"/>
    </row>
    <row r="375" spans="1:48">
      <c r="A375" s="61">
        <v>16</v>
      </c>
      <c r="B375" s="62">
        <f>IF(ISNUMBER('ESP-DMU'!$B364),'ESP-DMU'!$B364,"")</f>
        <v>44.4</v>
      </c>
      <c r="C375" s="62" t="str">
        <f>IF(ISNUMBER('BLAST-USIT'!$B364),'BLAST-USIT'!$B364,"")</f>
        <v/>
      </c>
      <c r="D375" s="62">
        <f>IF(ISNUMBER(DOE21D!$B364),DOE21D!$B364,"")</f>
        <v>37.130000000000003</v>
      </c>
      <c r="E375" s="62">
        <f>IF(ISNUMBER('SRES-SUN'!$B364),'SRES-SUN'!$B364,"")</f>
        <v>38.883611111111101</v>
      </c>
      <c r="F375" s="62">
        <f>IF(ISNUMBER('SRES-BRE'!$B364),'SRES-BRE'!$B364,"")</f>
        <v>32.369999999999997</v>
      </c>
      <c r="G375" s="62">
        <f>IF(ISNUMBER(S3PAS!$B364),S3PAS!$B364,"")</f>
        <v>39</v>
      </c>
      <c r="H375" s="62">
        <f>IF(ISNUMBER(TRNSYS!$B364),TRNSYS!$B364,"")</f>
        <v>38.94</v>
      </c>
      <c r="I375" s="62">
        <f>IF(ISNUMBER(TASE!$B364),TASE!$B364,"")</f>
        <v>38.840000000000003</v>
      </c>
      <c r="J375" s="63">
        <f>IF(ISNUMBER(YourData!$B364),YourData!$B364,#N/A)</f>
        <v>31.73</v>
      </c>
      <c r="Q375" s="354">
        <v>440</v>
      </c>
      <c r="R375" s="250">
        <v>3.4390000000000001</v>
      </c>
      <c r="S375" s="251">
        <v>33973</v>
      </c>
      <c r="T375" s="252">
        <v>5</v>
      </c>
      <c r="U375" s="252">
        <v>5</v>
      </c>
      <c r="V375" s="250">
        <v>3.9420000000000002</v>
      </c>
      <c r="W375" s="253" t="s">
        <v>92</v>
      </c>
      <c r="X375" s="252">
        <v>5</v>
      </c>
      <c r="Y375" s="236"/>
      <c r="Z375" s="236"/>
      <c r="AA375" s="236"/>
      <c r="AB375" s="250">
        <v>4.2770000000000001</v>
      </c>
      <c r="AC375" s="244" t="s">
        <v>92</v>
      </c>
      <c r="AD375" s="245">
        <v>7</v>
      </c>
      <c r="AE375" s="246">
        <v>4.1150000000000002</v>
      </c>
      <c r="AF375" s="247">
        <v>1462</v>
      </c>
      <c r="AG375" s="245">
        <v>7</v>
      </c>
      <c r="AH375" s="246">
        <v>3.7090000000000001</v>
      </c>
      <c r="AI375" s="244" t="s">
        <v>92</v>
      </c>
      <c r="AJ375" s="245">
        <v>8</v>
      </c>
      <c r="AK375" s="246">
        <v>3.6055555555555601</v>
      </c>
      <c r="AL375" s="248" t="s">
        <v>93</v>
      </c>
      <c r="AM375" s="245">
        <v>7</v>
      </c>
      <c r="AN375" s="246">
        <v>3.9630000000000001</v>
      </c>
      <c r="AO375" s="255" t="s">
        <v>92</v>
      </c>
      <c r="AP375" s="245">
        <v>7</v>
      </c>
      <c r="AQ375" s="237"/>
      <c r="AR375" s="237"/>
      <c r="AS375" s="237"/>
      <c r="AT375" s="237"/>
      <c r="AU375" s="237"/>
      <c r="AV375" s="237"/>
    </row>
    <row r="376" spans="1:48">
      <c r="A376" s="61">
        <v>17</v>
      </c>
      <c r="B376" s="62">
        <f>IF(ISNUMBER('ESP-DMU'!$B365),'ESP-DMU'!$B365,"")</f>
        <v>26.9</v>
      </c>
      <c r="C376" s="62" t="str">
        <f>IF(ISNUMBER('BLAST-USIT'!$B365),'BLAST-USIT'!$B365,"")</f>
        <v/>
      </c>
      <c r="D376" s="62">
        <f>IF(ISNUMBER(DOE21D!$B365),DOE21D!$B365,"")</f>
        <v>19.14</v>
      </c>
      <c r="E376" s="62">
        <f>IF(ISNUMBER('SRES-SUN'!$B365),'SRES-SUN'!$B365,"")</f>
        <v>20.4797222222222</v>
      </c>
      <c r="F376" s="62">
        <f>IF(ISNUMBER('SRES-BRE'!$B365),'SRES-BRE'!$B365,"")</f>
        <v>17.059999999999999</v>
      </c>
      <c r="G376" s="62">
        <f>IF(ISNUMBER(S3PAS!$B365),S3PAS!$B365,"")</f>
        <v>20</v>
      </c>
      <c r="H376" s="62">
        <f>IF(ISNUMBER(TRNSYS!$B365),TRNSYS!$B365,"")</f>
        <v>20.52</v>
      </c>
      <c r="I376" s="62">
        <f>IF(ISNUMBER(TASE!$B365),TASE!$B365,"")</f>
        <v>20.46</v>
      </c>
      <c r="J376" s="63">
        <f>IF(ISNUMBER(YourData!$B365),YourData!$B365,#N/A)</f>
        <v>15.64</v>
      </c>
      <c r="Q376" s="354">
        <v>800</v>
      </c>
      <c r="R376" s="250">
        <v>3.2269999999999999</v>
      </c>
      <c r="S376" s="251">
        <v>33973</v>
      </c>
      <c r="T376" s="252">
        <v>5</v>
      </c>
      <c r="U376" s="252">
        <v>5</v>
      </c>
      <c r="V376" s="250">
        <v>3.7930000000000001</v>
      </c>
      <c r="W376" s="253" t="s">
        <v>92</v>
      </c>
      <c r="X376" s="252">
        <v>7</v>
      </c>
      <c r="Y376" s="250">
        <v>3.9089999999999998</v>
      </c>
      <c r="Z376" s="253" t="s">
        <v>92</v>
      </c>
      <c r="AA376" s="252">
        <v>7</v>
      </c>
      <c r="AB376" s="250">
        <v>4.1379999999999999</v>
      </c>
      <c r="AC376" s="237"/>
      <c r="AD376" s="237"/>
      <c r="AE376" s="237"/>
      <c r="AF376" s="237"/>
      <c r="AG376" s="237"/>
      <c r="AH376" s="237"/>
      <c r="AI376" s="237"/>
      <c r="AJ376" s="237"/>
      <c r="AK376" s="237"/>
      <c r="AL376" s="237"/>
      <c r="AM376" s="237"/>
      <c r="AN376" s="237"/>
      <c r="AO376" s="237"/>
      <c r="AP376" s="237"/>
      <c r="AQ376" s="237"/>
      <c r="AR376" s="237"/>
      <c r="AS376" s="237"/>
      <c r="AT376" s="237"/>
      <c r="AU376" s="237"/>
      <c r="AV376" s="237"/>
    </row>
    <row r="377" spans="1:48">
      <c r="A377" s="61">
        <v>18</v>
      </c>
      <c r="B377" s="62">
        <f>IF(ISNUMBER('ESP-DMU'!$B366),'ESP-DMU'!$B366,"")</f>
        <v>8.6999999999999993</v>
      </c>
      <c r="C377" s="62" t="str">
        <f>IF(ISNUMBER('BLAST-USIT'!$B366),'BLAST-USIT'!$B366,"")</f>
        <v/>
      </c>
      <c r="D377" s="62">
        <f>IF(ISNUMBER(DOE21D!$B366),DOE21D!$B366,"")</f>
        <v>4.62</v>
      </c>
      <c r="E377" s="62">
        <f>IF(ISNUMBER('SRES-SUN'!$B366),'SRES-SUN'!$B366,"")</f>
        <v>3.0447222222222199</v>
      </c>
      <c r="F377" s="62">
        <f>IF(ISNUMBER('SRES-BRE'!$B366),'SRES-BRE'!$B366,"")</f>
        <v>2.54</v>
      </c>
      <c r="G377" s="62">
        <f>IF(ISNUMBER(S3PAS!$B366),S3PAS!$B366,"")</f>
        <v>3</v>
      </c>
      <c r="H377" s="62">
        <f>IF(ISNUMBER(TRNSYS!$B366),TRNSYS!$B366,"")</f>
        <v>3.05</v>
      </c>
      <c r="I377" s="62">
        <f>IF(ISNUMBER(TASE!$B366),TASE!$B366,"")</f>
        <v>0</v>
      </c>
      <c r="J377" s="63">
        <f>IF(ISNUMBER(YourData!$B366),YourData!$B366,#N/A)</f>
        <v>2.67</v>
      </c>
      <c r="Q377" s="354">
        <v>810</v>
      </c>
      <c r="R377" s="250">
        <v>2.9790000000000001</v>
      </c>
      <c r="S377" s="251">
        <v>33973</v>
      </c>
      <c r="T377" s="252">
        <v>7</v>
      </c>
      <c r="U377" s="252">
        <v>7</v>
      </c>
      <c r="V377" s="250">
        <v>3.5659999999999998</v>
      </c>
      <c r="W377" s="253" t="s">
        <v>92</v>
      </c>
      <c r="X377" s="252">
        <v>7</v>
      </c>
      <c r="Y377" s="236"/>
      <c r="Z377" s="236"/>
      <c r="AA377" s="236"/>
      <c r="AB377" s="250">
        <v>3.915</v>
      </c>
      <c r="AC377" s="238" t="s">
        <v>7</v>
      </c>
      <c r="AD377" s="237"/>
      <c r="AE377" s="237"/>
      <c r="AF377" s="238" t="s">
        <v>8</v>
      </c>
      <c r="AG377" s="237"/>
      <c r="AH377" s="237"/>
      <c r="AI377" s="238" t="s">
        <v>9</v>
      </c>
      <c r="AJ377" s="237"/>
      <c r="AK377" s="237"/>
      <c r="AL377" s="256" t="s">
        <v>10</v>
      </c>
      <c r="AM377" s="237"/>
      <c r="AN377" s="237"/>
      <c r="AO377" s="238" t="s">
        <v>11</v>
      </c>
      <c r="AP377" s="237"/>
      <c r="AQ377" s="237"/>
      <c r="AR377" s="238" t="s">
        <v>12</v>
      </c>
      <c r="AS377" s="237"/>
      <c r="AT377" s="237"/>
      <c r="AU377" s="237"/>
      <c r="AV377" s="237"/>
    </row>
    <row r="378" spans="1:48">
      <c r="A378" s="61">
        <v>19</v>
      </c>
      <c r="B378" s="62">
        <f>IF(ISNUMBER('ESP-DMU'!$B367),'ESP-DMU'!$B367,"")</f>
        <v>0</v>
      </c>
      <c r="C378" s="62" t="str">
        <f>IF(ISNUMBER('BLAST-USIT'!$B367),'BLAST-USIT'!$B367,"")</f>
        <v/>
      </c>
      <c r="D378" s="62">
        <f>IF(ISNUMBER(DOE21D!$B367),DOE21D!$B367,"")</f>
        <v>0</v>
      </c>
      <c r="E378" s="62">
        <f>IF(ISNUMBER('SRES-SUN'!$B367),'SRES-SUN'!$B367,"")</f>
        <v>0</v>
      </c>
      <c r="F378" s="62">
        <f>IF(ISNUMBER('SRES-BRE'!$B367),'SRES-BRE'!$B367,"")</f>
        <v>0</v>
      </c>
      <c r="G378" s="62">
        <f>IF(ISNUMBER(S3PAS!$B367),S3PAS!$B367,"")</f>
        <v>0</v>
      </c>
      <c r="H378" s="62">
        <f>IF(ISNUMBER(TRNSYS!$B367),TRNSYS!$B367,"")</f>
        <v>0</v>
      </c>
      <c r="I378" s="62">
        <f>IF(ISNUMBER(TASE!$B367),TASE!$B367,"")</f>
        <v>0</v>
      </c>
      <c r="J378" s="63">
        <f>IF(ISNUMBER(YourData!$B367),YourData!$B367,#N/A)</f>
        <v>0</v>
      </c>
      <c r="Q378" s="354" t="s">
        <v>70</v>
      </c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6"/>
      <c r="AC378" s="238" t="s">
        <v>16</v>
      </c>
      <c r="AD378" s="237"/>
      <c r="AE378" s="237"/>
      <c r="AF378" s="238" t="s">
        <v>17</v>
      </c>
      <c r="AG378" s="237"/>
      <c r="AH378" s="237"/>
      <c r="AI378" s="238" t="s">
        <v>18</v>
      </c>
      <c r="AJ378" s="237"/>
      <c r="AK378" s="237"/>
      <c r="AL378" s="256" t="s">
        <v>19</v>
      </c>
      <c r="AM378" s="237"/>
      <c r="AN378" s="237"/>
      <c r="AO378" s="238" t="s">
        <v>20</v>
      </c>
      <c r="AP378" s="237"/>
      <c r="AQ378" s="237"/>
      <c r="AR378" s="238" t="s">
        <v>21</v>
      </c>
      <c r="AS378" s="237"/>
      <c r="AT378" s="241" t="s">
        <v>13</v>
      </c>
      <c r="AU378" s="241" t="s">
        <v>13</v>
      </c>
      <c r="AV378" s="237"/>
    </row>
    <row r="379" spans="1:48">
      <c r="A379" s="61">
        <v>20</v>
      </c>
      <c r="B379" s="62">
        <f>IF(ISNUMBER('ESP-DMU'!$B368),'ESP-DMU'!$B368,"")</f>
        <v>0</v>
      </c>
      <c r="C379" s="62" t="str">
        <f>IF(ISNUMBER('BLAST-USIT'!$B368),'BLAST-USIT'!$B368,"")</f>
        <v/>
      </c>
      <c r="D379" s="62">
        <f>IF(ISNUMBER(DOE21D!$B368),DOE21D!$B368,"")</f>
        <v>0</v>
      </c>
      <c r="E379" s="62">
        <f>IF(ISNUMBER('SRES-SUN'!$B368),'SRES-SUN'!$B368,"")</f>
        <v>0</v>
      </c>
      <c r="F379" s="62">
        <f>IF(ISNUMBER('SRES-BRE'!$B368),'SRES-BRE'!$B368,"")</f>
        <v>0</v>
      </c>
      <c r="G379" s="62">
        <f>IF(ISNUMBER(S3PAS!$B368),S3PAS!$B368,"")</f>
        <v>0</v>
      </c>
      <c r="H379" s="62">
        <f>IF(ISNUMBER(TRNSYS!$B368),TRNSYS!$B368,"")</f>
        <v>0</v>
      </c>
      <c r="I379" s="62">
        <f>IF(ISNUMBER(TASE!$B368),TASE!$B368,"")</f>
        <v>0</v>
      </c>
      <c r="J379" s="63">
        <f>IF(ISNUMBER(YourData!$B368),YourData!$B368,#N/A)</f>
        <v>0</v>
      </c>
      <c r="Q379" s="354" t="s">
        <v>65</v>
      </c>
      <c r="R379" s="236"/>
      <c r="S379" s="242" t="s">
        <v>4</v>
      </c>
      <c r="T379" s="236"/>
      <c r="U379" s="236"/>
      <c r="V379" s="236"/>
      <c r="W379" s="242" t="s">
        <v>5</v>
      </c>
      <c r="X379" s="236"/>
      <c r="Y379" s="236"/>
      <c r="Z379" s="242" t="s">
        <v>6</v>
      </c>
      <c r="AA379" s="236"/>
      <c r="AB379" s="236"/>
      <c r="AC379" s="238" t="s">
        <v>90</v>
      </c>
      <c r="AD379" s="239" t="s">
        <v>91</v>
      </c>
      <c r="AE379" s="257" t="s">
        <v>68</v>
      </c>
      <c r="AF379" s="238" t="s">
        <v>90</v>
      </c>
      <c r="AG379" s="239" t="s">
        <v>91</v>
      </c>
      <c r="AH379" s="257" t="s">
        <v>68</v>
      </c>
      <c r="AI379" s="238" t="s">
        <v>90</v>
      </c>
      <c r="AJ379" s="239" t="s">
        <v>91</v>
      </c>
      <c r="AK379" s="257" t="s">
        <v>68</v>
      </c>
      <c r="AL379" s="256" t="s">
        <v>90</v>
      </c>
      <c r="AM379" s="237"/>
      <c r="AN379" s="257" t="s">
        <v>68</v>
      </c>
      <c r="AO379" s="238" t="s">
        <v>90</v>
      </c>
      <c r="AP379" s="239" t="s">
        <v>91</v>
      </c>
      <c r="AQ379" s="243" t="s">
        <v>68</v>
      </c>
      <c r="AR379" s="238" t="s">
        <v>90</v>
      </c>
      <c r="AS379" s="239" t="s">
        <v>91</v>
      </c>
      <c r="AT379" s="241" t="s">
        <v>22</v>
      </c>
      <c r="AU379" s="241" t="s">
        <v>23</v>
      </c>
      <c r="AV379" s="237"/>
    </row>
    <row r="380" spans="1:48">
      <c r="A380" s="61">
        <v>21</v>
      </c>
      <c r="B380" s="62">
        <f>IF(ISNUMBER('ESP-DMU'!$B369),'ESP-DMU'!$B369,"")</f>
        <v>0</v>
      </c>
      <c r="C380" s="62" t="str">
        <f>IF(ISNUMBER('BLAST-USIT'!$B369),'BLAST-USIT'!$B369,"")</f>
        <v/>
      </c>
      <c r="D380" s="62">
        <f>IF(ISNUMBER(DOE21D!$B369),DOE21D!$B369,"")</f>
        <v>0</v>
      </c>
      <c r="E380" s="62">
        <f>IF(ISNUMBER('SRES-SUN'!$B369),'SRES-SUN'!$B369,"")</f>
        <v>0</v>
      </c>
      <c r="F380" s="62">
        <f>IF(ISNUMBER('SRES-BRE'!$B369),'SRES-BRE'!$B369,"")</f>
        <v>0</v>
      </c>
      <c r="G380" s="62">
        <f>IF(ISNUMBER(S3PAS!$B369),S3PAS!$B369,"")</f>
        <v>0</v>
      </c>
      <c r="H380" s="62">
        <f>IF(ISNUMBER(TRNSYS!$B369),TRNSYS!$B369,"")</f>
        <v>0</v>
      </c>
      <c r="I380" s="62">
        <f>IF(ISNUMBER(TASE!$B369),TASE!$B369,"")</f>
        <v>0</v>
      </c>
      <c r="J380" s="63">
        <f>IF(ISNUMBER(YourData!$B369),YourData!$B369,#N/A)</f>
        <v>0</v>
      </c>
      <c r="Q380" s="354" t="s">
        <v>66</v>
      </c>
      <c r="R380" s="236"/>
      <c r="S380" s="242" t="s">
        <v>14</v>
      </c>
      <c r="T380" s="236"/>
      <c r="U380" s="236"/>
      <c r="V380" s="236"/>
      <c r="W380" s="242" t="s">
        <v>67</v>
      </c>
      <c r="X380" s="236"/>
      <c r="Y380" s="236"/>
      <c r="Z380" s="242" t="s">
        <v>16</v>
      </c>
      <c r="AA380" s="236"/>
      <c r="AB380" s="236"/>
      <c r="AC380" s="244" t="s">
        <v>99</v>
      </c>
      <c r="AD380" s="245">
        <v>14</v>
      </c>
      <c r="AE380" s="246">
        <v>7.5510000000000002</v>
      </c>
      <c r="AF380" s="247">
        <v>6119</v>
      </c>
      <c r="AG380" s="245">
        <v>13</v>
      </c>
      <c r="AH380" s="246">
        <v>6.2859999999999996</v>
      </c>
      <c r="AI380" s="244" t="s">
        <v>100</v>
      </c>
      <c r="AJ380" s="245">
        <v>-6.194</v>
      </c>
      <c r="AK380" s="246">
        <v>6.4861111111111098</v>
      </c>
      <c r="AL380" s="248" t="s">
        <v>101</v>
      </c>
      <c r="AM380" s="245">
        <v>14</v>
      </c>
      <c r="AN380" s="246">
        <v>6.8120000000000003</v>
      </c>
      <c r="AO380" s="255" t="s">
        <v>102</v>
      </c>
      <c r="AP380" s="245">
        <v>14</v>
      </c>
      <c r="AQ380" s="237"/>
      <c r="AR380" s="237"/>
      <c r="AS380" s="237"/>
      <c r="AT380" s="246">
        <v>5.9649999999999999</v>
      </c>
      <c r="AU380" s="246">
        <v>6.8120000000000003</v>
      </c>
      <c r="AV380" s="237"/>
    </row>
    <row r="381" spans="1:48">
      <c r="A381" s="61">
        <v>22</v>
      </c>
      <c r="B381" s="62">
        <f>IF(ISNUMBER('ESP-DMU'!$B370),'ESP-DMU'!$B370,"")</f>
        <v>0</v>
      </c>
      <c r="C381" s="62" t="str">
        <f>IF(ISNUMBER('BLAST-USIT'!$B370),'BLAST-USIT'!$B370,"")</f>
        <v/>
      </c>
      <c r="D381" s="62">
        <f>IF(ISNUMBER(DOE21D!$B370),DOE21D!$B370,"")</f>
        <v>0</v>
      </c>
      <c r="E381" s="62">
        <f>IF(ISNUMBER('SRES-SUN'!$B370),'SRES-SUN'!$B370,"")</f>
        <v>0</v>
      </c>
      <c r="F381" s="62">
        <f>IF(ISNUMBER('SRES-BRE'!$B370),'SRES-BRE'!$B370,"")</f>
        <v>0</v>
      </c>
      <c r="G381" s="62">
        <f>IF(ISNUMBER(S3PAS!$B370),S3PAS!$B370,"")</f>
        <v>0</v>
      </c>
      <c r="H381" s="62">
        <f>IF(ISNUMBER(TRNSYS!$B370),TRNSYS!$B370,"")</f>
        <v>0</v>
      </c>
      <c r="I381" s="62">
        <f>IF(ISNUMBER(TASE!$B370),TASE!$B370,"")</f>
        <v>0</v>
      </c>
      <c r="J381" s="63">
        <f>IF(ISNUMBER(YourData!$B370),YourData!$B370,#N/A)</f>
        <v>0</v>
      </c>
      <c r="Q381" s="354" t="s">
        <v>63</v>
      </c>
      <c r="R381" s="258" t="s">
        <v>68</v>
      </c>
      <c r="S381" s="242" t="s">
        <v>90</v>
      </c>
      <c r="T381" s="240" t="s">
        <v>91</v>
      </c>
      <c r="U381" s="240" t="s">
        <v>91</v>
      </c>
      <c r="V381" s="258" t="s">
        <v>68</v>
      </c>
      <c r="W381" s="242" t="s">
        <v>90</v>
      </c>
      <c r="X381" s="240" t="s">
        <v>91</v>
      </c>
      <c r="Y381" s="258" t="s">
        <v>68</v>
      </c>
      <c r="Z381" s="242" t="s">
        <v>90</v>
      </c>
      <c r="AA381" s="240" t="s">
        <v>91</v>
      </c>
      <c r="AB381" s="258" t="s">
        <v>68</v>
      </c>
      <c r="AC381" s="244" t="s">
        <v>100</v>
      </c>
      <c r="AD381" s="245">
        <v>14</v>
      </c>
      <c r="AE381" s="246">
        <v>7.2149999999999999</v>
      </c>
      <c r="AF381" s="247">
        <v>9437</v>
      </c>
      <c r="AG381" s="245">
        <v>13</v>
      </c>
      <c r="AH381" s="246">
        <v>6.17</v>
      </c>
      <c r="AI381" s="244" t="s">
        <v>100</v>
      </c>
      <c r="AJ381" s="245">
        <v>-5.6689999999999996</v>
      </c>
      <c r="AK381" s="246">
        <v>5.6749999999999998</v>
      </c>
      <c r="AL381" s="247">
        <v>33933</v>
      </c>
      <c r="AM381" s="245">
        <v>14</v>
      </c>
      <c r="AN381" s="246">
        <v>6.1459999999999999</v>
      </c>
      <c r="AO381" s="255" t="s">
        <v>102</v>
      </c>
      <c r="AP381" s="245">
        <v>14</v>
      </c>
      <c r="AQ381" s="237"/>
      <c r="AR381" s="237"/>
      <c r="AS381" s="237"/>
      <c r="AT381" s="246">
        <v>5.6689999999999996</v>
      </c>
      <c r="AU381" s="246">
        <v>6.1459999999999999</v>
      </c>
      <c r="AV381" s="237"/>
    </row>
    <row r="382" spans="1:48">
      <c r="A382" s="61">
        <v>23</v>
      </c>
      <c r="B382" s="62">
        <f>IF(ISNUMBER('ESP-DMU'!$B371),'ESP-DMU'!$B371,"")</f>
        <v>0</v>
      </c>
      <c r="C382" s="62" t="str">
        <f>IF(ISNUMBER('BLAST-USIT'!$B371),'BLAST-USIT'!$B371,"")</f>
        <v/>
      </c>
      <c r="D382" s="62">
        <f>IF(ISNUMBER(DOE21D!$B371),DOE21D!$B371,"")</f>
        <v>0</v>
      </c>
      <c r="E382" s="62">
        <f>IF(ISNUMBER('SRES-SUN'!$B371),'SRES-SUN'!$B371,"")</f>
        <v>0</v>
      </c>
      <c r="F382" s="62">
        <f>IF(ISNUMBER('SRES-BRE'!$B371),'SRES-BRE'!$B371,"")</f>
        <v>0</v>
      </c>
      <c r="G382" s="62">
        <f>IF(ISNUMBER(S3PAS!$B371),S3PAS!$B371,"")</f>
        <v>0</v>
      </c>
      <c r="H382" s="62">
        <f>IF(ISNUMBER(TRNSYS!$B371),TRNSYS!$B371,"")</f>
        <v>0</v>
      </c>
      <c r="I382" s="62">
        <f>IF(ISNUMBER(TASE!$B371),TASE!$B371,"")</f>
        <v>0</v>
      </c>
      <c r="J382" s="63">
        <f>IF(ISNUMBER(YourData!$B371),YourData!$B371,#N/A)</f>
        <v>0</v>
      </c>
      <c r="Q382" s="354">
        <v>600</v>
      </c>
      <c r="R382" s="250">
        <v>6.194</v>
      </c>
      <c r="S382" s="251">
        <v>34259</v>
      </c>
      <c r="T382" s="252">
        <v>13</v>
      </c>
      <c r="U382" s="252">
        <v>13</v>
      </c>
      <c r="V382" s="250">
        <v>5.9649999999999999</v>
      </c>
      <c r="W382" s="253" t="s">
        <v>99</v>
      </c>
      <c r="X382" s="252">
        <v>14</v>
      </c>
      <c r="Y382" s="250">
        <v>6.6559999999999997</v>
      </c>
      <c r="Z382" s="253" t="s">
        <v>99</v>
      </c>
      <c r="AA382" s="252">
        <v>13</v>
      </c>
      <c r="AB382" s="250">
        <v>6.827</v>
      </c>
      <c r="AC382" s="244" t="s">
        <v>104</v>
      </c>
      <c r="AD382" s="245">
        <v>17</v>
      </c>
      <c r="AE382" s="246">
        <v>4.9589999999999996</v>
      </c>
      <c r="AF382" s="247">
        <v>913</v>
      </c>
      <c r="AG382" s="245">
        <v>10</v>
      </c>
      <c r="AH382" s="246">
        <v>4.2969999999999997</v>
      </c>
      <c r="AI382" s="244" t="s">
        <v>104</v>
      </c>
      <c r="AJ382" s="245">
        <v>-3.6339999999999999</v>
      </c>
      <c r="AK382" s="246">
        <v>4.2750000000000004</v>
      </c>
      <c r="AL382" s="247">
        <v>33811</v>
      </c>
      <c r="AM382" s="245">
        <v>17</v>
      </c>
      <c r="AN382" s="246">
        <v>5.0960000000000001</v>
      </c>
      <c r="AO382" s="255" t="s">
        <v>104</v>
      </c>
      <c r="AP382" s="245">
        <v>16</v>
      </c>
      <c r="AQ382" s="237"/>
      <c r="AR382" s="237"/>
      <c r="AS382" s="237"/>
      <c r="AT382" s="246">
        <v>3.6339999999999999</v>
      </c>
      <c r="AU382" s="246">
        <v>5.0960000000000001</v>
      </c>
      <c r="AV382" s="237"/>
    </row>
    <row r="383" spans="1:48">
      <c r="A383" s="61">
        <v>24</v>
      </c>
      <c r="B383" s="62">
        <f>IF(ISNUMBER('ESP-DMU'!$B372),'ESP-DMU'!$B372,"")</f>
        <v>0</v>
      </c>
      <c r="C383" s="62" t="str">
        <f>IF(ISNUMBER('BLAST-USIT'!$B372),'BLAST-USIT'!$B372,"")</f>
        <v/>
      </c>
      <c r="D383" s="62">
        <f>IF(ISNUMBER(DOE21D!$B372),DOE21D!$B372,"")</f>
        <v>0</v>
      </c>
      <c r="E383" s="62">
        <f>IF(ISNUMBER('SRES-SUN'!$B372),'SRES-SUN'!$B372,"")</f>
        <v>0</v>
      </c>
      <c r="F383" s="62">
        <f>IF(ISNUMBER('SRES-BRE'!$B372),'SRES-BRE'!$B372,"")</f>
        <v>0</v>
      </c>
      <c r="G383" s="62">
        <f>IF(ISNUMBER(S3PAS!$B372),S3PAS!$B372,"")</f>
        <v>0</v>
      </c>
      <c r="H383" s="62">
        <f>IF(ISNUMBER(TRNSYS!$B372),TRNSYS!$B372,"")</f>
        <v>0</v>
      </c>
      <c r="I383" s="62">
        <f>IF(ISNUMBER(TASE!$B372),TASE!$B372,"")</f>
        <v>0</v>
      </c>
      <c r="J383" s="63">
        <f>IF(ISNUMBER(YourData!$B372),YourData!$B372,#N/A)</f>
        <v>0</v>
      </c>
      <c r="Q383" s="354">
        <v>610</v>
      </c>
      <c r="R383" s="250">
        <v>5.6689999999999996</v>
      </c>
      <c r="S383" s="251">
        <v>34298</v>
      </c>
      <c r="T383" s="252">
        <v>13</v>
      </c>
      <c r="U383" s="252">
        <v>13</v>
      </c>
      <c r="V383" s="250">
        <v>5.8239999999999998</v>
      </c>
      <c r="W383" s="253" t="s">
        <v>100</v>
      </c>
      <c r="X383" s="252">
        <v>14</v>
      </c>
      <c r="Y383" s="250">
        <v>6.0640000000000001</v>
      </c>
      <c r="Z383" s="253" t="s">
        <v>103</v>
      </c>
      <c r="AA383" s="252">
        <v>14</v>
      </c>
      <c r="AB383" s="250">
        <v>6.3710000000000004</v>
      </c>
      <c r="AC383" s="244" t="s">
        <v>104</v>
      </c>
      <c r="AD383" s="245">
        <v>17</v>
      </c>
      <c r="AE383" s="246">
        <v>4.4000000000000004</v>
      </c>
      <c r="AF383" s="247">
        <v>913</v>
      </c>
      <c r="AG383" s="245">
        <v>9</v>
      </c>
      <c r="AH383" s="246">
        <v>3.665</v>
      </c>
      <c r="AI383" s="244" t="s">
        <v>104</v>
      </c>
      <c r="AJ383" s="245">
        <v>-3.0720000000000001</v>
      </c>
      <c r="AK383" s="246">
        <v>3.6083333333333298</v>
      </c>
      <c r="AL383" s="247">
        <v>33811</v>
      </c>
      <c r="AM383" s="245">
        <v>17</v>
      </c>
      <c r="AN383" s="246">
        <v>3.5459999999999998</v>
      </c>
      <c r="AO383" s="255" t="s">
        <v>105</v>
      </c>
      <c r="AP383" s="245">
        <v>17</v>
      </c>
      <c r="AQ383" s="237"/>
      <c r="AR383" s="237"/>
      <c r="AS383" s="237"/>
      <c r="AT383" s="246">
        <v>3.0720000000000001</v>
      </c>
      <c r="AU383" s="246">
        <v>3.7040000000000002</v>
      </c>
      <c r="AV383" s="237"/>
    </row>
    <row r="384" spans="1:48">
      <c r="A384" s="60" t="s">
        <v>87</v>
      </c>
      <c r="B384" s="60" t="s">
        <v>87</v>
      </c>
      <c r="C384" s="60" t="s">
        <v>87</v>
      </c>
      <c r="D384" s="60" t="s">
        <v>87</v>
      </c>
      <c r="E384" s="60" t="s">
        <v>87</v>
      </c>
      <c r="F384" s="60" t="s">
        <v>87</v>
      </c>
      <c r="G384" s="60" t="s">
        <v>87</v>
      </c>
      <c r="H384" s="60" t="s">
        <v>87</v>
      </c>
      <c r="I384" s="60" t="s">
        <v>87</v>
      </c>
      <c r="Q384" s="354">
        <v>620</v>
      </c>
      <c r="R384" s="250">
        <v>3.6339999999999999</v>
      </c>
      <c r="S384" s="251">
        <v>34176</v>
      </c>
      <c r="T384" s="252">
        <v>16</v>
      </c>
      <c r="U384" s="252">
        <v>16</v>
      </c>
      <c r="V384" s="250">
        <v>4.0750000000000002</v>
      </c>
      <c r="W384" s="253" t="s">
        <v>104</v>
      </c>
      <c r="X384" s="252">
        <v>17</v>
      </c>
      <c r="Y384" s="250">
        <v>4.43</v>
      </c>
      <c r="Z384" s="253" t="s">
        <v>104</v>
      </c>
      <c r="AA384" s="252">
        <v>17</v>
      </c>
      <c r="AB384" s="250">
        <v>4.593</v>
      </c>
      <c r="AC384" s="244" t="s">
        <v>99</v>
      </c>
      <c r="AD384" s="245">
        <v>14</v>
      </c>
      <c r="AE384" s="246">
        <v>7.5369999999999999</v>
      </c>
      <c r="AF384" s="247">
        <v>6119</v>
      </c>
      <c r="AG384" s="245">
        <v>13</v>
      </c>
      <c r="AH384" s="246">
        <v>6.25</v>
      </c>
      <c r="AI384" s="244" t="s">
        <v>100</v>
      </c>
      <c r="AJ384" s="245">
        <v>-6.1609999999999996</v>
      </c>
      <c r="AK384" s="246">
        <v>6.44166666666667</v>
      </c>
      <c r="AL384" s="248" t="s">
        <v>101</v>
      </c>
      <c r="AM384" s="245">
        <v>14</v>
      </c>
      <c r="AN384" s="246">
        <v>6.7709999999999999</v>
      </c>
      <c r="AO384" s="255" t="s">
        <v>102</v>
      </c>
      <c r="AP384" s="245">
        <v>14</v>
      </c>
      <c r="AQ384" s="237"/>
      <c r="AR384" s="237"/>
      <c r="AS384" s="237"/>
      <c r="AT384" s="237"/>
      <c r="AU384" s="237"/>
      <c r="AV384" s="237"/>
    </row>
    <row r="385" spans="1:48">
      <c r="D385" s="13"/>
      <c r="Q385" s="354">
        <v>630</v>
      </c>
      <c r="R385" s="250">
        <v>3.0720000000000001</v>
      </c>
      <c r="S385" s="251">
        <v>34176</v>
      </c>
      <c r="T385" s="252">
        <v>16</v>
      </c>
      <c r="U385" s="252">
        <v>16</v>
      </c>
      <c r="V385" s="250">
        <v>3.7040000000000002</v>
      </c>
      <c r="W385" s="253" t="s">
        <v>104</v>
      </c>
      <c r="X385" s="252">
        <v>17</v>
      </c>
      <c r="Y385" s="250">
        <v>3.5880000000000001</v>
      </c>
      <c r="Z385" s="253" t="s">
        <v>104</v>
      </c>
      <c r="AA385" s="252">
        <v>17</v>
      </c>
      <c r="AB385" s="250">
        <v>4.1159999999999997</v>
      </c>
      <c r="AC385" s="244" t="s">
        <v>99</v>
      </c>
      <c r="AD385" s="245">
        <v>14</v>
      </c>
      <c r="AE385" s="246">
        <v>7.4580000000000002</v>
      </c>
      <c r="AF385" s="247">
        <v>6119</v>
      </c>
      <c r="AG385" s="245">
        <v>13</v>
      </c>
      <c r="AH385" s="246">
        <v>6.1429999999999998</v>
      </c>
      <c r="AI385" s="244" t="s">
        <v>100</v>
      </c>
      <c r="AJ385" s="245">
        <v>-6.0309999999999997</v>
      </c>
      <c r="AK385" s="246">
        <v>6.37777777777778</v>
      </c>
      <c r="AL385" s="248" t="s">
        <v>106</v>
      </c>
      <c r="AM385" s="245">
        <v>14</v>
      </c>
      <c r="AN385" s="246">
        <v>6.6790000000000003</v>
      </c>
      <c r="AO385" s="255" t="s">
        <v>102</v>
      </c>
      <c r="AP385" s="245">
        <v>14</v>
      </c>
      <c r="AQ385" s="237"/>
      <c r="AR385" s="237"/>
      <c r="AS385" s="237"/>
      <c r="AT385" s="246">
        <v>5.8310000000000004</v>
      </c>
      <c r="AU385" s="246">
        <v>6.6790000000000003</v>
      </c>
      <c r="AV385" s="237"/>
    </row>
    <row r="386" spans="1:48">
      <c r="D386" s="13"/>
      <c r="Q386" s="354">
        <v>640</v>
      </c>
      <c r="R386" s="250">
        <v>6.1609999999999996</v>
      </c>
      <c r="S386" s="251">
        <v>34259</v>
      </c>
      <c r="T386" s="252">
        <v>13</v>
      </c>
      <c r="U386" s="252">
        <v>13</v>
      </c>
      <c r="V386" s="250">
        <v>5.8920000000000003</v>
      </c>
      <c r="W386" s="253" t="s">
        <v>99</v>
      </c>
      <c r="X386" s="252">
        <v>14</v>
      </c>
      <c r="Y386" s="250">
        <v>6.5759999999999996</v>
      </c>
      <c r="Z386" s="253" t="s">
        <v>99</v>
      </c>
      <c r="AA386" s="252">
        <v>14</v>
      </c>
      <c r="AB386" s="250">
        <v>6.7759999999999998</v>
      </c>
      <c r="AC386" s="244" t="s">
        <v>102</v>
      </c>
      <c r="AD386" s="245">
        <v>14</v>
      </c>
      <c r="AE386" s="246">
        <v>4.9009999999999998</v>
      </c>
      <c r="AF386" s="247">
        <v>6484</v>
      </c>
      <c r="AG386" s="245">
        <v>14</v>
      </c>
      <c r="AH386" s="246">
        <v>3.3340000000000001</v>
      </c>
      <c r="AI386" s="244" t="s">
        <v>102</v>
      </c>
      <c r="AJ386" s="245">
        <v>-2.8879999999999999</v>
      </c>
      <c r="AK386" s="246">
        <v>3.56666666666667</v>
      </c>
      <c r="AL386" s="248" t="s">
        <v>106</v>
      </c>
      <c r="AM386" s="245">
        <v>15</v>
      </c>
      <c r="AN386" s="246">
        <v>3.4569999999999999</v>
      </c>
      <c r="AO386" s="255" t="s">
        <v>102</v>
      </c>
      <c r="AP386" s="245">
        <v>15</v>
      </c>
      <c r="AQ386" s="237"/>
      <c r="AR386" s="237"/>
      <c r="AS386" s="237"/>
      <c r="AT386" s="246">
        <v>2.8879999999999999</v>
      </c>
      <c r="AU386" s="246">
        <v>3.56666666666667</v>
      </c>
      <c r="AV386" s="237"/>
    </row>
    <row r="387" spans="1:48">
      <c r="D387" s="13"/>
      <c r="Q387" s="354">
        <v>650</v>
      </c>
      <c r="R387" s="250">
        <v>6.0309999999999997</v>
      </c>
      <c r="S387" s="251">
        <v>34259</v>
      </c>
      <c r="T387" s="252">
        <v>13</v>
      </c>
      <c r="U387" s="252">
        <v>13</v>
      </c>
      <c r="V387" s="250">
        <v>5.8310000000000004</v>
      </c>
      <c r="W387" s="253" t="s">
        <v>99</v>
      </c>
      <c r="X387" s="252">
        <v>14</v>
      </c>
      <c r="Y387" s="250">
        <v>6.516</v>
      </c>
      <c r="Z387" s="253" t="s">
        <v>99</v>
      </c>
      <c r="AA387" s="252">
        <v>14</v>
      </c>
      <c r="AB387" s="250">
        <v>6.6710000000000003</v>
      </c>
      <c r="AC387" s="244" t="s">
        <v>102</v>
      </c>
      <c r="AD387" s="245">
        <v>15</v>
      </c>
      <c r="AE387" s="246">
        <v>3.9729999999999999</v>
      </c>
      <c r="AF387" s="247">
        <v>6484</v>
      </c>
      <c r="AG387" s="245">
        <v>15</v>
      </c>
      <c r="AH387" s="246">
        <v>2.786</v>
      </c>
      <c r="AI387" s="244" t="s">
        <v>102</v>
      </c>
      <c r="AJ387" s="245">
        <v>-1.8959999999999999</v>
      </c>
      <c r="AK387" s="246">
        <v>2.7916666666666701</v>
      </c>
      <c r="AL387" s="248" t="s">
        <v>106</v>
      </c>
      <c r="AM387" s="245">
        <v>15</v>
      </c>
      <c r="AN387" s="246">
        <v>3.1469999999999998</v>
      </c>
      <c r="AO387" s="255" t="s">
        <v>102</v>
      </c>
      <c r="AP387" s="245">
        <v>15</v>
      </c>
      <c r="AQ387" s="237"/>
      <c r="AR387" s="237"/>
      <c r="AS387" s="237"/>
      <c r="AT387" s="246">
        <v>1.8959999999999999</v>
      </c>
      <c r="AU387" s="246">
        <v>3.1469999999999998</v>
      </c>
      <c r="AV387" s="237"/>
    </row>
    <row r="388" spans="1:48">
      <c r="D388" s="13"/>
      <c r="Q388" s="354">
        <v>900</v>
      </c>
      <c r="R388" s="250">
        <v>2.8879999999999999</v>
      </c>
      <c r="S388" s="251">
        <v>34259</v>
      </c>
      <c r="T388" s="252">
        <v>14</v>
      </c>
      <c r="U388" s="252">
        <v>14</v>
      </c>
      <c r="V388" s="250">
        <v>3.1549999999999998</v>
      </c>
      <c r="W388" s="253" t="s">
        <v>107</v>
      </c>
      <c r="X388" s="252">
        <v>15</v>
      </c>
      <c r="Y388" s="250">
        <v>3.4580000000000002</v>
      </c>
      <c r="Z388" s="253" t="s">
        <v>102</v>
      </c>
      <c r="AA388" s="252">
        <v>14</v>
      </c>
      <c r="AB388" s="250">
        <v>3.871</v>
      </c>
      <c r="AC388" s="244" t="s">
        <v>104</v>
      </c>
      <c r="AD388" s="245">
        <v>17</v>
      </c>
      <c r="AE388" s="246">
        <v>3.7770000000000001</v>
      </c>
      <c r="AF388" s="247">
        <v>9679</v>
      </c>
      <c r="AG388" s="245">
        <v>17</v>
      </c>
      <c r="AH388" s="246">
        <v>3.0710000000000002</v>
      </c>
      <c r="AI388" s="244" t="s">
        <v>104</v>
      </c>
      <c r="AJ388" s="245">
        <v>-2.3849999999999998</v>
      </c>
      <c r="AK388" s="246">
        <v>3.05</v>
      </c>
      <c r="AL388" s="247">
        <v>33811</v>
      </c>
      <c r="AM388" s="245">
        <v>17</v>
      </c>
      <c r="AN388" s="246">
        <v>3.5049999999999999</v>
      </c>
      <c r="AO388" s="255" t="s">
        <v>104</v>
      </c>
      <c r="AP388" s="245">
        <v>17</v>
      </c>
      <c r="AQ388" s="237"/>
      <c r="AR388" s="237"/>
      <c r="AS388" s="237"/>
      <c r="AT388" s="246">
        <v>2.3849999999999998</v>
      </c>
      <c r="AU388" s="246">
        <v>3.5049999999999999</v>
      </c>
      <c r="AV388" s="237"/>
    </row>
    <row r="389" spans="1:48">
      <c r="D389" s="13"/>
      <c r="Q389" s="354">
        <v>910</v>
      </c>
      <c r="R389" s="250">
        <v>1.8959999999999999</v>
      </c>
      <c r="S389" s="251">
        <v>34259</v>
      </c>
      <c r="T389" s="252">
        <v>15</v>
      </c>
      <c r="U389" s="252">
        <v>15</v>
      </c>
      <c r="V389" s="250">
        <v>2.5</v>
      </c>
      <c r="W389" s="253" t="s">
        <v>108</v>
      </c>
      <c r="X389" s="252">
        <v>15</v>
      </c>
      <c r="Y389" s="250">
        <v>2.3359999999999999</v>
      </c>
      <c r="Z389" s="253" t="s">
        <v>102</v>
      </c>
      <c r="AA389" s="252">
        <v>15</v>
      </c>
      <c r="AB389" s="250">
        <v>3.2770000000000001</v>
      </c>
      <c r="AC389" s="244" t="s">
        <v>104</v>
      </c>
      <c r="AD389" s="245">
        <v>17</v>
      </c>
      <c r="AE389" s="246">
        <v>3.2029999999999998</v>
      </c>
      <c r="AF389" s="247">
        <v>9679</v>
      </c>
      <c r="AG389" s="245">
        <v>17</v>
      </c>
      <c r="AH389" s="246">
        <v>2.4860000000000002</v>
      </c>
      <c r="AI389" s="244" t="s">
        <v>104</v>
      </c>
      <c r="AJ389" s="245">
        <v>-1.873</v>
      </c>
      <c r="AK389" s="246">
        <v>2.49833333333333</v>
      </c>
      <c r="AL389" s="247">
        <v>33811</v>
      </c>
      <c r="AM389" s="245">
        <v>17</v>
      </c>
      <c r="AN389" s="246">
        <v>2.3039999999999998</v>
      </c>
      <c r="AO389" s="255" t="s">
        <v>105</v>
      </c>
      <c r="AP389" s="245">
        <v>17</v>
      </c>
      <c r="AQ389" s="237"/>
      <c r="AR389" s="237"/>
      <c r="AS389" s="237"/>
      <c r="AT389" s="246">
        <v>1.873</v>
      </c>
      <c r="AU389" s="246">
        <v>2.5459999999999998</v>
      </c>
      <c r="AV389" s="237"/>
    </row>
    <row r="390" spans="1:48">
      <c r="D390" s="13"/>
      <c r="Q390" s="354">
        <v>920</v>
      </c>
      <c r="R390" s="250">
        <v>2.3849999999999998</v>
      </c>
      <c r="S390" s="251">
        <v>34176</v>
      </c>
      <c r="T390" s="252">
        <v>16</v>
      </c>
      <c r="U390" s="252">
        <v>16</v>
      </c>
      <c r="V390" s="250">
        <v>2.9329999999999998</v>
      </c>
      <c r="W390" s="253" t="s">
        <v>104</v>
      </c>
      <c r="X390" s="252">
        <v>17</v>
      </c>
      <c r="Y390" s="250">
        <v>3.109</v>
      </c>
      <c r="Z390" s="253" t="s">
        <v>104</v>
      </c>
      <c r="AA390" s="252">
        <v>17</v>
      </c>
      <c r="AB390" s="250">
        <v>3.4870000000000001</v>
      </c>
      <c r="AC390" s="244" t="s">
        <v>102</v>
      </c>
      <c r="AD390" s="245">
        <v>14</v>
      </c>
      <c r="AE390" s="246">
        <v>4.9009999999999998</v>
      </c>
      <c r="AF390" s="247">
        <v>6484</v>
      </c>
      <c r="AG390" s="245">
        <v>14</v>
      </c>
      <c r="AH390" s="246">
        <v>3.3340000000000001</v>
      </c>
      <c r="AI390" s="244" t="s">
        <v>102</v>
      </c>
      <c r="AJ390" s="245">
        <v>-2.8879999999999999</v>
      </c>
      <c r="AK390" s="246">
        <v>3.56666666666667</v>
      </c>
      <c r="AL390" s="248" t="s">
        <v>106</v>
      </c>
      <c r="AM390" s="245">
        <v>15</v>
      </c>
      <c r="AN390" s="246">
        <v>3.4569999999999999</v>
      </c>
      <c r="AO390" s="255" t="s">
        <v>102</v>
      </c>
      <c r="AP390" s="245">
        <v>15</v>
      </c>
      <c r="AQ390" s="237"/>
      <c r="AR390" s="237"/>
      <c r="AS390" s="237"/>
      <c r="AT390" s="237"/>
      <c r="AU390" s="237"/>
      <c r="AV390" s="237"/>
    </row>
    <row r="391" spans="1:48">
      <c r="D391" s="13"/>
      <c r="Q391" s="354">
        <v>930</v>
      </c>
      <c r="R391" s="250">
        <v>1.873</v>
      </c>
      <c r="S391" s="251">
        <v>34176</v>
      </c>
      <c r="T391" s="252">
        <v>17</v>
      </c>
      <c r="U391" s="252">
        <v>17</v>
      </c>
      <c r="V391" s="250">
        <v>2.5459999999999998</v>
      </c>
      <c r="W391" s="253" t="s">
        <v>104</v>
      </c>
      <c r="X391" s="252">
        <v>17</v>
      </c>
      <c r="Y391" s="250">
        <v>2.3879999999999999</v>
      </c>
      <c r="Z391" s="253" t="s">
        <v>104</v>
      </c>
      <c r="AA391" s="252">
        <v>18</v>
      </c>
      <c r="AB391" s="250">
        <v>3.08</v>
      </c>
      <c r="AC391" s="244" t="s">
        <v>109</v>
      </c>
      <c r="AD391" s="245">
        <v>14</v>
      </c>
      <c r="AE391" s="246">
        <v>3.8479999999999999</v>
      </c>
      <c r="AF391" s="247">
        <v>975</v>
      </c>
      <c r="AG391" s="245">
        <v>15</v>
      </c>
      <c r="AH391" s="246">
        <v>2.677</v>
      </c>
      <c r="AI391" s="244" t="s">
        <v>109</v>
      </c>
      <c r="AJ391" s="245">
        <v>-2.0329999999999999</v>
      </c>
      <c r="AK391" s="246">
        <v>2.68611111111111</v>
      </c>
      <c r="AL391" s="248" t="s">
        <v>111</v>
      </c>
      <c r="AM391" s="245">
        <v>15</v>
      </c>
      <c r="AN391" s="246">
        <v>2.867</v>
      </c>
      <c r="AO391" s="255" t="s">
        <v>109</v>
      </c>
      <c r="AP391" s="245">
        <v>14</v>
      </c>
      <c r="AQ391" s="237"/>
      <c r="AR391" s="237"/>
      <c r="AS391" s="237"/>
      <c r="AT391" s="246">
        <v>2.0329999999999999</v>
      </c>
      <c r="AU391" s="246">
        <v>2.867</v>
      </c>
      <c r="AV391" s="237"/>
    </row>
    <row r="392" spans="1:48">
      <c r="A392" s="51" t="s">
        <v>80</v>
      </c>
      <c r="D392" s="13"/>
      <c r="Q392" s="354">
        <v>940</v>
      </c>
      <c r="R392" s="250">
        <v>2.8879999999999999</v>
      </c>
      <c r="S392" s="251">
        <v>34259</v>
      </c>
      <c r="T392" s="252">
        <v>14</v>
      </c>
      <c r="U392" s="252">
        <v>14</v>
      </c>
      <c r="V392" s="250">
        <v>3.1549999999999998</v>
      </c>
      <c r="W392" s="253" t="s">
        <v>107</v>
      </c>
      <c r="X392" s="252">
        <v>15</v>
      </c>
      <c r="Y392" s="250">
        <v>3.4580000000000002</v>
      </c>
      <c r="Z392" s="253" t="s">
        <v>102</v>
      </c>
      <c r="AA392" s="252">
        <v>14</v>
      </c>
      <c r="AB392" s="250">
        <v>3.871</v>
      </c>
      <c r="AC392" s="244" t="s">
        <v>104</v>
      </c>
      <c r="AD392" s="245">
        <v>16</v>
      </c>
      <c r="AE392" s="246">
        <v>1.306</v>
      </c>
      <c r="AF392" s="247">
        <v>9679</v>
      </c>
      <c r="AG392" s="245">
        <v>16</v>
      </c>
      <c r="AH392" s="246">
        <v>1.179</v>
      </c>
      <c r="AI392" s="244" t="s">
        <v>104</v>
      </c>
      <c r="AJ392" s="245">
        <v>16</v>
      </c>
      <c r="AK392" s="246">
        <v>1.3780000000000101</v>
      </c>
      <c r="AL392" s="247">
        <v>33811</v>
      </c>
      <c r="AM392" s="245">
        <v>16</v>
      </c>
      <c r="AN392" s="246">
        <v>1.403</v>
      </c>
      <c r="AO392" s="255" t="s">
        <v>104</v>
      </c>
      <c r="AP392" s="245">
        <v>16</v>
      </c>
      <c r="AQ392" s="237"/>
      <c r="AR392" s="237"/>
      <c r="AS392" s="237"/>
      <c r="AT392" s="246">
        <v>0.95299999999999996</v>
      </c>
      <c r="AU392" s="246">
        <v>1.403</v>
      </c>
      <c r="AV392" s="237"/>
    </row>
    <row r="393" spans="1:48">
      <c r="A393" s="51" t="s">
        <v>81</v>
      </c>
      <c r="D393" s="13"/>
      <c r="Q393" s="354">
        <v>950</v>
      </c>
      <c r="R393" s="250">
        <v>2.0329999999999999</v>
      </c>
      <c r="S393" s="251">
        <v>34214</v>
      </c>
      <c r="T393" s="252">
        <v>14</v>
      </c>
      <c r="U393" s="252">
        <v>14</v>
      </c>
      <c r="V393" s="250">
        <v>2.621</v>
      </c>
      <c r="W393" s="253" t="s">
        <v>109</v>
      </c>
      <c r="X393" s="252">
        <v>15</v>
      </c>
      <c r="Y393" s="250">
        <v>2.6640000000000001</v>
      </c>
      <c r="Z393" s="253" t="s">
        <v>110</v>
      </c>
      <c r="AA393" s="252">
        <v>15</v>
      </c>
      <c r="AB393" s="250">
        <v>3.17</v>
      </c>
      <c r="AC393" s="244" t="s">
        <v>109</v>
      </c>
      <c r="AD393" s="245">
        <v>14</v>
      </c>
      <c r="AE393" s="246">
        <v>3.5249999999999999</v>
      </c>
      <c r="AF393" s="247">
        <v>6484</v>
      </c>
      <c r="AG393" s="245">
        <v>14</v>
      </c>
      <c r="AH393" s="246">
        <v>1.859</v>
      </c>
      <c r="AI393" s="244" t="s">
        <v>100</v>
      </c>
      <c r="AJ393" s="245">
        <v>14</v>
      </c>
      <c r="AK393" s="237"/>
      <c r="AL393" s="237"/>
      <c r="AM393" s="237"/>
      <c r="AN393" s="246">
        <v>2.7789999999999999</v>
      </c>
      <c r="AO393" s="255" t="s">
        <v>109</v>
      </c>
      <c r="AP393" s="245">
        <v>14</v>
      </c>
      <c r="AQ393" s="237"/>
      <c r="AR393" s="237"/>
      <c r="AS393" s="237"/>
      <c r="AT393" s="237"/>
      <c r="AU393" s="237"/>
      <c r="AV393" s="237"/>
    </row>
    <row r="394" spans="1:48">
      <c r="A394" s="51" t="s">
        <v>88</v>
      </c>
      <c r="D394" s="13"/>
      <c r="Q394" s="354">
        <v>960</v>
      </c>
      <c r="R394" s="250">
        <v>0.95299999999999996</v>
      </c>
      <c r="S394" s="251">
        <v>34197</v>
      </c>
      <c r="T394" s="252">
        <v>16</v>
      </c>
      <c r="U394" s="252">
        <v>16</v>
      </c>
      <c r="V394" s="250">
        <v>1.1439999999999999</v>
      </c>
      <c r="W394" s="253" t="s">
        <v>104</v>
      </c>
      <c r="X394" s="252">
        <v>16</v>
      </c>
      <c r="Y394" s="250">
        <v>1.0569999999999999</v>
      </c>
      <c r="Z394" s="253" t="s">
        <v>104</v>
      </c>
      <c r="AA394" s="252">
        <v>16</v>
      </c>
      <c r="AB394" s="250">
        <v>1.37</v>
      </c>
      <c r="AC394" s="244" t="s">
        <v>104</v>
      </c>
      <c r="AD394" s="245">
        <v>16</v>
      </c>
      <c r="AE394" s="246">
        <v>0.80600000000000005</v>
      </c>
      <c r="AF394" s="247">
        <v>9679</v>
      </c>
      <c r="AG394" s="245">
        <v>16</v>
      </c>
      <c r="AH394" s="246">
        <v>0.79900000000000004</v>
      </c>
      <c r="AI394" s="244" t="s">
        <v>104</v>
      </c>
      <c r="AJ394" s="245">
        <v>-0.65100000000000002</v>
      </c>
      <c r="AK394" s="246">
        <v>0.79138888888888903</v>
      </c>
      <c r="AL394" s="247">
        <v>33811</v>
      </c>
      <c r="AM394" s="245">
        <v>16</v>
      </c>
      <c r="AN394" s="246">
        <v>0.79</v>
      </c>
      <c r="AO394" s="255" t="s">
        <v>104</v>
      </c>
      <c r="AP394" s="245">
        <v>16</v>
      </c>
      <c r="AQ394" s="237"/>
      <c r="AR394" s="237"/>
      <c r="AS394" s="237"/>
      <c r="AT394" s="237"/>
      <c r="AU394" s="237"/>
      <c r="AV394" s="237"/>
    </row>
    <row r="395" spans="1:48">
      <c r="A395" s="51" t="s">
        <v>83</v>
      </c>
      <c r="D395" s="13"/>
      <c r="J395" s="53"/>
      <c r="Q395" s="354">
        <v>990</v>
      </c>
      <c r="R395" s="250">
        <v>2.4220000000000002</v>
      </c>
      <c r="S395" s="251">
        <v>34259</v>
      </c>
      <c r="T395" s="252">
        <v>14</v>
      </c>
      <c r="U395" s="252">
        <v>14</v>
      </c>
      <c r="V395" s="250">
        <v>2.9119999999999999</v>
      </c>
      <c r="W395" s="253" t="s">
        <v>109</v>
      </c>
      <c r="X395" s="252">
        <v>14</v>
      </c>
      <c r="Y395" s="250">
        <v>3.4359999999999999</v>
      </c>
      <c r="Z395" s="253" t="s">
        <v>102</v>
      </c>
      <c r="AA395" s="252">
        <v>13</v>
      </c>
      <c r="AB395" s="250">
        <v>2.819</v>
      </c>
      <c r="AC395" s="237"/>
      <c r="AD395" s="237"/>
      <c r="AE395" s="246">
        <v>1.111</v>
      </c>
      <c r="AF395" s="247">
        <v>9679</v>
      </c>
      <c r="AG395" s="245">
        <v>15</v>
      </c>
      <c r="AH395" s="246">
        <v>1.105</v>
      </c>
      <c r="AI395" s="244" t="s">
        <v>104</v>
      </c>
      <c r="AJ395" s="245">
        <v>-0.86299999999999999</v>
      </c>
      <c r="AK395" s="246">
        <v>1.10055555555556</v>
      </c>
      <c r="AL395" s="247">
        <v>33811</v>
      </c>
      <c r="AM395" s="245">
        <v>16</v>
      </c>
      <c r="AN395" s="246">
        <v>1.1259999999999999</v>
      </c>
      <c r="AO395" s="255" t="s">
        <v>104</v>
      </c>
      <c r="AP395" s="245">
        <v>15</v>
      </c>
      <c r="AQ395" s="237"/>
      <c r="AR395" s="237"/>
      <c r="AS395" s="237"/>
      <c r="AT395" s="237"/>
      <c r="AU395" s="237"/>
      <c r="AV395" s="237"/>
    </row>
    <row r="396" spans="1:48">
      <c r="A396" s="51" t="s">
        <v>65</v>
      </c>
      <c r="B396" s="52" t="str">
        <f>'ESP-DMU'!$E$54</f>
        <v>ESP/DMU</v>
      </c>
      <c r="C396" s="52" t="str">
        <f>'BLAST-USIT'!$E$54</f>
        <v>BLAST/US-IT</v>
      </c>
      <c r="D396" s="52" t="str">
        <f>DOE21D!$E$54</f>
        <v>DOE21D/NREL</v>
      </c>
      <c r="E396" s="52" t="str">
        <f>'SRES-SUN'!$E$54</f>
        <v>SRES-SUN/NREL</v>
      </c>
      <c r="F396" s="52" t="str">
        <f>'SRES-BRE'!$E$54</f>
        <v>SRES/BRE</v>
      </c>
      <c r="G396" s="52" t="str">
        <f>S3PAS!$E$54</f>
        <v>S3PAS/SPAIN</v>
      </c>
      <c r="H396" s="52" t="str">
        <f>TRNSYS!$E$54</f>
        <v>TSYS/BEL-BRE</v>
      </c>
      <c r="I396" s="52" t="str">
        <f>TASE!$E$54</f>
        <v>TASE/FINLAND</v>
      </c>
      <c r="J396" s="52" t="str">
        <f>YourData!$E$54</f>
        <v>OS/NREL</v>
      </c>
      <c r="Q396" s="354">
        <v>195</v>
      </c>
      <c r="R396" s="250">
        <v>0.65100000000000002</v>
      </c>
      <c r="S396" s="251">
        <v>34176</v>
      </c>
      <c r="T396" s="252">
        <v>15</v>
      </c>
      <c r="U396" s="252">
        <v>15</v>
      </c>
      <c r="V396" s="250">
        <v>0.72799999999999998</v>
      </c>
      <c r="W396" s="253" t="s">
        <v>104</v>
      </c>
      <c r="X396" s="252">
        <v>16</v>
      </c>
      <c r="Y396" s="250">
        <v>0.61599999999999999</v>
      </c>
      <c r="Z396" s="253" t="s">
        <v>112</v>
      </c>
      <c r="AA396" s="252">
        <v>15</v>
      </c>
      <c r="AB396" s="250">
        <v>0.85299999999999998</v>
      </c>
      <c r="AC396" s="237"/>
      <c r="AD396" s="237"/>
      <c r="AE396" s="246">
        <v>1.101</v>
      </c>
      <c r="AF396" s="247">
        <v>9679</v>
      </c>
      <c r="AG396" s="245">
        <v>15</v>
      </c>
      <c r="AH396" s="246">
        <v>1.097</v>
      </c>
      <c r="AI396" s="244" t="s">
        <v>104</v>
      </c>
      <c r="AJ396" s="245">
        <v>-0.47599999999999998</v>
      </c>
      <c r="AK396" s="246">
        <v>1.0677777777777799</v>
      </c>
      <c r="AL396" s="247">
        <v>33811</v>
      </c>
      <c r="AM396" s="245">
        <v>16</v>
      </c>
      <c r="AN396" s="246">
        <v>1.1419999999999999</v>
      </c>
      <c r="AO396" s="255" t="s">
        <v>104</v>
      </c>
      <c r="AP396" s="245">
        <v>15</v>
      </c>
      <c r="AQ396" s="237"/>
      <c r="AR396" s="237"/>
      <c r="AS396" s="237"/>
      <c r="AT396" s="237"/>
      <c r="AU396" s="237"/>
      <c r="AV396" s="237"/>
    </row>
    <row r="397" spans="1:48">
      <c r="A397" s="51" t="s">
        <v>66</v>
      </c>
      <c r="B397" s="52" t="str">
        <f>'ESP-DMU'!$E$52</f>
        <v>DMU</v>
      </c>
      <c r="C397" s="52" t="str">
        <f>'BLAST-USIT'!$E$52</f>
        <v>US-IT</v>
      </c>
      <c r="D397" s="52" t="str">
        <f>DOE21D!$E$52</f>
        <v>NREL</v>
      </c>
      <c r="E397" s="52" t="str">
        <f>'SRES-SUN'!$E$52</f>
        <v>NREL</v>
      </c>
      <c r="F397" s="52" t="str">
        <f>'SRES-BRE'!$E$52</f>
        <v>BRE</v>
      </c>
      <c r="G397" s="52" t="str">
        <f>S3PAS!$E$52</f>
        <v>SPAIN</v>
      </c>
      <c r="H397" s="52" t="str">
        <f>TRNSYS!$E$52</f>
        <v>BEL-BRE</v>
      </c>
      <c r="I397" s="52" t="str">
        <f>TASE!$E$52</f>
        <v>FINLAND</v>
      </c>
      <c r="J397" s="52" t="str">
        <f>YourData!$E$52</f>
        <v>NREL</v>
      </c>
      <c r="Q397" s="354">
        <v>200</v>
      </c>
      <c r="R397" s="250">
        <v>0.86299999999999999</v>
      </c>
      <c r="S397" s="251">
        <v>34197</v>
      </c>
      <c r="T397" s="252">
        <v>14</v>
      </c>
      <c r="U397" s="252">
        <v>14</v>
      </c>
      <c r="V397" s="250">
        <v>1.0169999999999999</v>
      </c>
      <c r="W397" s="253" t="s">
        <v>104</v>
      </c>
      <c r="X397" s="252">
        <v>15</v>
      </c>
      <c r="Y397" s="236"/>
      <c r="Z397" s="236"/>
      <c r="AA397" s="236"/>
      <c r="AB397" s="236"/>
      <c r="AC397" s="237"/>
      <c r="AD397" s="237"/>
      <c r="AE397" s="246">
        <v>1.347</v>
      </c>
      <c r="AF397" s="247">
        <v>9679</v>
      </c>
      <c r="AG397" s="245">
        <v>15</v>
      </c>
      <c r="AH397" s="246">
        <v>1.216</v>
      </c>
      <c r="AI397" s="244" t="s">
        <v>104</v>
      </c>
      <c r="AJ397" s="245">
        <v>-1.0069999999999999</v>
      </c>
      <c r="AK397" s="246">
        <v>1.1836111111111101</v>
      </c>
      <c r="AL397" s="247">
        <v>33811</v>
      </c>
      <c r="AM397" s="245">
        <v>16</v>
      </c>
      <c r="AN397" s="246">
        <v>1.1919999999999999</v>
      </c>
      <c r="AO397" s="255" t="s">
        <v>104</v>
      </c>
      <c r="AP397" s="245">
        <v>15</v>
      </c>
      <c r="AQ397" s="237"/>
      <c r="AR397" s="237"/>
      <c r="AS397" s="237"/>
      <c r="AT397" s="237"/>
      <c r="AU397" s="237"/>
      <c r="AV397" s="237"/>
    </row>
    <row r="398" spans="1:48">
      <c r="A398" s="51" t="s">
        <v>85</v>
      </c>
      <c r="B398" s="53" t="s">
        <v>86</v>
      </c>
      <c r="C398" s="53" t="s">
        <v>86</v>
      </c>
      <c r="D398" s="53" t="s">
        <v>86</v>
      </c>
      <c r="E398" s="53" t="s">
        <v>86</v>
      </c>
      <c r="F398" s="53" t="s">
        <v>86</v>
      </c>
      <c r="G398" s="53" t="s">
        <v>86</v>
      </c>
      <c r="H398" s="53" t="s">
        <v>86</v>
      </c>
      <c r="I398" s="53" t="s">
        <v>86</v>
      </c>
      <c r="J398" s="53" t="s">
        <v>86</v>
      </c>
      <c r="Q398" s="354">
        <v>210</v>
      </c>
      <c r="R398" s="250">
        <v>0.47599999999999998</v>
      </c>
      <c r="S398" s="251">
        <v>34197</v>
      </c>
      <c r="T398" s="252">
        <v>16</v>
      </c>
      <c r="U398" s="252">
        <v>16</v>
      </c>
      <c r="V398" s="250">
        <v>1.0169999999999999</v>
      </c>
      <c r="W398" s="253" t="s">
        <v>104</v>
      </c>
      <c r="X398" s="252">
        <v>15</v>
      </c>
      <c r="Y398" s="236"/>
      <c r="Z398" s="236"/>
      <c r="AA398" s="236"/>
      <c r="AB398" s="236"/>
      <c r="AC398" s="244" t="s">
        <v>104</v>
      </c>
      <c r="AD398" s="245">
        <v>15</v>
      </c>
      <c r="AE398" s="246">
        <v>1.3420000000000001</v>
      </c>
      <c r="AF398" s="247">
        <v>9679</v>
      </c>
      <c r="AG398" s="245">
        <v>15</v>
      </c>
      <c r="AH398" s="246">
        <v>1.2150000000000001</v>
      </c>
      <c r="AI398" s="244" t="s">
        <v>104</v>
      </c>
      <c r="AJ398" s="245">
        <v>-0.56000000000000005</v>
      </c>
      <c r="AK398" s="246">
        <v>1.17888888888889</v>
      </c>
      <c r="AL398" s="247">
        <v>33811</v>
      </c>
      <c r="AM398" s="245">
        <v>16</v>
      </c>
      <c r="AN398" s="246">
        <v>1.2130000000000001</v>
      </c>
      <c r="AO398" s="255" t="s">
        <v>104</v>
      </c>
      <c r="AP398" s="245">
        <v>15</v>
      </c>
      <c r="AQ398" s="237"/>
      <c r="AR398" s="237"/>
      <c r="AS398" s="237"/>
      <c r="AT398" s="237"/>
      <c r="AU398" s="237"/>
      <c r="AV398" s="237"/>
    </row>
    <row r="399" spans="1:48">
      <c r="A399" s="60" t="s">
        <v>87</v>
      </c>
      <c r="B399" s="60" t="s">
        <v>87</v>
      </c>
      <c r="C399" s="60" t="s">
        <v>87</v>
      </c>
      <c r="D399" s="60" t="s">
        <v>87</v>
      </c>
      <c r="E399" s="60" t="s">
        <v>87</v>
      </c>
      <c r="F399" s="60" t="s">
        <v>87</v>
      </c>
      <c r="G399" s="60" t="s">
        <v>87</v>
      </c>
      <c r="H399" s="60" t="s">
        <v>87</v>
      </c>
      <c r="I399" s="60" t="s">
        <v>87</v>
      </c>
      <c r="J399" s="60" t="s">
        <v>87</v>
      </c>
      <c r="Q399" s="354">
        <v>215</v>
      </c>
      <c r="R399" s="250">
        <v>1.0069999999999999</v>
      </c>
      <c r="S399" s="251">
        <v>34192</v>
      </c>
      <c r="T399" s="252">
        <v>14</v>
      </c>
      <c r="U399" s="252">
        <v>14</v>
      </c>
      <c r="V399" s="250">
        <v>1.1659999999999999</v>
      </c>
      <c r="W399" s="253" t="s">
        <v>104</v>
      </c>
      <c r="X399" s="252">
        <v>15</v>
      </c>
      <c r="Y399" s="236"/>
      <c r="Z399" s="236"/>
      <c r="AA399" s="236"/>
      <c r="AB399" s="236"/>
      <c r="AC399" s="244" t="s">
        <v>104</v>
      </c>
      <c r="AD399" s="245">
        <v>15</v>
      </c>
      <c r="AE399" s="246">
        <v>1.8780000000000101</v>
      </c>
      <c r="AF399" s="247">
        <v>9679</v>
      </c>
      <c r="AG399" s="245">
        <v>15</v>
      </c>
      <c r="AH399" s="246">
        <v>1.7</v>
      </c>
      <c r="AI399" s="244" t="s">
        <v>104</v>
      </c>
      <c r="AJ399" s="245">
        <v>-1.0589999999999999</v>
      </c>
      <c r="AK399" s="246">
        <v>1.7077777777777801</v>
      </c>
      <c r="AL399" s="247">
        <v>33811</v>
      </c>
      <c r="AM399" s="245">
        <v>16</v>
      </c>
      <c r="AN399" s="246">
        <v>1.7490000000000001</v>
      </c>
      <c r="AO399" s="255" t="s">
        <v>104</v>
      </c>
      <c r="AP399" s="245">
        <v>15</v>
      </c>
      <c r="AQ399" s="237"/>
      <c r="AR399" s="237"/>
      <c r="AS399" s="237"/>
      <c r="AT399" s="237"/>
      <c r="AU399" s="237"/>
      <c r="AV399" s="237"/>
    </row>
    <row r="400" spans="1:48">
      <c r="A400" s="60"/>
      <c r="B400" s="52" t="str">
        <f>'ESP-DMU'!$E$54</f>
        <v>ESP/DMU</v>
      </c>
      <c r="C400" s="52" t="str">
        <f>'BLAST-USIT'!$E$54</f>
        <v>BLAST/US-IT</v>
      </c>
      <c r="D400" s="52" t="str">
        <f>DOE21D!$E$54</f>
        <v>DOE21D/NREL</v>
      </c>
      <c r="E400" s="52" t="str">
        <f>'SRES-SUN'!$E$54</f>
        <v>SRES-SUN/NREL</v>
      </c>
      <c r="F400" s="52" t="str">
        <f>'SRES-BRE'!$E$54</f>
        <v>SRES/BRE</v>
      </c>
      <c r="G400" s="52" t="str">
        <f>S3PAS!$E$54</f>
        <v>S3PAS/SPAIN</v>
      </c>
      <c r="H400" s="52" t="str">
        <f>TRNSYS!$E$54</f>
        <v>TSYS/BEL-BRE</v>
      </c>
      <c r="I400" s="52" t="str">
        <f>TASE!$E$54</f>
        <v>TASE/FINLAND</v>
      </c>
      <c r="J400" s="52" t="str">
        <f>YourData!$E$54</f>
        <v>OS/NREL</v>
      </c>
      <c r="Q400" s="354">
        <v>220</v>
      </c>
      <c r="R400" s="250">
        <v>0.56000000000000005</v>
      </c>
      <c r="S400" s="251">
        <v>34177</v>
      </c>
      <c r="T400" s="252">
        <v>15</v>
      </c>
      <c r="U400" s="252">
        <v>15</v>
      </c>
      <c r="V400" s="250">
        <v>1.1659999999999999</v>
      </c>
      <c r="W400" s="253" t="s">
        <v>104</v>
      </c>
      <c r="X400" s="252">
        <v>15</v>
      </c>
      <c r="Y400" s="250">
        <v>0.93700000000000006</v>
      </c>
      <c r="Z400" s="253" t="s">
        <v>112</v>
      </c>
      <c r="AA400" s="252">
        <v>14</v>
      </c>
      <c r="AB400" s="250">
        <v>1.34</v>
      </c>
      <c r="AC400" s="244" t="s">
        <v>104</v>
      </c>
      <c r="AD400" s="245">
        <v>15</v>
      </c>
      <c r="AE400" s="246">
        <v>1.542</v>
      </c>
      <c r="AF400" s="247">
        <v>9679</v>
      </c>
      <c r="AG400" s="245">
        <v>15</v>
      </c>
      <c r="AH400" s="246">
        <v>1.3979999999999999</v>
      </c>
      <c r="AI400" s="244" t="s">
        <v>104</v>
      </c>
      <c r="AJ400" s="245">
        <v>-0.73899999999999999</v>
      </c>
      <c r="AK400" s="246">
        <v>1.3613888888888901</v>
      </c>
      <c r="AL400" s="247">
        <v>33811</v>
      </c>
      <c r="AM400" s="245">
        <v>16</v>
      </c>
      <c r="AN400" s="246">
        <v>1.397</v>
      </c>
      <c r="AO400" s="255" t="s">
        <v>104</v>
      </c>
      <c r="AP400" s="245">
        <v>15</v>
      </c>
      <c r="AQ400" s="237"/>
      <c r="AR400" s="237"/>
      <c r="AS400" s="237"/>
      <c r="AT400" s="237"/>
      <c r="AU400" s="237"/>
      <c r="AV400" s="237"/>
    </row>
    <row r="401" spans="1:48">
      <c r="A401" s="61">
        <v>1</v>
      </c>
      <c r="B401" s="62">
        <f>IF(ISNUMBER('ESP-DMU'!$B389),'ESP-DMU'!$B389,"")</f>
        <v>0</v>
      </c>
      <c r="C401" s="62" t="str">
        <f>IF(ISNUMBER('BLAST-USIT'!$B389),'BLAST-USIT'!$B389,"")</f>
        <v/>
      </c>
      <c r="D401" s="62">
        <f>IF(ISNUMBER(DOE21D!$B389),DOE21D!$B389,"")</f>
        <v>0</v>
      </c>
      <c r="E401" s="62">
        <f>IF(ISNUMBER('SRES-SUN'!$B389),'SRES-SUN'!$B389,"")</f>
        <v>0</v>
      </c>
      <c r="F401" s="62">
        <f>IF(ISNUMBER('SRES-BRE'!$B389),'SRES-BRE'!$B389,"")</f>
        <v>0</v>
      </c>
      <c r="G401" s="62">
        <f>IF(ISNUMBER(S3PAS!$B389),S3PAS!$B389,"")</f>
        <v>0</v>
      </c>
      <c r="H401" s="62">
        <f>IF(ISNUMBER(TRNSYS!$B389),TRNSYS!$B389,"")</f>
        <v>0</v>
      </c>
      <c r="I401" s="62">
        <f>IF(ISNUMBER(TASE!$B389),TASE!$B389,"")</f>
        <v>0</v>
      </c>
      <c r="J401" s="63">
        <f>IF(ISNUMBER(YourData!$B389),YourData!$B389,#N/A)</f>
        <v>0</v>
      </c>
      <c r="Q401" s="354">
        <v>230</v>
      </c>
      <c r="R401" s="250">
        <v>1.0589999999999999</v>
      </c>
      <c r="S401" s="251">
        <v>34177</v>
      </c>
      <c r="T401" s="252">
        <v>15</v>
      </c>
      <c r="U401" s="252">
        <v>15</v>
      </c>
      <c r="V401" s="250">
        <v>1.6459999999999999</v>
      </c>
      <c r="W401" s="253" t="s">
        <v>104</v>
      </c>
      <c r="X401" s="252">
        <v>15</v>
      </c>
      <c r="Y401" s="250">
        <v>1.4550000000000001</v>
      </c>
      <c r="Z401" s="253" t="s">
        <v>112</v>
      </c>
      <c r="AA401" s="252">
        <v>14</v>
      </c>
      <c r="AB401" s="250">
        <v>1.875</v>
      </c>
      <c r="AC401" s="244" t="s">
        <v>115</v>
      </c>
      <c r="AD401" s="245">
        <v>14</v>
      </c>
      <c r="AE401" s="246">
        <v>2.5819999999999999</v>
      </c>
      <c r="AF401" s="247">
        <v>4231</v>
      </c>
      <c r="AG401" s="245">
        <v>12</v>
      </c>
      <c r="AH401" s="246">
        <v>2.258</v>
      </c>
      <c r="AI401" s="244" t="s">
        <v>115</v>
      </c>
      <c r="AJ401" s="245">
        <v>-3.36</v>
      </c>
      <c r="AK401" s="246">
        <v>3.2277777777777801</v>
      </c>
      <c r="AL401" s="248" t="s">
        <v>116</v>
      </c>
      <c r="AM401" s="245">
        <v>13</v>
      </c>
      <c r="AN401" s="246">
        <v>4.9119999999999999</v>
      </c>
      <c r="AO401" s="255" t="s">
        <v>113</v>
      </c>
      <c r="AP401" s="245">
        <v>12</v>
      </c>
      <c r="AQ401" s="237"/>
      <c r="AR401" s="237"/>
      <c r="AS401" s="237"/>
      <c r="AT401" s="237"/>
      <c r="AU401" s="237"/>
      <c r="AV401" s="237"/>
    </row>
    <row r="402" spans="1:48">
      <c r="A402" s="61">
        <v>2</v>
      </c>
      <c r="B402" s="62">
        <f>IF(ISNUMBER('ESP-DMU'!$B390),'ESP-DMU'!$B390,"")</f>
        <v>0</v>
      </c>
      <c r="C402" s="62" t="str">
        <f>IF(ISNUMBER('BLAST-USIT'!$B390),'BLAST-USIT'!$B390,"")</f>
        <v/>
      </c>
      <c r="D402" s="62">
        <f>IF(ISNUMBER(DOE21D!$B390),DOE21D!$B390,"")</f>
        <v>0</v>
      </c>
      <c r="E402" s="62">
        <f>IF(ISNUMBER('SRES-SUN'!$B390),'SRES-SUN'!$B390,"")</f>
        <v>0</v>
      </c>
      <c r="F402" s="62">
        <f>IF(ISNUMBER('SRES-BRE'!$B390),'SRES-BRE'!$B390,"")</f>
        <v>0</v>
      </c>
      <c r="G402" s="62">
        <f>IF(ISNUMBER(S3PAS!$B390),S3PAS!$B390,"")</f>
        <v>0</v>
      </c>
      <c r="H402" s="62">
        <f>IF(ISNUMBER(TRNSYS!$B390),TRNSYS!$B390,"")</f>
        <v>0</v>
      </c>
      <c r="I402" s="62">
        <f>IF(ISNUMBER(TASE!$B390),TASE!$B390,"")</f>
        <v>0</v>
      </c>
      <c r="J402" s="63">
        <f>IF(ISNUMBER(YourData!$B390),YourData!$B390,#N/A)</f>
        <v>0</v>
      </c>
      <c r="Q402" s="354">
        <v>240</v>
      </c>
      <c r="R402" s="250">
        <v>0.73899999999999999</v>
      </c>
      <c r="S402" s="251">
        <v>34177</v>
      </c>
      <c r="T402" s="252">
        <v>15</v>
      </c>
      <c r="U402" s="252">
        <v>15</v>
      </c>
      <c r="V402" s="250">
        <v>1.347</v>
      </c>
      <c r="W402" s="253" t="s">
        <v>104</v>
      </c>
      <c r="X402" s="252">
        <v>15</v>
      </c>
      <c r="Y402" s="250">
        <v>1.119</v>
      </c>
      <c r="Z402" s="253" t="s">
        <v>112</v>
      </c>
      <c r="AA402" s="252">
        <v>14</v>
      </c>
      <c r="AB402" s="250">
        <v>1.54</v>
      </c>
      <c r="AC402" s="244" t="s">
        <v>99</v>
      </c>
      <c r="AD402" s="245">
        <v>14</v>
      </c>
      <c r="AE402" s="246">
        <v>7.9669999999999996</v>
      </c>
      <c r="AF402" s="247">
        <v>9437</v>
      </c>
      <c r="AG402" s="245">
        <v>13</v>
      </c>
      <c r="AH402" s="246">
        <v>6.819</v>
      </c>
      <c r="AI402" s="244" t="s">
        <v>100</v>
      </c>
      <c r="AJ402" s="245">
        <v>-6.3559999999999999</v>
      </c>
      <c r="AK402" s="246">
        <v>6.7638888888888902</v>
      </c>
      <c r="AL402" s="248" t="s">
        <v>106</v>
      </c>
      <c r="AM402" s="245">
        <v>14</v>
      </c>
      <c r="AN402" s="246">
        <v>6.867</v>
      </c>
      <c r="AO402" s="255" t="s">
        <v>99</v>
      </c>
      <c r="AP402" s="245">
        <v>14</v>
      </c>
      <c r="AQ402" s="237"/>
      <c r="AR402" s="237"/>
      <c r="AS402" s="237"/>
      <c r="AT402" s="237"/>
      <c r="AU402" s="237"/>
      <c r="AV402" s="237"/>
    </row>
    <row r="403" spans="1:48">
      <c r="A403" s="61">
        <v>3</v>
      </c>
      <c r="B403" s="62">
        <f>IF(ISNUMBER('ESP-DMU'!$B391),'ESP-DMU'!$B391,"")</f>
        <v>0</v>
      </c>
      <c r="C403" s="62" t="str">
        <f>IF(ISNUMBER('BLAST-USIT'!$B391),'BLAST-USIT'!$B391,"")</f>
        <v/>
      </c>
      <c r="D403" s="62">
        <f>IF(ISNUMBER(DOE21D!$B391),DOE21D!$B391,"")</f>
        <v>0</v>
      </c>
      <c r="E403" s="62">
        <f>IF(ISNUMBER('SRES-SUN'!$B391),'SRES-SUN'!$B391,"")</f>
        <v>0</v>
      </c>
      <c r="F403" s="62">
        <f>IF(ISNUMBER('SRES-BRE'!$B391),'SRES-BRE'!$B391,"")</f>
        <v>0</v>
      </c>
      <c r="G403" s="62">
        <f>IF(ISNUMBER(S3PAS!$B391),S3PAS!$B391,"")</f>
        <v>0</v>
      </c>
      <c r="H403" s="62">
        <f>IF(ISNUMBER(TRNSYS!$B391),TRNSYS!$B391,"")</f>
        <v>0</v>
      </c>
      <c r="I403" s="62">
        <f>IF(ISNUMBER(TASE!$B391),TASE!$B391,"")</f>
        <v>0</v>
      </c>
      <c r="J403" s="63">
        <f>IF(ISNUMBER(YourData!$B391),YourData!$B391,#N/A)</f>
        <v>0</v>
      </c>
      <c r="Q403" s="354">
        <v>250</v>
      </c>
      <c r="R403" s="250">
        <v>3.36</v>
      </c>
      <c r="S403" s="251">
        <v>34217</v>
      </c>
      <c r="T403" s="252">
        <v>12</v>
      </c>
      <c r="U403" s="252">
        <v>12</v>
      </c>
      <c r="V403" s="250">
        <v>3.036</v>
      </c>
      <c r="W403" s="253" t="s">
        <v>113</v>
      </c>
      <c r="X403" s="252">
        <v>12</v>
      </c>
      <c r="Y403" s="250">
        <v>2.605</v>
      </c>
      <c r="Z403" s="253" t="s">
        <v>114</v>
      </c>
      <c r="AA403" s="252">
        <v>11</v>
      </c>
      <c r="AB403" s="250">
        <v>2.59</v>
      </c>
      <c r="AC403" s="244" t="s">
        <v>99</v>
      </c>
      <c r="AD403" s="245">
        <v>14</v>
      </c>
      <c r="AE403" s="246">
        <v>5.7590000000000003</v>
      </c>
      <c r="AF403" s="247">
        <v>6119</v>
      </c>
      <c r="AG403" s="245">
        <v>13</v>
      </c>
      <c r="AH403" s="246">
        <v>4.63</v>
      </c>
      <c r="AI403" s="244" t="s">
        <v>100</v>
      </c>
      <c r="AJ403" s="245">
        <v>-4.444</v>
      </c>
      <c r="AK403" s="246">
        <v>4.7861111111111097</v>
      </c>
      <c r="AL403" s="248" t="s">
        <v>101</v>
      </c>
      <c r="AM403" s="245">
        <v>14</v>
      </c>
      <c r="AN403" s="246">
        <v>5.2359999999999998</v>
      </c>
      <c r="AO403" s="255" t="s">
        <v>99</v>
      </c>
      <c r="AP403" s="245">
        <v>14</v>
      </c>
      <c r="AQ403" s="237"/>
      <c r="AR403" s="237"/>
      <c r="AS403" s="237"/>
      <c r="AT403" s="237"/>
      <c r="AU403" s="237"/>
      <c r="AV403" s="237"/>
    </row>
    <row r="404" spans="1:48">
      <c r="A404" s="61">
        <v>4</v>
      </c>
      <c r="B404" s="62">
        <f>IF(ISNUMBER('ESP-DMU'!$B392),'ESP-DMU'!$B392,"")</f>
        <v>0</v>
      </c>
      <c r="C404" s="62" t="str">
        <f>IF(ISNUMBER('BLAST-USIT'!$B392),'BLAST-USIT'!$B392,"")</f>
        <v/>
      </c>
      <c r="D404" s="62">
        <f>IF(ISNUMBER(DOE21D!$B392),DOE21D!$B392,"")</f>
        <v>0</v>
      </c>
      <c r="E404" s="62">
        <f>IF(ISNUMBER('SRES-SUN'!$B392),'SRES-SUN'!$B392,"")</f>
        <v>0</v>
      </c>
      <c r="F404" s="62">
        <f>IF(ISNUMBER('SRES-BRE'!$B392),'SRES-BRE'!$B392,"")</f>
        <v>0</v>
      </c>
      <c r="G404" s="62">
        <f>IF(ISNUMBER(S3PAS!$B392),S3PAS!$B392,"")</f>
        <v>0</v>
      </c>
      <c r="H404" s="62">
        <f>IF(ISNUMBER(TRNSYS!$B392),TRNSYS!$B392,"")</f>
        <v>0</v>
      </c>
      <c r="I404" s="62">
        <f>IF(ISNUMBER(TASE!$B392),TASE!$B392,"")</f>
        <v>0</v>
      </c>
      <c r="J404" s="63">
        <f>IF(ISNUMBER(YourData!$B392),YourData!$B392,#N/A)</f>
        <v>0</v>
      </c>
      <c r="Q404" s="354">
        <v>270</v>
      </c>
      <c r="R404" s="250">
        <v>6.3559999999999999</v>
      </c>
      <c r="S404" s="251">
        <v>34298</v>
      </c>
      <c r="T404" s="252">
        <v>13</v>
      </c>
      <c r="U404" s="252">
        <v>13</v>
      </c>
      <c r="V404" s="250">
        <v>6.641</v>
      </c>
      <c r="W404" s="253" t="s">
        <v>100</v>
      </c>
      <c r="X404" s="252">
        <v>14</v>
      </c>
      <c r="Y404" s="236"/>
      <c r="Z404" s="236"/>
      <c r="AA404" s="236"/>
      <c r="AB404" s="250">
        <v>7.1630000000000003</v>
      </c>
      <c r="AC404" s="244" t="s">
        <v>100</v>
      </c>
      <c r="AD404" s="245">
        <v>14</v>
      </c>
      <c r="AE404" s="246">
        <v>7.7930000000000001</v>
      </c>
      <c r="AF404" s="247">
        <v>8736</v>
      </c>
      <c r="AG404" s="245">
        <v>13</v>
      </c>
      <c r="AH404" s="246">
        <v>6.7</v>
      </c>
      <c r="AI404" s="244" t="s">
        <v>100</v>
      </c>
      <c r="AJ404" s="245">
        <v>-6.2690000000000001</v>
      </c>
      <c r="AK404" s="246">
        <v>6.2027777777777802</v>
      </c>
      <c r="AL404" s="247">
        <v>33933</v>
      </c>
      <c r="AM404" s="245">
        <v>14</v>
      </c>
      <c r="AN404" s="246">
        <v>6.6210000000000004</v>
      </c>
      <c r="AO404" s="255" t="s">
        <v>100</v>
      </c>
      <c r="AP404" s="245">
        <v>14</v>
      </c>
      <c r="AQ404" s="237"/>
      <c r="AR404" s="237"/>
      <c r="AS404" s="237"/>
      <c r="AT404" s="237"/>
      <c r="AU404" s="237"/>
      <c r="AV404" s="237"/>
    </row>
    <row r="405" spans="1:48">
      <c r="A405" s="61">
        <v>5</v>
      </c>
      <c r="B405" s="62">
        <f>IF(ISNUMBER('ESP-DMU'!$B393),'ESP-DMU'!$B393,"")</f>
        <v>0</v>
      </c>
      <c r="C405" s="62" t="str">
        <f>IF(ISNUMBER('BLAST-USIT'!$B393),'BLAST-USIT'!$B393,"")</f>
        <v/>
      </c>
      <c r="D405" s="62">
        <f>IF(ISNUMBER(DOE21D!$B393),DOE21D!$B393,"")</f>
        <v>0</v>
      </c>
      <c r="E405" s="62">
        <f>IF(ISNUMBER('SRES-SUN'!$B393),'SRES-SUN'!$B393,"")</f>
        <v>0</v>
      </c>
      <c r="F405" s="62">
        <f>IF(ISNUMBER('SRES-BRE'!$B393),'SRES-BRE'!$B393,"")</f>
        <v>0</v>
      </c>
      <c r="G405" s="62">
        <f>IF(ISNUMBER(S3PAS!$B393),S3PAS!$B393,"")</f>
        <v>0</v>
      </c>
      <c r="H405" s="62">
        <f>IF(ISNUMBER(TRNSYS!$B393),TRNSYS!$B393,"")</f>
        <v>0</v>
      </c>
      <c r="I405" s="62">
        <f>IF(ISNUMBER(TASE!$B393),TASE!$B393,"")</f>
        <v>0</v>
      </c>
      <c r="J405" s="63">
        <f>IF(ISNUMBER(YourData!$B393),YourData!$B393,#N/A)</f>
        <v>0</v>
      </c>
      <c r="Q405" s="354">
        <v>280</v>
      </c>
      <c r="R405" s="250">
        <v>4.444</v>
      </c>
      <c r="S405" s="251">
        <v>34259</v>
      </c>
      <c r="T405" s="252">
        <v>13</v>
      </c>
      <c r="U405" s="252">
        <v>13</v>
      </c>
      <c r="V405" s="250">
        <v>4.6310000000000002</v>
      </c>
      <c r="W405" s="253" t="s">
        <v>100</v>
      </c>
      <c r="X405" s="252">
        <v>13</v>
      </c>
      <c r="Y405" s="236"/>
      <c r="Z405" s="236"/>
      <c r="AA405" s="236"/>
      <c r="AB405" s="250">
        <v>5.22</v>
      </c>
      <c r="AC405" s="244" t="s">
        <v>104</v>
      </c>
      <c r="AD405" s="245">
        <v>17</v>
      </c>
      <c r="AE405" s="246">
        <v>5.0720000000000001</v>
      </c>
      <c r="AF405" s="247">
        <v>913</v>
      </c>
      <c r="AG405" s="245">
        <v>10</v>
      </c>
      <c r="AH405" s="246">
        <v>4.3360000000000003</v>
      </c>
      <c r="AI405" s="244" t="s">
        <v>104</v>
      </c>
      <c r="AJ405" s="245">
        <v>-3.4039999999999999</v>
      </c>
      <c r="AK405" s="246">
        <v>4.2777777777777803</v>
      </c>
      <c r="AL405" s="247">
        <v>33811</v>
      </c>
      <c r="AM405" s="245">
        <v>17</v>
      </c>
      <c r="AN405" s="246">
        <v>4.9290000000000003</v>
      </c>
      <c r="AO405" s="255" t="s">
        <v>104</v>
      </c>
      <c r="AP405" s="245">
        <v>17</v>
      </c>
      <c r="AQ405" s="237"/>
      <c r="AR405" s="237"/>
      <c r="AS405" s="237"/>
      <c r="AT405" s="237"/>
      <c r="AU405" s="237"/>
      <c r="AV405" s="237"/>
    </row>
    <row r="406" spans="1:48">
      <c r="A406" s="61">
        <v>6</v>
      </c>
      <c r="B406" s="62">
        <f>IF(ISNUMBER('ESP-DMU'!$B394),'ESP-DMU'!$B394,"")</f>
        <v>0</v>
      </c>
      <c r="C406" s="62" t="str">
        <f>IF(ISNUMBER('BLAST-USIT'!$B394),'BLAST-USIT'!$B394,"")</f>
        <v/>
      </c>
      <c r="D406" s="62">
        <f>IF(ISNUMBER(DOE21D!$B394),DOE21D!$B394,"")</f>
        <v>0</v>
      </c>
      <c r="E406" s="62">
        <f>IF(ISNUMBER('SRES-SUN'!$B394),'SRES-SUN'!$B394,"")</f>
        <v>0</v>
      </c>
      <c r="F406" s="62">
        <f>IF(ISNUMBER('SRES-BRE'!$B394),'SRES-BRE'!$B394,"")</f>
        <v>0</v>
      </c>
      <c r="G406" s="62">
        <f>IF(ISNUMBER(S3PAS!$B394),S3PAS!$B394,"")</f>
        <v>0</v>
      </c>
      <c r="H406" s="62">
        <f>IF(ISNUMBER(TRNSYS!$B394),TRNSYS!$B394,"")</f>
        <v>0</v>
      </c>
      <c r="I406" s="62">
        <f>IF(ISNUMBER(TASE!$B394),TASE!$B394,"")</f>
        <v>0</v>
      </c>
      <c r="J406" s="63">
        <f>IF(ISNUMBER(YourData!$B394),YourData!$B394,#N/A)</f>
        <v>0</v>
      </c>
      <c r="Q406" s="354">
        <v>290</v>
      </c>
      <c r="R406" s="250">
        <v>6.2690000000000001</v>
      </c>
      <c r="S406" s="251">
        <v>33982</v>
      </c>
      <c r="T406" s="252">
        <v>13</v>
      </c>
      <c r="U406" s="252">
        <v>13</v>
      </c>
      <c r="V406" s="250">
        <v>6.5549999999999997</v>
      </c>
      <c r="W406" s="253" t="s">
        <v>100</v>
      </c>
      <c r="X406" s="252">
        <v>14</v>
      </c>
      <c r="Y406" s="236"/>
      <c r="Z406" s="236"/>
      <c r="AA406" s="236"/>
      <c r="AB406" s="250">
        <v>6.91</v>
      </c>
      <c r="AC406" s="244" t="s">
        <v>104</v>
      </c>
      <c r="AD406" s="245">
        <v>17</v>
      </c>
      <c r="AE406" s="246">
        <v>4.6660000000000004</v>
      </c>
      <c r="AF406" s="247">
        <v>913</v>
      </c>
      <c r="AG406" s="245">
        <v>9</v>
      </c>
      <c r="AH406" s="246">
        <v>3.669</v>
      </c>
      <c r="AI406" s="244" t="s">
        <v>104</v>
      </c>
      <c r="AJ406" s="245">
        <v>-2.8479999999999999</v>
      </c>
      <c r="AK406" s="246">
        <v>3.5888888888888899</v>
      </c>
      <c r="AL406" s="247">
        <v>33811</v>
      </c>
      <c r="AM406" s="245">
        <v>17</v>
      </c>
      <c r="AN406" s="246">
        <v>3.4249999999999998</v>
      </c>
      <c r="AO406" s="255" t="s">
        <v>105</v>
      </c>
      <c r="AP406" s="245">
        <v>17</v>
      </c>
      <c r="AQ406" s="237"/>
      <c r="AR406" s="237"/>
      <c r="AS406" s="237"/>
      <c r="AT406" s="237"/>
      <c r="AU406" s="237"/>
      <c r="AV406" s="237"/>
    </row>
    <row r="407" spans="1:48">
      <c r="A407" s="61">
        <v>7</v>
      </c>
      <c r="B407" s="62">
        <f>IF(ISNUMBER('ESP-DMU'!$B395),'ESP-DMU'!$B395,"")</f>
        <v>1.6</v>
      </c>
      <c r="C407" s="62" t="str">
        <f>IF(ISNUMBER('BLAST-USIT'!$B395),'BLAST-USIT'!$B395,"")</f>
        <v/>
      </c>
      <c r="D407" s="62">
        <f>IF(ISNUMBER(DOE21D!$B395),DOE21D!$B395,"")</f>
        <v>1.8</v>
      </c>
      <c r="E407" s="62">
        <f>IF(ISNUMBER('SRES-SUN'!$B395),'SRES-SUN'!$B395,"")</f>
        <v>2.9966666666666701</v>
      </c>
      <c r="F407" s="62">
        <f>IF(ISNUMBER('SRES-BRE'!$B395),'SRES-BRE'!$B395,"")</f>
        <v>3</v>
      </c>
      <c r="G407" s="62">
        <f>IF(ISNUMBER(S3PAS!$B395),S3PAS!$B395,"")</f>
        <v>3</v>
      </c>
      <c r="H407" s="62">
        <f>IF(ISNUMBER(TRNSYS!$B395),TRNSYS!$B395,"")</f>
        <v>2.99</v>
      </c>
      <c r="I407" s="62">
        <f>IF(ISNUMBER(TASE!$B395),TASE!$B395,"")</f>
        <v>3</v>
      </c>
      <c r="J407" s="63">
        <f>IF(ISNUMBER(YourData!$B395),YourData!$B395,#N/A)</f>
        <v>4.0999999999999996</v>
      </c>
      <c r="Q407" s="354">
        <v>300</v>
      </c>
      <c r="R407" s="250">
        <v>3.4039999999999999</v>
      </c>
      <c r="S407" s="251">
        <v>34176</v>
      </c>
      <c r="T407" s="252">
        <v>16</v>
      </c>
      <c r="U407" s="252">
        <v>16</v>
      </c>
      <c r="V407" s="250">
        <v>4.093</v>
      </c>
      <c r="W407" s="253" t="s">
        <v>104</v>
      </c>
      <c r="X407" s="252">
        <v>17</v>
      </c>
      <c r="Y407" s="236"/>
      <c r="Z407" s="236"/>
      <c r="AA407" s="236"/>
      <c r="AB407" s="250">
        <v>4.6420000000000003</v>
      </c>
      <c r="AC407" s="244" t="s">
        <v>99</v>
      </c>
      <c r="AD407" s="245">
        <v>14</v>
      </c>
      <c r="AE407" s="246">
        <v>7.3319999999999999</v>
      </c>
      <c r="AF407" s="247">
        <v>9437</v>
      </c>
      <c r="AG407" s="245">
        <v>13</v>
      </c>
      <c r="AH407" s="246">
        <v>6.1829999999999998</v>
      </c>
      <c r="AI407" s="244" t="s">
        <v>100</v>
      </c>
      <c r="AJ407" s="245">
        <v>-5.7009999999999996</v>
      </c>
      <c r="AK407" s="246">
        <v>6.1777777777777798</v>
      </c>
      <c r="AL407" s="248" t="s">
        <v>106</v>
      </c>
      <c r="AM407" s="245">
        <v>14</v>
      </c>
      <c r="AN407" s="246">
        <v>6.141</v>
      </c>
      <c r="AO407" s="255" t="s">
        <v>99</v>
      </c>
      <c r="AP407" s="245">
        <v>14</v>
      </c>
      <c r="AQ407" s="237"/>
      <c r="AR407" s="237"/>
      <c r="AS407" s="237"/>
      <c r="AT407" s="237"/>
      <c r="AU407" s="237"/>
      <c r="AV407" s="237"/>
    </row>
    <row r="408" spans="1:48">
      <c r="A408" s="61">
        <v>8</v>
      </c>
      <c r="B408" s="62">
        <f>IF(ISNUMBER('ESP-DMU'!$B396),'ESP-DMU'!$B396,"")</f>
        <v>13.5</v>
      </c>
      <c r="C408" s="62" t="str">
        <f>IF(ISNUMBER('BLAST-USIT'!$B396),'BLAST-USIT'!$B396,"")</f>
        <v/>
      </c>
      <c r="D408" s="62">
        <f>IF(ISNUMBER(DOE21D!$B396),DOE21D!$B396,"")</f>
        <v>13.92</v>
      </c>
      <c r="E408" s="62">
        <f>IF(ISNUMBER('SRES-SUN'!$B396),'SRES-SUN'!$B396,"")</f>
        <v>20.183055555555601</v>
      </c>
      <c r="F408" s="62">
        <f>IF(ISNUMBER('SRES-BRE'!$B396),'SRES-BRE'!$B396,"")</f>
        <v>20.239999999999998</v>
      </c>
      <c r="G408" s="62">
        <f>IF(ISNUMBER(S3PAS!$B396),S3PAS!$B396,"")</f>
        <v>20</v>
      </c>
      <c r="H408" s="62">
        <f>IF(ISNUMBER(TRNSYS!$B396),TRNSYS!$B396,"")</f>
        <v>20.170000000000002</v>
      </c>
      <c r="I408" s="62">
        <f>IF(ISNUMBER(TASE!$B396),TASE!$B396,"")</f>
        <v>20.149999999999999</v>
      </c>
      <c r="J408" s="63">
        <f>IF(ISNUMBER(YourData!$B396),YourData!$B396,#N/A)</f>
        <v>19.54</v>
      </c>
      <c r="Q408" s="354">
        <v>310</v>
      </c>
      <c r="R408" s="250">
        <v>2.8479999999999999</v>
      </c>
      <c r="S408" s="251">
        <v>34176</v>
      </c>
      <c r="T408" s="252">
        <v>16</v>
      </c>
      <c r="U408" s="252">
        <v>16</v>
      </c>
      <c r="V408" s="250">
        <v>3.7490000000000001</v>
      </c>
      <c r="W408" s="253" t="s">
        <v>105</v>
      </c>
      <c r="X408" s="252">
        <v>17</v>
      </c>
      <c r="Y408" s="236"/>
      <c r="Z408" s="236"/>
      <c r="AA408" s="236"/>
      <c r="AB408" s="250">
        <v>4.1859999999999999</v>
      </c>
      <c r="AC408" s="244" t="s">
        <v>104</v>
      </c>
      <c r="AD408" s="245">
        <v>17</v>
      </c>
      <c r="AE408" s="246">
        <v>0.42099999999999999</v>
      </c>
      <c r="AF408" s="247">
        <v>9679</v>
      </c>
      <c r="AG408" s="245">
        <v>16</v>
      </c>
      <c r="AH408" s="246">
        <v>0.35599999999999998</v>
      </c>
      <c r="AI408" s="244" t="s">
        <v>104</v>
      </c>
      <c r="AJ408" s="245">
        <v>18</v>
      </c>
      <c r="AK408" s="246">
        <v>0.36249999999999999</v>
      </c>
      <c r="AL408" s="247">
        <v>33811</v>
      </c>
      <c r="AM408" s="245">
        <v>18</v>
      </c>
      <c r="AN408" s="246">
        <v>0.34499999999999997</v>
      </c>
      <c r="AO408" s="255" t="s">
        <v>104</v>
      </c>
      <c r="AP408" s="245">
        <v>18</v>
      </c>
      <c r="AQ408" s="237"/>
      <c r="AR408" s="237"/>
      <c r="AS408" s="237"/>
      <c r="AT408" s="237"/>
      <c r="AU408" s="237"/>
      <c r="AV408" s="237"/>
    </row>
    <row r="409" spans="1:48">
      <c r="A409" s="61">
        <v>9</v>
      </c>
      <c r="B409" s="62">
        <f>IF(ISNUMBER('ESP-DMU'!$B397),'ESP-DMU'!$B397,"")</f>
        <v>31</v>
      </c>
      <c r="C409" s="62" t="str">
        <f>IF(ISNUMBER('BLAST-USIT'!$B397),'BLAST-USIT'!$B397,"")</f>
        <v/>
      </c>
      <c r="D409" s="62">
        <f>IF(ISNUMBER(DOE21D!$B397),DOE21D!$B397,"")</f>
        <v>31.75</v>
      </c>
      <c r="E409" s="62">
        <f>IF(ISNUMBER('SRES-SUN'!$B397),'SRES-SUN'!$B397,"")</f>
        <v>37.954999999999998</v>
      </c>
      <c r="F409" s="62">
        <f>IF(ISNUMBER('SRES-BRE'!$B397),'SRES-BRE'!$B397,"")</f>
        <v>38.01</v>
      </c>
      <c r="G409" s="62">
        <f>IF(ISNUMBER(S3PAS!$B397),S3PAS!$B397,"")</f>
        <v>38</v>
      </c>
      <c r="H409" s="62">
        <f>IF(ISNUMBER(TRNSYS!$B397),TRNSYS!$B397,"")</f>
        <v>37.92</v>
      </c>
      <c r="I409" s="62">
        <f>IF(ISNUMBER(TASE!$B397),TASE!$B397,"")</f>
        <v>37.9</v>
      </c>
      <c r="J409" s="63">
        <f>IF(ISNUMBER(YourData!$B397),YourData!$B397,#N/A)</f>
        <v>34.58</v>
      </c>
      <c r="Q409" s="354">
        <v>320</v>
      </c>
      <c r="R409" s="250">
        <v>5.7009999999999996</v>
      </c>
      <c r="S409" s="251">
        <v>34298</v>
      </c>
      <c r="T409" s="252">
        <v>13</v>
      </c>
      <c r="U409" s="252">
        <v>13</v>
      </c>
      <c r="V409" s="250">
        <v>5.9459999999999997</v>
      </c>
      <c r="W409" s="253" t="s">
        <v>100</v>
      </c>
      <c r="X409" s="252">
        <v>14</v>
      </c>
      <c r="Y409" s="236"/>
      <c r="Z409" s="236"/>
      <c r="AA409" s="236"/>
      <c r="AB409" s="250">
        <v>6.484</v>
      </c>
      <c r="AC409" s="244" t="s">
        <v>104</v>
      </c>
      <c r="AD409" s="245">
        <v>16</v>
      </c>
      <c r="AE409" s="246">
        <v>0.71199999999999997</v>
      </c>
      <c r="AF409" s="247">
        <v>9679</v>
      </c>
      <c r="AG409" s="245">
        <v>15</v>
      </c>
      <c r="AH409" s="246">
        <v>0.61199999999999999</v>
      </c>
      <c r="AI409" s="244" t="s">
        <v>104</v>
      </c>
      <c r="AJ409" s="245">
        <v>17</v>
      </c>
      <c r="AK409" s="246">
        <v>0.61333333333333295</v>
      </c>
      <c r="AL409" s="247">
        <v>33811</v>
      </c>
      <c r="AM409" s="245">
        <v>17</v>
      </c>
      <c r="AN409" s="246">
        <v>0.57199999999999995</v>
      </c>
      <c r="AO409" s="255" t="s">
        <v>104</v>
      </c>
      <c r="AP409" s="245">
        <v>17</v>
      </c>
      <c r="AQ409" s="237"/>
      <c r="AR409" s="237"/>
      <c r="AS409" s="237"/>
      <c r="AT409" s="237"/>
      <c r="AU409" s="237"/>
      <c r="AV409" s="237"/>
    </row>
    <row r="410" spans="1:48">
      <c r="A410" s="61">
        <v>10</v>
      </c>
      <c r="B410" s="62">
        <f>IF(ISNUMBER('ESP-DMU'!$B398),'ESP-DMU'!$B398,"")</f>
        <v>47.1</v>
      </c>
      <c r="C410" s="62" t="str">
        <f>IF(ISNUMBER('BLAST-USIT'!$B398),'BLAST-USIT'!$B398,"")</f>
        <v/>
      </c>
      <c r="D410" s="62">
        <f>IF(ISNUMBER(DOE21D!$B398),DOE21D!$B398,"")</f>
        <v>45.24</v>
      </c>
      <c r="E410" s="62">
        <f>IF(ISNUMBER('SRES-SUN'!$B398),'SRES-SUN'!$B398,"")</f>
        <v>53.244444444444397</v>
      </c>
      <c r="F410" s="62">
        <f>IF(ISNUMBER('SRES-BRE'!$B398),'SRES-BRE'!$B398,"")</f>
        <v>53.27</v>
      </c>
      <c r="G410" s="62">
        <f>IF(ISNUMBER(S3PAS!$B398),S3PAS!$B398,"")</f>
        <v>53</v>
      </c>
      <c r="H410" s="62">
        <f>IF(ISNUMBER(TRNSYS!$B398),TRNSYS!$B398,"")</f>
        <v>53.17</v>
      </c>
      <c r="I410" s="62">
        <f>IF(ISNUMBER(TASE!$B398),TASE!$B398,"")</f>
        <v>53.15</v>
      </c>
      <c r="J410" s="63">
        <f>IF(ISNUMBER(YourData!$B398),YourData!$B398,#N/A)</f>
        <v>47.82</v>
      </c>
      <c r="Q410" s="354">
        <v>395</v>
      </c>
      <c r="R410" s="250">
        <v>0</v>
      </c>
      <c r="S410" s="236"/>
      <c r="T410" s="236"/>
      <c r="U410" s="236"/>
      <c r="V410" s="250">
        <v>0.36199999999999999</v>
      </c>
      <c r="W410" s="253" t="s">
        <v>104</v>
      </c>
      <c r="X410" s="252">
        <v>18</v>
      </c>
      <c r="Y410" s="250">
        <v>0</v>
      </c>
      <c r="Z410" s="236"/>
      <c r="AA410" s="236"/>
      <c r="AB410" s="250">
        <v>0.39400000000000002</v>
      </c>
      <c r="AC410" s="244" t="s">
        <v>104</v>
      </c>
      <c r="AD410" s="245">
        <v>15</v>
      </c>
      <c r="AE410" s="246">
        <v>0.86299999999999999</v>
      </c>
      <c r="AF410" s="247">
        <v>9679</v>
      </c>
      <c r="AG410" s="245">
        <v>15</v>
      </c>
      <c r="AH410" s="246">
        <v>0.72399999999999998</v>
      </c>
      <c r="AI410" s="244" t="s">
        <v>104</v>
      </c>
      <c r="AJ410" s="245">
        <v>-3.5000000000000003E-2</v>
      </c>
      <c r="AK410" s="246">
        <v>0.74305555555555602</v>
      </c>
      <c r="AL410" s="247">
        <v>33811</v>
      </c>
      <c r="AM410" s="245">
        <v>17</v>
      </c>
      <c r="AN410" s="246">
        <v>0.71</v>
      </c>
      <c r="AO410" s="255" t="s">
        <v>104</v>
      </c>
      <c r="AP410" s="245">
        <v>17</v>
      </c>
      <c r="AQ410" s="237"/>
      <c r="AR410" s="237"/>
      <c r="AS410" s="237"/>
      <c r="AT410" s="237"/>
      <c r="AU410" s="237"/>
      <c r="AV410" s="237"/>
    </row>
    <row r="411" spans="1:48">
      <c r="A411" s="61">
        <v>11</v>
      </c>
      <c r="B411" s="62">
        <f>IF(ISNUMBER('ESP-DMU'!$B399),'ESP-DMU'!$B399,"")</f>
        <v>59.7</v>
      </c>
      <c r="C411" s="62" t="str">
        <f>IF(ISNUMBER('BLAST-USIT'!$B399),'BLAST-USIT'!$B399,"")</f>
        <v/>
      </c>
      <c r="D411" s="62">
        <f>IF(ISNUMBER(DOE21D!$B399),DOE21D!$B399,"")</f>
        <v>56.63</v>
      </c>
      <c r="E411" s="62">
        <f>IF(ISNUMBER('SRES-SUN'!$B399),'SRES-SUN'!$B399,"")</f>
        <v>64.467222222222205</v>
      </c>
      <c r="F411" s="62">
        <f>IF(ISNUMBER('SRES-BRE'!$B399),'SRES-BRE'!$B399,"")</f>
        <v>53.37</v>
      </c>
      <c r="G411" s="62">
        <f>IF(ISNUMBER(S3PAS!$B399),S3PAS!$B399,"")</f>
        <v>64</v>
      </c>
      <c r="H411" s="62">
        <f>IF(ISNUMBER(TRNSYS!$B399),TRNSYS!$B399,"")</f>
        <v>64.39</v>
      </c>
      <c r="I411" s="62">
        <f>IF(ISNUMBER(TASE!$B399),TASE!$B399,"")</f>
        <v>64.400000000000006</v>
      </c>
      <c r="J411" s="63">
        <f>IF(ISNUMBER(YourData!$B399),YourData!$B399,#N/A)</f>
        <v>56.97</v>
      </c>
      <c r="Q411" s="354">
        <v>400</v>
      </c>
      <c r="R411" s="250">
        <v>0</v>
      </c>
      <c r="S411" s="236"/>
      <c r="T411" s="236"/>
      <c r="U411" s="236"/>
      <c r="V411" s="250">
        <v>0.58099999999999996</v>
      </c>
      <c r="W411" s="253" t="s">
        <v>104</v>
      </c>
      <c r="X411" s="252">
        <v>17</v>
      </c>
      <c r="Y411" s="250">
        <v>0.26500000000000001</v>
      </c>
      <c r="Z411" s="253" t="s">
        <v>112</v>
      </c>
      <c r="AA411" s="252">
        <v>17</v>
      </c>
      <c r="AB411" s="250">
        <v>0.66600000000000004</v>
      </c>
      <c r="AC411" s="244" t="s">
        <v>104</v>
      </c>
      <c r="AD411" s="245">
        <v>15</v>
      </c>
      <c r="AE411" s="246">
        <v>1.0780000000000001</v>
      </c>
      <c r="AF411" s="247">
        <v>9679</v>
      </c>
      <c r="AG411" s="245">
        <v>15</v>
      </c>
      <c r="AH411" s="246">
        <v>0.93799999999999994</v>
      </c>
      <c r="AI411" s="244" t="s">
        <v>104</v>
      </c>
      <c r="AJ411" s="245">
        <v>-0.25800000000000001</v>
      </c>
      <c r="AK411" s="246">
        <v>0.93777777777777804</v>
      </c>
      <c r="AL411" s="247">
        <v>33811</v>
      </c>
      <c r="AM411" s="245">
        <v>16</v>
      </c>
      <c r="AN411" s="246">
        <v>0.92100000000000004</v>
      </c>
      <c r="AO411" s="255" t="s">
        <v>104</v>
      </c>
      <c r="AP411" s="245">
        <v>15</v>
      </c>
      <c r="AQ411" s="237"/>
      <c r="AR411" s="237"/>
      <c r="AS411" s="237"/>
      <c r="AT411" s="237"/>
      <c r="AU411" s="237"/>
      <c r="AV411" s="237"/>
    </row>
    <row r="412" spans="1:48">
      <c r="A412" s="61">
        <v>12</v>
      </c>
      <c r="B412" s="62">
        <f>IF(ISNUMBER('ESP-DMU'!$B400),'ESP-DMU'!$B400,"")</f>
        <v>67.400000000000006</v>
      </c>
      <c r="C412" s="62" t="str">
        <f>IF(ISNUMBER('BLAST-USIT'!$B400),'BLAST-USIT'!$B400,"")</f>
        <v/>
      </c>
      <c r="D412" s="62">
        <f>IF(ISNUMBER(DOE21D!$B400),DOE21D!$B400,"")</f>
        <v>61.58</v>
      </c>
      <c r="E412" s="62">
        <f>IF(ISNUMBER('SRES-SUN'!$B400),'SRES-SUN'!$B400,"")</f>
        <v>69.981944444444494</v>
      </c>
      <c r="F412" s="62">
        <f>IF(ISNUMBER('SRES-BRE'!$B400),'SRES-BRE'!$B400,"")</f>
        <v>57.91</v>
      </c>
      <c r="G412" s="62">
        <f>IF(ISNUMBER(S3PAS!$B400),S3PAS!$B400,"")</f>
        <v>70</v>
      </c>
      <c r="H412" s="62">
        <f>IF(ISNUMBER(TRNSYS!$B400),TRNSYS!$B400,"")</f>
        <v>69.89</v>
      </c>
      <c r="I412" s="62">
        <f>IF(ISNUMBER(TASE!$B400),TASE!$B400,"")</f>
        <v>69.95</v>
      </c>
      <c r="J412" s="63">
        <f>IF(ISNUMBER(YourData!$B400),YourData!$B400,#N/A)</f>
        <v>61.33</v>
      </c>
      <c r="Q412" s="354">
        <v>410</v>
      </c>
      <c r="R412" s="250">
        <v>3.5000000000000003E-2</v>
      </c>
      <c r="S412" s="251">
        <v>34177</v>
      </c>
      <c r="T412" s="252">
        <v>16</v>
      </c>
      <c r="U412" s="252">
        <v>16</v>
      </c>
      <c r="V412" s="250">
        <v>0.69899999999999995</v>
      </c>
      <c r="W412" s="253" t="s">
        <v>104</v>
      </c>
      <c r="X412" s="252">
        <v>17</v>
      </c>
      <c r="Y412" s="250">
        <v>0.41299999999999998</v>
      </c>
      <c r="Z412" s="253" t="s">
        <v>112</v>
      </c>
      <c r="AA412" s="252">
        <v>17</v>
      </c>
      <c r="AB412" s="250">
        <v>0.81399999999999995</v>
      </c>
      <c r="AC412" s="244" t="s">
        <v>104</v>
      </c>
      <c r="AD412" s="245">
        <v>15</v>
      </c>
      <c r="AE412" s="246">
        <v>1.7789999999999999</v>
      </c>
      <c r="AF412" s="247">
        <v>4231</v>
      </c>
      <c r="AG412" s="245">
        <v>13</v>
      </c>
      <c r="AH412" s="246">
        <v>1.575</v>
      </c>
      <c r="AI412" s="244" t="s">
        <v>104</v>
      </c>
      <c r="AJ412" s="245">
        <v>-1.4930000000000001</v>
      </c>
      <c r="AK412" s="246">
        <v>1.79833333333333</v>
      </c>
      <c r="AL412" s="247">
        <v>33852</v>
      </c>
      <c r="AM412" s="245">
        <v>13</v>
      </c>
      <c r="AN412" s="246">
        <v>2.5779999999999998</v>
      </c>
      <c r="AO412" s="255" t="s">
        <v>113</v>
      </c>
      <c r="AP412" s="245">
        <v>12</v>
      </c>
      <c r="AQ412" s="237"/>
      <c r="AR412" s="237"/>
      <c r="AS412" s="237"/>
      <c r="AT412" s="237"/>
      <c r="AU412" s="237"/>
      <c r="AV412" s="237"/>
    </row>
    <row r="413" spans="1:48">
      <c r="A413" s="61">
        <v>13</v>
      </c>
      <c r="B413" s="62">
        <f>IF(ISNUMBER('ESP-DMU'!$B401),'ESP-DMU'!$B401,"")</f>
        <v>70.099999999999994</v>
      </c>
      <c r="C413" s="62" t="str">
        <f>IF(ISNUMBER('BLAST-USIT'!$B401),'BLAST-USIT'!$B401,"")</f>
        <v/>
      </c>
      <c r="D413" s="62">
        <f>IF(ISNUMBER(DOE21D!$B401),DOE21D!$B401,"")</f>
        <v>63.7</v>
      </c>
      <c r="E413" s="62">
        <f>IF(ISNUMBER('SRES-SUN'!$B401),'SRES-SUN'!$B401,"")</f>
        <v>70.806111111111093</v>
      </c>
      <c r="F413" s="62">
        <f>IF(ISNUMBER('SRES-BRE'!$B401),'SRES-BRE'!$B401,"")</f>
        <v>58.3</v>
      </c>
      <c r="G413" s="62">
        <f>IF(ISNUMBER(S3PAS!$B401),S3PAS!$B401,"")</f>
        <v>71</v>
      </c>
      <c r="H413" s="62">
        <f>IF(ISNUMBER(TRNSYS!$B401),TRNSYS!$B401,"")</f>
        <v>70.75</v>
      </c>
      <c r="I413" s="62">
        <f>IF(ISNUMBER(TASE!$B401),TASE!$B401,"")</f>
        <v>71.16</v>
      </c>
      <c r="J413" s="63">
        <f>IF(ISNUMBER(YourData!$B401),YourData!$B401,#N/A)</f>
        <v>61.43</v>
      </c>
      <c r="Q413" s="354">
        <v>420</v>
      </c>
      <c r="R413" s="250">
        <v>0.25800000000000001</v>
      </c>
      <c r="S413" s="251">
        <v>34177</v>
      </c>
      <c r="T413" s="252">
        <v>15</v>
      </c>
      <c r="U413" s="252">
        <v>15</v>
      </c>
      <c r="V413" s="250">
        <v>0.92300000000000004</v>
      </c>
      <c r="W413" s="253" t="s">
        <v>104</v>
      </c>
      <c r="X413" s="252">
        <v>15</v>
      </c>
      <c r="Y413" s="250">
        <v>0.63100000000000001</v>
      </c>
      <c r="Z413" s="253" t="s">
        <v>112</v>
      </c>
      <c r="AA413" s="252">
        <v>15</v>
      </c>
      <c r="AB413" s="250">
        <v>1.0469999999999999</v>
      </c>
      <c r="AC413" s="244" t="s">
        <v>99</v>
      </c>
      <c r="AD413" s="245">
        <v>14</v>
      </c>
      <c r="AE413" s="246">
        <v>5.6150000000000002</v>
      </c>
      <c r="AF413" s="247">
        <v>6119</v>
      </c>
      <c r="AG413" s="245">
        <v>13</v>
      </c>
      <c r="AH413" s="246">
        <v>4.4649999999999999</v>
      </c>
      <c r="AI413" s="244" t="s">
        <v>99</v>
      </c>
      <c r="AJ413" s="245">
        <v>-4.5460000000000003</v>
      </c>
      <c r="AK413" s="246">
        <v>4.68611111111111</v>
      </c>
      <c r="AL413" s="248" t="s">
        <v>101</v>
      </c>
      <c r="AM413" s="245">
        <v>14</v>
      </c>
      <c r="AN413" s="246">
        <v>5.2779999999999996</v>
      </c>
      <c r="AO413" s="255" t="s">
        <v>102</v>
      </c>
      <c r="AP413" s="245">
        <v>14</v>
      </c>
      <c r="AQ413" s="237"/>
      <c r="AR413" s="237"/>
      <c r="AS413" s="237"/>
      <c r="AT413" s="237"/>
      <c r="AU413" s="237"/>
      <c r="AV413" s="237"/>
    </row>
    <row r="414" spans="1:48">
      <c r="A414" s="61">
        <v>14</v>
      </c>
      <c r="B414" s="62">
        <f>IF(ISNUMBER('ESP-DMU'!$B402),'ESP-DMU'!$B402,"")</f>
        <v>67.3</v>
      </c>
      <c r="C414" s="62" t="str">
        <f>IF(ISNUMBER('BLAST-USIT'!$B402),'BLAST-USIT'!$B402,"")</f>
        <v/>
      </c>
      <c r="D414" s="62">
        <f>IF(ISNUMBER(DOE21D!$B402),DOE21D!$B402,"")</f>
        <v>61.46</v>
      </c>
      <c r="E414" s="62">
        <f>IF(ISNUMBER('SRES-SUN'!$B402),'SRES-SUN'!$B402,"")</f>
        <v>65.663333333333298</v>
      </c>
      <c r="F414" s="62">
        <f>IF(ISNUMBER('SRES-BRE'!$B402),'SRES-BRE'!$B402,"")</f>
        <v>54.15</v>
      </c>
      <c r="G414" s="62">
        <f>IF(ISNUMBER(S3PAS!$B402),S3PAS!$B402,"")</f>
        <v>66</v>
      </c>
      <c r="H414" s="62">
        <f>IF(ISNUMBER(TRNSYS!$B402),TRNSYS!$B402,"")</f>
        <v>65.69</v>
      </c>
      <c r="I414" s="62">
        <f>IF(ISNUMBER(TASE!$B402),TASE!$B402,"")</f>
        <v>66.02</v>
      </c>
      <c r="J414" s="63">
        <f>IF(ISNUMBER(YourData!$B402),YourData!$B402,#N/A)</f>
        <v>56.28</v>
      </c>
      <c r="Q414" s="354"/>
      <c r="R414" s="250"/>
      <c r="S414" s="251"/>
      <c r="T414" s="252"/>
      <c r="U414" s="252"/>
      <c r="V414" s="250"/>
      <c r="W414" s="253"/>
      <c r="X414" s="252"/>
      <c r="Y414" s="250"/>
      <c r="Z414" s="253"/>
      <c r="AA414" s="252"/>
      <c r="AB414" s="250"/>
      <c r="AC414" s="244"/>
      <c r="AD414" s="245"/>
      <c r="AE414" s="246"/>
      <c r="AF414" s="247"/>
      <c r="AG414" s="245"/>
      <c r="AH414" s="246"/>
      <c r="AI414" s="244"/>
      <c r="AJ414" s="245"/>
      <c r="AK414" s="246"/>
      <c r="AL414" s="248"/>
      <c r="AM414" s="245"/>
      <c r="AN414" s="246"/>
      <c r="AO414" s="255"/>
      <c r="AP414" s="245"/>
      <c r="AQ414" s="237"/>
      <c r="AR414" s="237"/>
      <c r="AS414" s="237"/>
      <c r="AT414" s="237"/>
      <c r="AU414" s="237"/>
      <c r="AV414" s="237"/>
    </row>
    <row r="415" spans="1:48">
      <c r="A415" s="61">
        <v>15</v>
      </c>
      <c r="B415" s="62">
        <f>IF(ISNUMBER('ESP-DMU'!$B403),'ESP-DMU'!$B403,"")</f>
        <v>58.9</v>
      </c>
      <c r="C415" s="62" t="str">
        <f>IF(ISNUMBER('BLAST-USIT'!$B403),'BLAST-USIT'!$B403,"")</f>
        <v/>
      </c>
      <c r="D415" s="62">
        <f>IF(ISNUMBER(DOE21D!$B403),DOE21D!$B403,"")</f>
        <v>51.67</v>
      </c>
      <c r="E415" s="62">
        <f>IF(ISNUMBER('SRES-SUN'!$B403),'SRES-SUN'!$B403,"")</f>
        <v>54.921388888888899</v>
      </c>
      <c r="F415" s="62">
        <f>IF(ISNUMBER('SRES-BRE'!$B403),'SRES-BRE'!$B403,"")</f>
        <v>45.38</v>
      </c>
      <c r="G415" s="62">
        <f>IF(ISNUMBER(S3PAS!$B403),S3PAS!$B403,"")</f>
        <v>55</v>
      </c>
      <c r="H415" s="62">
        <f>IF(ISNUMBER(TRNSYS!$B403),TRNSYS!$B403,"")</f>
        <v>55.03</v>
      </c>
      <c r="I415" s="62">
        <f>IF(ISNUMBER(TASE!$B403),TASE!$B403,"")</f>
        <v>55.16</v>
      </c>
      <c r="J415" s="63">
        <f>IF(ISNUMBER(YourData!$B403),YourData!$B403,#N/A)</f>
        <v>46.13</v>
      </c>
      <c r="Q415" s="354">
        <v>430</v>
      </c>
      <c r="R415" s="250">
        <v>1.4930000000000001</v>
      </c>
      <c r="S415" s="251">
        <v>34197</v>
      </c>
      <c r="T415" s="252">
        <v>14</v>
      </c>
      <c r="U415" s="252">
        <v>14</v>
      </c>
      <c r="V415" s="250">
        <v>1.772</v>
      </c>
      <c r="W415" s="253" t="s">
        <v>115</v>
      </c>
      <c r="X415" s="252">
        <v>14</v>
      </c>
      <c r="Y415" s="250">
        <v>1.427</v>
      </c>
      <c r="Z415" s="253" t="s">
        <v>117</v>
      </c>
      <c r="AA415" s="252">
        <v>14</v>
      </c>
      <c r="AB415" s="250">
        <v>1.762</v>
      </c>
      <c r="AC415" s="244" t="s">
        <v>112</v>
      </c>
      <c r="AD415" s="245">
        <v>14</v>
      </c>
      <c r="AE415" s="246">
        <v>1.3819999999999999</v>
      </c>
      <c r="AF415" s="247">
        <v>10044</v>
      </c>
      <c r="AG415" s="245">
        <v>14</v>
      </c>
      <c r="AH415" s="246">
        <v>1.028</v>
      </c>
      <c r="AI415" s="244" t="s">
        <v>112</v>
      </c>
      <c r="AJ415" s="245">
        <v>-0.58499999999999996</v>
      </c>
      <c r="AK415" s="246">
        <v>0.98277777777777797</v>
      </c>
      <c r="AL415" s="248" t="s">
        <v>119</v>
      </c>
      <c r="AM415" s="245">
        <v>14</v>
      </c>
      <c r="AN415" s="246">
        <v>1.3580000000000001</v>
      </c>
      <c r="AO415" s="255" t="s">
        <v>113</v>
      </c>
      <c r="AP415" s="245">
        <v>12</v>
      </c>
      <c r="AQ415" s="237"/>
      <c r="AR415" s="237"/>
      <c r="AS415" s="237"/>
      <c r="AT415" s="237"/>
      <c r="AU415" s="237"/>
      <c r="AV415" s="237"/>
    </row>
    <row r="416" spans="1:48">
      <c r="A416" s="61">
        <v>16</v>
      </c>
      <c r="B416" s="62">
        <f>IF(ISNUMBER('ESP-DMU'!$B404),'ESP-DMU'!$B404,"")</f>
        <v>44.9</v>
      </c>
      <c r="C416" s="62" t="str">
        <f>IF(ISNUMBER('BLAST-USIT'!$B404),'BLAST-USIT'!$B404,"")</f>
        <v/>
      </c>
      <c r="D416" s="62">
        <f>IF(ISNUMBER(DOE21D!$B404),DOE21D!$B404,"")</f>
        <v>37.200000000000003</v>
      </c>
      <c r="E416" s="62">
        <f>IF(ISNUMBER('SRES-SUN'!$B404),'SRES-SUN'!$B404,"")</f>
        <v>39.486944444444397</v>
      </c>
      <c r="F416" s="62">
        <f>IF(ISNUMBER('SRES-BRE'!$B404),'SRES-BRE'!$B404,"")</f>
        <v>32.700000000000003</v>
      </c>
      <c r="G416" s="62">
        <f>IF(ISNUMBER(S3PAS!$B404),S3PAS!$B404,"")</f>
        <v>40</v>
      </c>
      <c r="H416" s="62">
        <f>IF(ISNUMBER(TRNSYS!$B404),TRNSYS!$B404,"")</f>
        <v>39.61</v>
      </c>
      <c r="I416" s="62">
        <f>IF(ISNUMBER(TASE!$B404),TASE!$B404,"")</f>
        <v>39.729999999999997</v>
      </c>
      <c r="J416" s="63">
        <f>IF(ISNUMBER(YourData!$B404),YourData!$B404,#N/A)</f>
        <v>32.25</v>
      </c>
      <c r="Q416" s="354">
        <v>440</v>
      </c>
      <c r="R416" s="250">
        <v>4.5460000000000003</v>
      </c>
      <c r="S416" s="251">
        <v>34259</v>
      </c>
      <c r="T416" s="252">
        <v>13</v>
      </c>
      <c r="U416" s="252">
        <v>13</v>
      </c>
      <c r="V416" s="250">
        <v>4.4240000000000004</v>
      </c>
      <c r="W416" s="253" t="s">
        <v>99</v>
      </c>
      <c r="X416" s="252">
        <v>14</v>
      </c>
      <c r="Y416" s="236"/>
      <c r="Z416" s="236"/>
      <c r="AA416" s="236"/>
      <c r="AB416" s="250">
        <v>5.0529999999999999</v>
      </c>
      <c r="AC416" s="244" t="s">
        <v>109</v>
      </c>
      <c r="AD416" s="245">
        <v>14</v>
      </c>
      <c r="AE416" s="246">
        <v>3.6240000000000001</v>
      </c>
      <c r="AF416" s="247">
        <v>975</v>
      </c>
      <c r="AG416" s="245">
        <v>14</v>
      </c>
      <c r="AH416" s="246">
        <v>2.4319999999999999</v>
      </c>
      <c r="AI416" s="244" t="s">
        <v>109</v>
      </c>
      <c r="AJ416" s="245">
        <v>-1.8520000000000001</v>
      </c>
      <c r="AK416" s="246">
        <v>2.3436111111111102</v>
      </c>
      <c r="AL416" s="248" t="s">
        <v>111</v>
      </c>
      <c r="AM416" s="245">
        <v>14</v>
      </c>
      <c r="AN416" s="246">
        <v>2.8620000000000001</v>
      </c>
      <c r="AO416" s="255" t="s">
        <v>109</v>
      </c>
      <c r="AP416" s="245">
        <v>14</v>
      </c>
      <c r="AQ416" s="237"/>
      <c r="AR416" s="237"/>
      <c r="AS416" s="237"/>
      <c r="AT416" s="237"/>
      <c r="AU416" s="237"/>
      <c r="AV416" s="237"/>
    </row>
    <row r="417" spans="1:48">
      <c r="A417" s="61">
        <v>17</v>
      </c>
      <c r="B417" s="62">
        <f>IF(ISNUMBER('ESP-DMU'!$B405),'ESP-DMU'!$B405,"")</f>
        <v>27.6</v>
      </c>
      <c r="C417" s="62" t="str">
        <f>IF(ISNUMBER('BLAST-USIT'!$B405),'BLAST-USIT'!$B405,"")</f>
        <v/>
      </c>
      <c r="D417" s="62">
        <f>IF(ISNUMBER(DOE21D!$B405),DOE21D!$B405,"")</f>
        <v>16.72</v>
      </c>
      <c r="E417" s="62">
        <f>IF(ISNUMBER('SRES-SUN'!$B405),'SRES-SUN'!$B405,"")</f>
        <v>21.290555555555599</v>
      </c>
      <c r="F417" s="62">
        <f>IF(ISNUMBER('SRES-BRE'!$B405),'SRES-BRE'!$B405,"")</f>
        <v>17.7</v>
      </c>
      <c r="G417" s="62">
        <f>IF(ISNUMBER(S3PAS!$B405),S3PAS!$B405,"")</f>
        <v>21</v>
      </c>
      <c r="H417" s="62">
        <f>IF(ISNUMBER(TRNSYS!$B405),TRNSYS!$B405,"")</f>
        <v>21.42</v>
      </c>
      <c r="I417" s="62">
        <f>IF(ISNUMBER(TASE!$B405),TASE!$B405,"")</f>
        <v>21.6</v>
      </c>
      <c r="J417" s="63">
        <f>IF(ISNUMBER(YourData!$B405),YourData!$B405,#N/A)</f>
        <v>16.12</v>
      </c>
      <c r="Q417" s="354">
        <v>800</v>
      </c>
      <c r="R417" s="250">
        <v>0.58499999999999996</v>
      </c>
      <c r="S417" s="251">
        <v>34177</v>
      </c>
      <c r="T417" s="252">
        <v>14</v>
      </c>
      <c r="U417" s="252">
        <v>14</v>
      </c>
      <c r="V417" s="250">
        <v>0.96699999999999997</v>
      </c>
      <c r="W417" s="253" t="s">
        <v>117</v>
      </c>
      <c r="X417" s="252">
        <v>14</v>
      </c>
      <c r="Y417" s="250">
        <v>0.74299999999999999</v>
      </c>
      <c r="Z417" s="253" t="s">
        <v>118</v>
      </c>
      <c r="AA417" s="252">
        <v>14</v>
      </c>
      <c r="AB417" s="250">
        <v>1.3520000000000001</v>
      </c>
      <c r="AC417" s="237"/>
      <c r="AD417" s="237"/>
      <c r="AE417" s="237"/>
      <c r="AF417" s="237"/>
      <c r="AG417" s="237"/>
      <c r="AH417" s="237"/>
      <c r="AI417" s="237"/>
      <c r="AJ417" s="237"/>
      <c r="AK417" s="237"/>
      <c r="AL417" s="237"/>
      <c r="AM417" s="237"/>
      <c r="AN417" s="237"/>
      <c r="AO417" s="237"/>
      <c r="AP417" s="237"/>
      <c r="AQ417" s="237"/>
      <c r="AR417" s="237"/>
      <c r="AS417" s="237"/>
      <c r="AT417" s="237"/>
      <c r="AU417" s="237"/>
      <c r="AV417" s="237"/>
    </row>
    <row r="418" spans="1:48">
      <c r="A418" s="61">
        <v>18</v>
      </c>
      <c r="B418" s="62">
        <f>IF(ISNUMBER('ESP-DMU'!$B406),'ESP-DMU'!$B406,"")</f>
        <v>9</v>
      </c>
      <c r="C418" s="62" t="str">
        <f>IF(ISNUMBER('BLAST-USIT'!$B406),'BLAST-USIT'!$B406,"")</f>
        <v/>
      </c>
      <c r="D418" s="62">
        <f>IF(ISNUMBER(DOE21D!$B406),DOE21D!$B406,"")</f>
        <v>2.52</v>
      </c>
      <c r="E418" s="62">
        <f>IF(ISNUMBER('SRES-SUN'!$B406),'SRES-SUN'!$B406,"")</f>
        <v>3.27</v>
      </c>
      <c r="F418" s="62">
        <f>IF(ISNUMBER('SRES-BRE'!$B406),'SRES-BRE'!$B406,"")</f>
        <v>2.73</v>
      </c>
      <c r="G418" s="62">
        <f>IF(ISNUMBER(S3PAS!$B406),S3PAS!$B406,"")</f>
        <v>3</v>
      </c>
      <c r="H418" s="62">
        <f>IF(ISNUMBER(TRNSYS!$B406),TRNSYS!$B406,"")</f>
        <v>3.28</v>
      </c>
      <c r="I418" s="62">
        <f>IF(ISNUMBER(TASE!$B406),TASE!$B406,"")</f>
        <v>0</v>
      </c>
      <c r="J418" s="63">
        <f>IF(ISNUMBER(YourData!$B406),YourData!$B406,#N/A)</f>
        <v>2.72</v>
      </c>
      <c r="Q418" s="354">
        <v>810</v>
      </c>
      <c r="R418" s="250">
        <v>1.8520000000000001</v>
      </c>
      <c r="S418" s="251">
        <v>34214</v>
      </c>
      <c r="T418" s="252">
        <v>14</v>
      </c>
      <c r="U418" s="252">
        <v>14</v>
      </c>
      <c r="V418" s="250">
        <v>2.3570000000000002</v>
      </c>
      <c r="W418" s="253" t="s">
        <v>115</v>
      </c>
      <c r="X418" s="252">
        <v>14</v>
      </c>
      <c r="Y418" s="236"/>
      <c r="Z418" s="236"/>
      <c r="AA418" s="236"/>
      <c r="AB418" s="250">
        <v>2.9910000000000001</v>
      </c>
      <c r="AC418" s="237"/>
      <c r="AD418" s="237"/>
      <c r="AE418" s="237"/>
      <c r="AF418" s="237"/>
      <c r="AG418" s="237"/>
      <c r="AH418" s="237"/>
      <c r="AI418" s="237"/>
      <c r="AJ418" s="237"/>
      <c r="AK418" s="237"/>
      <c r="AL418" s="237"/>
      <c r="AM418" s="237"/>
      <c r="AN418" s="237"/>
      <c r="AO418" s="237"/>
      <c r="AP418" s="237"/>
      <c r="AQ418" s="237"/>
      <c r="AR418" s="237"/>
      <c r="AS418" s="237"/>
      <c r="AT418" s="237"/>
      <c r="AU418" s="237"/>
      <c r="AV418" s="237"/>
    </row>
    <row r="419" spans="1:48">
      <c r="A419" s="61">
        <v>19</v>
      </c>
      <c r="B419" s="62">
        <f>IF(ISNUMBER('ESP-DMU'!$B407),'ESP-DMU'!$B407,"")</f>
        <v>0</v>
      </c>
      <c r="C419" s="62" t="str">
        <f>IF(ISNUMBER('BLAST-USIT'!$B407),'BLAST-USIT'!$B407,"")</f>
        <v/>
      </c>
      <c r="D419" s="62">
        <f>IF(ISNUMBER(DOE21D!$B407),DOE21D!$B407,"")</f>
        <v>0</v>
      </c>
      <c r="E419" s="62">
        <f>IF(ISNUMBER('SRES-SUN'!$B407),'SRES-SUN'!$B407,"")</f>
        <v>0</v>
      </c>
      <c r="F419" s="62">
        <f>IF(ISNUMBER('SRES-BRE'!$B407),'SRES-BRE'!$B407,"")</f>
        <v>0</v>
      </c>
      <c r="G419" s="62">
        <f>IF(ISNUMBER(S3PAS!$B407),S3PAS!$B407,"")</f>
        <v>0</v>
      </c>
      <c r="H419" s="62">
        <f>IF(ISNUMBER(TRNSYS!$B407),TRNSYS!$B407,"")</f>
        <v>0</v>
      </c>
      <c r="I419" s="62">
        <f>IF(ISNUMBER(TASE!$B407),TASE!$B407,"")</f>
        <v>0</v>
      </c>
      <c r="J419" s="63">
        <f>IF(ISNUMBER(YourData!$B407),YourData!$B407,#N/A)</f>
        <v>0</v>
      </c>
      <c r="Q419" s="354" t="s">
        <v>71</v>
      </c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6"/>
      <c r="AC419" s="238" t="s">
        <v>7</v>
      </c>
      <c r="AD419" s="237"/>
      <c r="AE419" s="237"/>
      <c r="AF419" s="238" t="s">
        <v>8</v>
      </c>
      <c r="AG419" s="237"/>
      <c r="AH419" s="237"/>
      <c r="AI419" s="238" t="s">
        <v>9</v>
      </c>
      <c r="AJ419" s="237"/>
      <c r="AK419" s="237"/>
      <c r="AL419" s="256" t="s">
        <v>10</v>
      </c>
      <c r="AM419" s="237"/>
      <c r="AN419" s="237"/>
      <c r="AO419" s="238" t="s">
        <v>11</v>
      </c>
      <c r="AP419" s="237"/>
      <c r="AQ419" s="237"/>
      <c r="AR419" s="238" t="s">
        <v>12</v>
      </c>
      <c r="AS419" s="237"/>
      <c r="AT419" s="237"/>
      <c r="AU419" s="237"/>
      <c r="AV419" s="237"/>
    </row>
    <row r="420" spans="1:48">
      <c r="A420" s="61">
        <v>20</v>
      </c>
      <c r="B420" s="62">
        <f>IF(ISNUMBER('ESP-DMU'!$B408),'ESP-DMU'!$B408,"")</f>
        <v>0</v>
      </c>
      <c r="C420" s="62" t="str">
        <f>IF(ISNUMBER('BLAST-USIT'!$B408),'BLAST-USIT'!$B408,"")</f>
        <v/>
      </c>
      <c r="D420" s="62">
        <f>IF(ISNUMBER(DOE21D!$B408),DOE21D!$B408,"")</f>
        <v>0</v>
      </c>
      <c r="E420" s="62">
        <f>IF(ISNUMBER('SRES-SUN'!$B408),'SRES-SUN'!$B408,"")</f>
        <v>0</v>
      </c>
      <c r="F420" s="62">
        <f>IF(ISNUMBER('SRES-BRE'!$B408),'SRES-BRE'!$B408,"")</f>
        <v>0</v>
      </c>
      <c r="G420" s="62">
        <f>IF(ISNUMBER(S3PAS!$B408),S3PAS!$B408,"")</f>
        <v>0</v>
      </c>
      <c r="H420" s="62">
        <f>IF(ISNUMBER(TRNSYS!$B408),TRNSYS!$B408,"")</f>
        <v>0</v>
      </c>
      <c r="I420" s="62">
        <f>IF(ISNUMBER(TASE!$B408),TASE!$B408,"")</f>
        <v>0</v>
      </c>
      <c r="J420" s="63">
        <f>IF(ISNUMBER(YourData!$B408),YourData!$B408,#N/A)</f>
        <v>0</v>
      </c>
      <c r="Q420" s="354" t="s">
        <v>72</v>
      </c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6"/>
      <c r="AC420" s="238" t="s">
        <v>16</v>
      </c>
      <c r="AD420" s="237"/>
      <c r="AE420" s="237"/>
      <c r="AF420" s="238" t="s">
        <v>17</v>
      </c>
      <c r="AG420" s="237"/>
      <c r="AH420" s="237"/>
      <c r="AI420" s="238" t="s">
        <v>18</v>
      </c>
      <c r="AJ420" s="237"/>
      <c r="AK420" s="237"/>
      <c r="AL420" s="256" t="s">
        <v>19</v>
      </c>
      <c r="AM420" s="237"/>
      <c r="AN420" s="237"/>
      <c r="AO420" s="238" t="s">
        <v>20</v>
      </c>
      <c r="AP420" s="237"/>
      <c r="AQ420" s="237"/>
      <c r="AR420" s="238" t="s">
        <v>21</v>
      </c>
      <c r="AS420" s="237"/>
      <c r="AT420" s="237"/>
      <c r="AU420" s="237"/>
      <c r="AV420" s="237"/>
    </row>
    <row r="421" spans="1:48">
      <c r="A421" s="61">
        <v>21</v>
      </c>
      <c r="B421" s="62">
        <f>IF(ISNUMBER('ESP-DMU'!$B409),'ESP-DMU'!$B409,"")</f>
        <v>0</v>
      </c>
      <c r="C421" s="62" t="str">
        <f>IF(ISNUMBER('BLAST-USIT'!$B409),'BLAST-USIT'!$B409,"")</f>
        <v/>
      </c>
      <c r="D421" s="62">
        <f>IF(ISNUMBER(DOE21D!$B409),DOE21D!$B409,"")</f>
        <v>0</v>
      </c>
      <c r="E421" s="62">
        <f>IF(ISNUMBER('SRES-SUN'!$B409),'SRES-SUN'!$B409,"")</f>
        <v>0</v>
      </c>
      <c r="F421" s="62">
        <f>IF(ISNUMBER('SRES-BRE'!$B409),'SRES-BRE'!$B409,"")</f>
        <v>0</v>
      </c>
      <c r="G421" s="62">
        <f>IF(ISNUMBER(S3PAS!$B409),S3PAS!$B409,"")</f>
        <v>0</v>
      </c>
      <c r="H421" s="62">
        <f>IF(ISNUMBER(TRNSYS!$B409),TRNSYS!$B409,"")</f>
        <v>0</v>
      </c>
      <c r="I421" s="62">
        <f>IF(ISNUMBER(TASE!$B409),TASE!$B409,"")</f>
        <v>0</v>
      </c>
      <c r="J421" s="63">
        <f>IF(ISNUMBER(YourData!$B409),YourData!$B409,#N/A)</f>
        <v>0</v>
      </c>
      <c r="Q421" s="354" t="s">
        <v>65</v>
      </c>
      <c r="R421" s="236"/>
      <c r="S421" s="242" t="s">
        <v>4</v>
      </c>
      <c r="T421" s="236"/>
      <c r="U421" s="236"/>
      <c r="V421" s="236"/>
      <c r="W421" s="242" t="s">
        <v>5</v>
      </c>
      <c r="X421" s="236"/>
      <c r="Y421" s="236"/>
      <c r="Z421" s="242" t="s">
        <v>6</v>
      </c>
      <c r="AA421" s="236"/>
      <c r="AB421" s="236"/>
      <c r="AC421" s="238" t="s">
        <v>90</v>
      </c>
      <c r="AD421" s="239" t="s">
        <v>91</v>
      </c>
      <c r="AE421" s="243" t="s">
        <v>73</v>
      </c>
      <c r="AF421" s="238" t="s">
        <v>90</v>
      </c>
      <c r="AG421" s="239" t="s">
        <v>91</v>
      </c>
      <c r="AH421" s="243" t="s">
        <v>73</v>
      </c>
      <c r="AI421" s="238" t="s">
        <v>90</v>
      </c>
      <c r="AJ421" s="239" t="s">
        <v>91</v>
      </c>
      <c r="AK421" s="243" t="s">
        <v>73</v>
      </c>
      <c r="AL421" s="256" t="s">
        <v>90</v>
      </c>
      <c r="AM421" s="237"/>
      <c r="AN421" s="243" t="s">
        <v>73</v>
      </c>
      <c r="AO421" s="238" t="s">
        <v>90</v>
      </c>
      <c r="AP421" s="239" t="s">
        <v>91</v>
      </c>
      <c r="AQ421" s="243" t="s">
        <v>73</v>
      </c>
      <c r="AR421" s="238" t="s">
        <v>90</v>
      </c>
      <c r="AS421" s="239" t="s">
        <v>91</v>
      </c>
      <c r="AT421" s="237"/>
      <c r="AU421" s="237"/>
      <c r="AV421" s="237"/>
    </row>
    <row r="422" spans="1:48">
      <c r="A422" s="61">
        <v>22</v>
      </c>
      <c r="B422" s="62">
        <f>IF(ISNUMBER('ESP-DMU'!$B410),'ESP-DMU'!$B410,"")</f>
        <v>0</v>
      </c>
      <c r="C422" s="62" t="str">
        <f>IF(ISNUMBER('BLAST-USIT'!$B410),'BLAST-USIT'!$B410,"")</f>
        <v/>
      </c>
      <c r="D422" s="62">
        <f>IF(ISNUMBER(DOE21D!$B410),DOE21D!$B410,"")</f>
        <v>0</v>
      </c>
      <c r="E422" s="62">
        <f>IF(ISNUMBER('SRES-SUN'!$B410),'SRES-SUN'!$B410,"")</f>
        <v>0</v>
      </c>
      <c r="F422" s="62">
        <f>IF(ISNUMBER('SRES-BRE'!$B410),'SRES-BRE'!$B410,"")</f>
        <v>0</v>
      </c>
      <c r="G422" s="62">
        <f>IF(ISNUMBER(S3PAS!$B410),S3PAS!$B410,"")</f>
        <v>0</v>
      </c>
      <c r="H422" s="62">
        <f>IF(ISNUMBER(TRNSYS!$B410),TRNSYS!$B410,"")</f>
        <v>0</v>
      </c>
      <c r="I422" s="62">
        <f>IF(ISNUMBER(TASE!$B410),TASE!$B410,"")</f>
        <v>0</v>
      </c>
      <c r="J422" s="63">
        <f>IF(ISNUMBER(YourData!$B410),YourData!$B410,#N/A)</f>
        <v>0</v>
      </c>
      <c r="Q422" s="354" t="s">
        <v>66</v>
      </c>
      <c r="R422" s="236"/>
      <c r="S422" s="242" t="s">
        <v>14</v>
      </c>
      <c r="T422" s="236"/>
      <c r="U422" s="236"/>
      <c r="V422" s="236"/>
      <c r="W422" s="242" t="s">
        <v>67</v>
      </c>
      <c r="X422" s="236"/>
      <c r="Y422" s="236"/>
      <c r="Z422" s="242" t="s">
        <v>16</v>
      </c>
      <c r="AA422" s="236"/>
      <c r="AB422" s="236"/>
      <c r="AC422" s="244" t="s">
        <v>99</v>
      </c>
      <c r="AD422" s="245">
        <v>15</v>
      </c>
      <c r="AE422" s="259">
        <v>69.81</v>
      </c>
      <c r="AF422" s="247">
        <v>6119</v>
      </c>
      <c r="AG422" s="245">
        <v>16</v>
      </c>
      <c r="AH422" s="259">
        <v>64.900000000000006</v>
      </c>
      <c r="AI422" s="244" t="s">
        <v>99</v>
      </c>
      <c r="AJ422" s="245">
        <v>16</v>
      </c>
      <c r="AK422" s="259">
        <v>65.25</v>
      </c>
      <c r="AL422" s="248" t="s">
        <v>106</v>
      </c>
      <c r="AM422" s="245">
        <v>16</v>
      </c>
      <c r="AN422" s="259">
        <v>65.25</v>
      </c>
      <c r="AO422" s="260" t="s">
        <v>120</v>
      </c>
      <c r="AP422" s="245">
        <v>16</v>
      </c>
      <c r="AQ422" s="237"/>
      <c r="AR422" s="237"/>
      <c r="AS422" s="237"/>
      <c r="AT422" s="237"/>
      <c r="AU422" s="237"/>
      <c r="AV422" s="237"/>
    </row>
    <row r="423" spans="1:48">
      <c r="A423" s="61">
        <v>23</v>
      </c>
      <c r="B423" s="62">
        <f>IF(ISNUMBER('ESP-DMU'!$B411),'ESP-DMU'!$B411,"")</f>
        <v>0</v>
      </c>
      <c r="C423" s="62" t="str">
        <f>IF(ISNUMBER('BLAST-USIT'!$B411),'BLAST-USIT'!$B411,"")</f>
        <v/>
      </c>
      <c r="D423" s="62">
        <f>IF(ISNUMBER(DOE21D!$B411),DOE21D!$B411,"")</f>
        <v>0</v>
      </c>
      <c r="E423" s="62">
        <f>IF(ISNUMBER('SRES-SUN'!$B411),'SRES-SUN'!$B411,"")</f>
        <v>0</v>
      </c>
      <c r="F423" s="62">
        <f>IF(ISNUMBER('SRES-BRE'!$B411),'SRES-BRE'!$B411,"")</f>
        <v>0</v>
      </c>
      <c r="G423" s="62">
        <f>IF(ISNUMBER(S3PAS!$B411),S3PAS!$B411,"")</f>
        <v>0</v>
      </c>
      <c r="H423" s="62">
        <f>IF(ISNUMBER(TRNSYS!$B411),TRNSYS!$B411,"")</f>
        <v>0</v>
      </c>
      <c r="I423" s="62">
        <f>IF(ISNUMBER(TASE!$B411),TASE!$B411,"")</f>
        <v>0</v>
      </c>
      <c r="J423" s="63">
        <f>IF(ISNUMBER(YourData!$B411),YourData!$B411,#N/A)</f>
        <v>0</v>
      </c>
      <c r="Q423" s="354" t="s">
        <v>63</v>
      </c>
      <c r="R423" s="249" t="s">
        <v>73</v>
      </c>
      <c r="S423" s="242" t="s">
        <v>90</v>
      </c>
      <c r="T423" s="240" t="s">
        <v>91</v>
      </c>
      <c r="U423" s="240" t="s">
        <v>91</v>
      </c>
      <c r="V423" s="249" t="s">
        <v>73</v>
      </c>
      <c r="W423" s="242" t="s">
        <v>90</v>
      </c>
      <c r="X423" s="240" t="s">
        <v>91</v>
      </c>
      <c r="Y423" s="249" t="s">
        <v>73</v>
      </c>
      <c r="Z423" s="242" t="s">
        <v>90</v>
      </c>
      <c r="AA423" s="240" t="s">
        <v>91</v>
      </c>
      <c r="AB423" s="249" t="s">
        <v>73</v>
      </c>
      <c r="AC423" s="244" t="s">
        <v>109</v>
      </c>
      <c r="AD423" s="245">
        <v>15</v>
      </c>
      <c r="AE423" s="259">
        <v>43.44</v>
      </c>
      <c r="AF423" s="247">
        <v>975</v>
      </c>
      <c r="AG423" s="245">
        <v>16</v>
      </c>
      <c r="AH423" s="259">
        <v>43</v>
      </c>
      <c r="AI423" s="244" t="s">
        <v>109</v>
      </c>
      <c r="AJ423" s="245">
        <v>15</v>
      </c>
      <c r="AK423" s="259">
        <v>42.46</v>
      </c>
      <c r="AL423" s="248" t="s">
        <v>106</v>
      </c>
      <c r="AM423" s="245">
        <v>15</v>
      </c>
      <c r="AN423" s="259">
        <v>43.17</v>
      </c>
      <c r="AO423" s="260" t="s">
        <v>121</v>
      </c>
      <c r="AP423" s="245">
        <v>15</v>
      </c>
      <c r="AQ423" s="237"/>
      <c r="AR423" s="237"/>
      <c r="AS423" s="237"/>
      <c r="AT423" s="237"/>
      <c r="AU423" s="237"/>
      <c r="AV423" s="237"/>
    </row>
    <row r="424" spans="1:48">
      <c r="A424" s="61">
        <v>24</v>
      </c>
      <c r="B424" s="62">
        <f>IF(ISNUMBER('ESP-DMU'!$B412),'ESP-DMU'!$B412,"")</f>
        <v>0</v>
      </c>
      <c r="C424" s="62" t="str">
        <f>IF(ISNUMBER('BLAST-USIT'!$B412),'BLAST-USIT'!$B412,"")</f>
        <v/>
      </c>
      <c r="D424" s="62">
        <f>IF(ISNUMBER(DOE21D!$B412),DOE21D!$B412,"")</f>
        <v>0</v>
      </c>
      <c r="E424" s="62">
        <f>IF(ISNUMBER('SRES-SUN'!$B412),'SRES-SUN'!$B412,"")</f>
        <v>0</v>
      </c>
      <c r="F424" s="62">
        <f>IF(ISNUMBER('SRES-BRE'!$B412),'SRES-BRE'!$B412,"")</f>
        <v>0</v>
      </c>
      <c r="G424" s="62">
        <f>IF(ISNUMBER(S3PAS!$B412),S3PAS!$B412,"")</f>
        <v>0</v>
      </c>
      <c r="H424" s="62">
        <f>IF(ISNUMBER(TRNSYS!$B412),TRNSYS!$B412,"")</f>
        <v>0</v>
      </c>
      <c r="I424" s="62">
        <f>IF(ISNUMBER(TASE!$B412),TASE!$B412,"")</f>
        <v>0</v>
      </c>
      <c r="J424" s="63">
        <f>IF(ISNUMBER(YourData!$B412),YourData!$B412,#N/A)</f>
        <v>0</v>
      </c>
      <c r="Q424" s="354" t="s">
        <v>74</v>
      </c>
      <c r="R424" s="261">
        <v>64.929000000000002</v>
      </c>
      <c r="S424" s="251">
        <v>34259</v>
      </c>
      <c r="T424" s="252">
        <v>15</v>
      </c>
      <c r="U424" s="252">
        <v>15</v>
      </c>
      <c r="V424" s="261">
        <v>65.11</v>
      </c>
      <c r="W424" s="253" t="s">
        <v>99</v>
      </c>
      <c r="X424" s="252">
        <v>15</v>
      </c>
      <c r="Y424" s="261">
        <v>69.5</v>
      </c>
      <c r="Z424" s="253" t="s">
        <v>102</v>
      </c>
      <c r="AA424" s="252">
        <v>15</v>
      </c>
      <c r="AB424" s="261">
        <v>68.599999999999994</v>
      </c>
      <c r="AC424" s="244" t="s">
        <v>99</v>
      </c>
      <c r="AD424" s="245">
        <v>15</v>
      </c>
      <c r="AE424" s="259">
        <v>68.489999999999995</v>
      </c>
      <c r="AF424" s="247">
        <v>6119</v>
      </c>
      <c r="AG424" s="245">
        <v>16</v>
      </c>
      <c r="AH424" s="259">
        <v>63.3</v>
      </c>
      <c r="AI424" s="244" t="s">
        <v>99</v>
      </c>
      <c r="AJ424" s="245">
        <v>16</v>
      </c>
      <c r="AK424" s="259">
        <v>63.74</v>
      </c>
      <c r="AL424" s="248" t="s">
        <v>106</v>
      </c>
      <c r="AM424" s="245">
        <v>16</v>
      </c>
      <c r="AN424" s="259">
        <v>63.82</v>
      </c>
      <c r="AO424" s="260" t="s">
        <v>99</v>
      </c>
      <c r="AP424" s="245">
        <v>16</v>
      </c>
      <c r="AQ424" s="237"/>
      <c r="AR424" s="237"/>
      <c r="AS424" s="237"/>
      <c r="AT424" s="237"/>
      <c r="AU424" s="237"/>
      <c r="AV424" s="237"/>
    </row>
    <row r="425" spans="1:48">
      <c r="A425" s="60" t="s">
        <v>87</v>
      </c>
      <c r="B425" s="60" t="s">
        <v>87</v>
      </c>
      <c r="C425" s="60" t="s">
        <v>87</v>
      </c>
      <c r="D425" s="60" t="s">
        <v>87</v>
      </c>
      <c r="E425" s="60" t="s">
        <v>87</v>
      </c>
      <c r="F425" s="60" t="s">
        <v>87</v>
      </c>
      <c r="G425" s="60" t="s">
        <v>87</v>
      </c>
      <c r="H425" s="60" t="s">
        <v>87</v>
      </c>
      <c r="I425" s="60" t="s">
        <v>87</v>
      </c>
      <c r="J425" s="60" t="s">
        <v>87</v>
      </c>
      <c r="Q425" s="354" t="s">
        <v>75</v>
      </c>
      <c r="R425" s="261">
        <v>41.811999999999998</v>
      </c>
      <c r="S425" s="251">
        <v>34259</v>
      </c>
      <c r="T425" s="252">
        <v>15</v>
      </c>
      <c r="U425" s="252">
        <v>15</v>
      </c>
      <c r="V425" s="261">
        <v>43.44</v>
      </c>
      <c r="W425" s="253" t="s">
        <v>109</v>
      </c>
      <c r="X425" s="252">
        <v>16</v>
      </c>
      <c r="Y425" s="261">
        <v>42.7</v>
      </c>
      <c r="Z425" s="253" t="s">
        <v>109</v>
      </c>
      <c r="AA425" s="252">
        <v>15</v>
      </c>
      <c r="AB425" s="261">
        <v>44.8</v>
      </c>
      <c r="AC425" s="244" t="s">
        <v>109</v>
      </c>
      <c r="AD425" s="245">
        <v>15</v>
      </c>
      <c r="AE425" s="259">
        <v>35.65</v>
      </c>
      <c r="AF425" s="247">
        <v>975</v>
      </c>
      <c r="AG425" s="245">
        <v>16</v>
      </c>
      <c r="AH425" s="259">
        <v>36.1</v>
      </c>
      <c r="AI425" s="244" t="s">
        <v>109</v>
      </c>
      <c r="AJ425" s="245">
        <v>16</v>
      </c>
      <c r="AK425" s="259">
        <v>35.67</v>
      </c>
      <c r="AL425" s="248" t="s">
        <v>111</v>
      </c>
      <c r="AM425" s="245">
        <v>15</v>
      </c>
      <c r="AN425" s="259">
        <v>37.58</v>
      </c>
      <c r="AO425" s="260" t="s">
        <v>121</v>
      </c>
      <c r="AP425" s="245">
        <v>16</v>
      </c>
      <c r="AQ425" s="237"/>
      <c r="AR425" s="237"/>
      <c r="AS425" s="237"/>
      <c r="AT425" s="237"/>
      <c r="AU425" s="237"/>
      <c r="AV425" s="237"/>
    </row>
    <row r="426" spans="1:48">
      <c r="D426" s="13"/>
      <c r="Q426" s="354" t="s">
        <v>76</v>
      </c>
      <c r="R426" s="261">
        <v>63.235999999999997</v>
      </c>
      <c r="S426" s="251">
        <v>34259</v>
      </c>
      <c r="T426" s="252">
        <v>15</v>
      </c>
      <c r="U426" s="252">
        <v>15</v>
      </c>
      <c r="V426" s="261">
        <v>63.45</v>
      </c>
      <c r="W426" s="253" t="s">
        <v>99</v>
      </c>
      <c r="X426" s="252">
        <v>15</v>
      </c>
      <c r="Y426" s="261">
        <v>68.2</v>
      </c>
      <c r="Z426" s="253" t="s">
        <v>102</v>
      </c>
      <c r="AA426" s="252">
        <v>15</v>
      </c>
      <c r="AB426" s="261">
        <v>67</v>
      </c>
      <c r="AC426" s="244" t="s">
        <v>102</v>
      </c>
      <c r="AD426" s="245">
        <v>15</v>
      </c>
      <c r="AE426" s="259">
        <v>51.21</v>
      </c>
      <c r="AF426" s="247">
        <v>6484</v>
      </c>
      <c r="AG426" s="245">
        <v>16</v>
      </c>
      <c r="AH426" s="259">
        <v>50.2</v>
      </c>
      <c r="AI426" s="244" t="s">
        <v>102</v>
      </c>
      <c r="AJ426" s="245">
        <v>15</v>
      </c>
      <c r="AK426" s="259">
        <v>55.34</v>
      </c>
      <c r="AL426" s="248" t="s">
        <v>106</v>
      </c>
      <c r="AM426" s="245">
        <v>15</v>
      </c>
      <c r="AN426" s="259">
        <v>48.92</v>
      </c>
      <c r="AO426" s="260" t="s">
        <v>120</v>
      </c>
      <c r="AP426" s="245">
        <v>15</v>
      </c>
      <c r="AQ426" s="237"/>
      <c r="AR426" s="237"/>
      <c r="AS426" s="237"/>
      <c r="AT426" s="237"/>
      <c r="AU426" s="237"/>
      <c r="AV426" s="237"/>
    </row>
    <row r="427" spans="1:48">
      <c r="D427" s="13"/>
      <c r="Q427" s="354" t="s">
        <v>77</v>
      </c>
      <c r="R427" s="261">
        <v>35.54</v>
      </c>
      <c r="S427" s="251">
        <v>34214</v>
      </c>
      <c r="T427" s="252">
        <v>16</v>
      </c>
      <c r="U427" s="252">
        <v>16</v>
      </c>
      <c r="V427" s="261">
        <v>36.229999999999997</v>
      </c>
      <c r="W427" s="253" t="s">
        <v>109</v>
      </c>
      <c r="X427" s="252">
        <v>16</v>
      </c>
      <c r="Y427" s="261">
        <v>35.9</v>
      </c>
      <c r="Z427" s="253" t="s">
        <v>109</v>
      </c>
      <c r="AA427" s="252">
        <v>16</v>
      </c>
      <c r="AB427" s="261">
        <v>38.5</v>
      </c>
      <c r="AC427" s="237"/>
      <c r="AD427" s="237"/>
      <c r="AE427" s="237"/>
      <c r="AF427" s="237"/>
      <c r="AG427" s="237"/>
      <c r="AH427" s="237"/>
      <c r="AI427" s="237"/>
      <c r="AJ427" s="237"/>
      <c r="AK427" s="237"/>
      <c r="AL427" s="237"/>
      <c r="AM427" s="237"/>
      <c r="AN427" s="237"/>
      <c r="AO427" s="237"/>
      <c r="AP427" s="237"/>
      <c r="AQ427" s="237"/>
      <c r="AR427" s="237"/>
      <c r="AS427" s="237"/>
      <c r="AT427" s="237"/>
      <c r="AU427" s="237"/>
      <c r="AV427" s="237"/>
    </row>
    <row r="428" spans="1:48">
      <c r="D428" s="13"/>
      <c r="Q428" s="354">
        <v>960</v>
      </c>
      <c r="R428" s="261">
        <v>48.942999999999998</v>
      </c>
      <c r="S428" s="251">
        <v>34259</v>
      </c>
      <c r="T428" s="252">
        <v>15</v>
      </c>
      <c r="U428" s="252">
        <v>15</v>
      </c>
      <c r="V428" s="261">
        <v>48.88</v>
      </c>
      <c r="W428" s="253" t="s">
        <v>107</v>
      </c>
      <c r="X428" s="252">
        <v>15</v>
      </c>
      <c r="Y428" s="261">
        <v>49</v>
      </c>
      <c r="Z428" s="253" t="s">
        <v>102</v>
      </c>
      <c r="AA428" s="252">
        <v>15</v>
      </c>
      <c r="AB428" s="261">
        <v>51</v>
      </c>
      <c r="AC428" s="238" t="s">
        <v>7</v>
      </c>
      <c r="AD428" s="237"/>
      <c r="AE428" s="237"/>
      <c r="AF428" s="238" t="s">
        <v>8</v>
      </c>
      <c r="AG428" s="237"/>
      <c r="AH428" s="237"/>
      <c r="AI428" s="238" t="s">
        <v>9</v>
      </c>
      <c r="AJ428" s="237"/>
      <c r="AK428" s="237"/>
      <c r="AL428" s="256" t="s">
        <v>10</v>
      </c>
      <c r="AM428" s="237"/>
      <c r="AN428" s="237"/>
      <c r="AO428" s="238" t="s">
        <v>11</v>
      </c>
      <c r="AP428" s="237"/>
      <c r="AQ428" s="237"/>
      <c r="AR428" s="238" t="s">
        <v>12</v>
      </c>
      <c r="AS428" s="237"/>
      <c r="AT428" s="237"/>
      <c r="AU428" s="237"/>
      <c r="AV428" s="237"/>
    </row>
    <row r="429" spans="1:48">
      <c r="D429" s="13"/>
      <c r="Q429" s="354" t="s">
        <v>78</v>
      </c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6"/>
      <c r="AC429" s="238" t="s">
        <v>16</v>
      </c>
      <c r="AD429" s="237"/>
      <c r="AE429" s="237"/>
      <c r="AF429" s="238" t="s">
        <v>17</v>
      </c>
      <c r="AG429" s="237"/>
      <c r="AH429" s="237"/>
      <c r="AI429" s="238" t="s">
        <v>18</v>
      </c>
      <c r="AJ429" s="237"/>
      <c r="AK429" s="237"/>
      <c r="AL429" s="256" t="s">
        <v>19</v>
      </c>
      <c r="AM429" s="237"/>
      <c r="AN429" s="237"/>
      <c r="AO429" s="238" t="s">
        <v>20</v>
      </c>
      <c r="AP429" s="237"/>
      <c r="AQ429" s="237"/>
      <c r="AR429" s="238" t="s">
        <v>21</v>
      </c>
      <c r="AS429" s="237"/>
      <c r="AT429" s="237"/>
      <c r="AU429" s="237"/>
      <c r="AV429" s="237"/>
    </row>
    <row r="430" spans="1:48">
      <c r="D430" s="13"/>
      <c r="Q430" s="354" t="s">
        <v>65</v>
      </c>
      <c r="R430" s="236"/>
      <c r="S430" s="242" t="s">
        <v>4</v>
      </c>
      <c r="T430" s="236"/>
      <c r="U430" s="236"/>
      <c r="V430" s="236"/>
      <c r="W430" s="242" t="s">
        <v>5</v>
      </c>
      <c r="X430" s="236"/>
      <c r="Y430" s="236"/>
      <c r="Z430" s="242" t="s">
        <v>6</v>
      </c>
      <c r="AA430" s="236"/>
      <c r="AB430" s="236"/>
      <c r="AC430" s="238" t="s">
        <v>90</v>
      </c>
      <c r="AD430" s="239" t="s">
        <v>91</v>
      </c>
      <c r="AE430" s="262" t="s">
        <v>73</v>
      </c>
      <c r="AF430" s="238" t="s">
        <v>90</v>
      </c>
      <c r="AG430" s="239" t="s">
        <v>91</v>
      </c>
      <c r="AH430" s="262" t="s">
        <v>73</v>
      </c>
      <c r="AI430" s="238" t="s">
        <v>90</v>
      </c>
      <c r="AJ430" s="239" t="s">
        <v>91</v>
      </c>
      <c r="AK430" s="262" t="s">
        <v>73</v>
      </c>
      <c r="AL430" s="256" t="s">
        <v>90</v>
      </c>
      <c r="AM430" s="237"/>
      <c r="AN430" s="262" t="s">
        <v>73</v>
      </c>
      <c r="AO430" s="238" t="s">
        <v>90</v>
      </c>
      <c r="AP430" s="239" t="s">
        <v>91</v>
      </c>
      <c r="AQ430" s="243" t="s">
        <v>73</v>
      </c>
      <c r="AR430" s="238" t="s">
        <v>90</v>
      </c>
      <c r="AS430" s="239" t="s">
        <v>91</v>
      </c>
      <c r="AT430" s="237"/>
      <c r="AU430" s="237"/>
      <c r="AV430" s="237"/>
    </row>
    <row r="431" spans="1:48">
      <c r="D431" s="13"/>
      <c r="Q431" s="354" t="s">
        <v>66</v>
      </c>
      <c r="R431" s="236"/>
      <c r="S431" s="242" t="s">
        <v>14</v>
      </c>
      <c r="T431" s="236"/>
      <c r="U431" s="236"/>
      <c r="V431" s="236"/>
      <c r="W431" s="242" t="s">
        <v>67</v>
      </c>
      <c r="X431" s="236"/>
      <c r="Y431" s="236"/>
      <c r="Z431" s="242" t="s">
        <v>16</v>
      </c>
      <c r="AA431" s="236"/>
      <c r="AB431" s="236"/>
      <c r="AC431" s="244" t="s">
        <v>92</v>
      </c>
      <c r="AD431" s="245">
        <v>7</v>
      </c>
      <c r="AE431" s="259">
        <v>-9.9600000000000009</v>
      </c>
      <c r="AF431" s="247">
        <v>7306</v>
      </c>
      <c r="AG431" s="245">
        <v>24</v>
      </c>
      <c r="AH431" s="259">
        <v>-17.8</v>
      </c>
      <c r="AI431" s="244" t="s">
        <v>92</v>
      </c>
      <c r="AJ431" s="245">
        <v>8</v>
      </c>
      <c r="AK431" s="259">
        <v>-17.809999999999999</v>
      </c>
      <c r="AL431" s="248" t="s">
        <v>93</v>
      </c>
      <c r="AM431" s="245">
        <v>7</v>
      </c>
      <c r="AN431" s="259">
        <v>-18.47</v>
      </c>
      <c r="AO431" s="260" t="s">
        <v>122</v>
      </c>
      <c r="AP431" s="245">
        <v>9</v>
      </c>
      <c r="AQ431" s="237"/>
      <c r="AR431" s="237"/>
      <c r="AS431" s="237"/>
      <c r="AT431" s="237"/>
      <c r="AU431" s="237"/>
      <c r="AV431" s="237"/>
    </row>
    <row r="432" spans="1:48">
      <c r="D432" s="13"/>
      <c r="Q432" s="354" t="s">
        <v>63</v>
      </c>
      <c r="R432" s="263" t="s">
        <v>73</v>
      </c>
      <c r="S432" s="242" t="s">
        <v>90</v>
      </c>
      <c r="T432" s="240" t="s">
        <v>91</v>
      </c>
      <c r="U432" s="240" t="s">
        <v>91</v>
      </c>
      <c r="V432" s="263" t="s">
        <v>73</v>
      </c>
      <c r="W432" s="242" t="s">
        <v>90</v>
      </c>
      <c r="X432" s="240" t="s">
        <v>91</v>
      </c>
      <c r="Y432" s="263" t="s">
        <v>73</v>
      </c>
      <c r="Z432" s="242" t="s">
        <v>90</v>
      </c>
      <c r="AA432" s="240" t="s">
        <v>91</v>
      </c>
      <c r="AB432" s="263" t="s">
        <v>73</v>
      </c>
      <c r="AC432" s="244" t="s">
        <v>92</v>
      </c>
      <c r="AD432" s="245">
        <v>8</v>
      </c>
      <c r="AE432" s="259">
        <v>-3.94</v>
      </c>
      <c r="AF432" s="247">
        <v>1462</v>
      </c>
      <c r="AG432" s="245">
        <v>8</v>
      </c>
      <c r="AH432" s="259">
        <v>-4</v>
      </c>
      <c r="AI432" s="244" t="s">
        <v>92</v>
      </c>
      <c r="AJ432" s="245">
        <v>8</v>
      </c>
      <c r="AK432" s="259">
        <v>-6.38</v>
      </c>
      <c r="AL432" s="248" t="s">
        <v>93</v>
      </c>
      <c r="AM432" s="245">
        <v>8</v>
      </c>
      <c r="AN432" s="259">
        <v>-5.64</v>
      </c>
      <c r="AO432" s="260" t="s">
        <v>122</v>
      </c>
      <c r="AP432" s="245">
        <v>9</v>
      </c>
      <c r="AQ432" s="237"/>
      <c r="AR432" s="237"/>
      <c r="AS432" s="237"/>
      <c r="AT432" s="237"/>
      <c r="AU432" s="237"/>
      <c r="AV432" s="237"/>
    </row>
    <row r="433" spans="1:48">
      <c r="A433" s="51" t="s">
        <v>97</v>
      </c>
      <c r="D433" s="13"/>
      <c r="Q433" s="354" t="s">
        <v>74</v>
      </c>
      <c r="R433" s="261">
        <v>-15.565</v>
      </c>
      <c r="S433" s="251">
        <v>33973</v>
      </c>
      <c r="T433" s="252">
        <v>7</v>
      </c>
      <c r="U433" s="252">
        <v>7</v>
      </c>
      <c r="V433" s="261">
        <v>-17.05</v>
      </c>
      <c r="W433" s="253" t="s">
        <v>92</v>
      </c>
      <c r="X433" s="252">
        <v>8</v>
      </c>
      <c r="Y433" s="261">
        <v>-18.8</v>
      </c>
      <c r="Z433" s="253" t="s">
        <v>92</v>
      </c>
      <c r="AA433" s="252">
        <v>8</v>
      </c>
      <c r="AB433" s="261">
        <v>-18</v>
      </c>
      <c r="AC433" s="244" t="s">
        <v>92</v>
      </c>
      <c r="AD433" s="245">
        <v>2</v>
      </c>
      <c r="AE433" s="259">
        <v>-9.9700000000000006</v>
      </c>
      <c r="AF433" s="247">
        <v>5845</v>
      </c>
      <c r="AG433" s="245">
        <v>6</v>
      </c>
      <c r="AH433" s="259">
        <v>-22.9</v>
      </c>
      <c r="AI433" s="244" t="s">
        <v>92</v>
      </c>
      <c r="AJ433" s="245">
        <v>2</v>
      </c>
      <c r="AK433" s="259">
        <v>-22.83</v>
      </c>
      <c r="AL433" s="248" t="s">
        <v>93</v>
      </c>
      <c r="AM433" s="245">
        <v>7</v>
      </c>
      <c r="AN433" s="259">
        <v>-22.91</v>
      </c>
      <c r="AO433" s="260" t="s">
        <v>123</v>
      </c>
      <c r="AP433" s="245">
        <v>23</v>
      </c>
      <c r="AQ433" s="237"/>
      <c r="AR433" s="237"/>
      <c r="AS433" s="237"/>
      <c r="AT433" s="237"/>
      <c r="AU433" s="237"/>
      <c r="AV433" s="237"/>
    </row>
    <row r="434" spans="1:48">
      <c r="A434" s="51" t="s">
        <v>98</v>
      </c>
      <c r="D434" s="13"/>
      <c r="Q434" s="354" t="s">
        <v>75</v>
      </c>
      <c r="R434" s="261">
        <v>-1.647</v>
      </c>
      <c r="S434" s="251">
        <v>33973</v>
      </c>
      <c r="T434" s="252">
        <v>8</v>
      </c>
      <c r="U434" s="252">
        <v>8</v>
      </c>
      <c r="V434" s="261">
        <v>-3.15</v>
      </c>
      <c r="W434" s="253" t="s">
        <v>92</v>
      </c>
      <c r="X434" s="252">
        <v>8</v>
      </c>
      <c r="Y434" s="261">
        <v>-4.3</v>
      </c>
      <c r="Z434" s="253" t="s">
        <v>92</v>
      </c>
      <c r="AA434" s="252">
        <v>8</v>
      </c>
      <c r="AB434" s="261">
        <v>-4.5</v>
      </c>
      <c r="AC434" s="244" t="s">
        <v>92</v>
      </c>
      <c r="AD434" s="245">
        <v>7</v>
      </c>
      <c r="AE434" s="259">
        <v>-9.83</v>
      </c>
      <c r="AF434" s="247">
        <v>3258</v>
      </c>
      <c r="AG434" s="245">
        <v>1</v>
      </c>
      <c r="AH434" s="259">
        <v>-20.2</v>
      </c>
      <c r="AI434" s="244" t="s">
        <v>92</v>
      </c>
      <c r="AJ434" s="245">
        <v>7</v>
      </c>
      <c r="AK434" s="259">
        <v>-19.34</v>
      </c>
      <c r="AL434" s="248" t="s">
        <v>93</v>
      </c>
      <c r="AM434" s="245">
        <v>7</v>
      </c>
      <c r="AN434" s="259">
        <v>-19.96</v>
      </c>
      <c r="AO434" s="260" t="s">
        <v>124</v>
      </c>
      <c r="AP434" s="245">
        <v>22</v>
      </c>
      <c r="AQ434" s="237"/>
      <c r="AR434" s="237"/>
      <c r="AS434" s="237"/>
      <c r="AT434" s="237"/>
      <c r="AU434" s="237"/>
      <c r="AV434" s="237"/>
    </row>
    <row r="435" spans="1:48">
      <c r="A435" s="51" t="s">
        <v>82</v>
      </c>
      <c r="D435" s="13"/>
      <c r="J435" s="53"/>
      <c r="Q435" s="354" t="s">
        <v>76</v>
      </c>
      <c r="R435" s="261">
        <v>-22.564</v>
      </c>
      <c r="S435" s="251">
        <v>33973</v>
      </c>
      <c r="T435" s="252">
        <v>6</v>
      </c>
      <c r="U435" s="252">
        <v>6</v>
      </c>
      <c r="V435" s="261">
        <v>-22.96</v>
      </c>
      <c r="W435" s="253" t="s">
        <v>92</v>
      </c>
      <c r="X435" s="252">
        <v>7</v>
      </c>
      <c r="Y435" s="261">
        <v>-21.6</v>
      </c>
      <c r="Z435" s="253" t="s">
        <v>92</v>
      </c>
      <c r="AA435" s="252">
        <v>2</v>
      </c>
      <c r="AB435" s="261">
        <v>-23</v>
      </c>
      <c r="AC435" s="244" t="s">
        <v>125</v>
      </c>
      <c r="AD435" s="245">
        <v>7</v>
      </c>
      <c r="AE435" s="259">
        <v>2.2200000000000002</v>
      </c>
      <c r="AF435" s="247">
        <v>2224</v>
      </c>
      <c r="AG435" s="245">
        <v>7</v>
      </c>
      <c r="AH435" s="259">
        <v>1.4</v>
      </c>
      <c r="AI435" s="244" t="s">
        <v>125</v>
      </c>
      <c r="AJ435" s="245">
        <v>6</v>
      </c>
      <c r="AK435" s="259">
        <v>-2.82</v>
      </c>
      <c r="AL435" s="248" t="s">
        <v>93</v>
      </c>
      <c r="AM435" s="245">
        <v>8</v>
      </c>
      <c r="AN435" s="259">
        <v>-0.39</v>
      </c>
      <c r="AO435" s="260" t="s">
        <v>126</v>
      </c>
      <c r="AP435" s="245">
        <v>7</v>
      </c>
      <c r="AQ435" s="237"/>
      <c r="AR435" s="237"/>
      <c r="AS435" s="237"/>
      <c r="AT435" s="237"/>
      <c r="AU435" s="237"/>
      <c r="AV435" s="237"/>
    </row>
    <row r="436" spans="1:48">
      <c r="A436" s="51" t="s">
        <v>83</v>
      </c>
      <c r="D436" s="13"/>
      <c r="J436" s="53"/>
      <c r="Q436" s="354" t="s">
        <v>77</v>
      </c>
      <c r="R436" s="261">
        <v>-19.484000000000002</v>
      </c>
      <c r="S436" s="251">
        <v>33973</v>
      </c>
      <c r="T436" s="252">
        <v>6</v>
      </c>
      <c r="U436" s="252">
        <v>6</v>
      </c>
      <c r="V436" s="261">
        <v>-20.04</v>
      </c>
      <c r="W436" s="253" t="s">
        <v>92</v>
      </c>
      <c r="X436" s="252">
        <v>7</v>
      </c>
      <c r="Y436" s="261">
        <v>-18.600000000000001</v>
      </c>
      <c r="Z436" s="253" t="s">
        <v>92</v>
      </c>
      <c r="AA436" s="252">
        <v>7</v>
      </c>
      <c r="AB436" s="261">
        <v>-19.7</v>
      </c>
      <c r="AC436" s="237"/>
      <c r="AD436" s="237"/>
      <c r="AE436" s="237"/>
      <c r="AF436" s="237"/>
      <c r="AG436" s="237"/>
      <c r="AH436" s="237"/>
      <c r="AI436" s="237"/>
      <c r="AJ436" s="237"/>
      <c r="AK436" s="237"/>
      <c r="AL436" s="237"/>
      <c r="AM436" s="237"/>
      <c r="AN436" s="237"/>
      <c r="AO436" s="237"/>
      <c r="AP436" s="237"/>
      <c r="AQ436" s="237"/>
      <c r="AR436" s="237"/>
      <c r="AS436" s="237"/>
      <c r="AT436" s="237"/>
      <c r="AU436" s="237"/>
      <c r="AV436" s="237"/>
    </row>
    <row r="437" spans="1:48">
      <c r="A437" s="51" t="s">
        <v>65</v>
      </c>
      <c r="B437" s="52" t="str">
        <f>'ESP-DMU'!$E$54</f>
        <v>ESP/DMU</v>
      </c>
      <c r="C437" s="52" t="str">
        <f>'BLAST-USIT'!$E$54</f>
        <v>BLAST/US-IT</v>
      </c>
      <c r="D437" s="52" t="str">
        <f>DOE21D!$E$54</f>
        <v>DOE21D/NREL</v>
      </c>
      <c r="E437" s="52" t="str">
        <f>'SRES-SUN'!$E$54</f>
        <v>SRES-SUN/NREL</v>
      </c>
      <c r="F437" s="52" t="str">
        <f>'SRES-BRE'!$E$54</f>
        <v>SRES/BRE</v>
      </c>
      <c r="G437" s="52" t="str">
        <f>S3PAS!$E$54</f>
        <v>S3PAS/SPAIN</v>
      </c>
      <c r="H437" s="52" t="str">
        <f>TRNSYS!$E$54</f>
        <v>TSYS/BEL-BRE</v>
      </c>
      <c r="I437" s="52" t="str">
        <f>TASE!$E$54</f>
        <v>TASE/FINLAND</v>
      </c>
      <c r="J437" s="52" t="str">
        <f>YourData!$E$54</f>
        <v>OS/NREL</v>
      </c>
      <c r="Q437" s="354">
        <v>960</v>
      </c>
      <c r="R437" s="261">
        <v>2.7290000000000001</v>
      </c>
      <c r="S437" s="251">
        <v>34006</v>
      </c>
      <c r="T437" s="252">
        <v>6</v>
      </c>
      <c r="U437" s="252">
        <v>6</v>
      </c>
      <c r="V437" s="261">
        <v>1.63</v>
      </c>
      <c r="W437" s="253" t="s">
        <v>125</v>
      </c>
      <c r="X437" s="252">
        <v>7</v>
      </c>
      <c r="Y437" s="261">
        <v>3.9</v>
      </c>
      <c r="Z437" s="253" t="s">
        <v>125</v>
      </c>
      <c r="AA437" s="252">
        <v>7</v>
      </c>
      <c r="AB437" s="261">
        <v>3.1</v>
      </c>
      <c r="AC437" s="238" t="s">
        <v>7</v>
      </c>
      <c r="AD437" s="237"/>
      <c r="AE437" s="237"/>
      <c r="AF437" s="238" t="s">
        <v>8</v>
      </c>
      <c r="AG437" s="237"/>
      <c r="AH437" s="237"/>
      <c r="AI437" s="238" t="s">
        <v>9</v>
      </c>
      <c r="AJ437" s="237"/>
      <c r="AK437" s="237"/>
      <c r="AL437" s="256" t="s">
        <v>10</v>
      </c>
      <c r="AM437" s="237"/>
      <c r="AN437" s="237"/>
      <c r="AO437" s="238" t="s">
        <v>11</v>
      </c>
      <c r="AP437" s="237"/>
      <c r="AQ437" s="237"/>
      <c r="AR437" s="238" t="s">
        <v>12</v>
      </c>
      <c r="AS437" s="237"/>
      <c r="AT437" s="237"/>
      <c r="AU437" s="237"/>
      <c r="AV437" s="237"/>
    </row>
    <row r="438" spans="1:48">
      <c r="A438" s="51" t="s">
        <v>66</v>
      </c>
      <c r="B438" s="52" t="str">
        <f>'ESP-DMU'!$E$52</f>
        <v>DMU</v>
      </c>
      <c r="C438" s="52" t="str">
        <f>'BLAST-USIT'!$E$52</f>
        <v>US-IT</v>
      </c>
      <c r="D438" s="52" t="str">
        <f>DOE21D!$E$52</f>
        <v>NREL</v>
      </c>
      <c r="E438" s="52" t="str">
        <f>'SRES-SUN'!$E$52</f>
        <v>NREL</v>
      </c>
      <c r="F438" s="52" t="str">
        <f>'SRES-BRE'!$E$52</f>
        <v>BRE</v>
      </c>
      <c r="G438" s="52" t="str">
        <f>S3PAS!$E$52</f>
        <v>SPAIN</v>
      </c>
      <c r="H438" s="52" t="str">
        <f>TRNSYS!$E$52</f>
        <v>BEL-BRE</v>
      </c>
      <c r="I438" s="52" t="str">
        <f>TASE!$E$52</f>
        <v>FINLAND</v>
      </c>
      <c r="J438" s="52" t="str">
        <f>YourData!$E$52</f>
        <v>NREL</v>
      </c>
      <c r="Q438" s="354" t="s">
        <v>79</v>
      </c>
      <c r="R438" s="236"/>
      <c r="S438" s="236"/>
      <c r="T438" s="236"/>
      <c r="U438" s="236"/>
      <c r="V438" s="236"/>
      <c r="W438" s="236"/>
      <c r="X438" s="236"/>
      <c r="Y438" s="236"/>
      <c r="Z438" s="236"/>
      <c r="AA438" s="236"/>
      <c r="AB438" s="236"/>
      <c r="AC438" s="238" t="s">
        <v>16</v>
      </c>
      <c r="AD438" s="237"/>
      <c r="AE438" s="237"/>
      <c r="AF438" s="238" t="s">
        <v>17</v>
      </c>
      <c r="AG438" s="237"/>
      <c r="AH438" s="237"/>
      <c r="AI438" s="238" t="s">
        <v>18</v>
      </c>
      <c r="AJ438" s="237"/>
      <c r="AK438" s="237"/>
      <c r="AL438" s="256" t="s">
        <v>19</v>
      </c>
      <c r="AM438" s="237"/>
      <c r="AN438" s="237"/>
      <c r="AO438" s="238" t="s">
        <v>20</v>
      </c>
      <c r="AP438" s="237"/>
      <c r="AQ438" s="237"/>
      <c r="AR438" s="238" t="s">
        <v>21</v>
      </c>
      <c r="AS438" s="237"/>
      <c r="AT438" s="237"/>
      <c r="AU438" s="237"/>
      <c r="AV438" s="237"/>
    </row>
    <row r="439" spans="1:48">
      <c r="A439" s="51" t="s">
        <v>85</v>
      </c>
      <c r="B439" s="53" t="s">
        <v>86</v>
      </c>
      <c r="C439" s="53" t="s">
        <v>86</v>
      </c>
      <c r="D439" s="53" t="s">
        <v>86</v>
      </c>
      <c r="E439" s="53" t="s">
        <v>86</v>
      </c>
      <c r="F439" s="53" t="s">
        <v>86</v>
      </c>
      <c r="G439" s="53" t="s">
        <v>86</v>
      </c>
      <c r="H439" s="53" t="s">
        <v>86</v>
      </c>
      <c r="I439" s="53" t="s">
        <v>86</v>
      </c>
      <c r="J439" s="53" t="s">
        <v>86</v>
      </c>
      <c r="Q439" s="354" t="s">
        <v>65</v>
      </c>
      <c r="R439" s="236"/>
      <c r="S439" s="242" t="s">
        <v>4</v>
      </c>
      <c r="T439" s="236"/>
      <c r="U439" s="236"/>
      <c r="V439" s="236"/>
      <c r="W439" s="242" t="s">
        <v>5</v>
      </c>
      <c r="X439" s="236"/>
      <c r="Y439" s="236"/>
      <c r="Z439" s="242" t="s">
        <v>6</v>
      </c>
      <c r="AA439" s="236"/>
      <c r="AB439" s="236"/>
      <c r="AC439" s="237"/>
      <c r="AD439" s="237"/>
      <c r="AE439" s="264" t="s">
        <v>73</v>
      </c>
      <c r="AF439" s="237"/>
      <c r="AG439" s="237"/>
      <c r="AH439" s="264" t="s">
        <v>73</v>
      </c>
      <c r="AI439" s="237"/>
      <c r="AJ439" s="237"/>
      <c r="AK439" s="264" t="s">
        <v>73</v>
      </c>
      <c r="AL439" s="237"/>
      <c r="AM439" s="237"/>
      <c r="AN439" s="262" t="s">
        <v>73</v>
      </c>
      <c r="AO439" s="237"/>
      <c r="AP439" s="237"/>
      <c r="AQ439" s="243" t="s">
        <v>73</v>
      </c>
      <c r="AR439" s="237"/>
      <c r="AS439" s="237"/>
      <c r="AT439" s="237"/>
      <c r="AU439" s="237"/>
      <c r="AV439" s="237"/>
    </row>
    <row r="440" spans="1:48">
      <c r="A440" s="60" t="s">
        <v>87</v>
      </c>
      <c r="B440" s="60" t="s">
        <v>87</v>
      </c>
      <c r="C440" s="60" t="s">
        <v>87</v>
      </c>
      <c r="D440" s="60" t="s">
        <v>87</v>
      </c>
      <c r="E440" s="60" t="s">
        <v>87</v>
      </c>
      <c r="F440" s="60" t="s">
        <v>87</v>
      </c>
      <c r="G440" s="60" t="s">
        <v>87</v>
      </c>
      <c r="H440" s="60" t="s">
        <v>87</v>
      </c>
      <c r="I440" s="60" t="s">
        <v>87</v>
      </c>
      <c r="J440" s="60" t="s">
        <v>87</v>
      </c>
      <c r="Q440" s="354" t="s">
        <v>66</v>
      </c>
      <c r="R440" s="236"/>
      <c r="S440" s="242" t="s">
        <v>14</v>
      </c>
      <c r="T440" s="236"/>
      <c r="U440" s="236"/>
      <c r="V440" s="236"/>
      <c r="W440" s="242" t="s">
        <v>67</v>
      </c>
      <c r="X440" s="236"/>
      <c r="Y440" s="236"/>
      <c r="Z440" s="242" t="s">
        <v>16</v>
      </c>
      <c r="AA440" s="236"/>
      <c r="AB440" s="236"/>
      <c r="AC440" s="237"/>
      <c r="AD440" s="237"/>
      <c r="AE440" s="259">
        <v>25.93</v>
      </c>
      <c r="AF440" s="237"/>
      <c r="AG440" s="237"/>
      <c r="AH440" s="259">
        <v>25.2</v>
      </c>
      <c r="AI440" s="237"/>
      <c r="AJ440" s="237"/>
      <c r="AK440" s="259">
        <v>24.49</v>
      </c>
      <c r="AL440" s="237"/>
      <c r="AM440" s="237"/>
      <c r="AN440" s="259">
        <v>24.22</v>
      </c>
      <c r="AO440" s="237"/>
      <c r="AP440" s="237"/>
      <c r="AQ440" s="237"/>
      <c r="AR440" s="237"/>
      <c r="AS440" s="237"/>
      <c r="AT440" s="237"/>
      <c r="AU440" s="237"/>
      <c r="AV440" s="237"/>
    </row>
    <row r="441" spans="1:48">
      <c r="A441" s="60"/>
      <c r="B441" s="52" t="str">
        <f>'ESP-DMU'!$E$54</f>
        <v>ESP/DMU</v>
      </c>
      <c r="C441" s="52" t="str">
        <f>'BLAST-USIT'!$E$54</f>
        <v>BLAST/US-IT</v>
      </c>
      <c r="D441" s="52" t="str">
        <f>DOE21D!$E$54</f>
        <v>DOE21D/NREL</v>
      </c>
      <c r="E441" s="52" t="str">
        <f>'SRES-SUN'!$E$54</f>
        <v>SRES-SUN/NREL</v>
      </c>
      <c r="F441" s="52" t="str">
        <f>'SRES-BRE'!$E$54</f>
        <v>SRES/BRE</v>
      </c>
      <c r="G441" s="52" t="str">
        <f>S3PAS!$E$54</f>
        <v>S3PAS/SPAIN</v>
      </c>
      <c r="H441" s="52" t="str">
        <f>TRNSYS!$E$54</f>
        <v>TSYS/BEL-BRE</v>
      </c>
      <c r="I441" s="52" t="str">
        <f>TASE!$E$54</f>
        <v>TASE/FINLAND</v>
      </c>
      <c r="J441" s="52" t="str">
        <f>YourData!$E$54</f>
        <v>OS/NREL</v>
      </c>
      <c r="Q441" s="354" t="s">
        <v>63</v>
      </c>
      <c r="R441" s="265" t="s">
        <v>73</v>
      </c>
      <c r="S441" s="236"/>
      <c r="T441" s="236"/>
      <c r="U441" s="236"/>
      <c r="V441" s="265" t="s">
        <v>73</v>
      </c>
      <c r="W441" s="236"/>
      <c r="X441" s="236"/>
      <c r="Y441" s="265" t="s">
        <v>73</v>
      </c>
      <c r="Z441" s="236"/>
      <c r="AA441" s="236"/>
      <c r="AB441" s="265" t="s">
        <v>73</v>
      </c>
      <c r="AC441" s="237"/>
      <c r="AD441" s="237"/>
      <c r="AE441" s="259">
        <v>25.72</v>
      </c>
      <c r="AF441" s="237"/>
      <c r="AG441" s="237"/>
      <c r="AH441" s="259">
        <v>25.2</v>
      </c>
      <c r="AI441" s="237"/>
      <c r="AJ441" s="237"/>
      <c r="AK441" s="259">
        <v>24.47</v>
      </c>
      <c r="AL441" s="237"/>
      <c r="AM441" s="237"/>
      <c r="AN441" s="259">
        <v>24.45</v>
      </c>
      <c r="AO441" s="237"/>
      <c r="AP441" s="237"/>
      <c r="AQ441" s="237"/>
      <c r="AR441" s="237"/>
      <c r="AS441" s="237"/>
      <c r="AT441" s="237"/>
      <c r="AU441" s="237"/>
      <c r="AV441" s="237"/>
    </row>
    <row r="442" spans="1:48">
      <c r="A442" s="61">
        <v>1</v>
      </c>
      <c r="B442" s="62">
        <f>IF(ISNUMBER('ESP-DMU'!$B429),'ESP-DMU'!$B429,"")</f>
        <v>0</v>
      </c>
      <c r="C442" s="62" t="str">
        <f>IF(ISNUMBER('BLAST-USIT'!$B429),'BLAST-USIT'!$B429,"")</f>
        <v/>
      </c>
      <c r="D442" s="62">
        <f>IF(ISNUMBER(DOE21D!$B429),DOE21D!$B429,"")</f>
        <v>0</v>
      </c>
      <c r="E442" s="62">
        <f>IF(ISNUMBER('SRES-SUN'!$B429),'SRES-SUN'!$B429,"")</f>
        <v>0</v>
      </c>
      <c r="F442" s="62">
        <f>IF(ISNUMBER('SRES-BRE'!$B429),'SRES-BRE'!$B429,"")</f>
        <v>0</v>
      </c>
      <c r="G442" s="62">
        <f>IF(ISNUMBER(S3PAS!$B429),S3PAS!$B429,"")</f>
        <v>0</v>
      </c>
      <c r="H442" s="62">
        <f>IF(ISNUMBER(TRNSYS!$B429),TRNSYS!$B429,"")</f>
        <v>0</v>
      </c>
      <c r="I442" s="62">
        <f>IF(ISNUMBER(TASE!$B429),TASE!$B429,"")</f>
        <v>0</v>
      </c>
      <c r="J442" s="63">
        <f>IF(ISNUMBER(YourData!$B429),YourData!$B429,#N/A)</f>
        <v>0</v>
      </c>
      <c r="Q442" s="354" t="s">
        <v>74</v>
      </c>
      <c r="R442" s="261">
        <v>25.126000000000001</v>
      </c>
      <c r="S442" s="236"/>
      <c r="T442" s="236"/>
      <c r="U442" s="236"/>
      <c r="V442" s="261">
        <v>25.43</v>
      </c>
      <c r="W442" s="236"/>
      <c r="X442" s="236"/>
      <c r="Y442" s="261">
        <v>24.6</v>
      </c>
      <c r="Z442" s="236"/>
      <c r="AA442" s="236"/>
      <c r="AB442" s="261">
        <v>25.48</v>
      </c>
      <c r="AC442" s="237"/>
      <c r="AD442" s="237"/>
      <c r="AE442" s="259">
        <v>19.62</v>
      </c>
      <c r="AF442" s="237"/>
      <c r="AG442" s="237"/>
      <c r="AH442" s="259">
        <v>18.399999999999999</v>
      </c>
      <c r="AI442" s="237"/>
      <c r="AJ442" s="237"/>
      <c r="AK442" s="259">
        <v>17.989999999999998</v>
      </c>
      <c r="AL442" s="237"/>
      <c r="AM442" s="237"/>
      <c r="AN442" s="259">
        <v>18.36</v>
      </c>
      <c r="AO442" s="237"/>
      <c r="AP442" s="237"/>
      <c r="AQ442" s="237"/>
      <c r="AR442" s="237"/>
      <c r="AS442" s="237"/>
      <c r="AT442" s="237"/>
      <c r="AU442" s="237"/>
      <c r="AV442" s="237"/>
    </row>
    <row r="443" spans="1:48">
      <c r="A443" s="61">
        <v>2</v>
      </c>
      <c r="B443" s="62">
        <f>IF(ISNUMBER('ESP-DMU'!$B430),'ESP-DMU'!$B430,"")</f>
        <v>0</v>
      </c>
      <c r="C443" s="62" t="str">
        <f>IF(ISNUMBER('BLAST-USIT'!$B430),'BLAST-USIT'!$B430,"")</f>
        <v/>
      </c>
      <c r="D443" s="62">
        <f>IF(ISNUMBER(DOE21D!$B430),DOE21D!$B430,"")</f>
        <v>0</v>
      </c>
      <c r="E443" s="62">
        <f>IF(ISNUMBER('SRES-SUN'!$B430),'SRES-SUN'!$B430,"")</f>
        <v>0</v>
      </c>
      <c r="F443" s="62">
        <f>IF(ISNUMBER('SRES-BRE'!$B430),'SRES-BRE'!$B430,"")</f>
        <v>0</v>
      </c>
      <c r="G443" s="62">
        <f>IF(ISNUMBER(S3PAS!$B430),S3PAS!$B430,"")</f>
        <v>0</v>
      </c>
      <c r="H443" s="62">
        <f>IF(ISNUMBER(TRNSYS!$B430),TRNSYS!$B430,"")</f>
        <v>0</v>
      </c>
      <c r="I443" s="62">
        <f>IF(ISNUMBER(TASE!$B430),TASE!$B430,"")</f>
        <v>0</v>
      </c>
      <c r="J443" s="63">
        <f>IF(ISNUMBER(YourData!$B430),YourData!$B430,#N/A)</f>
        <v>0</v>
      </c>
      <c r="Q443" s="354" t="s">
        <v>75</v>
      </c>
      <c r="R443" s="261">
        <v>25.452999999999999</v>
      </c>
      <c r="S443" s="236"/>
      <c r="T443" s="236"/>
      <c r="U443" s="236"/>
      <c r="V443" s="261">
        <v>25.93</v>
      </c>
      <c r="W443" s="236"/>
      <c r="X443" s="236"/>
      <c r="Y443" s="261">
        <v>24.7</v>
      </c>
      <c r="Z443" s="236"/>
      <c r="AA443" s="236"/>
      <c r="AB443" s="261">
        <v>25.49</v>
      </c>
      <c r="AC443" s="237"/>
      <c r="AD443" s="237"/>
      <c r="AE443" s="259">
        <v>14.29</v>
      </c>
      <c r="AF443" s="237"/>
      <c r="AG443" s="237"/>
      <c r="AH443" s="259">
        <v>14</v>
      </c>
      <c r="AI443" s="237"/>
      <c r="AJ443" s="237"/>
      <c r="AK443" s="259">
        <v>14.53</v>
      </c>
      <c r="AL443" s="237"/>
      <c r="AM443" s="237"/>
      <c r="AN443" s="259">
        <v>14.64</v>
      </c>
      <c r="AO443" s="237"/>
      <c r="AP443" s="237"/>
      <c r="AQ443" s="237"/>
      <c r="AR443" s="237"/>
      <c r="AS443" s="237"/>
      <c r="AT443" s="237"/>
      <c r="AU443" s="237"/>
      <c r="AV443" s="237"/>
    </row>
    <row r="444" spans="1:48">
      <c r="A444" s="61">
        <v>3</v>
      </c>
      <c r="B444" s="62">
        <f>IF(ISNUMBER('ESP-DMU'!$B431),'ESP-DMU'!$B431,"")</f>
        <v>0</v>
      </c>
      <c r="C444" s="62" t="str">
        <f>IF(ISNUMBER('BLAST-USIT'!$B431),'BLAST-USIT'!$B431,"")</f>
        <v/>
      </c>
      <c r="D444" s="62">
        <f>IF(ISNUMBER(DOE21D!$B431),DOE21D!$B431,"")</f>
        <v>0</v>
      </c>
      <c r="E444" s="62">
        <f>IF(ISNUMBER('SRES-SUN'!$B431),'SRES-SUN'!$B431,"")</f>
        <v>0</v>
      </c>
      <c r="F444" s="62">
        <f>IF(ISNUMBER('SRES-BRE'!$B431),'SRES-BRE'!$B431,"")</f>
        <v>0</v>
      </c>
      <c r="G444" s="62">
        <f>IF(ISNUMBER(S3PAS!$B431),S3PAS!$B431,"")</f>
        <v>0</v>
      </c>
      <c r="H444" s="62">
        <f>IF(ISNUMBER(TRNSYS!$B431),TRNSYS!$B431,"")</f>
        <v>0</v>
      </c>
      <c r="I444" s="62">
        <f>IF(ISNUMBER(TASE!$B431),TASE!$B431,"")</f>
        <v>0</v>
      </c>
      <c r="J444" s="63">
        <f>IF(ISNUMBER(YourData!$B431),YourData!$B431,#N/A)</f>
        <v>0</v>
      </c>
      <c r="Q444" s="354" t="s">
        <v>76</v>
      </c>
      <c r="R444" s="261">
        <v>18.234000000000002</v>
      </c>
      <c r="S444" s="236"/>
      <c r="T444" s="236"/>
      <c r="U444" s="236"/>
      <c r="V444" s="261">
        <v>18.690000000000001</v>
      </c>
      <c r="W444" s="236"/>
      <c r="X444" s="236"/>
      <c r="Y444" s="261">
        <v>19.100000000000001</v>
      </c>
      <c r="Z444" s="236"/>
      <c r="AA444" s="236"/>
      <c r="AB444" s="261">
        <v>18.96</v>
      </c>
      <c r="AC444" s="237"/>
      <c r="AD444" s="237"/>
      <c r="AE444" s="259">
        <v>28.54</v>
      </c>
      <c r="AF444" s="237"/>
      <c r="AG444" s="237"/>
      <c r="AH444" s="259">
        <v>28</v>
      </c>
      <c r="AI444" s="237"/>
      <c r="AJ444" s="237"/>
      <c r="AK444" s="259">
        <v>28.96</v>
      </c>
      <c r="AL444" s="237"/>
      <c r="AM444" s="237"/>
      <c r="AN444" s="259">
        <v>26.43</v>
      </c>
      <c r="AO444" s="237"/>
      <c r="AP444" s="237"/>
      <c r="AQ444" s="237"/>
      <c r="AR444" s="237"/>
      <c r="AS444" s="237"/>
      <c r="AT444" s="237"/>
      <c r="AU444" s="237"/>
      <c r="AV444" s="237"/>
    </row>
    <row r="445" spans="1:48">
      <c r="A445" s="61">
        <v>4</v>
      </c>
      <c r="B445" s="62">
        <f>IF(ISNUMBER('ESP-DMU'!$B432),'ESP-DMU'!$B432,"")</f>
        <v>0</v>
      </c>
      <c r="C445" s="62" t="str">
        <f>IF(ISNUMBER('BLAST-USIT'!$B432),'BLAST-USIT'!$B432,"")</f>
        <v/>
      </c>
      <c r="D445" s="62">
        <f>IF(ISNUMBER(DOE21D!$B432),DOE21D!$B432,"")</f>
        <v>0</v>
      </c>
      <c r="E445" s="62">
        <f>IF(ISNUMBER('SRES-SUN'!$B432),'SRES-SUN'!$B432,"")</f>
        <v>0</v>
      </c>
      <c r="F445" s="62">
        <f>IF(ISNUMBER('SRES-BRE'!$B432),'SRES-BRE'!$B432,"")</f>
        <v>0</v>
      </c>
      <c r="G445" s="62">
        <f>IF(ISNUMBER(S3PAS!$B432),S3PAS!$B432,"")</f>
        <v>0</v>
      </c>
      <c r="H445" s="62">
        <f>IF(ISNUMBER(TRNSYS!$B432),TRNSYS!$B432,"")</f>
        <v>0</v>
      </c>
      <c r="I445" s="62">
        <f>IF(ISNUMBER(TASE!$B432),TASE!$B432,"")</f>
        <v>0</v>
      </c>
      <c r="J445" s="63">
        <f>IF(ISNUMBER(YourData!$B432),YourData!$B432,#N/A)</f>
        <v>0</v>
      </c>
      <c r="Q445" s="354" t="s">
        <v>77</v>
      </c>
      <c r="R445" s="261">
        <v>14.14</v>
      </c>
      <c r="S445" s="236"/>
      <c r="T445" s="236"/>
      <c r="U445" s="236"/>
      <c r="V445" s="261">
        <v>14.26</v>
      </c>
      <c r="W445" s="236"/>
      <c r="X445" s="236"/>
      <c r="Y445" s="261">
        <v>14.3</v>
      </c>
      <c r="Z445" s="236"/>
      <c r="AA445" s="236"/>
      <c r="AB445" s="261">
        <v>14.97</v>
      </c>
      <c r="AC445" s="237"/>
      <c r="AD445" s="237"/>
      <c r="AE445" s="237"/>
      <c r="AF445" s="237"/>
      <c r="AG445" s="237"/>
      <c r="AH445" s="237"/>
      <c r="AI445" s="237"/>
      <c r="AJ445" s="237"/>
      <c r="AK445" s="237"/>
      <c r="AL445" s="237"/>
      <c r="AM445" s="237"/>
      <c r="AN445" s="237"/>
      <c r="AO445" s="237"/>
      <c r="AP445" s="237"/>
      <c r="AQ445" s="237"/>
      <c r="AR445" s="237"/>
      <c r="AS445" s="237"/>
      <c r="AT445" s="237"/>
      <c r="AU445" s="237"/>
      <c r="AV445" s="237"/>
    </row>
    <row r="446" spans="1:48">
      <c r="A446" s="61">
        <v>5</v>
      </c>
      <c r="B446" s="62">
        <f>IF(ISNUMBER('ESP-DMU'!$B433),'ESP-DMU'!$B433,"")</f>
        <v>0.5</v>
      </c>
      <c r="C446" s="62" t="str">
        <f>IF(ISNUMBER('BLAST-USIT'!$B433),'BLAST-USIT'!$B433,"")</f>
        <v/>
      </c>
      <c r="D446" s="62">
        <f>IF(ISNUMBER(DOE21D!$B433),DOE21D!$B433,"")</f>
        <v>0</v>
      </c>
      <c r="E446" s="62">
        <f>IF(ISNUMBER('SRES-SUN'!$B433),'SRES-SUN'!$B433,"")</f>
        <v>0.16666666666666699</v>
      </c>
      <c r="F446" s="62">
        <f>IF(ISNUMBER('SRES-BRE'!$B433),'SRES-BRE'!$B433,"")</f>
        <v>0.14000000000000001</v>
      </c>
      <c r="G446" s="62">
        <f>IF(ISNUMBER(S3PAS!$B433),S3PAS!$B433,"")</f>
        <v>0</v>
      </c>
      <c r="H446" s="62">
        <f>IF(ISNUMBER(TRNSYS!$B433),TRNSYS!$B433,"")</f>
        <v>0.17</v>
      </c>
      <c r="I446" s="62">
        <f>IF(ISNUMBER(TASE!$B433),TASE!$B433,"")</f>
        <v>0.2</v>
      </c>
      <c r="J446" s="63">
        <f>IF(ISNUMBER(YourData!$B433),YourData!$B433,#N/A)</f>
        <v>2.86</v>
      </c>
      <c r="Q446" s="354">
        <v>960</v>
      </c>
      <c r="R446" s="261">
        <v>27.49</v>
      </c>
      <c r="S446" s="236"/>
      <c r="T446" s="236"/>
      <c r="U446" s="236"/>
      <c r="V446" s="261">
        <v>27.72</v>
      </c>
      <c r="W446" s="236"/>
      <c r="X446" s="236"/>
      <c r="Y446" s="261">
        <v>28</v>
      </c>
      <c r="Z446" s="236"/>
      <c r="AA446" s="236"/>
      <c r="AB446" s="261">
        <v>28.69</v>
      </c>
      <c r="AC446" s="237"/>
      <c r="AD446" s="237"/>
      <c r="AE446" s="237"/>
      <c r="AF446" s="237"/>
      <c r="AG446" s="237"/>
      <c r="AH446" s="237"/>
      <c r="AI446" s="237"/>
      <c r="AJ446" s="237"/>
      <c r="AK446" s="237"/>
      <c r="AL446" s="237"/>
      <c r="AM446" s="237"/>
      <c r="AN446" s="237"/>
      <c r="AO446" s="237"/>
      <c r="AP446" s="237"/>
      <c r="AQ446" s="237"/>
      <c r="AR446" s="237"/>
      <c r="AS446" s="237"/>
      <c r="AT446" s="237"/>
      <c r="AU446" s="237"/>
      <c r="AV446" s="237"/>
    </row>
    <row r="447" spans="1:48">
      <c r="A447" s="61">
        <v>6</v>
      </c>
      <c r="B447" s="62">
        <f>IF(ISNUMBER('ESP-DMU'!$B434),'ESP-DMU'!$B434,"")</f>
        <v>17.899999999999999</v>
      </c>
      <c r="C447" s="62" t="str">
        <f>IF(ISNUMBER('BLAST-USIT'!$B434),'BLAST-USIT'!$B434,"")</f>
        <v/>
      </c>
      <c r="D447" s="62">
        <f>IF(ISNUMBER(DOE21D!$B434),DOE21D!$B434,"")</f>
        <v>20.11</v>
      </c>
      <c r="E447" s="62">
        <f>IF(ISNUMBER('SRES-SUN'!$B434),'SRES-SUN'!$B434,"")</f>
        <v>27.827500000000001</v>
      </c>
      <c r="F447" s="62">
        <f>IF(ISNUMBER('SRES-BRE'!$B434),'SRES-BRE'!$B434,"")</f>
        <v>29.94</v>
      </c>
      <c r="G447" s="62">
        <f>IF(ISNUMBER(S3PAS!$B434),S3PAS!$B434,"")</f>
        <v>28</v>
      </c>
      <c r="H447" s="62">
        <f>IF(ISNUMBER(TRNSYS!$B434),TRNSYS!$B434,"")</f>
        <v>27.01</v>
      </c>
      <c r="I447" s="62">
        <f>IF(ISNUMBER(TASE!$B434),TASE!$B434,"")</f>
        <v>25.7</v>
      </c>
      <c r="J447" s="63">
        <f>IF(ISNUMBER(YourData!$B434),YourData!$B434,#N/A)</f>
        <v>35.659999999999997</v>
      </c>
      <c r="Q447" s="351"/>
    </row>
    <row r="448" spans="1:48">
      <c r="A448" s="61">
        <v>7</v>
      </c>
      <c r="B448" s="62">
        <f>IF(ISNUMBER('ESP-DMU'!$B435),'ESP-DMU'!$B435,"")</f>
        <v>58.6</v>
      </c>
      <c r="C448" s="62" t="str">
        <f>IF(ISNUMBER('BLAST-USIT'!$B435),'BLAST-USIT'!$B435,"")</f>
        <v/>
      </c>
      <c r="D448" s="62">
        <f>IF(ISNUMBER(DOE21D!$B435),DOE21D!$B435,"")</f>
        <v>70.22</v>
      </c>
      <c r="E448" s="62">
        <f>IF(ISNUMBER('SRES-SUN'!$B435),'SRES-SUN'!$B435,"")</f>
        <v>77.302499999999995</v>
      </c>
      <c r="F448" s="62">
        <f>IF(ISNUMBER('SRES-BRE'!$B435),'SRES-BRE'!$B435,"")</f>
        <v>89.2</v>
      </c>
      <c r="G448" s="62">
        <f>IF(ISNUMBER(S3PAS!$B435),S3PAS!$B435,"")</f>
        <v>80</v>
      </c>
      <c r="H448" s="62">
        <f>IF(ISNUMBER(TRNSYS!$B435),TRNSYS!$B435,"")</f>
        <v>63</v>
      </c>
      <c r="I448" s="62">
        <f>IF(ISNUMBER(TASE!$B435),TASE!$B435,"")</f>
        <v>62.1</v>
      </c>
      <c r="J448" s="63">
        <f>IF(ISNUMBER(YourData!$B435),YourData!$B435,#N/A)</f>
        <v>90.29</v>
      </c>
      <c r="Q448" s="351"/>
    </row>
    <row r="449" spans="1:28">
      <c r="A449" s="61">
        <v>8</v>
      </c>
      <c r="B449" s="62">
        <f>IF(ISNUMBER('ESP-DMU'!$B436),'ESP-DMU'!$B436,"")</f>
        <v>100.4</v>
      </c>
      <c r="C449" s="62" t="str">
        <f>IF(ISNUMBER('BLAST-USIT'!$B436),'BLAST-USIT'!$B436,"")</f>
        <v/>
      </c>
      <c r="D449" s="62">
        <f>IF(ISNUMBER(DOE21D!$B436),DOE21D!$B436,"")</f>
        <v>108.13</v>
      </c>
      <c r="E449" s="62">
        <f>IF(ISNUMBER('SRES-SUN'!$B436),'SRES-SUN'!$B436,"")</f>
        <v>99.989166666666705</v>
      </c>
      <c r="F449" s="62">
        <f>IF(ISNUMBER('SRES-BRE'!$B436),'SRES-BRE'!$B436,"")</f>
        <v>112.85</v>
      </c>
      <c r="G449" s="62">
        <f>IF(ISNUMBER(S3PAS!$B436),S3PAS!$B436,"")</f>
        <v>104</v>
      </c>
      <c r="H449" s="62">
        <f>IF(ISNUMBER(TRNSYS!$B436),TRNSYS!$B436,"")</f>
        <v>71.22</v>
      </c>
      <c r="I449" s="62">
        <f>IF(ISNUMBER(TASE!$B436),TASE!$B436,"")</f>
        <v>107.47</v>
      </c>
      <c r="J449" s="63">
        <f>IF(ISNUMBER(YourData!$B436),YourData!$B436,#N/A)</f>
        <v>136.13999999999999</v>
      </c>
      <c r="Q449" s="352" t="s">
        <v>303</v>
      </c>
    </row>
    <row r="450" spans="1:28">
      <c r="A450" s="61">
        <v>9</v>
      </c>
      <c r="B450" s="62">
        <f>IF(ISNUMBER('ESP-DMU'!$B437),'ESP-DMU'!$B437,"")</f>
        <v>205.9</v>
      </c>
      <c r="C450" s="62" t="str">
        <f>IF(ISNUMBER('BLAST-USIT'!$B437),'BLAST-USIT'!$B437,"")</f>
        <v/>
      </c>
      <c r="D450" s="62">
        <f>IF(ISNUMBER(DOE21D!$B437),DOE21D!$B437,"")</f>
        <v>219.58</v>
      </c>
      <c r="E450" s="62">
        <f>IF(ISNUMBER('SRES-SUN'!$B437),'SRES-SUN'!$B437,"")</f>
        <v>211.00638888888901</v>
      </c>
      <c r="F450" s="62">
        <f>IF(ISNUMBER('SRES-BRE'!$B437),'SRES-BRE'!$B437,"")</f>
        <v>164.86</v>
      </c>
      <c r="G450" s="62">
        <f>IF(ISNUMBER(S3PAS!$B437),S3PAS!$B437,"")</f>
        <v>217</v>
      </c>
      <c r="H450" s="62">
        <f>IF(ISNUMBER(TRNSYS!$B437),TRNSYS!$B437,"")</f>
        <v>187.72</v>
      </c>
      <c r="I450" s="62">
        <f>IF(ISNUMBER(TASE!$B437),TASE!$B437,"")</f>
        <v>232.33</v>
      </c>
      <c r="J450" s="63">
        <f>IF(ISNUMBER(YourData!$B437),YourData!$B437,#N/A)</f>
        <v>256.06</v>
      </c>
      <c r="Q450" s="352" t="s">
        <v>301</v>
      </c>
    </row>
    <row r="451" spans="1:28">
      <c r="A451" s="61">
        <v>10</v>
      </c>
      <c r="B451" s="62">
        <f>IF(ISNUMBER('ESP-DMU'!$B438),'ESP-DMU'!$B438,"")</f>
        <v>326</v>
      </c>
      <c r="C451" s="62" t="str">
        <f>IF(ISNUMBER('BLAST-USIT'!$B438),'BLAST-USIT'!$B438,"")</f>
        <v/>
      </c>
      <c r="D451" s="62">
        <f>IF(ISNUMBER(DOE21D!$B438),DOE21D!$B438,"")</f>
        <v>343.67</v>
      </c>
      <c r="E451" s="62">
        <f>IF(ISNUMBER('SRES-SUN'!$B438),'SRES-SUN'!$B438,"")</f>
        <v>331.00583333333299</v>
      </c>
      <c r="F451" s="62">
        <f>IF(ISNUMBER('SRES-BRE'!$B438),'SRES-BRE'!$B438,"")</f>
        <v>291.83999999999997</v>
      </c>
      <c r="G451" s="62">
        <f>IF(ISNUMBER(S3PAS!$B438),S3PAS!$B438,"")</f>
        <v>336</v>
      </c>
      <c r="H451" s="62">
        <f>IF(ISNUMBER(TRNSYS!$B438),TRNSYS!$B438,"")</f>
        <v>314.17</v>
      </c>
      <c r="I451" s="62">
        <f>IF(ISNUMBER(TASE!$B438),TASE!$B438,"")</f>
        <v>349.16</v>
      </c>
      <c r="J451" s="63">
        <f>IF(ISNUMBER(YourData!$B438),YourData!$B438,#N/A)</f>
        <v>377.09</v>
      </c>
      <c r="Q451" s="351"/>
      <c r="R451" s="52" t="str">
        <f>'ESP-DMU'!$E$54</f>
        <v>ESP/DMU</v>
      </c>
      <c r="S451" s="52" t="str">
        <f>'BLAST-USIT'!$E$54</f>
        <v>BLAST/US-IT</v>
      </c>
      <c r="T451" s="52" t="str">
        <f>DOE21D!$E$54</f>
        <v>DOE21D/NREL</v>
      </c>
      <c r="U451" s="52" t="str">
        <f>'SRES-SUN'!$E$54</f>
        <v>SRES-SUN/NREL</v>
      </c>
      <c r="V451" s="52" t="str">
        <f>'SRES-BRE'!$E$54</f>
        <v>SRES/BRE</v>
      </c>
      <c r="W451" s="52" t="str">
        <f>S3PAS!$E$54</f>
        <v>S3PAS/SPAIN</v>
      </c>
      <c r="X451" s="52" t="str">
        <f>TRNSYS!$E$54</f>
        <v>TSYS/BEL-BRE</v>
      </c>
      <c r="Y451" s="52" t="str">
        <f>TASE!$E$54</f>
        <v>TASE/FINLAND</v>
      </c>
      <c r="Z451" s="52" t="str">
        <f>YourData!$E$54</f>
        <v>OS/NREL</v>
      </c>
    </row>
    <row r="452" spans="1:28">
      <c r="A452" s="61">
        <v>11</v>
      </c>
      <c r="B452" s="62">
        <f>IF(ISNUMBER('ESP-DMU'!$B439),'ESP-DMU'!$B439,"")</f>
        <v>415.1</v>
      </c>
      <c r="C452" s="62" t="str">
        <f>IF(ISNUMBER('BLAST-USIT'!$B439),'BLAST-USIT'!$B439,"")</f>
        <v/>
      </c>
      <c r="D452" s="62">
        <f>IF(ISNUMBER(DOE21D!$B439),DOE21D!$B439,"")</f>
        <v>435.54</v>
      </c>
      <c r="E452" s="62">
        <f>IF(ISNUMBER('SRES-SUN'!$B439),'SRES-SUN'!$B439,"")</f>
        <v>418.17166666666702</v>
      </c>
      <c r="F452" s="62">
        <f>IF(ISNUMBER('SRES-BRE'!$B439),'SRES-BRE'!$B439,"")</f>
        <v>389.26</v>
      </c>
      <c r="G452" s="62">
        <f>IF(ISNUMBER(S3PAS!$B439),S3PAS!$B439,"")</f>
        <v>423</v>
      </c>
      <c r="H452" s="62">
        <f>IF(ISNUMBER(TRNSYS!$B439),TRNSYS!$B439,"")</f>
        <v>404.44</v>
      </c>
      <c r="I452" s="62">
        <f>IF(ISNUMBER(TASE!$B439),TASE!$B439,"")</f>
        <v>430.22</v>
      </c>
      <c r="J452" s="63">
        <f>IF(ISNUMBER(YourData!$B439),YourData!$B439,#N/A)</f>
        <v>449.96</v>
      </c>
      <c r="Q452" s="352" t="s">
        <v>24</v>
      </c>
      <c r="R452" s="52" t="s">
        <v>14</v>
      </c>
      <c r="S452" s="52" t="s">
        <v>15</v>
      </c>
      <c r="T452" s="52"/>
      <c r="U452" s="52" t="s">
        <v>16</v>
      </c>
      <c r="V452" s="52" t="s">
        <v>17</v>
      </c>
      <c r="W452" s="52" t="s">
        <v>18</v>
      </c>
      <c r="X452" s="52" t="s">
        <v>19</v>
      </c>
      <c r="Y452" s="52" t="s">
        <v>20</v>
      </c>
      <c r="Z452" s="53" t="s">
        <v>21</v>
      </c>
    </row>
    <row r="453" spans="1:28" ht="42">
      <c r="A453" s="61">
        <v>12</v>
      </c>
      <c r="B453" s="62">
        <f>IF(ISNUMBER('ESP-DMU'!$B440),'ESP-DMU'!$B440,"")</f>
        <v>454.8</v>
      </c>
      <c r="C453" s="62" t="str">
        <f>IF(ISNUMBER('BLAST-USIT'!$B440),'BLAST-USIT'!$B440,"")</f>
        <v/>
      </c>
      <c r="D453" s="62">
        <f>IF(ISNUMBER(DOE21D!$B440),DOE21D!$B440,"")</f>
        <v>475.37</v>
      </c>
      <c r="E453" s="62">
        <f>IF(ISNUMBER('SRES-SUN'!$B440),'SRES-SUN'!$B440,"")</f>
        <v>454.99416666666701</v>
      </c>
      <c r="F453" s="62">
        <f>IF(ISNUMBER('SRES-BRE'!$B440),'SRES-BRE'!$B440,"")</f>
        <v>437.2</v>
      </c>
      <c r="G453" s="62">
        <f>IF(ISNUMBER(S3PAS!$B440),S3PAS!$B440,"")</f>
        <v>459</v>
      </c>
      <c r="H453" s="62">
        <f>IF(ISNUMBER(TRNSYS!$B440),TRNSYS!$B440,"")</f>
        <v>443.61</v>
      </c>
      <c r="I453" s="62">
        <f>IF(ISNUMBER(TASE!$B440),TASE!$B440,"")</f>
        <v>459.85</v>
      </c>
      <c r="J453" s="63">
        <f>IF(ISNUMBER(YourData!$B440),YourData!$B440,#N/A)</f>
        <v>468.97</v>
      </c>
      <c r="Q453" s="370" t="str">
        <f>Q287</f>
        <v>800-430
Mass, Heating
w/ Op. Win.</v>
      </c>
      <c r="R453" s="89">
        <f t="shared" ref="R453:Z453" si="234">R287</f>
        <v>-0.56099999999999994</v>
      </c>
      <c r="S453" s="89">
        <f t="shared" si="234"/>
        <v>-0.53500000000000014</v>
      </c>
      <c r="T453" s="89">
        <f t="shared" si="234"/>
        <v>-0.5990000000000002</v>
      </c>
      <c r="U453" s="89">
        <f t="shared" si="234"/>
        <v>-0.56700000000000017</v>
      </c>
      <c r="V453" s="89">
        <f t="shared" si="234"/>
        <v>-0.5860000000000003</v>
      </c>
      <c r="W453" s="89">
        <f t="shared" si="234"/>
        <v>-0.50100000000000033</v>
      </c>
      <c r="X453" s="89">
        <f t="shared" si="234"/>
        <v>-0.55999999999999961</v>
      </c>
      <c r="Y453" s="89">
        <f t="shared" si="234"/>
        <v>-0.64900000000000002</v>
      </c>
      <c r="Z453" s="89">
        <f t="shared" si="234"/>
        <v>-0.66112000000000037</v>
      </c>
      <c r="AA453" s="37">
        <f t="shared" ref="AA453:AA458" si="235">MIN(R453:Y453)</f>
        <v>-0.64900000000000002</v>
      </c>
      <c r="AB453" s="37">
        <f t="shared" ref="AB453:AB458" si="236">MAX(R453:Y453)</f>
        <v>-0.50100000000000033</v>
      </c>
    </row>
    <row r="454" spans="1:28" ht="42">
      <c r="A454" s="61">
        <v>13</v>
      </c>
      <c r="B454" s="62">
        <f>IF(ISNUMBER('ESP-DMU'!$B441),'ESP-DMU'!$B441,"")</f>
        <v>455.6</v>
      </c>
      <c r="C454" s="62" t="str">
        <f>IF(ISNUMBER('BLAST-USIT'!$B441),'BLAST-USIT'!$B441,"")</f>
        <v/>
      </c>
      <c r="D454" s="62">
        <f>IF(ISNUMBER(DOE21D!$B441),DOE21D!$B441,"")</f>
        <v>488.49</v>
      </c>
      <c r="E454" s="62">
        <f>IF(ISNUMBER('SRES-SUN'!$B441),'SRES-SUN'!$B441,"")</f>
        <v>464.56888888888898</v>
      </c>
      <c r="F454" s="62">
        <f>IF(ISNUMBER('SRES-BRE'!$B441),'SRES-BRE'!$B441,"")</f>
        <v>455.75</v>
      </c>
      <c r="G454" s="62">
        <f>IF(ISNUMBER(S3PAS!$B441),S3PAS!$B441,"")</f>
        <v>469</v>
      </c>
      <c r="H454" s="62">
        <f>IF(ISNUMBER(TRNSYS!$B441),TRNSYS!$B441,"")</f>
        <v>452.5</v>
      </c>
      <c r="I454" s="62">
        <f>IF(ISNUMBER(TASE!$B441),TASE!$B441,"")</f>
        <v>462.28</v>
      </c>
      <c r="J454" s="63">
        <f>IF(ISNUMBER(YourData!$B441),YourData!$B441,#N/A)</f>
        <v>458.47</v>
      </c>
      <c r="Q454" s="370" t="str">
        <f>Q298</f>
        <v>800-430
Mass, Cooling
w/ Op. Win.</v>
      </c>
      <c r="R454" s="89">
        <f t="shared" ref="R454:Z454" si="237">R298</f>
        <v>-0.42900000000000005</v>
      </c>
      <c r="S454" s="89">
        <f t="shared" si="237"/>
        <v>-0.39300000000000002</v>
      </c>
      <c r="T454" s="89">
        <f t="shared" si="237"/>
        <v>-0.36699999999999999</v>
      </c>
      <c r="U454" s="89">
        <f t="shared" si="237"/>
        <v>-0.43199999999999994</v>
      </c>
      <c r="V454" s="89">
        <f t="shared" si="237"/>
        <v>-0.46200000000000008</v>
      </c>
      <c r="W454" s="89">
        <f t="shared" si="237"/>
        <v>-0.36799999999999994</v>
      </c>
      <c r="X454" s="89">
        <f t="shared" si="237"/>
        <v>-0.41009999999999991</v>
      </c>
      <c r="Y454" s="89">
        <f t="shared" si="237"/>
        <v>-0.55000000000000004</v>
      </c>
      <c r="Z454" s="89">
        <f t="shared" si="237"/>
        <v>-0.44444400000000006</v>
      </c>
      <c r="AA454" s="37">
        <f t="shared" si="235"/>
        <v>-0.55000000000000004</v>
      </c>
      <c r="AB454" s="37">
        <f t="shared" si="236"/>
        <v>-0.36699999999999999</v>
      </c>
    </row>
    <row r="455" spans="1:28" ht="28">
      <c r="A455" s="61">
        <v>14</v>
      </c>
      <c r="B455" s="62">
        <f>IF(ISNUMBER('ESP-DMU'!$B442),'ESP-DMU'!$B442,"")</f>
        <v>408.6</v>
      </c>
      <c r="C455" s="62" t="str">
        <f>IF(ISNUMBER('BLAST-USIT'!$B442),'BLAST-USIT'!$B442,"")</f>
        <v/>
      </c>
      <c r="D455" s="62">
        <f>IF(ISNUMBER(DOE21D!$B442),DOE21D!$B442,"")</f>
        <v>443.66</v>
      </c>
      <c r="E455" s="62">
        <f>IF(ISNUMBER('SRES-SUN'!$B442),'SRES-SUN'!$B442,"")</f>
        <v>413.63638888888897</v>
      </c>
      <c r="F455" s="62">
        <f>IF(ISNUMBER('SRES-BRE'!$B442),'SRES-BRE'!$B442,"")</f>
        <v>413.67</v>
      </c>
      <c r="G455" s="62">
        <f>IF(ISNUMBER(S3PAS!$B442),S3PAS!$B442,"")</f>
        <v>418</v>
      </c>
      <c r="H455" s="62">
        <f>IF(ISNUMBER(TRNSYS!$B442),TRNSYS!$B442,"")</f>
        <v>400.56</v>
      </c>
      <c r="I455" s="62">
        <f>IF(ISNUMBER(TASE!$B442),TASE!$B442,"")</f>
        <v>404.57</v>
      </c>
      <c r="J455" s="63">
        <f>IF(ISNUMBER(YourData!$B442),YourData!$B442,#N/A)</f>
        <v>395.78</v>
      </c>
      <c r="Q455" s="370" t="str">
        <f>Q102</f>
        <v>900-600
Mass, Heating</v>
      </c>
      <c r="R455" s="89">
        <f t="shared" ref="R455:Z455" si="238">R102</f>
        <v>-3.1260000000000003</v>
      </c>
      <c r="S455" s="89">
        <f t="shared" si="238"/>
        <v>-3.1629999999999994</v>
      </c>
      <c r="T455" s="89">
        <f t="shared" si="238"/>
        <v>-3.8369999999999997</v>
      </c>
      <c r="U455" s="89">
        <f t="shared" si="238"/>
        <v>-3.3289999999999997</v>
      </c>
      <c r="V455" s="89">
        <f t="shared" si="238"/>
        <v>-3.6080000000000001</v>
      </c>
      <c r="W455" s="89">
        <f t="shared" si="238"/>
        <v>-3.1519999999999997</v>
      </c>
      <c r="X455" s="89">
        <f t="shared" si="238"/>
        <v>-3.2169999999999996</v>
      </c>
      <c r="Y455" s="89">
        <f t="shared" si="238"/>
        <v>-3.3210000000000002</v>
      </c>
      <c r="Z455" s="89">
        <f t="shared" si="238"/>
        <v>-3.1583399999999999</v>
      </c>
      <c r="AA455" s="37">
        <f t="shared" si="235"/>
        <v>-3.8369999999999997</v>
      </c>
      <c r="AB455" s="37">
        <f t="shared" si="236"/>
        <v>-3.1260000000000003</v>
      </c>
    </row>
    <row r="456" spans="1:28" ht="28">
      <c r="A456" s="61">
        <v>15</v>
      </c>
      <c r="B456" s="62">
        <f>IF(ISNUMBER('ESP-DMU'!$B443),'ESP-DMU'!$B443,"")</f>
        <v>321.2</v>
      </c>
      <c r="C456" s="62" t="str">
        <f>IF(ISNUMBER('BLAST-USIT'!$B443),'BLAST-USIT'!$B443,"")</f>
        <v/>
      </c>
      <c r="D456" s="62">
        <f>IF(ISNUMBER(DOE21D!$B443),DOE21D!$B443,"")</f>
        <v>367.07</v>
      </c>
      <c r="E456" s="62">
        <f>IF(ISNUMBER('SRES-SUN'!$B443),'SRES-SUN'!$B443,"")</f>
        <v>334.28388888888901</v>
      </c>
      <c r="F456" s="62">
        <f>IF(ISNUMBER('SRES-BRE'!$B443),'SRES-BRE'!$B443,"")</f>
        <v>341.53</v>
      </c>
      <c r="G456" s="62">
        <f>IF(ISNUMBER(S3PAS!$B443),S3PAS!$B443,"")</f>
        <v>340</v>
      </c>
      <c r="H456" s="62">
        <f>IF(ISNUMBER(TRNSYS!$B443),TRNSYS!$B443,"")</f>
        <v>316.94</v>
      </c>
      <c r="I456" s="62">
        <f>IF(ISNUMBER(TASE!$B443),TASE!$B443,"")</f>
        <v>319.26</v>
      </c>
      <c r="J456" s="63">
        <f>IF(ISNUMBER(YourData!$B443),YourData!$B443,#N/A)</f>
        <v>298.27999999999997</v>
      </c>
      <c r="Q456" s="370" t="str">
        <f>Q113</f>
        <v>900-600 
Mass, Cooling</v>
      </c>
      <c r="R456" s="89">
        <f t="shared" ref="R456:Z456" si="239">R113</f>
        <v>-4.004999999999999</v>
      </c>
      <c r="S456" s="89">
        <f t="shared" si="239"/>
        <v>-3.8329999999999997</v>
      </c>
      <c r="T456" s="89">
        <f t="shared" si="239"/>
        <v>-4.6239999999999997</v>
      </c>
      <c r="U456" s="89">
        <f t="shared" si="239"/>
        <v>-4.1129999999999995</v>
      </c>
      <c r="V456" s="89">
        <f t="shared" si="239"/>
        <v>-4.5490000000000004</v>
      </c>
      <c r="W456" s="89">
        <f t="shared" si="239"/>
        <v>-3.92</v>
      </c>
      <c r="X456" s="89">
        <f t="shared" si="239"/>
        <v>-4.0069999999999997</v>
      </c>
      <c r="Y456" s="89">
        <f t="shared" si="239"/>
        <v>-4.1789999999999994</v>
      </c>
      <c r="Z456" s="89">
        <f t="shared" si="239"/>
        <v>-4.23611</v>
      </c>
      <c r="AA456" s="37">
        <f t="shared" si="235"/>
        <v>-4.6239999999999997</v>
      </c>
      <c r="AB456" s="37">
        <f t="shared" si="236"/>
        <v>-3.8329999999999997</v>
      </c>
    </row>
    <row r="457" spans="1:28" ht="42">
      <c r="A457" s="61">
        <v>16</v>
      </c>
      <c r="B457" s="62">
        <f>IF(ISNUMBER('ESP-DMU'!$B444),'ESP-DMU'!$B444,"")</f>
        <v>200.6</v>
      </c>
      <c r="C457" s="62" t="str">
        <f>IF(ISNUMBER('BLAST-USIT'!$B444),'BLAST-USIT'!$B444,"")</f>
        <v/>
      </c>
      <c r="D457" s="62">
        <f>IF(ISNUMBER(DOE21D!$B444),DOE21D!$B444,"")</f>
        <v>246.71</v>
      </c>
      <c r="E457" s="62">
        <f>IF(ISNUMBER('SRES-SUN'!$B444),'SRES-SUN'!$B444,"")</f>
        <v>211.94388888888901</v>
      </c>
      <c r="F457" s="62">
        <f>IF(ISNUMBER('SRES-BRE'!$B444),'SRES-BRE'!$B444,"")</f>
        <v>223.71</v>
      </c>
      <c r="G457" s="62">
        <f>IF(ISNUMBER(S3PAS!$B444),S3PAS!$B444,"")</f>
        <v>218</v>
      </c>
      <c r="H457" s="62">
        <f>IF(ISNUMBER(TRNSYS!$B444),TRNSYS!$B444,"")</f>
        <v>188.89</v>
      </c>
      <c r="I457" s="62">
        <f>IF(ISNUMBER(TASE!$B444),TASE!$B444,"")</f>
        <v>193.61</v>
      </c>
      <c r="J457" s="63">
        <f>IF(ISNUMBER(YourData!$B444),YourData!$B444,#N/A)</f>
        <v>170.26</v>
      </c>
      <c r="Q457" s="370" t="str">
        <f>Q294</f>
        <v>940-640
Mass, Heating
w/ Heating Setback</v>
      </c>
      <c r="R457" s="89">
        <f t="shared" ref="R457:Z457" si="240">R294</f>
        <v>-1.9579999999999997</v>
      </c>
      <c r="S457" s="89">
        <f t="shared" si="240"/>
        <v>-1.867</v>
      </c>
      <c r="T457" s="89">
        <f t="shared" si="240"/>
        <v>-2.3040000000000003</v>
      </c>
      <c r="U457" s="89">
        <f t="shared" si="240"/>
        <v>-2.024</v>
      </c>
      <c r="V457" s="89">
        <f t="shared" si="240"/>
        <v>-2.3919999999999999</v>
      </c>
      <c r="W457" s="89">
        <f t="shared" si="240"/>
        <v>-1.8859999999999999</v>
      </c>
      <c r="X457" s="89">
        <f t="shared" si="240"/>
        <v>-1.9630000000000001</v>
      </c>
      <c r="Y457" s="89">
        <f t="shared" si="240"/>
        <v>-1.9860000000000002</v>
      </c>
      <c r="Z457" s="89">
        <f t="shared" si="240"/>
        <v>-1.9194430000000002</v>
      </c>
      <c r="AA457" s="37">
        <f t="shared" si="235"/>
        <v>-2.3919999999999999</v>
      </c>
      <c r="AB457" s="37">
        <f t="shared" si="236"/>
        <v>-1.867</v>
      </c>
    </row>
    <row r="458" spans="1:28" ht="42">
      <c r="A458" s="61">
        <v>17</v>
      </c>
      <c r="B458" s="62">
        <f>IF(ISNUMBER('ESP-DMU'!$B445),'ESP-DMU'!$B445,"")</f>
        <v>102.3</v>
      </c>
      <c r="C458" s="62" t="str">
        <f>IF(ISNUMBER('BLAST-USIT'!$B445),'BLAST-USIT'!$B445,"")</f>
        <v/>
      </c>
      <c r="D458" s="62">
        <f>IF(ISNUMBER(DOE21D!$B445),DOE21D!$B445,"")</f>
        <v>119.19</v>
      </c>
      <c r="E458" s="62">
        <f>IF(ISNUMBER('SRES-SUN'!$B445),'SRES-SUN'!$B445,"")</f>
        <v>111.740833333333</v>
      </c>
      <c r="F458" s="62">
        <f>IF(ISNUMBER('SRES-BRE'!$B445),'SRES-BRE'!$B445,"")</f>
        <v>105.72</v>
      </c>
      <c r="G458" s="62">
        <f>IF(ISNUMBER(S3PAS!$B445),S3PAS!$B445,"")</f>
        <v>115</v>
      </c>
      <c r="H458" s="62">
        <f>IF(ISNUMBER(TRNSYS!$B445),TRNSYS!$B445,"")</f>
        <v>86.03</v>
      </c>
      <c r="I458" s="62">
        <f>IF(ISNUMBER(TASE!$B445),TASE!$B445,"")</f>
        <v>132.30000000000001</v>
      </c>
      <c r="J458" s="63">
        <f>IF(ISNUMBER(YourData!$B445),YourData!$B445,#N/A)</f>
        <v>80.37</v>
      </c>
      <c r="Q458" s="370" t="str">
        <f>Q305</f>
        <v>950-650
Mass, Cooling
w/ Night Vent</v>
      </c>
      <c r="R458" s="89">
        <f t="shared" ref="R458:Z458" si="241">R305</f>
        <v>-4.4290000000000003</v>
      </c>
      <c r="S458" s="89">
        <f t="shared" si="241"/>
        <v>-4.6139999999999999</v>
      </c>
      <c r="T458" s="89">
        <f t="shared" si="241"/>
        <v>-5.2569999999999997</v>
      </c>
      <c r="U458" s="89">
        <f t="shared" si="241"/>
        <v>-4.9729999999999999</v>
      </c>
      <c r="V458" s="89">
        <f t="shared" si="241"/>
        <v>-5.9559999999999995</v>
      </c>
      <c r="W458" s="89">
        <f t="shared" si="241"/>
        <v>-4.5369999999999999</v>
      </c>
      <c r="X458" s="89">
        <f t="shared" si="241"/>
        <v>-4.5583999999999998</v>
      </c>
      <c r="Y458" s="89">
        <f t="shared" si="241"/>
        <v>-4.6850000000000005</v>
      </c>
      <c r="Z458" s="89">
        <f t="shared" si="241"/>
        <v>-5.2361080000000007</v>
      </c>
      <c r="AA458" s="37">
        <f t="shared" si="235"/>
        <v>-5.9559999999999995</v>
      </c>
      <c r="AB458" s="37">
        <f t="shared" si="236"/>
        <v>-4.4290000000000003</v>
      </c>
    </row>
    <row r="459" spans="1:28">
      <c r="A459" s="61">
        <v>18</v>
      </c>
      <c r="B459" s="62">
        <f>IF(ISNUMBER('ESP-DMU'!$B446),'ESP-DMU'!$B446,"")</f>
        <v>78.8</v>
      </c>
      <c r="C459" s="62" t="str">
        <f>IF(ISNUMBER('BLAST-USIT'!$B446),'BLAST-USIT'!$B446,"")</f>
        <v/>
      </c>
      <c r="D459" s="62">
        <f>IF(ISNUMBER(DOE21D!$B446),DOE21D!$B446,"")</f>
        <v>68.86</v>
      </c>
      <c r="E459" s="62">
        <f>IF(ISNUMBER('SRES-SUN'!$B446),'SRES-SUN'!$B446,"")</f>
        <v>73.079166666666694</v>
      </c>
      <c r="F459" s="62">
        <f>IF(ISNUMBER('SRES-BRE'!$B446),'SRES-BRE'!$B446,"")</f>
        <v>68.47</v>
      </c>
      <c r="G459" s="62">
        <f>IF(ISNUMBER(S3PAS!$B446),S3PAS!$B446,"")</f>
        <v>74</v>
      </c>
      <c r="H459" s="62">
        <f>IF(ISNUMBER(TRNSYS!$B446),TRNSYS!$B446,"")</f>
        <v>69.78</v>
      </c>
      <c r="I459" s="62">
        <f>IF(ISNUMBER(TASE!$B446),TASE!$B446,"")</f>
        <v>76.599999999999994</v>
      </c>
      <c r="J459" s="63">
        <f>IF(ISNUMBER(YourData!$B446),YourData!$B446,#N/A)</f>
        <v>52.39</v>
      </c>
      <c r="Q459" s="355"/>
    </row>
    <row r="460" spans="1:28">
      <c r="A460" s="61">
        <v>19</v>
      </c>
      <c r="B460" s="62">
        <f>IF(ISNUMBER('ESP-DMU'!$B447),'ESP-DMU'!$B447,"")</f>
        <v>37.1</v>
      </c>
      <c r="C460" s="62" t="str">
        <f>IF(ISNUMBER('BLAST-USIT'!$B447),'BLAST-USIT'!$B447,"")</f>
        <v/>
      </c>
      <c r="D460" s="62">
        <f>IF(ISNUMBER(DOE21D!$B447),DOE21D!$B447,"")</f>
        <v>19.75</v>
      </c>
      <c r="E460" s="62">
        <f>IF(ISNUMBER('SRES-SUN'!$B447),'SRES-SUN'!$B447,"")</f>
        <v>17.702500000000001</v>
      </c>
      <c r="F460" s="62">
        <f>IF(ISNUMBER('SRES-BRE'!$B447),'SRES-BRE'!$B447,"")</f>
        <v>14.35</v>
      </c>
      <c r="G460" s="62">
        <f>IF(ISNUMBER(S3PAS!$B447),S3PAS!$B447,"")</f>
        <v>18</v>
      </c>
      <c r="H460" s="62">
        <f>IF(ISNUMBER(TRNSYS!$B447),TRNSYS!$B447,"")</f>
        <v>17.61</v>
      </c>
      <c r="I460" s="62">
        <f>IF(ISNUMBER(TASE!$B447),TASE!$B447,"")</f>
        <v>18.05</v>
      </c>
      <c r="J460" s="63">
        <f>IF(ISNUMBER(YourData!$B447),YourData!$B447,#N/A)</f>
        <v>15.19</v>
      </c>
      <c r="Q460" s="355"/>
    </row>
    <row r="461" spans="1:28">
      <c r="A461" s="61">
        <v>20</v>
      </c>
      <c r="B461" s="62">
        <f>IF(ISNUMBER('ESP-DMU'!$B448),'ESP-DMU'!$B448,"")</f>
        <v>1.1000000000000001</v>
      </c>
      <c r="C461" s="62" t="str">
        <f>IF(ISNUMBER('BLAST-USIT'!$B448),'BLAST-USIT'!$B448,"")</f>
        <v/>
      </c>
      <c r="D461" s="62">
        <f>IF(ISNUMBER(DOE21D!$B448),DOE21D!$B448,"")</f>
        <v>0</v>
      </c>
      <c r="E461" s="62">
        <f>IF(ISNUMBER('SRES-SUN'!$B448),'SRES-SUN'!$B448,"")</f>
        <v>0</v>
      </c>
      <c r="F461" s="62">
        <f>IF(ISNUMBER('SRES-BRE'!$B448),'SRES-BRE'!$B448,"")</f>
        <v>0</v>
      </c>
      <c r="G461" s="62">
        <f>IF(ISNUMBER(S3PAS!$B448),S3PAS!$B448,"")</f>
        <v>0</v>
      </c>
      <c r="H461" s="62">
        <f>IF(ISNUMBER(TRNSYS!$B448),TRNSYS!$B448,"")</f>
        <v>0</v>
      </c>
      <c r="I461" s="62">
        <f>IF(ISNUMBER(TASE!$B448),TASE!$B448,"")</f>
        <v>0</v>
      </c>
      <c r="J461" s="63">
        <f>IF(ISNUMBER(YourData!$B448),YourData!$B448,#N/A)</f>
        <v>0</v>
      </c>
      <c r="Q461" s="362" t="s">
        <v>302</v>
      </c>
    </row>
    <row r="462" spans="1:28">
      <c r="A462" s="61">
        <v>21</v>
      </c>
      <c r="B462" s="62">
        <f>IF(ISNUMBER('ESP-DMU'!$B449),'ESP-DMU'!$B449,"")</f>
        <v>0</v>
      </c>
      <c r="C462" s="62" t="str">
        <f>IF(ISNUMBER('BLAST-USIT'!$B449),'BLAST-USIT'!$B449,"")</f>
        <v/>
      </c>
      <c r="D462" s="62">
        <f>IF(ISNUMBER(DOE21D!$B449),DOE21D!$B449,"")</f>
        <v>0</v>
      </c>
      <c r="E462" s="62">
        <f>IF(ISNUMBER('SRES-SUN'!$B449),'SRES-SUN'!$B449,"")</f>
        <v>0</v>
      </c>
      <c r="F462" s="62">
        <f>IF(ISNUMBER('SRES-BRE'!$B449),'SRES-BRE'!$B449,"")</f>
        <v>0</v>
      </c>
      <c r="G462" s="62">
        <f>IF(ISNUMBER(S3PAS!$B449),S3PAS!$B449,"")</f>
        <v>0</v>
      </c>
      <c r="H462" s="62">
        <f>IF(ISNUMBER(TRNSYS!$B449),TRNSYS!$B449,"")</f>
        <v>0</v>
      </c>
      <c r="I462" s="62">
        <f>IF(ISNUMBER(TASE!$B449),TASE!$B449,"")</f>
        <v>0</v>
      </c>
      <c r="J462" s="63">
        <f>IF(ISNUMBER(YourData!$B449),YourData!$B449,#N/A)</f>
        <v>0</v>
      </c>
      <c r="Q462" s="362" t="s">
        <v>304</v>
      </c>
    </row>
    <row r="463" spans="1:28">
      <c r="A463" s="61">
        <v>22</v>
      </c>
      <c r="B463" s="62">
        <f>IF(ISNUMBER('ESP-DMU'!$B450),'ESP-DMU'!$B450,"")</f>
        <v>0</v>
      </c>
      <c r="C463" s="62" t="str">
        <f>IF(ISNUMBER('BLAST-USIT'!$B450),'BLAST-USIT'!$B450,"")</f>
        <v/>
      </c>
      <c r="D463" s="62">
        <f>IF(ISNUMBER(DOE21D!$B450),DOE21D!$B450,"")</f>
        <v>0</v>
      </c>
      <c r="E463" s="62">
        <f>IF(ISNUMBER('SRES-SUN'!$B450),'SRES-SUN'!$B450,"")</f>
        <v>0</v>
      </c>
      <c r="F463" s="62">
        <f>IF(ISNUMBER('SRES-BRE'!$B450),'SRES-BRE'!$B450,"")</f>
        <v>0</v>
      </c>
      <c r="G463" s="62">
        <f>IF(ISNUMBER(S3PAS!$B450),S3PAS!$B450,"")</f>
        <v>0</v>
      </c>
      <c r="H463" s="62">
        <f>IF(ISNUMBER(TRNSYS!$B450),TRNSYS!$B450,"")</f>
        <v>0</v>
      </c>
      <c r="I463" s="62">
        <f>IF(ISNUMBER(TASE!$B450),TASE!$B450,"")</f>
        <v>0</v>
      </c>
      <c r="J463" s="63">
        <f>IF(ISNUMBER(YourData!$B450),YourData!$B450,#N/A)</f>
        <v>0</v>
      </c>
      <c r="Q463" s="355"/>
      <c r="R463" s="52" t="str">
        <f>'ESP-DMU'!$E$54</f>
        <v>ESP/DMU</v>
      </c>
      <c r="S463" s="52" t="str">
        <f>'BLAST-USIT'!$E$54</f>
        <v>BLAST/US-IT</v>
      </c>
      <c r="T463" s="52" t="str">
        <f>DOE21D!$E$54</f>
        <v>DOE21D/NREL</v>
      </c>
      <c r="U463" s="52" t="str">
        <f>'SRES-SUN'!$E$54</f>
        <v>SRES-SUN/NREL</v>
      </c>
      <c r="V463" s="52" t="str">
        <f>'SRES-BRE'!$E$54</f>
        <v>SRES/BRE</v>
      </c>
      <c r="W463" s="52" t="str">
        <f>S3PAS!$E$54</f>
        <v>S3PAS/SPAIN</v>
      </c>
      <c r="X463" s="52" t="str">
        <f>TRNSYS!$E$54</f>
        <v>TSYS/BEL-BRE</v>
      </c>
      <c r="Y463" s="52" t="str">
        <f>TASE!$E$54</f>
        <v>TASE/FINLAND</v>
      </c>
      <c r="Z463" s="52" t="str">
        <f>YourData!$E$54</f>
        <v>OS/NREL</v>
      </c>
    </row>
    <row r="464" spans="1:28">
      <c r="A464" s="61">
        <v>23</v>
      </c>
      <c r="B464" s="62">
        <f>IF(ISNUMBER('ESP-DMU'!$B451),'ESP-DMU'!$B451,"")</f>
        <v>0</v>
      </c>
      <c r="C464" s="62" t="str">
        <f>IF(ISNUMBER('BLAST-USIT'!$B451),'BLAST-USIT'!$B451,"")</f>
        <v/>
      </c>
      <c r="D464" s="62">
        <f>IF(ISNUMBER(DOE21D!$B451),DOE21D!$B451,"")</f>
        <v>0</v>
      </c>
      <c r="E464" s="62">
        <f>IF(ISNUMBER('SRES-SUN'!$B451),'SRES-SUN'!$B451,"")</f>
        <v>0</v>
      </c>
      <c r="F464" s="62">
        <f>IF(ISNUMBER('SRES-BRE'!$B451),'SRES-BRE'!$B451,"")</f>
        <v>0</v>
      </c>
      <c r="G464" s="62">
        <f>IF(ISNUMBER(S3PAS!$B451),S3PAS!$B451,"")</f>
        <v>0</v>
      </c>
      <c r="H464" s="62">
        <f>IF(ISNUMBER(TRNSYS!$B451),TRNSYS!$B451,"")</f>
        <v>0</v>
      </c>
      <c r="I464" s="62">
        <f>IF(ISNUMBER(TASE!$B451),TASE!$B451,"")</f>
        <v>0</v>
      </c>
      <c r="J464" s="63">
        <f>IF(ISNUMBER(YourData!$B451),YourData!$B451,#N/A)</f>
        <v>0</v>
      </c>
      <c r="Q464" s="362" t="s">
        <v>24</v>
      </c>
      <c r="R464" s="52" t="s">
        <v>14</v>
      </c>
      <c r="S464" s="52" t="s">
        <v>15</v>
      </c>
      <c r="T464" s="52"/>
      <c r="U464" s="52" t="s">
        <v>16</v>
      </c>
      <c r="V464" s="52" t="s">
        <v>17</v>
      </c>
      <c r="W464" s="52" t="s">
        <v>18</v>
      </c>
      <c r="X464" s="52" t="s">
        <v>19</v>
      </c>
      <c r="Y464" s="52" t="s">
        <v>20</v>
      </c>
      <c r="Z464" s="53" t="s">
        <v>21</v>
      </c>
    </row>
    <row r="465" spans="1:28" ht="42">
      <c r="A465" s="61">
        <v>24</v>
      </c>
      <c r="B465" s="62">
        <f>IF(ISNUMBER('ESP-DMU'!$B452),'ESP-DMU'!$B452,"")</f>
        <v>0</v>
      </c>
      <c r="C465" s="62" t="str">
        <f>IF(ISNUMBER('BLAST-USIT'!$B452),'BLAST-USIT'!$B452,"")</f>
        <v/>
      </c>
      <c r="D465" s="62">
        <f>IF(ISNUMBER(DOE21D!$B452),DOE21D!$B452,"")</f>
        <v>0</v>
      </c>
      <c r="E465" s="62">
        <f>IF(ISNUMBER('SRES-SUN'!$B452),'SRES-SUN'!$B452,"")</f>
        <v>0</v>
      </c>
      <c r="F465" s="62">
        <f>IF(ISNUMBER('SRES-BRE'!$B452),'SRES-BRE'!$B452,"")</f>
        <v>0</v>
      </c>
      <c r="G465" s="62">
        <f>IF(ISNUMBER(S3PAS!$B452),S3PAS!$B452,"")</f>
        <v>0</v>
      </c>
      <c r="H465" s="62">
        <f>IF(ISNUMBER(TRNSYS!$B452),TRNSYS!$B452,"")</f>
        <v>0</v>
      </c>
      <c r="I465" s="62">
        <f>IF(ISNUMBER(TASE!$B452),TASE!$B452,"")</f>
        <v>0</v>
      </c>
      <c r="J465" s="63">
        <f>IF(ISNUMBER(YourData!$B452),YourData!$B452,#N/A)</f>
        <v>0</v>
      </c>
      <c r="Q465" s="370" t="str">
        <f>Q309</f>
        <v>800-430
Mass, Heating
w/ Op. Win.</v>
      </c>
      <c r="R465" s="89">
        <f t="shared" ref="R465:Z465" si="242">R309</f>
        <v>-0.2150000000000003</v>
      </c>
      <c r="S465" s="89">
        <f t="shared" si="242"/>
        <v>-0.1509999999999998</v>
      </c>
      <c r="T465" s="89">
        <f t="shared" si="242"/>
        <v>-0.14100000000000001</v>
      </c>
      <c r="U465" s="89">
        <f t="shared" si="242"/>
        <v>-0.14900000000000002</v>
      </c>
      <c r="V465" s="89" t="str">
        <f t="shared" si="242"/>
        <v/>
      </c>
      <c r="W465" s="89">
        <f t="shared" si="242"/>
        <v>-0.14199999999999946</v>
      </c>
      <c r="X465" s="89">
        <f t="shared" si="242"/>
        <v>-0.1444444444444497</v>
      </c>
      <c r="Y465" s="89">
        <f t="shared" si="242"/>
        <v>-0.19799999999999951</v>
      </c>
      <c r="Z465" s="89">
        <f t="shared" si="242"/>
        <v>-0.18421000000000021</v>
      </c>
      <c r="AA465" s="37">
        <f t="shared" ref="AA465:AA470" si="243">MIN(R465:Y465)</f>
        <v>-0.2150000000000003</v>
      </c>
      <c r="AB465" s="37">
        <f t="shared" ref="AB465:AB470" si="244">MAX(R465:Y465)</f>
        <v>-0.14100000000000001</v>
      </c>
    </row>
    <row r="466" spans="1:28" ht="42">
      <c r="A466" s="60" t="s">
        <v>87</v>
      </c>
      <c r="B466" s="60" t="s">
        <v>87</v>
      </c>
      <c r="C466" s="60" t="s">
        <v>87</v>
      </c>
      <c r="D466" s="60" t="s">
        <v>87</v>
      </c>
      <c r="E466" s="60" t="s">
        <v>87</v>
      </c>
      <c r="F466" s="60" t="s">
        <v>87</v>
      </c>
      <c r="G466" s="60" t="s">
        <v>87</v>
      </c>
      <c r="H466" s="60" t="s">
        <v>87</v>
      </c>
      <c r="I466" s="60" t="s">
        <v>87</v>
      </c>
      <c r="J466" s="60" t="s">
        <v>87</v>
      </c>
      <c r="Q466" s="370" t="str">
        <f>Q319</f>
        <v>800-430
Mass, Cooling
w/ Op. Win.</v>
      </c>
      <c r="R466" s="89">
        <f t="shared" ref="R466:Z466" si="245">R319</f>
        <v>-0.90800000000000014</v>
      </c>
      <c r="S466" s="89">
        <f t="shared" si="245"/>
        <v>-0.80500000000000005</v>
      </c>
      <c r="T466" s="89">
        <f t="shared" si="245"/>
        <v>-0.68400000000000005</v>
      </c>
      <c r="U466" s="89">
        <f t="shared" si="245"/>
        <v>-0.40999999999999992</v>
      </c>
      <c r="V466" s="89" t="str">
        <f t="shared" si="245"/>
        <v/>
      </c>
      <c r="W466" s="89">
        <f t="shared" si="245"/>
        <v>-0.54699999999999993</v>
      </c>
      <c r="X466" s="89">
        <f t="shared" si="245"/>
        <v>-0.81555555555555204</v>
      </c>
      <c r="Y466" s="89">
        <f t="shared" si="245"/>
        <v>-1.2199999999999998</v>
      </c>
      <c r="Z466" s="89">
        <f t="shared" si="245"/>
        <v>-0.87867699999999993</v>
      </c>
      <c r="AA466" s="37">
        <f t="shared" si="243"/>
        <v>-1.2199999999999998</v>
      </c>
      <c r="AB466" s="37">
        <f t="shared" si="244"/>
        <v>-0.40999999999999992</v>
      </c>
    </row>
    <row r="467" spans="1:28" ht="28">
      <c r="D467" s="13"/>
      <c r="Q467" s="370" t="str">
        <f>Q127</f>
        <v>900-600 
Mass, Heating</v>
      </c>
      <c r="R467" s="89">
        <f t="shared" ref="R467:Z467" si="246">R127</f>
        <v>-0.58699999999999974</v>
      </c>
      <c r="S467" s="89">
        <f t="shared" si="246"/>
        <v>-0.4870000000000001</v>
      </c>
      <c r="T467" s="89">
        <f t="shared" si="246"/>
        <v>-0.48799999999999999</v>
      </c>
      <c r="U467" s="89">
        <f t="shared" si="246"/>
        <v>-0.49800000000000022</v>
      </c>
      <c r="V467" s="89" t="str">
        <f t="shared" si="246"/>
        <v/>
      </c>
      <c r="W467" s="89">
        <f t="shared" si="246"/>
        <v>-0.42899999999999983</v>
      </c>
      <c r="X467" s="89">
        <f t="shared" si="246"/>
        <v>-0.41388888888888964</v>
      </c>
      <c r="Y467" s="89">
        <f t="shared" si="246"/>
        <v>-0.55699999999999994</v>
      </c>
      <c r="Z467" s="89">
        <f t="shared" si="246"/>
        <v>-0.57751000000000019</v>
      </c>
      <c r="AA467" s="37">
        <f t="shared" si="243"/>
        <v>-0.58699999999999974</v>
      </c>
      <c r="AB467" s="37">
        <f t="shared" si="244"/>
        <v>-0.41388888888888964</v>
      </c>
    </row>
    <row r="468" spans="1:28" ht="28">
      <c r="D468" s="13"/>
      <c r="Q468" s="370" t="str">
        <f>Q138</f>
        <v>900-600 
Mass, Cooling</v>
      </c>
      <c r="R468" s="89">
        <f t="shared" ref="R468:Z468" si="247">R138</f>
        <v>-3.306</v>
      </c>
      <c r="S468" s="89">
        <f t="shared" si="247"/>
        <v>-2.81</v>
      </c>
      <c r="T468" s="89">
        <f t="shared" si="247"/>
        <v>-3.1979999999999995</v>
      </c>
      <c r="U468" s="89">
        <f t="shared" si="247"/>
        <v>-2.956</v>
      </c>
      <c r="V468" s="89" t="str">
        <f t="shared" si="247"/>
        <v/>
      </c>
      <c r="W468" s="89">
        <f t="shared" si="247"/>
        <v>-2.9519999999999995</v>
      </c>
      <c r="X468" s="89">
        <f t="shared" si="247"/>
        <v>-2.9194444444444398</v>
      </c>
      <c r="Y468" s="89">
        <f t="shared" si="247"/>
        <v>-3.3550000000000004</v>
      </c>
      <c r="Z468" s="89">
        <f t="shared" si="247"/>
        <v>-3.3154699999999995</v>
      </c>
      <c r="AA468" s="37">
        <f t="shared" si="243"/>
        <v>-3.3550000000000004</v>
      </c>
      <c r="AB468" s="37">
        <f t="shared" si="244"/>
        <v>-2.81</v>
      </c>
    </row>
    <row r="469" spans="1:28" ht="42">
      <c r="D469" s="13"/>
      <c r="Q469" s="370" t="str">
        <f>Q315</f>
        <v>940-640
Mass, Heating
w/ Heating Setback</v>
      </c>
      <c r="R469" s="89">
        <f t="shared" ref="R469:Z469" si="248">R315</f>
        <v>-1.2520000000000002</v>
      </c>
      <c r="S469" s="89">
        <f t="shared" si="248"/>
        <v>-0.45800000000000018</v>
      </c>
      <c r="T469" s="89">
        <f t="shared" si="248"/>
        <v>-0.27799999999999958</v>
      </c>
      <c r="U469" s="89">
        <f t="shared" si="248"/>
        <v>-0.41400000000000059</v>
      </c>
      <c r="V469" s="89" t="str">
        <f t="shared" si="248"/>
        <v/>
      </c>
      <c r="W469" s="89">
        <f t="shared" si="248"/>
        <v>-0.23000000000000043</v>
      </c>
      <c r="X469" s="89">
        <f t="shared" si="248"/>
        <v>-0.59999999999999964</v>
      </c>
      <c r="Y469" s="89">
        <f t="shared" si="248"/>
        <v>-0.5259999999999998</v>
      </c>
      <c r="Z469" s="89">
        <f t="shared" si="248"/>
        <v>-1.4597799999999994</v>
      </c>
      <c r="AA469" s="37">
        <f t="shared" si="243"/>
        <v>-1.2520000000000002</v>
      </c>
      <c r="AB469" s="37">
        <f t="shared" si="244"/>
        <v>-0.23000000000000043</v>
      </c>
    </row>
    <row r="470" spans="1:28" ht="42">
      <c r="D470" s="13"/>
      <c r="Q470" s="370" t="str">
        <f>Q326</f>
        <v>950-650
Mass, Cooling
w/ Night Vent</v>
      </c>
      <c r="R470" s="89">
        <f t="shared" ref="R470:Z470" si="249">R326</f>
        <v>-3.9979999999999998</v>
      </c>
      <c r="S470" s="89">
        <f t="shared" si="249"/>
        <v>-3.2100000000000004</v>
      </c>
      <c r="T470" s="89">
        <f t="shared" si="249"/>
        <v>-3.8519999999999999</v>
      </c>
      <c r="U470" s="89">
        <f t="shared" si="249"/>
        <v>-3.5010000000000003</v>
      </c>
      <c r="V470" s="89" t="str">
        <f t="shared" si="249"/>
        <v/>
      </c>
      <c r="W470" s="89">
        <f t="shared" si="249"/>
        <v>-3.4659999999999997</v>
      </c>
      <c r="X470" s="89">
        <f t="shared" si="249"/>
        <v>-3.69166666666667</v>
      </c>
      <c r="Y470" s="89">
        <f t="shared" si="249"/>
        <v>-3.8120000000000003</v>
      </c>
      <c r="Z470" s="89">
        <f t="shared" si="249"/>
        <v>-4.1294500000000003</v>
      </c>
      <c r="AA470" s="37">
        <f t="shared" si="243"/>
        <v>-3.9979999999999998</v>
      </c>
      <c r="AB470" s="37">
        <f t="shared" si="244"/>
        <v>-3.2100000000000004</v>
      </c>
    </row>
    <row r="471" spans="1:28">
      <c r="D471" s="13"/>
      <c r="Q471" s="355"/>
    </row>
    <row r="472" spans="1:28">
      <c r="D472" s="13"/>
      <c r="Q472" s="355"/>
    </row>
    <row r="473" spans="1:28">
      <c r="D473" s="13"/>
      <c r="Q473" s="362" t="s">
        <v>305</v>
      </c>
    </row>
    <row r="474" spans="1:28">
      <c r="A474" s="51" t="s">
        <v>97</v>
      </c>
      <c r="D474" s="13"/>
      <c r="Q474" s="362" t="s">
        <v>306</v>
      </c>
    </row>
    <row r="475" spans="1:28">
      <c r="A475" s="51" t="s">
        <v>98</v>
      </c>
      <c r="D475" s="13"/>
      <c r="J475" s="53"/>
      <c r="Q475" s="355"/>
      <c r="R475" s="52" t="str">
        <f>'ESP-DMU'!$E$54</f>
        <v>ESP/DMU</v>
      </c>
      <c r="S475" s="52" t="str">
        <f>'BLAST-USIT'!$E$54</f>
        <v>BLAST/US-IT</v>
      </c>
      <c r="T475" s="52" t="str">
        <f>DOE21D!$E$54</f>
        <v>DOE21D/NREL</v>
      </c>
      <c r="U475" s="52" t="str">
        <f>'SRES-SUN'!$E$54</f>
        <v>SRES-SUN/NREL</v>
      </c>
      <c r="V475" s="52" t="str">
        <f>'SRES-BRE'!$E$54</f>
        <v>SRES/BRE</v>
      </c>
      <c r="W475" s="52" t="str">
        <f>S3PAS!$E$54</f>
        <v>S3PAS/SPAIN</v>
      </c>
      <c r="X475" s="52" t="str">
        <f>TRNSYS!$E$54</f>
        <v>TSYS/BEL-BRE</v>
      </c>
      <c r="Y475" s="52" t="str">
        <f>TASE!$E$54</f>
        <v>TASE/FINLAND</v>
      </c>
      <c r="Z475" s="52" t="str">
        <f>YourData!$E$54</f>
        <v>OS/NREL</v>
      </c>
    </row>
    <row r="476" spans="1:28">
      <c r="A476" s="51" t="s">
        <v>88</v>
      </c>
      <c r="D476" s="13"/>
      <c r="J476" s="53"/>
      <c r="Q476" s="362" t="s">
        <v>24</v>
      </c>
      <c r="R476" s="52" t="s">
        <v>14</v>
      </c>
      <c r="S476" s="52" t="s">
        <v>15</v>
      </c>
      <c r="T476" s="52"/>
      <c r="U476" s="52" t="s">
        <v>16</v>
      </c>
      <c r="V476" s="52" t="s">
        <v>17</v>
      </c>
      <c r="W476" s="52" t="s">
        <v>18</v>
      </c>
      <c r="X476" s="52" t="s">
        <v>19</v>
      </c>
      <c r="Y476" s="52" t="s">
        <v>20</v>
      </c>
      <c r="Z476" s="53" t="s">
        <v>21</v>
      </c>
    </row>
    <row r="477" spans="1:28" ht="42">
      <c r="A477" s="51" t="s">
        <v>83</v>
      </c>
      <c r="D477" s="13"/>
      <c r="J477" s="53"/>
      <c r="Q477" s="370" t="str">
        <f>Q157</f>
        <v>200-195
Heating
Surface Convection</v>
      </c>
      <c r="R477" s="89">
        <f t="shared" ref="R477:Z477" si="250">R157</f>
        <v>1.085</v>
      </c>
      <c r="S477" s="89" t="str">
        <f t="shared" si="250"/>
        <v/>
      </c>
      <c r="T477" s="89" t="str">
        <f t="shared" si="250"/>
        <v/>
      </c>
      <c r="U477" s="89" t="str">
        <f t="shared" si="250"/>
        <v/>
      </c>
      <c r="V477" s="89" t="str">
        <f t="shared" si="250"/>
        <v/>
      </c>
      <c r="W477" s="89" t="str">
        <f t="shared" si="250"/>
        <v/>
      </c>
      <c r="X477" s="89" t="str">
        <f t="shared" si="250"/>
        <v/>
      </c>
      <c r="Y477" s="89" t="str">
        <f t="shared" si="250"/>
        <v/>
      </c>
      <c r="Z477" s="89">
        <f t="shared" si="250"/>
        <v>1.2222200000000001</v>
      </c>
      <c r="AA477" s="37">
        <f t="shared" ref="AA477:AA484" si="251">MIN(R477:Y477)</f>
        <v>1.085</v>
      </c>
      <c r="AB477" s="37">
        <f t="shared" ref="AB477:AB484" si="252">MAX(R477:Y477)</f>
        <v>1.085</v>
      </c>
    </row>
    <row r="478" spans="1:28" ht="42">
      <c r="A478" s="51" t="s">
        <v>65</v>
      </c>
      <c r="B478" s="52" t="str">
        <f>'ESP-DMU'!$E$54</f>
        <v>ESP/DMU</v>
      </c>
      <c r="C478" s="52" t="str">
        <f>'BLAST-USIT'!$E$54</f>
        <v>BLAST/US-IT</v>
      </c>
      <c r="D478" s="52" t="str">
        <f>DOE21D!$E$54</f>
        <v>DOE21D/NREL</v>
      </c>
      <c r="E478" s="52" t="str">
        <f>'SRES-SUN'!$E$54</f>
        <v>SRES-SUN/NREL</v>
      </c>
      <c r="F478" s="52" t="str">
        <f>'SRES-BRE'!$E$54</f>
        <v>SRES/BRE</v>
      </c>
      <c r="G478" s="52" t="str">
        <f>S3PAS!$E$54</f>
        <v>S3PAS/SPAIN</v>
      </c>
      <c r="H478" s="52" t="str">
        <f>TRNSYS!$E$54</f>
        <v>TSYS/BEL-BRE</v>
      </c>
      <c r="I478" s="52" t="str">
        <f>TASE!$E$54</f>
        <v>TASE/FINLAND</v>
      </c>
      <c r="J478" s="52" t="str">
        <f>YourData!$E$54</f>
        <v>OS/NREL</v>
      </c>
      <c r="Q478" s="370" t="str">
        <f>Q180</f>
        <v>200-195
Cooling
Surface Convection</v>
      </c>
      <c r="R478" s="89">
        <f t="shared" ref="R478:Z478" si="253">R180</f>
        <v>0.15599999999999997</v>
      </c>
      <c r="S478" s="89" t="str">
        <f t="shared" si="253"/>
        <v/>
      </c>
      <c r="T478" s="89" t="str">
        <f t="shared" si="253"/>
        <v/>
      </c>
      <c r="U478" s="89" t="str">
        <f t="shared" si="253"/>
        <v/>
      </c>
      <c r="V478" s="89" t="str">
        <f t="shared" si="253"/>
        <v/>
      </c>
      <c r="W478" s="89" t="str">
        <f t="shared" si="253"/>
        <v/>
      </c>
      <c r="X478" s="89" t="str">
        <f t="shared" si="253"/>
        <v/>
      </c>
      <c r="Y478" s="89" t="str">
        <f t="shared" si="253"/>
        <v/>
      </c>
      <c r="Z478" s="89">
        <f t="shared" si="253"/>
        <v>0.17499999999999999</v>
      </c>
      <c r="AA478" s="37">
        <f t="shared" si="251"/>
        <v>0.15599999999999997</v>
      </c>
      <c r="AB478" s="37">
        <f t="shared" si="252"/>
        <v>0.15599999999999997</v>
      </c>
    </row>
    <row r="479" spans="1:28" ht="56">
      <c r="A479" s="51" t="s">
        <v>66</v>
      </c>
      <c r="B479" s="52" t="str">
        <f>'ESP-DMU'!$E$52</f>
        <v>DMU</v>
      </c>
      <c r="C479" s="52" t="str">
        <f>'BLAST-USIT'!$E$52</f>
        <v>US-IT</v>
      </c>
      <c r="D479" s="52" t="str">
        <f>DOE21D!$E$52</f>
        <v>NREL</v>
      </c>
      <c r="E479" s="52" t="str">
        <f>'SRES-SUN'!$E$52</f>
        <v>NREL</v>
      </c>
      <c r="F479" s="52" t="str">
        <f>'SRES-BRE'!$E$52</f>
        <v>BRE</v>
      </c>
      <c r="G479" s="52" t="str">
        <f>S3PAS!$E$52</f>
        <v>SPAIN</v>
      </c>
      <c r="H479" s="52" t="str">
        <f>TRNSYS!$E$52</f>
        <v>BEL-BRE</v>
      </c>
      <c r="I479" s="52" t="str">
        <f>TASE!$E$52</f>
        <v>FINLAND</v>
      </c>
      <c r="J479" s="52" t="str">
        <f>YourData!$E$52</f>
        <v>NREL</v>
      </c>
      <c r="Q479" s="370" t="str">
        <f>Q158</f>
        <v>210-200
Heating
Ext IR 
(Int IR "off")</v>
      </c>
      <c r="R479" s="89">
        <f t="shared" ref="R479:Z479" si="254">R158</f>
        <v>1.2040000000000006</v>
      </c>
      <c r="S479" s="89" t="str">
        <f t="shared" si="254"/>
        <v/>
      </c>
      <c r="T479" s="89" t="str">
        <f t="shared" si="254"/>
        <v/>
      </c>
      <c r="U479" s="89" t="str">
        <f t="shared" si="254"/>
        <v/>
      </c>
      <c r="V479" s="89" t="str">
        <f t="shared" si="254"/>
        <v/>
      </c>
      <c r="W479" s="89" t="str">
        <f t="shared" si="254"/>
        <v/>
      </c>
      <c r="X479" s="89" t="str">
        <f t="shared" si="254"/>
        <v/>
      </c>
      <c r="Y479" s="89" t="str">
        <f t="shared" si="254"/>
        <v/>
      </c>
      <c r="Z479" s="89">
        <f t="shared" si="254"/>
        <v>1.0222299999999995</v>
      </c>
      <c r="AA479" s="37">
        <f t="shared" si="251"/>
        <v>1.2040000000000006</v>
      </c>
      <c r="AB479" s="37">
        <f t="shared" si="252"/>
        <v>1.2040000000000006</v>
      </c>
    </row>
    <row r="480" spans="1:28" ht="56">
      <c r="A480" s="51" t="s">
        <v>85</v>
      </c>
      <c r="B480" s="53" t="s">
        <v>86</v>
      </c>
      <c r="C480" s="53" t="s">
        <v>86</v>
      </c>
      <c r="D480" s="53" t="s">
        <v>86</v>
      </c>
      <c r="E480" s="53" t="s">
        <v>86</v>
      </c>
      <c r="F480" s="53" t="s">
        <v>86</v>
      </c>
      <c r="G480" s="53" t="s">
        <v>86</v>
      </c>
      <c r="H480" s="53" t="s">
        <v>86</v>
      </c>
      <c r="I480" s="53" t="s">
        <v>86</v>
      </c>
      <c r="J480" s="53" t="s">
        <v>86</v>
      </c>
      <c r="Q480" s="370" t="str">
        <f>Q181</f>
        <v>210-200
Cooling
Ext IR
(Int IR "off")</v>
      </c>
      <c r="R480" s="89">
        <f t="shared" ref="R480:Z480" si="255">R181</f>
        <v>-0.40799999999999992</v>
      </c>
      <c r="S480" s="89" t="str">
        <f t="shared" si="255"/>
        <v/>
      </c>
      <c r="T480" s="89" t="str">
        <f t="shared" si="255"/>
        <v/>
      </c>
      <c r="U480" s="89" t="str">
        <f t="shared" si="255"/>
        <v/>
      </c>
      <c r="V480" s="89" t="str">
        <f t="shared" si="255"/>
        <v/>
      </c>
      <c r="W480" s="89" t="str">
        <f t="shared" si="255"/>
        <v/>
      </c>
      <c r="X480" s="89" t="str">
        <f t="shared" si="255"/>
        <v/>
      </c>
      <c r="Y480" s="89" t="str">
        <f t="shared" si="255"/>
        <v/>
      </c>
      <c r="Z480" s="89">
        <f t="shared" si="255"/>
        <v>-0.22222199999999998</v>
      </c>
      <c r="AA480" s="37">
        <f t="shared" si="251"/>
        <v>-0.40799999999999992</v>
      </c>
      <c r="AB480" s="37">
        <f t="shared" si="252"/>
        <v>-0.40799999999999992</v>
      </c>
    </row>
    <row r="481" spans="1:28" ht="56">
      <c r="A481" s="60" t="s">
        <v>87</v>
      </c>
      <c r="B481" s="60" t="s">
        <v>87</v>
      </c>
      <c r="C481" s="60" t="s">
        <v>87</v>
      </c>
      <c r="D481" s="60" t="s">
        <v>87</v>
      </c>
      <c r="E481" s="60" t="s">
        <v>87</v>
      </c>
      <c r="F481" s="60" t="s">
        <v>87</v>
      </c>
      <c r="G481" s="60" t="s">
        <v>87</v>
      </c>
      <c r="H481" s="60" t="s">
        <v>87</v>
      </c>
      <c r="I481" s="60" t="s">
        <v>87</v>
      </c>
      <c r="J481" s="60" t="s">
        <v>87</v>
      </c>
      <c r="Q481" s="370" t="str">
        <f>Q159</f>
        <v>220-215
Heating
Ext IR
(Int IR "on")</v>
      </c>
      <c r="R481" s="89">
        <f t="shared" ref="R481:Z481" si="256">R159</f>
        <v>1.3970000000000002</v>
      </c>
      <c r="S481" s="89" t="str">
        <f t="shared" si="256"/>
        <v/>
      </c>
      <c r="T481" s="89" t="str">
        <f t="shared" si="256"/>
        <v/>
      </c>
      <c r="U481" s="89" t="str">
        <f t="shared" si="256"/>
        <v/>
      </c>
      <c r="V481" s="89" t="str">
        <f t="shared" si="256"/>
        <v/>
      </c>
      <c r="W481" s="89" t="str">
        <f t="shared" si="256"/>
        <v/>
      </c>
      <c r="X481" s="89" t="str">
        <f t="shared" si="256"/>
        <v/>
      </c>
      <c r="Y481" s="89" t="str">
        <f t="shared" si="256"/>
        <v/>
      </c>
      <c r="Z481" s="89">
        <f t="shared" si="256"/>
        <v>1.1611099999999999</v>
      </c>
      <c r="AA481" s="37">
        <f t="shared" si="251"/>
        <v>1.3970000000000002</v>
      </c>
      <c r="AB481" s="37">
        <f t="shared" si="252"/>
        <v>1.3970000000000002</v>
      </c>
    </row>
    <row r="482" spans="1:28" ht="56">
      <c r="A482" s="60"/>
      <c r="B482" s="52" t="str">
        <f>'ESP-DMU'!$E$54</f>
        <v>ESP/DMU</v>
      </c>
      <c r="C482" s="52" t="str">
        <f>'BLAST-USIT'!$E$54</f>
        <v>BLAST/US-IT</v>
      </c>
      <c r="D482" s="52" t="str">
        <f>DOE21D!$E$54</f>
        <v>DOE21D/NREL</v>
      </c>
      <c r="E482" s="52" t="str">
        <f>'SRES-SUN'!$E$54</f>
        <v>SRES-SUN/NREL</v>
      </c>
      <c r="F482" s="52" t="str">
        <f>'SRES-BRE'!$E$54</f>
        <v>SRES/BRE</v>
      </c>
      <c r="G482" s="52" t="str">
        <f>S3PAS!$E$54</f>
        <v>S3PAS/SPAIN</v>
      </c>
      <c r="H482" s="52" t="str">
        <f>TRNSYS!$E$54</f>
        <v>TSYS/BEL-BRE</v>
      </c>
      <c r="I482" s="52" t="str">
        <f>TASE!$E$54</f>
        <v>TASE/FINLAND</v>
      </c>
      <c r="J482" s="52" t="str">
        <f>YourData!$E$54</f>
        <v>OS/NREL</v>
      </c>
      <c r="Q482" s="370" t="str">
        <f>Q182</f>
        <v>220-215
Cooling
Ext IR
(Int IR "on")</v>
      </c>
      <c r="R482" s="89">
        <f t="shared" ref="R482:Z482" si="257">R182</f>
        <v>-0.45300000000000001</v>
      </c>
      <c r="S482" s="89" t="str">
        <f t="shared" si="257"/>
        <v/>
      </c>
      <c r="T482" s="89" t="str">
        <f t="shared" si="257"/>
        <v/>
      </c>
      <c r="U482" s="89" t="str">
        <f t="shared" si="257"/>
        <v/>
      </c>
      <c r="V482" s="89" t="str">
        <f t="shared" si="257"/>
        <v/>
      </c>
      <c r="W482" s="89" t="str">
        <f t="shared" si="257"/>
        <v/>
      </c>
      <c r="X482" s="89" t="str">
        <f t="shared" si="257"/>
        <v/>
      </c>
      <c r="Y482" s="89" t="str">
        <f t="shared" si="257"/>
        <v/>
      </c>
      <c r="Z482" s="89">
        <f t="shared" si="257"/>
        <v>-0.23888799999999999</v>
      </c>
      <c r="AA482" s="37">
        <f t="shared" si="251"/>
        <v>-0.45300000000000001</v>
      </c>
      <c r="AB482" s="37">
        <f t="shared" si="252"/>
        <v>-0.45300000000000001</v>
      </c>
    </row>
    <row r="483" spans="1:28" ht="56">
      <c r="A483" s="61">
        <v>1</v>
      </c>
      <c r="B483" s="62">
        <f>IF(ISNUMBER('ESP-DMU'!$B469),'ESP-DMU'!$B469,"")</f>
        <v>0</v>
      </c>
      <c r="C483" s="62" t="str">
        <f>IF(ISNUMBER('BLAST-USIT'!$B469),'BLAST-USIT'!$B469,"")</f>
        <v/>
      </c>
      <c r="D483" s="62">
        <f>IF(ISNUMBER(DOE21D!$B469),DOE21D!$B469,"")</f>
        <v>0</v>
      </c>
      <c r="E483" s="62">
        <f>IF(ISNUMBER('SRES-SUN'!$B469),'SRES-SUN'!$B469,"")</f>
        <v>0</v>
      </c>
      <c r="F483" s="62">
        <f>IF(ISNUMBER('SRES-BRE'!$B469),'SRES-BRE'!$B469,"")</f>
        <v>0</v>
      </c>
      <c r="G483" s="62">
        <f>IF(ISNUMBER(S3PAS!$B469),S3PAS!$B469,"")</f>
        <v>0</v>
      </c>
      <c r="H483" s="62">
        <f>IF(ISNUMBER(TRNSYS!$B469),TRNSYS!$B469,"")</f>
        <v>0</v>
      </c>
      <c r="I483" s="62">
        <f>IF(ISNUMBER(TASE!$B469),TASE!$B469,"")</f>
        <v>0</v>
      </c>
      <c r="J483" s="63">
        <f>IF(ISNUMBER(YourData!$B469),YourData!$B469,#N/A)</f>
        <v>0</v>
      </c>
      <c r="Q483" s="370" t="str">
        <f>Q160</f>
        <v>215-200
Heating
Int IR
(Ext IR "off")</v>
      </c>
      <c r="R483" s="89">
        <f t="shared" ref="R483:Z483" si="258">R160</f>
        <v>0.29499999999999993</v>
      </c>
      <c r="S483" s="89" t="str">
        <f t="shared" si="258"/>
        <v/>
      </c>
      <c r="T483" s="89" t="str">
        <f t="shared" si="258"/>
        <v/>
      </c>
      <c r="U483" s="89" t="str">
        <f t="shared" si="258"/>
        <v/>
      </c>
      <c r="V483" s="89" t="str">
        <f t="shared" si="258"/>
        <v/>
      </c>
      <c r="W483" s="89" t="str">
        <f t="shared" si="258"/>
        <v/>
      </c>
      <c r="X483" s="89" t="str">
        <f t="shared" si="258"/>
        <v/>
      </c>
      <c r="Y483" s="89" t="str">
        <f t="shared" si="258"/>
        <v/>
      </c>
      <c r="Z483" s="89">
        <f t="shared" si="258"/>
        <v>0.37223000000000006</v>
      </c>
      <c r="AA483" s="37">
        <f t="shared" si="251"/>
        <v>0.29499999999999993</v>
      </c>
      <c r="AB483" s="37">
        <f t="shared" si="252"/>
        <v>0.29499999999999993</v>
      </c>
    </row>
    <row r="484" spans="1:28" ht="56">
      <c r="A484" s="61">
        <v>2</v>
      </c>
      <c r="B484" s="62">
        <f>IF(ISNUMBER('ESP-DMU'!$B470),'ESP-DMU'!$B470,"")</f>
        <v>0</v>
      </c>
      <c r="C484" s="62" t="str">
        <f>IF(ISNUMBER('BLAST-USIT'!$B470),'BLAST-USIT'!$B470,"")</f>
        <v/>
      </c>
      <c r="D484" s="62">
        <f>IF(ISNUMBER(DOE21D!$B470),DOE21D!$B470,"")</f>
        <v>0</v>
      </c>
      <c r="E484" s="62">
        <f>IF(ISNUMBER('SRES-SUN'!$B470),'SRES-SUN'!$B470,"")</f>
        <v>0</v>
      </c>
      <c r="F484" s="62">
        <f>IF(ISNUMBER('SRES-BRE'!$B470),'SRES-BRE'!$B470,"")</f>
        <v>0</v>
      </c>
      <c r="G484" s="62">
        <f>IF(ISNUMBER(S3PAS!$B470),S3PAS!$B470,"")</f>
        <v>0</v>
      </c>
      <c r="H484" s="62">
        <f>IF(ISNUMBER(TRNSYS!$B470),TRNSYS!$B470,"")</f>
        <v>0</v>
      </c>
      <c r="I484" s="62">
        <f>IF(ISNUMBER(TASE!$B470),TASE!$B470,"")</f>
        <v>0</v>
      </c>
      <c r="J484" s="63">
        <f>IF(ISNUMBER(YourData!$B470),YourData!$B470,#N/A)</f>
        <v>0</v>
      </c>
      <c r="Q484" s="370" t="str">
        <f>Q161</f>
        <v>220-210
Heating
Int IR
(Ext IR "on")</v>
      </c>
      <c r="R484" s="89">
        <f t="shared" ref="R484:Z484" si="259">R161</f>
        <v>0.48799999999999955</v>
      </c>
      <c r="S484" s="89">
        <f t="shared" si="259"/>
        <v>0.65599999999999969</v>
      </c>
      <c r="T484" s="89" t="str">
        <f t="shared" si="259"/>
        <v/>
      </c>
      <c r="U484" s="89" t="str">
        <f t="shared" si="259"/>
        <v/>
      </c>
      <c r="V484" s="89" t="str">
        <f t="shared" si="259"/>
        <v/>
      </c>
      <c r="W484" s="89" t="str">
        <f t="shared" si="259"/>
        <v/>
      </c>
      <c r="X484" s="89">
        <f t="shared" si="259"/>
        <v>0.74299999999999944</v>
      </c>
      <c r="Y484" s="89">
        <f t="shared" si="259"/>
        <v>0.47000000000000064</v>
      </c>
      <c r="Z484" s="89">
        <f t="shared" si="259"/>
        <v>0.5111100000000004</v>
      </c>
      <c r="AA484" s="37">
        <f t="shared" si="251"/>
        <v>0.47000000000000064</v>
      </c>
      <c r="AB484" s="37">
        <f t="shared" si="252"/>
        <v>0.74299999999999944</v>
      </c>
    </row>
    <row r="485" spans="1:28">
      <c r="A485" s="61">
        <v>3</v>
      </c>
      <c r="B485" s="62">
        <f>IF(ISNUMBER('ESP-DMU'!$B471),'ESP-DMU'!$B471,"")</f>
        <v>0</v>
      </c>
      <c r="C485" s="62" t="str">
        <f>IF(ISNUMBER('BLAST-USIT'!$B471),'BLAST-USIT'!$B471,"")</f>
        <v/>
      </c>
      <c r="D485" s="62">
        <f>IF(ISNUMBER(DOE21D!$B471),DOE21D!$B471,"")</f>
        <v>0</v>
      </c>
      <c r="E485" s="62">
        <f>IF(ISNUMBER('SRES-SUN'!$B471),'SRES-SUN'!$B471,"")</f>
        <v>0</v>
      </c>
      <c r="F485" s="62">
        <f>IF(ISNUMBER('SRES-BRE'!$B471),'SRES-BRE'!$B471,"")</f>
        <v>0</v>
      </c>
      <c r="G485" s="62">
        <f>IF(ISNUMBER(S3PAS!$B471),S3PAS!$B471,"")</f>
        <v>0</v>
      </c>
      <c r="H485" s="62">
        <f>IF(ISNUMBER(TRNSYS!$B471),TRNSYS!$B471,"")</f>
        <v>0</v>
      </c>
      <c r="I485" s="62">
        <f>IF(ISNUMBER(TASE!$B471),TASE!$B471,"")</f>
        <v>0</v>
      </c>
      <c r="J485" s="63">
        <f>IF(ISNUMBER(YourData!$B471),YourData!$B471,#N/A)</f>
        <v>0</v>
      </c>
      <c r="Q485" s="355"/>
    </row>
    <row r="486" spans="1:28">
      <c r="A486" s="61">
        <v>4</v>
      </c>
      <c r="B486" s="62">
        <f>IF(ISNUMBER('ESP-DMU'!$B472),'ESP-DMU'!$B472,"")</f>
        <v>0</v>
      </c>
      <c r="C486" s="62" t="str">
        <f>IF(ISNUMBER('BLAST-USIT'!$B472),'BLAST-USIT'!$B472,"")</f>
        <v/>
      </c>
      <c r="D486" s="62">
        <f>IF(ISNUMBER(DOE21D!$B472),DOE21D!$B472,"")</f>
        <v>0</v>
      </c>
      <c r="E486" s="62">
        <f>IF(ISNUMBER('SRES-SUN'!$B472),'SRES-SUN'!$B472,"")</f>
        <v>0</v>
      </c>
      <c r="F486" s="62">
        <f>IF(ISNUMBER('SRES-BRE'!$B472),'SRES-BRE'!$B472,"")</f>
        <v>0</v>
      </c>
      <c r="G486" s="62">
        <f>IF(ISNUMBER(S3PAS!$B472),S3PAS!$B472,"")</f>
        <v>0</v>
      </c>
      <c r="H486" s="62">
        <f>IF(ISNUMBER(TRNSYS!$B472),TRNSYS!$B472,"")</f>
        <v>0</v>
      </c>
      <c r="I486" s="62">
        <f>IF(ISNUMBER(TASE!$B472),TASE!$B472,"")</f>
        <v>0</v>
      </c>
      <c r="J486" s="63">
        <f>IF(ISNUMBER(YourData!$B472),YourData!$B472,#N/A)</f>
        <v>0</v>
      </c>
      <c r="Q486" s="355"/>
    </row>
    <row r="487" spans="1:28">
      <c r="A487" s="61">
        <v>5</v>
      </c>
      <c r="B487" s="62">
        <f>IF(ISNUMBER('ESP-DMU'!$B473),'ESP-DMU'!$B473,"")</f>
        <v>0.4</v>
      </c>
      <c r="C487" s="62" t="str">
        <f>IF(ISNUMBER('BLAST-USIT'!$B473),'BLAST-USIT'!$B473,"")</f>
        <v/>
      </c>
      <c r="D487" s="62">
        <f>IF(ISNUMBER(DOE21D!$B473),DOE21D!$B473,"")</f>
        <v>0</v>
      </c>
      <c r="E487" s="62">
        <f>IF(ISNUMBER('SRES-SUN'!$B473),'SRES-SUN'!$B473,"")</f>
        <v>0.16666666666666699</v>
      </c>
      <c r="F487" s="62">
        <f>IF(ISNUMBER('SRES-BRE'!$B473),'SRES-BRE'!$B473,"")</f>
        <v>0.14000000000000001</v>
      </c>
      <c r="G487" s="62">
        <f>IF(ISNUMBER(S3PAS!$B473),S3PAS!$B473,"")</f>
        <v>0</v>
      </c>
      <c r="H487" s="62">
        <f>IF(ISNUMBER(TRNSYS!$B473),TRNSYS!$B473,"")</f>
        <v>0.17</v>
      </c>
      <c r="I487" s="62">
        <f>IF(ISNUMBER(TASE!$B473),TASE!$B473,"")</f>
        <v>0.2</v>
      </c>
      <c r="J487" s="63">
        <f>IF(ISNUMBER(YourData!$B473),YourData!$B473,#N/A)</f>
        <v>2.86</v>
      </c>
      <c r="Q487" s="362" t="s">
        <v>307</v>
      </c>
    </row>
    <row r="488" spans="1:28">
      <c r="A488" s="61">
        <v>6</v>
      </c>
      <c r="B488" s="62">
        <f>IF(ISNUMBER('ESP-DMU'!$B474),'ESP-DMU'!$B474,"")</f>
        <v>17.899999999999999</v>
      </c>
      <c r="C488" s="62" t="str">
        <f>IF(ISNUMBER('BLAST-USIT'!$B474),'BLAST-USIT'!$B474,"")</f>
        <v/>
      </c>
      <c r="D488" s="62">
        <f>IF(ISNUMBER(DOE21D!$B474),DOE21D!$B474,"")</f>
        <v>19.96</v>
      </c>
      <c r="E488" s="62">
        <f>IF(ISNUMBER('SRES-SUN'!$B474),'SRES-SUN'!$B474,"")</f>
        <v>27.827500000000001</v>
      </c>
      <c r="F488" s="62">
        <f>IF(ISNUMBER('SRES-BRE'!$B474),'SRES-BRE'!$B474,"")</f>
        <v>29.94</v>
      </c>
      <c r="G488" s="62">
        <f>IF(ISNUMBER(S3PAS!$B474),S3PAS!$B474,"")</f>
        <v>28</v>
      </c>
      <c r="H488" s="62">
        <f>IF(ISNUMBER(TRNSYS!$B474),TRNSYS!$B474,"")</f>
        <v>27.01</v>
      </c>
      <c r="I488" s="62">
        <f>IF(ISNUMBER(TASE!$B474),TASE!$B474,"")</f>
        <v>25.7</v>
      </c>
      <c r="J488" s="63">
        <f>IF(ISNUMBER(YourData!$B474),YourData!$B474,#N/A)</f>
        <v>35.659999999999997</v>
      </c>
      <c r="Q488" s="362" t="s">
        <v>304</v>
      </c>
    </row>
    <row r="489" spans="1:28">
      <c r="A489" s="61">
        <v>7</v>
      </c>
      <c r="B489" s="62">
        <f>IF(ISNUMBER('ESP-DMU'!$B475),'ESP-DMU'!$B475,"")</f>
        <v>58.5</v>
      </c>
      <c r="C489" s="62" t="str">
        <f>IF(ISNUMBER('BLAST-USIT'!$B475),'BLAST-USIT'!$B475,"")</f>
        <v/>
      </c>
      <c r="D489" s="62">
        <f>IF(ISNUMBER(DOE21D!$B475),DOE21D!$B475,"")</f>
        <v>65.86</v>
      </c>
      <c r="E489" s="62">
        <f>IF(ISNUMBER('SRES-SUN'!$B475),'SRES-SUN'!$B475,"")</f>
        <v>77.302499999999995</v>
      </c>
      <c r="F489" s="62">
        <f>IF(ISNUMBER('SRES-BRE'!$B475),'SRES-BRE'!$B475,"")</f>
        <v>89.2</v>
      </c>
      <c r="G489" s="62">
        <f>IF(ISNUMBER(S3PAS!$B475),S3PAS!$B475,"")</f>
        <v>80</v>
      </c>
      <c r="H489" s="62">
        <f>IF(ISNUMBER(TRNSYS!$B475),TRNSYS!$B475,"")</f>
        <v>63</v>
      </c>
      <c r="I489" s="62">
        <f>IF(ISNUMBER(TASE!$B475),TASE!$B475,"")</f>
        <v>62.1</v>
      </c>
      <c r="J489" s="63">
        <f>IF(ISNUMBER(YourData!$B475),YourData!$B475,#N/A)</f>
        <v>90.29</v>
      </c>
      <c r="Q489" s="355"/>
      <c r="R489" s="52" t="str">
        <f>'ESP-DMU'!$E$54</f>
        <v>ESP/DMU</v>
      </c>
      <c r="S489" s="52" t="str">
        <f>'BLAST-USIT'!$E$54</f>
        <v>BLAST/US-IT</v>
      </c>
      <c r="T489" s="52" t="str">
        <f>DOE21D!$E$54</f>
        <v>DOE21D/NREL</v>
      </c>
      <c r="U489" s="52" t="str">
        <f>'SRES-SUN'!$E$54</f>
        <v>SRES-SUN/NREL</v>
      </c>
      <c r="V489" s="52" t="str">
        <f>'SRES-BRE'!$E$54</f>
        <v>SRES/BRE</v>
      </c>
      <c r="W489" s="52" t="str">
        <f>S3PAS!$E$54</f>
        <v>S3PAS/SPAIN</v>
      </c>
      <c r="X489" s="52" t="str">
        <f>TRNSYS!$E$54</f>
        <v>TSYS/BEL-BRE</v>
      </c>
      <c r="Y489" s="52" t="str">
        <f>TASE!$E$54</f>
        <v>TASE/FINLAND</v>
      </c>
      <c r="Z489" s="52" t="str">
        <f>YourData!$E$54</f>
        <v>OS/NREL</v>
      </c>
    </row>
    <row r="490" spans="1:28">
      <c r="A490" s="61">
        <v>8</v>
      </c>
      <c r="B490" s="62">
        <f>IF(ISNUMBER('ESP-DMU'!$B476),'ESP-DMU'!$B476,"")</f>
        <v>91.8</v>
      </c>
      <c r="C490" s="62" t="str">
        <f>IF(ISNUMBER('BLAST-USIT'!$B476),'BLAST-USIT'!$B476,"")</f>
        <v/>
      </c>
      <c r="D490" s="62">
        <f>IF(ISNUMBER(DOE21D!$B476),DOE21D!$B476,"")</f>
        <v>97.11</v>
      </c>
      <c r="E490" s="62">
        <f>IF(ISNUMBER('SRES-SUN'!$B476),'SRES-SUN'!$B476,"")</f>
        <v>99.989166666666705</v>
      </c>
      <c r="F490" s="62">
        <f>IF(ISNUMBER('SRES-BRE'!$B476),'SRES-BRE'!$B476,"")</f>
        <v>112.85</v>
      </c>
      <c r="G490" s="62">
        <f>IF(ISNUMBER(S3PAS!$B476),S3PAS!$B476,"")</f>
        <v>104</v>
      </c>
      <c r="H490" s="62">
        <f>IF(ISNUMBER(TRNSYS!$B476),TRNSYS!$B476,"")</f>
        <v>71.22</v>
      </c>
      <c r="I490" s="62">
        <f>IF(ISNUMBER(TASE!$B476),TASE!$B476,"")</f>
        <v>72</v>
      </c>
      <c r="J490" s="63">
        <f>IF(ISNUMBER(YourData!$B476),YourData!$B476,#N/A)</f>
        <v>128.82</v>
      </c>
      <c r="Q490" s="362" t="s">
        <v>24</v>
      </c>
      <c r="R490" s="52" t="s">
        <v>14</v>
      </c>
      <c r="S490" s="52" t="s">
        <v>15</v>
      </c>
      <c r="T490" s="52"/>
      <c r="U490" s="52" t="s">
        <v>16</v>
      </c>
      <c r="V490" s="52" t="s">
        <v>17</v>
      </c>
      <c r="W490" s="52" t="s">
        <v>18</v>
      </c>
      <c r="X490" s="52" t="s">
        <v>19</v>
      </c>
      <c r="Y490" s="52" t="s">
        <v>20</v>
      </c>
      <c r="Z490" s="53" t="s">
        <v>21</v>
      </c>
    </row>
    <row r="491" spans="1:28" ht="42">
      <c r="A491" s="61">
        <v>9</v>
      </c>
      <c r="B491" s="62">
        <f>IF(ISNUMBER('ESP-DMU'!$B477),'ESP-DMU'!$B477,"")</f>
        <v>113.7</v>
      </c>
      <c r="C491" s="62" t="str">
        <f>IF(ISNUMBER('BLAST-USIT'!$B477),'BLAST-USIT'!$B477,"")</f>
        <v/>
      </c>
      <c r="D491" s="62">
        <f>IF(ISNUMBER(DOE21D!$B477),DOE21D!$B477,"")</f>
        <v>116.89</v>
      </c>
      <c r="E491" s="62">
        <f>IF(ISNUMBER('SRES-SUN'!$B477),'SRES-SUN'!$B477,"")</f>
        <v>120.050555555556</v>
      </c>
      <c r="F491" s="62">
        <f>IF(ISNUMBER('SRES-BRE'!$B477),'SRES-BRE'!$B477,"")</f>
        <v>121.41</v>
      </c>
      <c r="G491" s="62">
        <f>IF(ISNUMBER(S3PAS!$B477),S3PAS!$B477,"")</f>
        <v>125</v>
      </c>
      <c r="H491" s="62">
        <f>IF(ISNUMBER(TRNSYS!$B477),TRNSYS!$B477,"")</f>
        <v>85.58</v>
      </c>
      <c r="I491" s="62">
        <f>IF(ISNUMBER(TASE!$B477),TASE!$B477,"")</f>
        <v>92.6</v>
      </c>
      <c r="J491" s="63">
        <f>IF(ISNUMBER(YourData!$B477),YourData!$B477,#N/A)</f>
        <v>146.38</v>
      </c>
      <c r="Q491" s="370" t="str">
        <f>Q197</f>
        <v>200-195
Heating
Surface Convection</v>
      </c>
      <c r="R491" s="89">
        <f t="shared" ref="R491:Z491" si="260">R197</f>
        <v>0.6469999999999998</v>
      </c>
      <c r="S491" s="89" t="str">
        <f t="shared" si="260"/>
        <v/>
      </c>
      <c r="T491" s="89" t="str">
        <f t="shared" si="260"/>
        <v/>
      </c>
      <c r="U491" s="89" t="str">
        <f t="shared" si="260"/>
        <v/>
      </c>
      <c r="V491" s="89" t="str">
        <f t="shared" si="260"/>
        <v/>
      </c>
      <c r="W491" s="89" t="str">
        <f t="shared" si="260"/>
        <v/>
      </c>
      <c r="X491" s="89" t="str">
        <f t="shared" si="260"/>
        <v/>
      </c>
      <c r="Y491" s="89" t="str">
        <f t="shared" si="260"/>
        <v/>
      </c>
      <c r="Z491" s="89">
        <f t="shared" si="260"/>
        <v>0.76401999999999992</v>
      </c>
      <c r="AA491" s="37">
        <f t="shared" ref="AA491:AA498" si="261">MIN(R491:Y491)</f>
        <v>0.6469999999999998</v>
      </c>
      <c r="AB491" s="37">
        <f t="shared" ref="AB491:AB498" si="262">MAX(R491:Y491)</f>
        <v>0.6469999999999998</v>
      </c>
    </row>
    <row r="492" spans="1:28" ht="42">
      <c r="A492" s="61">
        <v>10</v>
      </c>
      <c r="B492" s="62">
        <f>IF(ISNUMBER('ESP-DMU'!$B478),'ESP-DMU'!$B478,"")</f>
        <v>131.19999999999999</v>
      </c>
      <c r="C492" s="62" t="str">
        <f>IF(ISNUMBER('BLAST-USIT'!$B478),'BLAST-USIT'!$B478,"")</f>
        <v/>
      </c>
      <c r="D492" s="62">
        <f>IF(ISNUMBER(DOE21D!$B478),DOE21D!$B478,"")</f>
        <v>128.97</v>
      </c>
      <c r="E492" s="62">
        <f>IF(ISNUMBER('SRES-SUN'!$B478),'SRES-SUN'!$B478,"")</f>
        <v>134.963055555556</v>
      </c>
      <c r="F492" s="62">
        <f>IF(ISNUMBER('SRES-BRE'!$B478),'SRES-BRE'!$B478,"")</f>
        <v>123.51</v>
      </c>
      <c r="G492" s="62">
        <f>IF(ISNUMBER(S3PAS!$B478),S3PAS!$B478,"")</f>
        <v>140</v>
      </c>
      <c r="H492" s="62">
        <f>IF(ISNUMBER(TRNSYS!$B478),TRNSYS!$B478,"")</f>
        <v>98.03</v>
      </c>
      <c r="I492" s="62">
        <f>IF(ISNUMBER(TASE!$B478),TASE!$B478,"")</f>
        <v>112.8</v>
      </c>
      <c r="J492" s="63">
        <f>IF(ISNUMBER(YourData!$B478),YourData!$B478,#N/A)</f>
        <v>152.72</v>
      </c>
      <c r="Q492" s="370" t="str">
        <f>Q219</f>
        <v>200-195
Cooling
Surface Convection</v>
      </c>
      <c r="R492" s="89">
        <f t="shared" ref="R492:Z492" si="263">R219</f>
        <v>0.21199999999999997</v>
      </c>
      <c r="S492" s="89" t="str">
        <f t="shared" si="263"/>
        <v/>
      </c>
      <c r="T492" s="89" t="str">
        <f t="shared" si="263"/>
        <v/>
      </c>
      <c r="U492" s="89" t="str">
        <f t="shared" si="263"/>
        <v/>
      </c>
      <c r="V492" s="89" t="str">
        <f t="shared" si="263"/>
        <v/>
      </c>
      <c r="W492" s="89" t="str">
        <f t="shared" si="263"/>
        <v/>
      </c>
      <c r="X492" s="89" t="str">
        <f t="shared" si="263"/>
        <v/>
      </c>
      <c r="Y492" s="89" t="str">
        <f t="shared" si="263"/>
        <v/>
      </c>
      <c r="Z492" s="89">
        <f t="shared" si="263"/>
        <v>0.24447999999999992</v>
      </c>
      <c r="AA492" s="37">
        <f t="shared" si="261"/>
        <v>0.21199999999999997</v>
      </c>
      <c r="AB492" s="37">
        <f t="shared" si="262"/>
        <v>0.21199999999999997</v>
      </c>
    </row>
    <row r="493" spans="1:28" ht="56">
      <c r="A493" s="61">
        <v>11</v>
      </c>
      <c r="B493" s="62">
        <f>IF(ISNUMBER('ESP-DMU'!$B479),'ESP-DMU'!$B479,"")</f>
        <v>145.69999999999999</v>
      </c>
      <c r="C493" s="62" t="str">
        <f>IF(ISNUMBER('BLAST-USIT'!$B479),'BLAST-USIT'!$B479,"")</f>
        <v/>
      </c>
      <c r="D493" s="62">
        <f>IF(ISNUMBER(DOE21D!$B479),DOE21D!$B479,"")</f>
        <v>138.05000000000001</v>
      </c>
      <c r="E493" s="62">
        <f>IF(ISNUMBER('SRES-SUN'!$B479),'SRES-SUN'!$B479,"")</f>
        <v>149.58472222222201</v>
      </c>
      <c r="F493" s="62">
        <f>IF(ISNUMBER('SRES-BRE'!$B479),'SRES-BRE'!$B479,"")</f>
        <v>125.06</v>
      </c>
      <c r="G493" s="62">
        <f>IF(ISNUMBER(S3PAS!$B479),S3PAS!$B479,"")</f>
        <v>154</v>
      </c>
      <c r="H493" s="62">
        <f>IF(ISNUMBER(TRNSYS!$B479),TRNSYS!$B479,"")</f>
        <v>109.14</v>
      </c>
      <c r="I493" s="62">
        <f>IF(ISNUMBER(TASE!$B479),TASE!$B479,"")</f>
        <v>136.75</v>
      </c>
      <c r="J493" s="63">
        <f>IF(ISNUMBER(YourData!$B479),YourData!$B479,#N/A)</f>
        <v>149.83000000000001</v>
      </c>
      <c r="Q493" s="370" t="str">
        <f>Q220</f>
        <v>210-200
Cooling
Ext IR
(Int IR "off")</v>
      </c>
      <c r="R493" s="89">
        <f t="shared" ref="R493:Z493" si="264">R220</f>
        <v>-0.38700000000000001</v>
      </c>
      <c r="S493" s="89" t="str">
        <f t="shared" si="264"/>
        <v/>
      </c>
      <c r="T493" s="89" t="str">
        <f t="shared" si="264"/>
        <v/>
      </c>
      <c r="U493" s="89" t="str">
        <f t="shared" si="264"/>
        <v/>
      </c>
      <c r="V493" s="89" t="str">
        <f t="shared" si="264"/>
        <v/>
      </c>
      <c r="W493" s="89" t="str">
        <f t="shared" si="264"/>
        <v/>
      </c>
      <c r="X493" s="89" t="str">
        <f t="shared" si="264"/>
        <v/>
      </c>
      <c r="Y493" s="89" t="str">
        <f t="shared" si="264"/>
        <v/>
      </c>
      <c r="Z493" s="89">
        <f t="shared" si="264"/>
        <v>-0.16282199999999991</v>
      </c>
      <c r="AA493" s="37">
        <f t="shared" si="261"/>
        <v>-0.38700000000000001</v>
      </c>
      <c r="AB493" s="37">
        <f t="shared" si="262"/>
        <v>-0.38700000000000001</v>
      </c>
    </row>
    <row r="494" spans="1:28" ht="56">
      <c r="A494" s="61">
        <v>12</v>
      </c>
      <c r="B494" s="62">
        <f>IF(ISNUMBER('ESP-DMU'!$B480),'ESP-DMU'!$B480,"")</f>
        <v>153.80000000000001</v>
      </c>
      <c r="C494" s="62" t="str">
        <f>IF(ISNUMBER('BLAST-USIT'!$B480),'BLAST-USIT'!$B480,"")</f>
        <v/>
      </c>
      <c r="D494" s="62">
        <f>IF(ISNUMBER(DOE21D!$B480),DOE21D!$B480,"")</f>
        <v>141.34</v>
      </c>
      <c r="E494" s="62">
        <f>IF(ISNUMBER('SRES-SUN'!$B480),'SRES-SUN'!$B480,"")</f>
        <v>153.13361111111101</v>
      </c>
      <c r="F494" s="62">
        <f>IF(ISNUMBER('SRES-BRE'!$B480),'SRES-BRE'!$B480,"")</f>
        <v>121.07</v>
      </c>
      <c r="G494" s="62">
        <f>IF(ISNUMBER(S3PAS!$B480),S3PAS!$B480,"")</f>
        <v>157</v>
      </c>
      <c r="H494" s="62">
        <f>IF(ISNUMBER(TRNSYS!$B480),TRNSYS!$B480,"")</f>
        <v>113.06</v>
      </c>
      <c r="I494" s="62">
        <f>IF(ISNUMBER(TASE!$B480),TASE!$B480,"")</f>
        <v>150.9</v>
      </c>
      <c r="J494" s="63">
        <f>IF(ISNUMBER(YourData!$B480),YourData!$B480,#N/A)</f>
        <v>142.66</v>
      </c>
      <c r="Q494" s="370" t="str">
        <f>Q221</f>
        <v>220-215
Cooling
Ext IR 
(Int IR on)</v>
      </c>
      <c r="R494" s="89">
        <f t="shared" ref="R494:Z494" si="265">R221</f>
        <v>-0.44699999999999984</v>
      </c>
      <c r="S494" s="89" t="str">
        <f t="shared" si="265"/>
        <v/>
      </c>
      <c r="T494" s="89" t="str">
        <f t="shared" si="265"/>
        <v/>
      </c>
      <c r="U494" s="89" t="str">
        <f t="shared" si="265"/>
        <v/>
      </c>
      <c r="V494" s="89" t="str">
        <f t="shared" si="265"/>
        <v/>
      </c>
      <c r="W494" s="89" t="str">
        <f t="shared" si="265"/>
        <v/>
      </c>
      <c r="X494" s="89" t="str">
        <f t="shared" si="265"/>
        <v/>
      </c>
      <c r="Y494" s="89" t="str">
        <f t="shared" si="265"/>
        <v/>
      </c>
      <c r="Z494" s="89">
        <f t="shared" si="265"/>
        <v>-0.16396599999999995</v>
      </c>
      <c r="AA494" s="37">
        <f t="shared" si="261"/>
        <v>-0.44699999999999984</v>
      </c>
      <c r="AB494" s="37">
        <f t="shared" si="262"/>
        <v>-0.44699999999999984</v>
      </c>
    </row>
    <row r="495" spans="1:28" ht="56">
      <c r="A495" s="61">
        <v>13</v>
      </c>
      <c r="B495" s="62">
        <f>IF(ISNUMBER('ESP-DMU'!$B481),'ESP-DMU'!$B481,"")</f>
        <v>267.7</v>
      </c>
      <c r="C495" s="62" t="str">
        <f>IF(ISNUMBER('BLAST-USIT'!$B481),'BLAST-USIT'!$B481,"")</f>
        <v/>
      </c>
      <c r="D495" s="62">
        <f>IF(ISNUMBER(DOE21D!$B481),DOE21D!$B481,"")</f>
        <v>243.51</v>
      </c>
      <c r="E495" s="62">
        <f>IF(ISNUMBER('SRES-SUN'!$B481),'SRES-SUN'!$B481,"")</f>
        <v>266.44888888888897</v>
      </c>
      <c r="F495" s="62">
        <f>IF(ISNUMBER('SRES-BRE'!$B481),'SRES-BRE'!$B481,"")</f>
        <v>117.94</v>
      </c>
      <c r="G495" s="62">
        <f>IF(ISNUMBER(S3PAS!$B481),S3PAS!$B481,"")</f>
        <v>270</v>
      </c>
      <c r="H495" s="62">
        <f>IF(ISNUMBER(TRNSYS!$B481),TRNSYS!$B481,"")</f>
        <v>235.17</v>
      </c>
      <c r="I495" s="62">
        <f>IF(ISNUMBER(TASE!$B481),TASE!$B481,"")</f>
        <v>382.5</v>
      </c>
      <c r="J495" s="63">
        <f>IF(ISNUMBER(YourData!$B481),YourData!$B481,#N/A)</f>
        <v>257.39999999999998</v>
      </c>
      <c r="Q495" s="370" t="str">
        <f>Q202</f>
        <v>215-200
Heating
Int IR
(Ext IR "off")</v>
      </c>
      <c r="R495" s="89">
        <f t="shared" ref="R495:Z495" si="266">R202</f>
        <v>0.13600000000000012</v>
      </c>
      <c r="S495" s="89" t="str">
        <f t="shared" si="266"/>
        <v/>
      </c>
      <c r="T495" s="89" t="str">
        <f t="shared" si="266"/>
        <v/>
      </c>
      <c r="U495" s="89" t="str">
        <f t="shared" si="266"/>
        <v/>
      </c>
      <c r="V495" s="89" t="str">
        <f t="shared" si="266"/>
        <v/>
      </c>
      <c r="W495" s="89" t="str">
        <f t="shared" si="266"/>
        <v/>
      </c>
      <c r="X495" s="89" t="str">
        <f t="shared" si="266"/>
        <v/>
      </c>
      <c r="Y495" s="89" t="str">
        <f t="shared" si="266"/>
        <v/>
      </c>
      <c r="Z495" s="89">
        <f t="shared" si="266"/>
        <v>0.17836000000000007</v>
      </c>
      <c r="AA495" s="37">
        <f t="shared" si="261"/>
        <v>0.13600000000000012</v>
      </c>
      <c r="AB495" s="37">
        <f t="shared" si="262"/>
        <v>0.13600000000000012</v>
      </c>
    </row>
    <row r="496" spans="1:28" ht="56">
      <c r="A496" s="61">
        <v>14</v>
      </c>
      <c r="B496" s="62">
        <f>IF(ISNUMBER('ESP-DMU'!$B482),'ESP-DMU'!$B482,"")</f>
        <v>464.8</v>
      </c>
      <c r="C496" s="62" t="str">
        <f>IF(ISNUMBER('BLAST-USIT'!$B482),'BLAST-USIT'!$B482,"")</f>
        <v/>
      </c>
      <c r="D496" s="62">
        <f>IF(ISNUMBER(DOE21D!$B482),DOE21D!$B482,"")</f>
        <v>462.83</v>
      </c>
      <c r="E496" s="62">
        <f>IF(ISNUMBER('SRES-SUN'!$B482),'SRES-SUN'!$B482,"")</f>
        <v>461.27722222222201</v>
      </c>
      <c r="F496" s="62">
        <f>IF(ISNUMBER('SRES-BRE'!$B482),'SRES-BRE'!$B482,"")</f>
        <v>333.68</v>
      </c>
      <c r="G496" s="62">
        <f>IF(ISNUMBER(S3PAS!$B482),S3PAS!$B482,"")</f>
        <v>463</v>
      </c>
      <c r="H496" s="62">
        <f>IF(ISNUMBER(TRNSYS!$B482),TRNSYS!$B482,"")</f>
        <v>453.89</v>
      </c>
      <c r="I496" s="62">
        <f>IF(ISNUMBER(TASE!$B482),TASE!$B482,"")</f>
        <v>576.80999999999995</v>
      </c>
      <c r="J496" s="63">
        <f>IF(ISNUMBER(YourData!$B482),YourData!$B482,#N/A)</f>
        <v>457.01</v>
      </c>
      <c r="Q496" s="370" t="str">
        <f>Q223</f>
        <v>215-200
Cooling
Int IR
(Ext IR "off")</v>
      </c>
      <c r="R496" s="89">
        <f t="shared" ref="R496:Z496" si="267">R223</f>
        <v>0.14399999999999991</v>
      </c>
      <c r="S496" s="89" t="str">
        <f t="shared" si="267"/>
        <v/>
      </c>
      <c r="T496" s="89" t="str">
        <f t="shared" si="267"/>
        <v/>
      </c>
      <c r="U496" s="89" t="str">
        <f t="shared" si="267"/>
        <v/>
      </c>
      <c r="V496" s="89" t="str">
        <f t="shared" si="267"/>
        <v/>
      </c>
      <c r="W496" s="89" t="str">
        <f t="shared" si="267"/>
        <v/>
      </c>
      <c r="X496" s="89" t="str">
        <f t="shared" si="267"/>
        <v/>
      </c>
      <c r="Y496" s="89" t="str">
        <f t="shared" si="267"/>
        <v/>
      </c>
      <c r="Z496" s="89">
        <f t="shared" si="267"/>
        <v>9.9473000000000034E-2</v>
      </c>
      <c r="AA496" s="37">
        <f t="shared" si="261"/>
        <v>0.14399999999999991</v>
      </c>
      <c r="AB496" s="37">
        <f t="shared" si="262"/>
        <v>0.14399999999999991</v>
      </c>
    </row>
    <row r="497" spans="1:28" ht="56">
      <c r="A497" s="61">
        <v>15</v>
      </c>
      <c r="B497" s="62">
        <f>IF(ISNUMBER('ESP-DMU'!$B483),'ESP-DMU'!$B483,"")</f>
        <v>635.1</v>
      </c>
      <c r="C497" s="62" t="str">
        <f>IF(ISNUMBER('BLAST-USIT'!$B483),'BLAST-USIT'!$B483,"")</f>
        <v/>
      </c>
      <c r="D497" s="62">
        <f>IF(ISNUMBER(DOE21D!$B483),DOE21D!$B483,"")</f>
        <v>664.62</v>
      </c>
      <c r="E497" s="62">
        <f>IF(ISNUMBER('SRES-SUN'!$B483),'SRES-SUN'!$B483,"")</f>
        <v>635.51027777777801</v>
      </c>
      <c r="F497" s="62">
        <f>IF(ISNUMBER('SRES-BRE'!$B483),'SRES-BRE'!$B483,"")</f>
        <v>525.35</v>
      </c>
      <c r="G497" s="62">
        <f>IF(ISNUMBER(S3PAS!$B483),S3PAS!$B483,"")</f>
        <v>635</v>
      </c>
      <c r="H497" s="62">
        <f>IF(ISNUMBER(TRNSYS!$B483),TRNSYS!$B483,"")</f>
        <v>652.5</v>
      </c>
      <c r="I497" s="62">
        <f>IF(ISNUMBER(TASE!$B483),TASE!$B483,"")</f>
        <v>744.52</v>
      </c>
      <c r="J497" s="63">
        <f>IF(ISNUMBER(YourData!$B483),YourData!$B483,#N/A)</f>
        <v>616.36</v>
      </c>
      <c r="Q497" s="367" t="str">
        <f>Q201</f>
        <v>220-210
Heating
Int IR
(Ext IR "on")</v>
      </c>
      <c r="R497" s="90">
        <f t="shared" ref="R497:Z497" si="268">R201</f>
        <v>0.16599999999999993</v>
      </c>
      <c r="S497" s="90">
        <f t="shared" si="268"/>
        <v>0.30699999999999994</v>
      </c>
      <c r="T497" s="90" t="str">
        <f t="shared" si="268"/>
        <v/>
      </c>
      <c r="U497" s="90" t="str">
        <f t="shared" si="268"/>
        <v/>
      </c>
      <c r="V497" s="90" t="str">
        <f t="shared" si="268"/>
        <v/>
      </c>
      <c r="W497" s="90" t="str">
        <f t="shared" si="268"/>
        <v/>
      </c>
      <c r="X497" s="90">
        <f t="shared" si="268"/>
        <v>0.35555555555554985</v>
      </c>
      <c r="Y497" s="90">
        <f t="shared" si="268"/>
        <v>0.19499999999999984</v>
      </c>
      <c r="Z497" s="90">
        <f t="shared" si="268"/>
        <v>0.20198000000000027</v>
      </c>
      <c r="AA497" s="37">
        <f t="shared" si="261"/>
        <v>0.16599999999999993</v>
      </c>
      <c r="AB497" s="37">
        <f t="shared" si="262"/>
        <v>0.35555555555554985</v>
      </c>
    </row>
    <row r="498" spans="1:28" ht="56">
      <c r="A498" s="61">
        <v>16</v>
      </c>
      <c r="B498" s="62">
        <f>IF(ISNUMBER('ESP-DMU'!$B484),'ESP-DMU'!$B484,"")</f>
        <v>738.3</v>
      </c>
      <c r="C498" s="62" t="str">
        <f>IF(ISNUMBER('BLAST-USIT'!$B484),'BLAST-USIT'!$B484,"")</f>
        <v/>
      </c>
      <c r="D498" s="62">
        <f>IF(ISNUMBER(DOE21D!$B484),DOE21D!$B484,"")</f>
        <v>786.35</v>
      </c>
      <c r="E498" s="62">
        <f>IF(ISNUMBER('SRES-SUN'!$B484),'SRES-SUN'!$B484,"")</f>
        <v>719.32555555555598</v>
      </c>
      <c r="F498" s="62">
        <f>IF(ISNUMBER('SRES-BRE'!$B484),'SRES-BRE'!$B484,"")</f>
        <v>634.59</v>
      </c>
      <c r="G498" s="62">
        <f>IF(ISNUMBER(S3PAS!$B484),S3PAS!$B484,"")</f>
        <v>715</v>
      </c>
      <c r="H498" s="62">
        <f>IF(ISNUMBER(TRNSYS!$B484),TRNSYS!$B484,"")</f>
        <v>762.78</v>
      </c>
      <c r="I498" s="62">
        <f>IF(ISNUMBER(TASE!$B484),TASE!$B484,"")</f>
        <v>807.29</v>
      </c>
      <c r="J498" s="63">
        <f>IF(ISNUMBER(YourData!$B484),YourData!$B484,#N/A)</f>
        <v>668.52</v>
      </c>
      <c r="Q498" s="370" t="str">
        <f>Q224</f>
        <v>220-210
Cooling
Int IR
(Ext IR "on")</v>
      </c>
      <c r="R498" s="89">
        <f t="shared" ref="R498:Z498" si="269">R224</f>
        <v>8.4000000000000075E-2</v>
      </c>
      <c r="S498" s="89">
        <f t="shared" si="269"/>
        <v>0.14900000000000002</v>
      </c>
      <c r="T498" s="89" t="str">
        <f t="shared" si="269"/>
        <v/>
      </c>
      <c r="U498" s="89" t="str">
        <f t="shared" si="269"/>
        <v/>
      </c>
      <c r="V498" s="89" t="str">
        <f t="shared" si="269"/>
        <v/>
      </c>
      <c r="W498" s="89" t="str">
        <f t="shared" si="269"/>
        <v/>
      </c>
      <c r="X498" s="89">
        <f t="shared" si="269"/>
        <v>0.11111111111111005</v>
      </c>
      <c r="Y498" s="89">
        <f t="shared" si="269"/>
        <v>7.1000000000000174E-2</v>
      </c>
      <c r="Z498" s="89">
        <f t="shared" si="269"/>
        <v>9.8329E-2</v>
      </c>
      <c r="AA498" s="37">
        <f t="shared" si="261"/>
        <v>7.1000000000000174E-2</v>
      </c>
      <c r="AB498" s="37">
        <f t="shared" si="262"/>
        <v>0.14900000000000002</v>
      </c>
    </row>
    <row r="499" spans="1:28">
      <c r="A499" s="61">
        <v>17</v>
      </c>
      <c r="B499" s="62">
        <f>IF(ISNUMBER('ESP-DMU'!$B485),'ESP-DMU'!$B485,"")</f>
        <v>623.9</v>
      </c>
      <c r="C499" s="62" t="str">
        <f>IF(ISNUMBER('BLAST-USIT'!$B485),'BLAST-USIT'!$B485,"")</f>
        <v/>
      </c>
      <c r="D499" s="62">
        <f>IF(ISNUMBER(DOE21D!$B485),DOE21D!$B485,"")</f>
        <v>649.04999999999995</v>
      </c>
      <c r="E499" s="62">
        <f>IF(ISNUMBER('SRES-SUN'!$B485),'SRES-SUN'!$B485,"")</f>
        <v>502.78888888888901</v>
      </c>
      <c r="F499" s="62">
        <f>IF(ISNUMBER('SRES-BRE'!$B485),'SRES-BRE'!$B485,"")</f>
        <v>478.44</v>
      </c>
      <c r="G499" s="62">
        <f>IF(ISNUMBER(S3PAS!$B485),S3PAS!$B485,"")</f>
        <v>497</v>
      </c>
      <c r="H499" s="62">
        <f>IF(ISNUMBER(TRNSYS!$B485),TRNSYS!$B485,"")</f>
        <v>568.33000000000004</v>
      </c>
      <c r="I499" s="62">
        <f>IF(ISNUMBER(TASE!$B485),TASE!$B485,"")</f>
        <v>541.67999999999995</v>
      </c>
      <c r="J499" s="63">
        <f>IF(ISNUMBER(YourData!$B485),YourData!$B485,#N/A)</f>
        <v>511.04</v>
      </c>
      <c r="Q499" s="371"/>
    </row>
    <row r="500" spans="1:28">
      <c r="A500" s="61">
        <v>18</v>
      </c>
      <c r="B500" s="62">
        <f>IF(ISNUMBER('ESP-DMU'!$B486),'ESP-DMU'!$B486,"")</f>
        <v>296.89999999999998</v>
      </c>
      <c r="C500" s="62" t="str">
        <f>IF(ISNUMBER('BLAST-USIT'!$B486),'BLAST-USIT'!$B486,"")</f>
        <v/>
      </c>
      <c r="D500" s="62">
        <f>IF(ISNUMBER(DOE21D!$B486),DOE21D!$B486,"")</f>
        <v>243.11</v>
      </c>
      <c r="E500" s="62">
        <f>IF(ISNUMBER('SRES-SUN'!$B486),'SRES-SUN'!$B486,"")</f>
        <v>141.24250000000001</v>
      </c>
      <c r="F500" s="62">
        <f>IF(ISNUMBER('SRES-BRE'!$B486),'SRES-BRE'!$B486,"")</f>
        <v>140.30000000000001</v>
      </c>
      <c r="G500" s="62">
        <f>IF(ISNUMBER(S3PAS!$B486),S3PAS!$B486,"")</f>
        <v>139</v>
      </c>
      <c r="H500" s="62">
        <f>IF(ISNUMBER(TRNSYS!$B486),TRNSYS!$B486,"")</f>
        <v>158</v>
      </c>
      <c r="I500" s="62">
        <f>IF(ISNUMBER(TASE!$B486),TASE!$B486,"")</f>
        <v>145.25</v>
      </c>
      <c r="J500" s="63">
        <f>IF(ISNUMBER(YourData!$B486),YourData!$B486,#N/A)</f>
        <v>163.22</v>
      </c>
      <c r="Q500" s="355"/>
    </row>
    <row r="501" spans="1:28">
      <c r="A501" s="61">
        <v>19</v>
      </c>
      <c r="B501" s="62">
        <f>IF(ISNUMBER('ESP-DMU'!$B487),'ESP-DMU'!$B487,"")</f>
        <v>68.8</v>
      </c>
      <c r="C501" s="62" t="str">
        <f>IF(ISNUMBER('BLAST-USIT'!$B487),'BLAST-USIT'!$B487,"")</f>
        <v/>
      </c>
      <c r="D501" s="62">
        <f>IF(ISNUMBER(DOE21D!$B487),DOE21D!$B487,"")</f>
        <v>43.19</v>
      </c>
      <c r="E501" s="62">
        <f>IF(ISNUMBER('SRES-SUN'!$B487),'SRES-SUN'!$B487,"")</f>
        <v>25.247222222222199</v>
      </c>
      <c r="F501" s="62">
        <f>IF(ISNUMBER('SRES-BRE'!$B487),'SRES-BRE'!$B487,"")</f>
        <v>21.96</v>
      </c>
      <c r="G501" s="62">
        <f>IF(ISNUMBER(S3PAS!$B487),S3PAS!$B487,"")</f>
        <v>24</v>
      </c>
      <c r="H501" s="62">
        <f>IF(ISNUMBER(TRNSYS!$B487),TRNSYS!$B487,"")</f>
        <v>26.6</v>
      </c>
      <c r="I501" s="62">
        <f>IF(ISNUMBER(TASE!$B487),TASE!$B487,"")</f>
        <v>24.9</v>
      </c>
      <c r="J501" s="63">
        <f>IF(ISNUMBER(YourData!$B487),YourData!$B487,#N/A)</f>
        <v>26.89</v>
      </c>
      <c r="Q501" s="362" t="s">
        <v>308</v>
      </c>
    </row>
    <row r="502" spans="1:28">
      <c r="A502" s="61">
        <v>20</v>
      </c>
      <c r="B502" s="62">
        <f>IF(ISNUMBER('ESP-DMU'!$B488),'ESP-DMU'!$B488,"")</f>
        <v>1.6</v>
      </c>
      <c r="C502" s="62" t="str">
        <f>IF(ISNUMBER('BLAST-USIT'!$B488),'BLAST-USIT'!$B488,"")</f>
        <v/>
      </c>
      <c r="D502" s="62">
        <f>IF(ISNUMBER(DOE21D!$B488),DOE21D!$B488,"")</f>
        <v>0</v>
      </c>
      <c r="E502" s="62">
        <f>IF(ISNUMBER('SRES-SUN'!$B488),'SRES-SUN'!$B488,"")</f>
        <v>0</v>
      </c>
      <c r="F502" s="62">
        <f>IF(ISNUMBER('SRES-BRE'!$B488),'SRES-BRE'!$B488,"")</f>
        <v>0</v>
      </c>
      <c r="G502" s="62">
        <f>IF(ISNUMBER(S3PAS!$B488),S3PAS!$B488,"")</f>
        <v>0</v>
      </c>
      <c r="H502" s="62">
        <f>IF(ISNUMBER(TRNSYS!$B488),TRNSYS!$B488,"")</f>
        <v>0</v>
      </c>
      <c r="I502" s="62">
        <f>IF(ISNUMBER(TASE!$B488),TASE!$B488,"")</f>
        <v>0</v>
      </c>
      <c r="J502" s="63">
        <f>IF(ISNUMBER(YourData!$B488),YourData!$B488,#N/A)</f>
        <v>0</v>
      </c>
      <c r="Q502" s="362" t="s">
        <v>306</v>
      </c>
    </row>
    <row r="503" spans="1:28">
      <c r="A503" s="61">
        <v>21</v>
      </c>
      <c r="B503" s="62">
        <f>IF(ISNUMBER('ESP-DMU'!$B489),'ESP-DMU'!$B489,"")</f>
        <v>0</v>
      </c>
      <c r="C503" s="62" t="str">
        <f>IF(ISNUMBER('BLAST-USIT'!$B489),'BLAST-USIT'!$B489,"")</f>
        <v/>
      </c>
      <c r="D503" s="62">
        <f>IF(ISNUMBER(DOE21D!$B489),DOE21D!$B489,"")</f>
        <v>0</v>
      </c>
      <c r="E503" s="62">
        <f>IF(ISNUMBER('SRES-SUN'!$B489),'SRES-SUN'!$B489,"")</f>
        <v>0</v>
      </c>
      <c r="F503" s="62">
        <f>IF(ISNUMBER('SRES-BRE'!$B489),'SRES-BRE'!$B489,"")</f>
        <v>0</v>
      </c>
      <c r="G503" s="62">
        <f>IF(ISNUMBER(S3PAS!$B489),S3PAS!$B489,"")</f>
        <v>0</v>
      </c>
      <c r="H503" s="62">
        <f>IF(ISNUMBER(TRNSYS!$B489),TRNSYS!$B489,"")</f>
        <v>0</v>
      </c>
      <c r="I503" s="62">
        <f>IF(ISNUMBER(TASE!$B489),TASE!$B489,"")</f>
        <v>0</v>
      </c>
      <c r="J503" s="63">
        <f>IF(ISNUMBER(YourData!$B489),YourData!$B489,#N/A)</f>
        <v>0</v>
      </c>
      <c r="Q503" s="355"/>
      <c r="R503" s="52" t="str">
        <f>'ESP-DMU'!$E$54</f>
        <v>ESP/DMU</v>
      </c>
      <c r="S503" s="52" t="str">
        <f>'BLAST-USIT'!$E$54</f>
        <v>BLAST/US-IT</v>
      </c>
      <c r="T503" s="52" t="str">
        <f>DOE21D!$E$54</f>
        <v>DOE21D/NREL</v>
      </c>
      <c r="U503" s="52" t="str">
        <f>'SRES-SUN'!$E$54</f>
        <v>SRES-SUN/NREL</v>
      </c>
      <c r="V503" s="52" t="str">
        <f>'SRES-BRE'!$E$54</f>
        <v>SRES/BRE</v>
      </c>
      <c r="W503" s="52" t="str">
        <f>S3PAS!$E$54</f>
        <v>S3PAS/SPAIN</v>
      </c>
      <c r="X503" s="52" t="str">
        <f>TRNSYS!$E$54</f>
        <v>TSYS/BEL-BRE</v>
      </c>
      <c r="Y503" s="52" t="str">
        <f>TASE!$E$54</f>
        <v>TASE/FINLAND</v>
      </c>
      <c r="Z503" s="52" t="str">
        <f>YourData!$E$54</f>
        <v>OS/NREL</v>
      </c>
    </row>
    <row r="504" spans="1:28">
      <c r="A504" s="61">
        <v>22</v>
      </c>
      <c r="B504" s="62">
        <f>IF(ISNUMBER('ESP-DMU'!$B490),'ESP-DMU'!$B490,"")</f>
        <v>0</v>
      </c>
      <c r="C504" s="62" t="str">
        <f>IF(ISNUMBER('BLAST-USIT'!$B490),'BLAST-USIT'!$B490,"")</f>
        <v/>
      </c>
      <c r="D504" s="62">
        <f>IF(ISNUMBER(DOE21D!$B490),DOE21D!$B490,"")</f>
        <v>0</v>
      </c>
      <c r="E504" s="62">
        <f>IF(ISNUMBER('SRES-SUN'!$B490),'SRES-SUN'!$B490,"")</f>
        <v>0</v>
      </c>
      <c r="F504" s="62">
        <f>IF(ISNUMBER('SRES-BRE'!$B490),'SRES-BRE'!$B490,"")</f>
        <v>0</v>
      </c>
      <c r="G504" s="62">
        <f>IF(ISNUMBER(S3PAS!$B490),S3PAS!$B490,"")</f>
        <v>0</v>
      </c>
      <c r="H504" s="62">
        <f>IF(ISNUMBER(TRNSYS!$B490),TRNSYS!$B490,"")</f>
        <v>0</v>
      </c>
      <c r="I504" s="62">
        <f>IF(ISNUMBER(TASE!$B490),TASE!$B490,"")</f>
        <v>0</v>
      </c>
      <c r="J504" s="63">
        <f>IF(ISNUMBER(YourData!$B490),YourData!$B490,#N/A)</f>
        <v>0</v>
      </c>
      <c r="Q504" s="362" t="s">
        <v>24</v>
      </c>
      <c r="R504" s="52" t="s">
        <v>14</v>
      </c>
      <c r="S504" s="52" t="s">
        <v>15</v>
      </c>
      <c r="T504" s="52"/>
      <c r="U504" s="52" t="s">
        <v>16</v>
      </c>
      <c r="V504" s="52" t="s">
        <v>17</v>
      </c>
      <c r="W504" s="52" t="s">
        <v>18</v>
      </c>
      <c r="X504" s="52" t="s">
        <v>19</v>
      </c>
      <c r="Y504" s="52" t="s">
        <v>20</v>
      </c>
      <c r="Z504" s="53" t="s">
        <v>21</v>
      </c>
    </row>
    <row r="505" spans="1:28" ht="42">
      <c r="A505" s="61">
        <v>23</v>
      </c>
      <c r="B505" s="62">
        <f>IF(ISNUMBER('ESP-DMU'!$B491),'ESP-DMU'!$B491,"")</f>
        <v>0</v>
      </c>
      <c r="C505" s="62" t="str">
        <f>IF(ISNUMBER('BLAST-USIT'!$B491),'BLAST-USIT'!$B491,"")</f>
        <v/>
      </c>
      <c r="D505" s="62">
        <f>IF(ISNUMBER(DOE21D!$B491),DOE21D!$B491,"")</f>
        <v>0</v>
      </c>
      <c r="E505" s="62">
        <f>IF(ISNUMBER('SRES-SUN'!$B491),'SRES-SUN'!$B491,"")</f>
        <v>0</v>
      </c>
      <c r="F505" s="62">
        <f>IF(ISNUMBER('SRES-BRE'!$B491),'SRES-BRE'!$B491,"")</f>
        <v>0</v>
      </c>
      <c r="G505" s="62">
        <f>IF(ISNUMBER(S3PAS!$B491),S3PAS!$B491,"")</f>
        <v>0</v>
      </c>
      <c r="H505" s="62">
        <f>IF(ISNUMBER(TRNSYS!$B491),TRNSYS!$B491,"")</f>
        <v>0</v>
      </c>
      <c r="I505" s="62">
        <f>IF(ISNUMBER(TASE!$B491),TASE!$B491,"")</f>
        <v>0</v>
      </c>
      <c r="J505" s="63">
        <f>IF(ISNUMBER(YourData!$B491),YourData!$B491,#N/A)</f>
        <v>0</v>
      </c>
      <c r="Q505" s="370" t="str">
        <f>Q165</f>
        <v>230-220
Heating
Infiltration</v>
      </c>
      <c r="R505" s="89">
        <f t="shared" ref="R505:Z505" si="270">R165</f>
        <v>3.4319999999999995</v>
      </c>
      <c r="S505" s="89">
        <f t="shared" si="270"/>
        <v>3.5250000000000004</v>
      </c>
      <c r="T505" s="89">
        <f t="shared" si="270"/>
        <v>3.4559999999999995</v>
      </c>
      <c r="U505" s="89">
        <f t="shared" si="270"/>
        <v>3.5309999999999988</v>
      </c>
      <c r="V505" s="89">
        <f t="shared" si="270"/>
        <v>3.5219999999999985</v>
      </c>
      <c r="W505" s="89">
        <f t="shared" si="270"/>
        <v>3.6150000000000011</v>
      </c>
      <c r="X505" s="89">
        <f t="shared" si="270"/>
        <v>3.5430000000000001</v>
      </c>
      <c r="Y505" s="89">
        <f t="shared" si="270"/>
        <v>3.5270000000000001</v>
      </c>
      <c r="Z505" s="89">
        <f t="shared" si="270"/>
        <v>3.7889299999999997</v>
      </c>
      <c r="AA505" s="37">
        <f t="shared" ref="AA505:AA512" si="271">MIN(R505:Y505)</f>
        <v>3.4319999999999995</v>
      </c>
      <c r="AB505" s="37">
        <f t="shared" ref="AB505:AB512" si="272">MAX(R505:Y505)</f>
        <v>3.6150000000000011</v>
      </c>
    </row>
    <row r="506" spans="1:28" ht="42">
      <c r="A506" s="61">
        <v>24</v>
      </c>
      <c r="B506" s="62">
        <f>IF(ISNUMBER('ESP-DMU'!$B492),'ESP-DMU'!$B492,"")</f>
        <v>0</v>
      </c>
      <c r="C506" s="62" t="str">
        <f>IF(ISNUMBER('BLAST-USIT'!$B492),'BLAST-USIT'!$B492,"")</f>
        <v/>
      </c>
      <c r="D506" s="62">
        <f>IF(ISNUMBER(DOE21D!$B492),DOE21D!$B492,"")</f>
        <v>0</v>
      </c>
      <c r="E506" s="62">
        <f>IF(ISNUMBER('SRES-SUN'!$B492),'SRES-SUN'!$B492,"")</f>
        <v>0</v>
      </c>
      <c r="F506" s="62">
        <f>IF(ISNUMBER('SRES-BRE'!$B492),'SRES-BRE'!$B492,"")</f>
        <v>0</v>
      </c>
      <c r="G506" s="62">
        <f>IF(ISNUMBER(S3PAS!$B492),S3PAS!$B492,"")</f>
        <v>0</v>
      </c>
      <c r="H506" s="62">
        <f>IF(ISNUMBER(TRNSYS!$B492),TRNSYS!$B492,"")</f>
        <v>0</v>
      </c>
      <c r="I506" s="62">
        <f>IF(ISNUMBER(TASE!$B492),TASE!$B492,"")</f>
        <v>0</v>
      </c>
      <c r="J506" s="63">
        <f>IF(ISNUMBER(YourData!$B492),YourData!$B492,#N/A)</f>
        <v>0</v>
      </c>
      <c r="Q506" s="370" t="str">
        <f>Q186</f>
        <v>230-220
Cooling
Infiltration</v>
      </c>
      <c r="R506" s="89">
        <f t="shared" ref="R506:Z506" si="273">R186</f>
        <v>0.26800000000000002</v>
      </c>
      <c r="S506" s="89">
        <f t="shared" si="273"/>
        <v>0.27500000000000002</v>
      </c>
      <c r="T506" s="89">
        <f t="shared" si="273"/>
        <v>0.29299999999999993</v>
      </c>
      <c r="U506" s="89">
        <f t="shared" si="273"/>
        <v>0.30400000000000005</v>
      </c>
      <c r="V506" s="89">
        <f t="shared" si="273"/>
        <v>0.30400000000000005</v>
      </c>
      <c r="W506" s="89">
        <f t="shared" si="273"/>
        <v>0.28600000000000003</v>
      </c>
      <c r="X506" s="89">
        <f t="shared" si="273"/>
        <v>0.30320000000000003</v>
      </c>
      <c r="Y506" s="89">
        <f t="shared" si="273"/>
        <v>0.30199999999999994</v>
      </c>
      <c r="Z506" s="89">
        <f t="shared" si="273"/>
        <v>0.29166599999999998</v>
      </c>
      <c r="AA506" s="37">
        <f t="shared" si="271"/>
        <v>0.26800000000000002</v>
      </c>
      <c r="AB506" s="37">
        <f t="shared" si="272"/>
        <v>0.30400000000000005</v>
      </c>
    </row>
    <row r="507" spans="1:28" ht="42">
      <c r="A507" s="60" t="s">
        <v>87</v>
      </c>
      <c r="B507" s="60" t="s">
        <v>87</v>
      </c>
      <c r="C507" s="60" t="s">
        <v>87</v>
      </c>
      <c r="D507" s="60" t="s">
        <v>87</v>
      </c>
      <c r="E507" s="60" t="s">
        <v>87</v>
      </c>
      <c r="F507" s="60" t="s">
        <v>87</v>
      </c>
      <c r="G507" s="60" t="s">
        <v>87</v>
      </c>
      <c r="H507" s="60" t="s">
        <v>87</v>
      </c>
      <c r="I507" s="60" t="s">
        <v>87</v>
      </c>
      <c r="J507" s="60" t="s">
        <v>87</v>
      </c>
      <c r="Q507" s="370" t="str">
        <f>Q166</f>
        <v>240-220
Heating
Internal Gains</v>
      </c>
      <c r="R507" s="89">
        <f t="shared" ref="R507:Z507" si="274">R166</f>
        <v>-1.2949999999999999</v>
      </c>
      <c r="S507" s="89">
        <f t="shared" si="274"/>
        <v>-1.2059999999999995</v>
      </c>
      <c r="T507" s="89">
        <f t="shared" si="274"/>
        <v>-1.3390000000000004</v>
      </c>
      <c r="U507" s="89">
        <f t="shared" si="274"/>
        <v>-1.3330000000000002</v>
      </c>
      <c r="V507" s="89">
        <f t="shared" si="274"/>
        <v>-1.3410000000000011</v>
      </c>
      <c r="W507" s="89">
        <f t="shared" si="274"/>
        <v>-1.2279999999999998</v>
      </c>
      <c r="X507" s="89">
        <f t="shared" si="274"/>
        <v>-1.2210000000000001</v>
      </c>
      <c r="Y507" s="89">
        <f t="shared" si="274"/>
        <v>-1.2030000000000003</v>
      </c>
      <c r="Z507" s="89">
        <f t="shared" si="274"/>
        <v>-1.2444499999999996</v>
      </c>
      <c r="AA507" s="37">
        <f t="shared" si="271"/>
        <v>-1.3410000000000011</v>
      </c>
      <c r="AB507" s="37">
        <f t="shared" si="272"/>
        <v>-1.2030000000000003</v>
      </c>
    </row>
    <row r="508" spans="1:28" ht="42">
      <c r="D508" s="13"/>
      <c r="Q508" s="370" t="str">
        <f>Q187</f>
        <v>240-220
Cooling
Internal Gains</v>
      </c>
      <c r="R508" s="89">
        <f t="shared" ref="R508:Z508" si="275">R187</f>
        <v>0.22899999999999998</v>
      </c>
      <c r="S508" s="89">
        <f t="shared" si="275"/>
        <v>0.37100000000000011</v>
      </c>
      <c r="T508" s="89">
        <f t="shared" si="275"/>
        <v>0.26100000000000001</v>
      </c>
      <c r="U508" s="89">
        <f t="shared" si="275"/>
        <v>0.41200000000000014</v>
      </c>
      <c r="V508" s="89">
        <f t="shared" si="275"/>
        <v>0.41100000000000003</v>
      </c>
      <c r="W508" s="89">
        <f t="shared" si="275"/>
        <v>0.37400000000000011</v>
      </c>
      <c r="X508" s="89">
        <f t="shared" si="275"/>
        <v>0.37720000000000009</v>
      </c>
      <c r="Y508" s="89">
        <f t="shared" si="275"/>
        <v>0.36199999999999988</v>
      </c>
      <c r="Z508" s="89">
        <f t="shared" si="275"/>
        <v>0.29999999999999993</v>
      </c>
      <c r="AA508" s="37">
        <f t="shared" si="271"/>
        <v>0.22899999999999998</v>
      </c>
      <c r="AB508" s="37">
        <f t="shared" si="272"/>
        <v>0.41200000000000014</v>
      </c>
    </row>
    <row r="509" spans="1:28" ht="56">
      <c r="D509" s="13"/>
      <c r="Q509" s="370" t="str">
        <f>Q167</f>
        <v>250-220
Heating
Ext Solar
Absorptance</v>
      </c>
      <c r="R509" s="89">
        <f t="shared" ref="R509:Z509" si="276">R167</f>
        <v>-2.1929999999999996</v>
      </c>
      <c r="S509" s="89">
        <f t="shared" si="276"/>
        <v>-1.476</v>
      </c>
      <c r="T509" s="89">
        <f t="shared" si="276"/>
        <v>-1.7630000000000008</v>
      </c>
      <c r="U509" s="89">
        <f t="shared" si="276"/>
        <v>-1.4940000000000007</v>
      </c>
      <c r="V509" s="89">
        <f t="shared" si="276"/>
        <v>-1.4740000000000011</v>
      </c>
      <c r="W509" s="89">
        <f t="shared" si="276"/>
        <v>-1.4479999999999995</v>
      </c>
      <c r="X509" s="89">
        <f t="shared" si="276"/>
        <v>-1.5329999999999995</v>
      </c>
      <c r="Y509" s="89">
        <f t="shared" si="276"/>
        <v>-1.6989999999999998</v>
      </c>
      <c r="Z509" s="89">
        <f t="shared" si="276"/>
        <v>-1.9249999999999998</v>
      </c>
      <c r="AA509" s="37">
        <f t="shared" si="271"/>
        <v>-2.1929999999999996</v>
      </c>
      <c r="AB509" s="37">
        <f t="shared" si="272"/>
        <v>-1.4479999999999995</v>
      </c>
    </row>
    <row r="510" spans="1:28" ht="42">
      <c r="D510" s="13"/>
      <c r="Q510" s="370" t="str">
        <f>Q188</f>
        <v>250-220
Cooling
Ext Solar Abs.</v>
      </c>
      <c r="R510" s="89">
        <f t="shared" ref="R510:Z510" si="277">R188</f>
        <v>3.0270000000000001</v>
      </c>
      <c r="S510" s="89">
        <f t="shared" si="277"/>
        <v>1.8439999999999999</v>
      </c>
      <c r="T510" s="89">
        <f t="shared" si="277"/>
        <v>1.778</v>
      </c>
      <c r="U510" s="89">
        <f t="shared" si="277"/>
        <v>2.097</v>
      </c>
      <c r="V510" s="89">
        <f t="shared" si="277"/>
        <v>2.0960000000000001</v>
      </c>
      <c r="W510" s="89">
        <f t="shared" si="277"/>
        <v>1.7520000000000002</v>
      </c>
      <c r="X510" s="89">
        <f t="shared" si="277"/>
        <v>1.9472</v>
      </c>
      <c r="Y510" s="89">
        <f t="shared" si="277"/>
        <v>2.6970000000000001</v>
      </c>
      <c r="Z510" s="89">
        <f t="shared" si="277"/>
        <v>2.769444</v>
      </c>
      <c r="AA510" s="37">
        <f t="shared" si="271"/>
        <v>1.7520000000000002</v>
      </c>
      <c r="AB510" s="37">
        <f t="shared" si="272"/>
        <v>3.0270000000000001</v>
      </c>
    </row>
    <row r="511" spans="1:28" ht="56">
      <c r="D511" s="13"/>
      <c r="Q511" s="370" t="str">
        <f>Q168</f>
        <v>270-220
Heating
South
Windows</v>
      </c>
      <c r="R511" s="89">
        <f t="shared" ref="R511:Z511" si="278">R168</f>
        <v>-2.4340000000000002</v>
      </c>
      <c r="S511" s="89">
        <f t="shared" si="278"/>
        <v>-2.2850000000000001</v>
      </c>
      <c r="T511" s="89" t="str">
        <f t="shared" si="278"/>
        <v/>
      </c>
      <c r="U511" s="89">
        <f t="shared" si="278"/>
        <v>-2.7610000000000001</v>
      </c>
      <c r="V511" s="89">
        <f t="shared" si="278"/>
        <v>-2.2070000000000007</v>
      </c>
      <c r="W511" s="89" t="str">
        <f t="shared" si="278"/>
        <v/>
      </c>
      <c r="X511" s="89">
        <f t="shared" si="278"/>
        <v>-2.25</v>
      </c>
      <c r="Y511" s="89">
        <f t="shared" si="278"/>
        <v>-1.9480000000000004</v>
      </c>
      <c r="Z511" s="89">
        <f t="shared" si="278"/>
        <v>-2.6583399999999999</v>
      </c>
      <c r="AA511" s="37">
        <f t="shared" si="271"/>
        <v>-2.7610000000000001</v>
      </c>
      <c r="AB511" s="37">
        <f t="shared" si="272"/>
        <v>-1.9480000000000004</v>
      </c>
    </row>
    <row r="512" spans="1:28" ht="56">
      <c r="D512" s="13"/>
      <c r="Q512" s="370" t="str">
        <f>Q189</f>
        <v>270-220
Cooling
South
Windows</v>
      </c>
      <c r="R512" s="89">
        <f t="shared" ref="R512:Z512" si="279">R189</f>
        <v>7.3419999999999996</v>
      </c>
      <c r="S512" s="89">
        <f t="shared" si="279"/>
        <v>7.9690000000000003</v>
      </c>
      <c r="T512" s="89" t="str">
        <f t="shared" si="279"/>
        <v/>
      </c>
      <c r="U512" s="89">
        <f t="shared" si="279"/>
        <v>9.0009999999999994</v>
      </c>
      <c r="V512" s="89">
        <f t="shared" si="279"/>
        <v>9.5150000000000006</v>
      </c>
      <c r="W512" s="89" t="str">
        <f t="shared" si="279"/>
        <v/>
      </c>
      <c r="X512" s="89">
        <f t="shared" si="279"/>
        <v>8.0271999999999988</v>
      </c>
      <c r="Y512" s="89">
        <f t="shared" si="279"/>
        <v>8.0310000000000006</v>
      </c>
      <c r="Z512" s="89">
        <f t="shared" si="279"/>
        <v>8.0916639999999997</v>
      </c>
      <c r="AA512" s="37">
        <f t="shared" si="271"/>
        <v>7.3419999999999996</v>
      </c>
      <c r="AB512" s="37">
        <f t="shared" si="272"/>
        <v>9.5150000000000006</v>
      </c>
    </row>
    <row r="513" spans="1:28">
      <c r="D513" s="13"/>
      <c r="Q513" s="355"/>
    </row>
    <row r="514" spans="1:28">
      <c r="D514" s="13"/>
      <c r="J514" s="53"/>
      <c r="Q514" s="355"/>
    </row>
    <row r="515" spans="1:28">
      <c r="A515" s="51" t="s">
        <v>127</v>
      </c>
      <c r="D515" s="13"/>
      <c r="J515" s="53"/>
      <c r="Q515" s="362" t="s">
        <v>309</v>
      </c>
    </row>
    <row r="516" spans="1:28">
      <c r="A516" s="51" t="s">
        <v>128</v>
      </c>
      <c r="D516" s="13"/>
      <c r="J516" s="51"/>
      <c r="Q516" s="362" t="s">
        <v>304</v>
      </c>
    </row>
    <row r="517" spans="1:28">
      <c r="A517" s="51" t="s">
        <v>83</v>
      </c>
      <c r="D517" s="13"/>
      <c r="J517" s="60"/>
      <c r="Q517" s="355"/>
      <c r="R517" s="52" t="str">
        <f>'ESP-DMU'!$E$54</f>
        <v>ESP/DMU</v>
      </c>
      <c r="S517" s="52" t="str">
        <f>'BLAST-USIT'!$E$54</f>
        <v>BLAST/US-IT</v>
      </c>
      <c r="T517" s="52" t="str">
        <f>DOE21D!$E$54</f>
        <v>DOE21D/NREL</v>
      </c>
      <c r="U517" s="52" t="str">
        <f>'SRES-SUN'!$E$54</f>
        <v>SRES-SUN/NREL</v>
      </c>
      <c r="V517" s="52" t="str">
        <f>'SRES-BRE'!$E$54</f>
        <v>SRES/BRE</v>
      </c>
      <c r="W517" s="52" t="str">
        <f>S3PAS!$E$54</f>
        <v>S3PAS/SPAIN</v>
      </c>
      <c r="X517" s="52" t="str">
        <f>TRNSYS!$E$54</f>
        <v>TSYS/BEL-BRE</v>
      </c>
      <c r="Y517" s="52" t="str">
        <f>TASE!$E$54</f>
        <v>TASE/FINLAND</v>
      </c>
      <c r="Z517" s="52" t="str">
        <f>YourData!$E$54</f>
        <v>OS/NREL</v>
      </c>
    </row>
    <row r="518" spans="1:28">
      <c r="A518" s="51" t="s">
        <v>65</v>
      </c>
      <c r="B518" s="52" t="str">
        <f>'ESP-DMU'!$E$54</f>
        <v>ESP/DMU</v>
      </c>
      <c r="C518" s="52" t="str">
        <f>'BLAST-USIT'!$E$54</f>
        <v>BLAST/US-IT</v>
      </c>
      <c r="D518" s="52" t="str">
        <f>DOE21D!$E$54</f>
        <v>DOE21D/NREL</v>
      </c>
      <c r="E518" s="52" t="str">
        <f>'SRES-SUN'!$E$54</f>
        <v>SRES-SUN/NREL</v>
      </c>
      <c r="F518" s="52" t="str">
        <f>'SRES-BRE'!$E$54</f>
        <v>SRES/BRE</v>
      </c>
      <c r="G518" s="52" t="str">
        <f>S3PAS!$E$54</f>
        <v>S3PAS/SPAIN</v>
      </c>
      <c r="H518" s="52" t="str">
        <f>TRNSYS!$E$54</f>
        <v>TSYS/BEL-BRE</v>
      </c>
      <c r="I518" s="52" t="str">
        <f>TASE!$E$54</f>
        <v>TASE/FINLAND</v>
      </c>
      <c r="J518" s="52" t="str">
        <f>YourData!$E$54</f>
        <v>OS/NREL</v>
      </c>
      <c r="Q518" s="362" t="s">
        <v>24</v>
      </c>
      <c r="R518" s="52" t="s">
        <v>14</v>
      </c>
      <c r="S518" s="52" t="s">
        <v>15</v>
      </c>
      <c r="T518" s="52"/>
      <c r="U518" s="52" t="s">
        <v>16</v>
      </c>
      <c r="V518" s="52" t="s">
        <v>17</v>
      </c>
      <c r="W518" s="52" t="s">
        <v>18</v>
      </c>
      <c r="X518" s="52" t="s">
        <v>19</v>
      </c>
      <c r="Y518" s="52" t="s">
        <v>20</v>
      </c>
      <c r="Z518" s="53" t="s">
        <v>21</v>
      </c>
    </row>
    <row r="519" spans="1:28" ht="42">
      <c r="A519" s="51" t="s">
        <v>66</v>
      </c>
      <c r="B519" s="52" t="str">
        <f>'ESP-DMU'!$E$52</f>
        <v>DMU</v>
      </c>
      <c r="C519" s="52" t="str">
        <f>'BLAST-USIT'!$E$52</f>
        <v>US-IT</v>
      </c>
      <c r="D519" s="52" t="str">
        <f>DOE21D!$E$52</f>
        <v>NREL</v>
      </c>
      <c r="E519" s="52" t="str">
        <f>'SRES-SUN'!$E$52</f>
        <v>NREL</v>
      </c>
      <c r="F519" s="52" t="str">
        <f>'SRES-BRE'!$E$52</f>
        <v>BRE</v>
      </c>
      <c r="G519" s="52" t="str">
        <f>S3PAS!$E$52</f>
        <v>SPAIN</v>
      </c>
      <c r="H519" s="52" t="str">
        <f>TRNSYS!$E$52</f>
        <v>BEL-BRE</v>
      </c>
      <c r="I519" s="52" t="str">
        <f>TASE!$E$52</f>
        <v>FINLAND</v>
      </c>
      <c r="J519" s="52" t="str">
        <f>YourData!$E$52</f>
        <v>NREL</v>
      </c>
      <c r="Q519" s="370" t="str">
        <f>Q204</f>
        <v>230-220
Heating
Infiltration</v>
      </c>
      <c r="R519" s="89">
        <f t="shared" ref="R519:Z519" si="280">R204</f>
        <v>1.5190000000000001</v>
      </c>
      <c r="S519" s="89">
        <f t="shared" si="280"/>
        <v>1.7040000000000002</v>
      </c>
      <c r="T519" s="89">
        <f t="shared" si="280"/>
        <v>1.5289999999999999</v>
      </c>
      <c r="U519" s="89">
        <f t="shared" si="280"/>
        <v>1.5840000000000001</v>
      </c>
      <c r="V519" s="89" t="str">
        <f t="shared" si="280"/>
        <v/>
      </c>
      <c r="W519" s="89">
        <f t="shared" si="280"/>
        <v>1.8109999999999999</v>
      </c>
      <c r="X519" s="89">
        <f t="shared" si="280"/>
        <v>1.5555555555555602</v>
      </c>
      <c r="Y519" s="89">
        <f t="shared" si="280"/>
        <v>1.5870000000000002</v>
      </c>
      <c r="Z519" s="89">
        <f t="shared" si="280"/>
        <v>1.8204799999999994</v>
      </c>
      <c r="AA519" s="37">
        <f t="shared" ref="AA519:AA524" si="281">MIN(R519:Y519)</f>
        <v>1.5190000000000001</v>
      </c>
      <c r="AB519" s="37">
        <f t="shared" ref="AB519:AB524" si="282">MAX(R519:Y519)</f>
        <v>1.8109999999999999</v>
      </c>
    </row>
    <row r="520" spans="1:28" ht="42">
      <c r="A520" s="51" t="s">
        <v>85</v>
      </c>
      <c r="B520" s="51" t="s">
        <v>129</v>
      </c>
      <c r="C520" s="51" t="s">
        <v>129</v>
      </c>
      <c r="D520" s="51" t="s">
        <v>129</v>
      </c>
      <c r="E520" s="51" t="s">
        <v>129</v>
      </c>
      <c r="F520" s="51" t="s">
        <v>129</v>
      </c>
      <c r="G520" s="51" t="s">
        <v>129</v>
      </c>
      <c r="H520" s="51" t="s">
        <v>129</v>
      </c>
      <c r="I520" s="51" t="s">
        <v>129</v>
      </c>
      <c r="J520" s="51" t="s">
        <v>129</v>
      </c>
      <c r="Q520" s="370" t="str">
        <f>Q225</f>
        <v>230-220
Cooling
Infiltration</v>
      </c>
      <c r="R520" s="89">
        <f t="shared" ref="R520:Z520" si="283">R225</f>
        <v>0.49899999999999989</v>
      </c>
      <c r="S520" s="89">
        <f t="shared" si="283"/>
        <v>0.48</v>
      </c>
      <c r="T520" s="89">
        <f t="shared" si="283"/>
        <v>0.51800000000000002</v>
      </c>
      <c r="U520" s="89">
        <f t="shared" si="283"/>
        <v>0.53499999999999992</v>
      </c>
      <c r="V520" s="89" t="str">
        <f t="shared" si="283"/>
        <v/>
      </c>
      <c r="W520" s="89">
        <f t="shared" si="283"/>
        <v>0.48499999999999988</v>
      </c>
      <c r="X520" s="89">
        <f t="shared" si="283"/>
        <v>0.52888888888889007</v>
      </c>
      <c r="Y520" s="89">
        <f t="shared" si="283"/>
        <v>0.53600000000000003</v>
      </c>
      <c r="Z520" s="89">
        <f t="shared" si="283"/>
        <v>0.49668599999999985</v>
      </c>
      <c r="AA520" s="37">
        <f t="shared" si="281"/>
        <v>0.48</v>
      </c>
      <c r="AB520" s="37">
        <f t="shared" si="282"/>
        <v>0.53600000000000003</v>
      </c>
    </row>
    <row r="521" spans="1:28" ht="42">
      <c r="A521" s="60" t="s">
        <v>87</v>
      </c>
      <c r="B521" s="60" t="s">
        <v>87</v>
      </c>
      <c r="C521" s="60" t="s">
        <v>87</v>
      </c>
      <c r="D521" s="60" t="s">
        <v>87</v>
      </c>
      <c r="E521" s="60" t="s">
        <v>87</v>
      </c>
      <c r="F521" s="60" t="s">
        <v>87</v>
      </c>
      <c r="G521" s="60" t="s">
        <v>87</v>
      </c>
      <c r="H521" s="60" t="s">
        <v>87</v>
      </c>
      <c r="I521" s="60" t="s">
        <v>87</v>
      </c>
      <c r="J521" s="60" t="s">
        <v>87</v>
      </c>
      <c r="Q521" s="370" t="str">
        <f>Q205</f>
        <v>240-220
Heating
Internal Gains</v>
      </c>
      <c r="R521" s="89">
        <f t="shared" ref="R521:Z521" si="284">R205</f>
        <v>-0.18199999999999994</v>
      </c>
      <c r="S521" s="89">
        <f t="shared" si="284"/>
        <v>-0.17999999999999972</v>
      </c>
      <c r="T521" s="89">
        <f t="shared" si="284"/>
        <v>-0.18299999999999983</v>
      </c>
      <c r="U521" s="89">
        <f t="shared" si="284"/>
        <v>-0.19999999999999973</v>
      </c>
      <c r="V521" s="89" t="str">
        <f t="shared" si="284"/>
        <v/>
      </c>
      <c r="W521" s="89">
        <f t="shared" si="284"/>
        <v>-0.18900000000000006</v>
      </c>
      <c r="X521" s="89">
        <f t="shared" si="284"/>
        <v>-0.18333333333333002</v>
      </c>
      <c r="Y521" s="89">
        <f t="shared" si="284"/>
        <v>-0.18699999999999983</v>
      </c>
      <c r="Z521" s="89">
        <f t="shared" si="284"/>
        <v>-0.18364000000000003</v>
      </c>
      <c r="AA521" s="37">
        <f t="shared" si="281"/>
        <v>-0.19999999999999973</v>
      </c>
      <c r="AB521" s="37">
        <f t="shared" si="282"/>
        <v>-0.17999999999999972</v>
      </c>
    </row>
    <row r="522" spans="1:28" ht="42">
      <c r="A522" s="60"/>
      <c r="B522" s="52" t="str">
        <f>'ESP-DMU'!$E$54</f>
        <v>ESP/DMU</v>
      </c>
      <c r="C522" s="52" t="str">
        <f>'BLAST-USIT'!$E$54</f>
        <v>BLAST/US-IT</v>
      </c>
      <c r="D522" s="52" t="str">
        <f>DOE21D!$E$54</f>
        <v>DOE21D/NREL</v>
      </c>
      <c r="E522" s="52" t="str">
        <f>'SRES-SUN'!$E$54</f>
        <v>SRES-SUN/NREL</v>
      </c>
      <c r="F522" s="52" t="str">
        <f>'SRES-BRE'!$E$54</f>
        <v>SRES/BRE</v>
      </c>
      <c r="G522" s="52" t="str">
        <f>S3PAS!$E$54</f>
        <v>S3PAS/SPAIN</v>
      </c>
      <c r="H522" s="52" t="str">
        <f>TRNSYS!$E$54</f>
        <v>TSYS/BEL-BRE</v>
      </c>
      <c r="I522" s="52" t="str">
        <f>TASE!$E$54</f>
        <v>TASE/FINLAND</v>
      </c>
      <c r="J522" s="52" t="str">
        <f>YourData!$E$54</f>
        <v>OS/NREL</v>
      </c>
      <c r="Q522" s="370" t="str">
        <f>Q226</f>
        <v>240-220
Cooling
Internal Gains</v>
      </c>
      <c r="R522" s="89">
        <f t="shared" ref="R522:Z522" si="285">R226</f>
        <v>0.17899999999999994</v>
      </c>
      <c r="S522" s="89">
        <f t="shared" si="285"/>
        <v>0.18100000000000005</v>
      </c>
      <c r="T522" s="89">
        <f t="shared" si="285"/>
        <v>0.18199999999999994</v>
      </c>
      <c r="U522" s="89">
        <f t="shared" si="285"/>
        <v>0.19999999999999996</v>
      </c>
      <c r="V522" s="89" t="str">
        <f t="shared" si="285"/>
        <v/>
      </c>
      <c r="W522" s="89">
        <f t="shared" si="285"/>
        <v>0.18299999999999983</v>
      </c>
      <c r="X522" s="89">
        <f t="shared" si="285"/>
        <v>0.18250000000000011</v>
      </c>
      <c r="Y522" s="89">
        <f t="shared" si="285"/>
        <v>0.18399999999999994</v>
      </c>
      <c r="Z522" s="89">
        <f t="shared" si="285"/>
        <v>0.18267599999999995</v>
      </c>
      <c r="AA522" s="37">
        <f t="shared" si="281"/>
        <v>0.17899999999999994</v>
      </c>
      <c r="AB522" s="37">
        <f t="shared" si="282"/>
        <v>0.19999999999999996</v>
      </c>
    </row>
    <row r="523" spans="1:28" ht="56">
      <c r="A523" s="61">
        <v>1</v>
      </c>
      <c r="B523" s="63">
        <f>IF(ISNUMBER('ESP-DMU'!$B508),'ESP-DMU'!$B508,"")</f>
        <v>-8.8800000000000008</v>
      </c>
      <c r="C523" s="63">
        <f>IF(ISNUMBER('BLAST-USIT'!$B508),'BLAST-USIT'!$B508,"")</f>
        <v>-12.040929999999999</v>
      </c>
      <c r="D523" s="63">
        <f>IF(ISNUMBER(DOE21D!$B508),DOE21D!$B508,"")</f>
        <v>-12.3</v>
      </c>
      <c r="E523" s="63">
        <f>IF(ISNUMBER('SRES-SUN'!$B508),'SRES-SUN'!$B508,"")</f>
        <v>-12.21</v>
      </c>
      <c r="F523" s="63" t="str">
        <f>IF(ISNUMBER('SRES-BRE'!$B508),'SRES-BRE'!$B508,"")</f>
        <v/>
      </c>
      <c r="G523" s="63">
        <f>IF(ISNUMBER(S3PAS!$B508),S3PAS!$B508,"")</f>
        <v>-12.1</v>
      </c>
      <c r="H523" s="63">
        <f>IF(ISNUMBER(TRNSYS!$B508),TRNSYS!$B508,"")</f>
        <v>-12.02</v>
      </c>
      <c r="I523" s="63">
        <f>IF(ISNUMBER(TASE!$B508),TASE!$B508,"")</f>
        <v>-13.04</v>
      </c>
      <c r="J523" s="63">
        <f>IF(ISNUMBER(YourData!$B508),YourData!$B508,#N/A)</f>
        <v>-10.5</v>
      </c>
      <c r="Q523" s="370" t="str">
        <f>Q227</f>
        <v>250-220
Cooling
Ext Solar
Absorpance</v>
      </c>
      <c r="R523" s="89">
        <f t="shared" ref="R523:Z523" si="286">R227</f>
        <v>2.8</v>
      </c>
      <c r="S523" s="89">
        <f t="shared" si="286"/>
        <v>1.87</v>
      </c>
      <c r="T523" s="89">
        <f t="shared" si="286"/>
        <v>1.6679999999999999</v>
      </c>
      <c r="U523" s="89">
        <f t="shared" si="286"/>
        <v>1.2499999999999998</v>
      </c>
      <c r="V523" s="89" t="str">
        <f t="shared" si="286"/>
        <v/>
      </c>
      <c r="W523" s="89">
        <f t="shared" si="286"/>
        <v>1.0429999999999999</v>
      </c>
      <c r="X523" s="89">
        <f t="shared" si="286"/>
        <v>2.0488888888888903</v>
      </c>
      <c r="Y523" s="89">
        <f t="shared" si="286"/>
        <v>3.6989999999999998</v>
      </c>
      <c r="Z523" s="89">
        <f t="shared" si="286"/>
        <v>2.1295859999999998</v>
      </c>
      <c r="AA523" s="37">
        <f t="shared" si="281"/>
        <v>1.0429999999999999</v>
      </c>
      <c r="AB523" s="37">
        <f t="shared" si="282"/>
        <v>3.6989999999999998</v>
      </c>
    </row>
    <row r="524" spans="1:28" ht="56">
      <c r="A524" s="61">
        <v>2</v>
      </c>
      <c r="B524" s="63">
        <f>IF(ISNUMBER('ESP-DMU'!$B509),'ESP-DMU'!$B509,"")</f>
        <v>-10.48</v>
      </c>
      <c r="C524" s="63">
        <f>IF(ISNUMBER('BLAST-USIT'!$B509),'BLAST-USIT'!$B509,"")</f>
        <v>-13.523020000000001</v>
      </c>
      <c r="D524" s="63">
        <f>IF(ISNUMBER(DOE21D!$B509),DOE21D!$B509,"")</f>
        <v>-14.1</v>
      </c>
      <c r="E524" s="63">
        <f>IF(ISNUMBER('SRES-SUN'!$B509),'SRES-SUN'!$B509,"")</f>
        <v>-13.8</v>
      </c>
      <c r="F524" s="63" t="str">
        <f>IF(ISNUMBER('SRES-BRE'!$B509),'SRES-BRE'!$B509,"")</f>
        <v/>
      </c>
      <c r="G524" s="63">
        <f>IF(ISNUMBER(S3PAS!$B509),S3PAS!$B509,"")</f>
        <v>-13.7</v>
      </c>
      <c r="H524" s="63">
        <f>IF(ISNUMBER(TRNSYS!$B509),TRNSYS!$B509,"")</f>
        <v>-13.5</v>
      </c>
      <c r="I524" s="63">
        <f>IF(ISNUMBER(TASE!$B509),TASE!$B509,"")</f>
        <v>-14.59</v>
      </c>
      <c r="J524" s="63">
        <f>IF(ISNUMBER(YourData!$B509),YourData!$B509,#N/A)</f>
        <v>-12.1</v>
      </c>
      <c r="Q524" s="370" t="str">
        <f>Q228</f>
        <v>270-220
Cooling
South
Windows</v>
      </c>
      <c r="R524" s="89">
        <f t="shared" ref="R524:Z524" si="287">R228</f>
        <v>5.7959999999999994</v>
      </c>
      <c r="S524" s="89">
        <f t="shared" si="287"/>
        <v>5.4749999999999996</v>
      </c>
      <c r="T524" s="89" t="str">
        <f t="shared" si="287"/>
        <v/>
      </c>
      <c r="U524" s="89">
        <f t="shared" si="287"/>
        <v>5.8940000000000001</v>
      </c>
      <c r="V524" s="89" t="str">
        <f t="shared" si="287"/>
        <v/>
      </c>
      <c r="W524" s="89" t="str">
        <f t="shared" si="287"/>
        <v/>
      </c>
      <c r="X524" s="89">
        <f t="shared" si="287"/>
        <v>5.585</v>
      </c>
      <c r="Y524" s="89">
        <f t="shared" si="287"/>
        <v>5.6539999999999999</v>
      </c>
      <c r="Z524" s="89">
        <f t="shared" si="287"/>
        <v>5.945036</v>
      </c>
      <c r="AA524" s="37">
        <f t="shared" si="281"/>
        <v>5.4749999999999996</v>
      </c>
      <c r="AB524" s="37">
        <f t="shared" si="282"/>
        <v>5.8940000000000001</v>
      </c>
    </row>
    <row r="525" spans="1:28">
      <c r="A525" s="61">
        <v>3</v>
      </c>
      <c r="B525" s="63">
        <f>IF(ISNUMBER('ESP-DMU'!$B510),'ESP-DMU'!$B510,"")</f>
        <v>-11.76</v>
      </c>
      <c r="C525" s="63">
        <f>IF(ISNUMBER('BLAST-USIT'!$B510),'BLAST-USIT'!$B510,"")</f>
        <v>-14.40184</v>
      </c>
      <c r="D525" s="63">
        <f>IF(ISNUMBER(DOE21D!$B510),DOE21D!$B510,"")</f>
        <v>-15.4</v>
      </c>
      <c r="E525" s="63">
        <f>IF(ISNUMBER('SRES-SUN'!$B510),'SRES-SUN'!$B510,"")</f>
        <v>-14.9</v>
      </c>
      <c r="F525" s="63" t="str">
        <f>IF(ISNUMBER('SRES-BRE'!$B510),'SRES-BRE'!$B510,"")</f>
        <v/>
      </c>
      <c r="G525" s="63">
        <f>IF(ISNUMBER(S3PAS!$B510),S3PAS!$B510,"")</f>
        <v>-14.7</v>
      </c>
      <c r="H525" s="63">
        <f>IF(ISNUMBER(TRNSYS!$B510),TRNSYS!$B510,"")</f>
        <v>-14.7</v>
      </c>
      <c r="I525" s="63">
        <f>IF(ISNUMBER(TASE!$B510),TASE!$B510,"")</f>
        <v>-15.65</v>
      </c>
      <c r="J525" s="63">
        <f>IF(ISNUMBER(YourData!$B510),YourData!$B510,#N/A)</f>
        <v>-13.5</v>
      </c>
      <c r="Q525" s="355"/>
    </row>
    <row r="526" spans="1:28">
      <c r="A526" s="61">
        <v>4</v>
      </c>
      <c r="B526" s="63">
        <f>IF(ISNUMBER('ESP-DMU'!$B511),'ESP-DMU'!$B511,"")</f>
        <v>-12.75</v>
      </c>
      <c r="C526" s="63">
        <f>IF(ISNUMBER('BLAST-USIT'!$B511),'BLAST-USIT'!$B511,"")</f>
        <v>-15.25975</v>
      </c>
      <c r="D526" s="63">
        <f>IF(ISNUMBER(DOE21D!$B511),DOE21D!$B511,"")</f>
        <v>-16.3</v>
      </c>
      <c r="E526" s="63">
        <f>IF(ISNUMBER('SRES-SUN'!$B511),'SRES-SUN'!$B511,"")</f>
        <v>-15.79</v>
      </c>
      <c r="F526" s="63" t="str">
        <f>IF(ISNUMBER('SRES-BRE'!$B511),'SRES-BRE'!$B511,"")</f>
        <v/>
      </c>
      <c r="G526" s="63">
        <f>IF(ISNUMBER(S3PAS!$B511),S3PAS!$B511,"")</f>
        <v>-15.6</v>
      </c>
      <c r="H526" s="63">
        <f>IF(ISNUMBER(TRNSYS!$B511),TRNSYS!$B511,"")</f>
        <v>-15.65</v>
      </c>
      <c r="I526" s="63">
        <f>IF(ISNUMBER(TASE!$B511),TASE!$B511,"")</f>
        <v>-16.46</v>
      </c>
      <c r="J526" s="63">
        <f>IF(ISNUMBER(YourData!$B511),YourData!$B511,#N/A)</f>
        <v>-14.7</v>
      </c>
      <c r="Q526" s="355"/>
    </row>
    <row r="527" spans="1:28">
      <c r="A527" s="61">
        <v>5</v>
      </c>
      <c r="B527" s="63">
        <f>IF(ISNUMBER('ESP-DMU'!$B512),'ESP-DMU'!$B512,"")</f>
        <v>-13.69</v>
      </c>
      <c r="C527" s="63">
        <f>IF(ISNUMBER('BLAST-USIT'!$B512),'BLAST-USIT'!$B512,"")</f>
        <v>-15.99878</v>
      </c>
      <c r="D527" s="63">
        <f>IF(ISNUMBER(DOE21D!$B512),DOE21D!$B512,"")</f>
        <v>-17.100000000000001</v>
      </c>
      <c r="E527" s="63">
        <f>IF(ISNUMBER('SRES-SUN'!$B512),'SRES-SUN'!$B512,"")</f>
        <v>-16.55</v>
      </c>
      <c r="F527" s="63" t="str">
        <f>IF(ISNUMBER('SRES-BRE'!$B512),'SRES-BRE'!$B512,"")</f>
        <v/>
      </c>
      <c r="G527" s="63">
        <f>IF(ISNUMBER(S3PAS!$B512),S3PAS!$B512,"")</f>
        <v>-16.399999999999999</v>
      </c>
      <c r="H527" s="63">
        <f>IF(ISNUMBER(TRNSYS!$B512),TRNSYS!$B512,"")</f>
        <v>-16.47</v>
      </c>
      <c r="I527" s="63">
        <f>IF(ISNUMBER(TASE!$B512),TASE!$B512,"")</f>
        <v>-17.16</v>
      </c>
      <c r="J527" s="63">
        <f>IF(ISNUMBER(YourData!$B512),YourData!$B512,#N/A)</f>
        <v>-15.6</v>
      </c>
      <c r="Q527" s="362" t="s">
        <v>310</v>
      </c>
    </row>
    <row r="528" spans="1:28">
      <c r="A528" s="61">
        <v>6</v>
      </c>
      <c r="B528" s="63">
        <f>IF(ISNUMBER('ESP-DMU'!$B513),'ESP-DMU'!$B513,"")</f>
        <v>-14.49</v>
      </c>
      <c r="C528" s="63">
        <f>IF(ISNUMBER('BLAST-USIT'!$B513),'BLAST-USIT'!$B513,"")</f>
        <v>-16.398319999999998</v>
      </c>
      <c r="D528" s="63">
        <f>IF(ISNUMBER(DOE21D!$B513),DOE21D!$B513,"")</f>
        <v>-17.899999999999999</v>
      </c>
      <c r="E528" s="63">
        <f>IF(ISNUMBER('SRES-SUN'!$B513),'SRES-SUN'!$B513,"")</f>
        <v>-17.2</v>
      </c>
      <c r="F528" s="63" t="str">
        <f>IF(ISNUMBER('SRES-BRE'!$B513),'SRES-BRE'!$B513,"")</f>
        <v/>
      </c>
      <c r="G528" s="63">
        <f>IF(ISNUMBER(S3PAS!$B513),S3PAS!$B513,"")</f>
        <v>-17</v>
      </c>
      <c r="H528" s="63">
        <f>IF(ISNUMBER(TRNSYS!$B513),TRNSYS!$B513,"")</f>
        <v>-17.14</v>
      </c>
      <c r="I528" s="63">
        <f>IF(ISNUMBER(TASE!$B513),TASE!$B513,"")</f>
        <v>-17.79</v>
      </c>
      <c r="J528" s="63">
        <f>IF(ISNUMBER(YourData!$B513),YourData!$B513,#N/A)</f>
        <v>-16.399999999999999</v>
      </c>
      <c r="Q528" s="362" t="s">
        <v>306</v>
      </c>
    </row>
    <row r="529" spans="1:28">
      <c r="A529" s="61">
        <v>7</v>
      </c>
      <c r="B529" s="63">
        <f>IF(ISNUMBER('ESP-DMU'!$B514),'ESP-DMU'!$B514,"")</f>
        <v>-15.15</v>
      </c>
      <c r="C529" s="63">
        <f>IF(ISNUMBER('BLAST-USIT'!$B514),'BLAST-USIT'!$B514,"")</f>
        <v>-17.010829999999999</v>
      </c>
      <c r="D529" s="63">
        <f>IF(ISNUMBER(DOE21D!$B514),DOE21D!$B514,"")</f>
        <v>-18.5</v>
      </c>
      <c r="E529" s="63">
        <f>IF(ISNUMBER('SRES-SUN'!$B514),'SRES-SUN'!$B514,"")</f>
        <v>-17.739999999999998</v>
      </c>
      <c r="F529" s="63" t="str">
        <f>IF(ISNUMBER('SRES-BRE'!$B514),'SRES-BRE'!$B514,"")</f>
        <v/>
      </c>
      <c r="G529" s="63">
        <f>IF(ISNUMBER(S3PAS!$B514),S3PAS!$B514,"")</f>
        <v>-17.600000000000001</v>
      </c>
      <c r="H529" s="63">
        <f>IF(ISNUMBER(TRNSYS!$B514),TRNSYS!$B514,"")</f>
        <v>-17.7</v>
      </c>
      <c r="I529" s="63">
        <f>IF(ISNUMBER(TASE!$B514),TASE!$B514,"")</f>
        <v>-18.32</v>
      </c>
      <c r="J529" s="63">
        <f>IF(ISNUMBER(YourData!$B514),YourData!$B514,#N/A)</f>
        <v>-17.2</v>
      </c>
      <c r="Q529" s="355"/>
      <c r="R529" s="52" t="str">
        <f>'ESP-DMU'!$E$54</f>
        <v>ESP/DMU</v>
      </c>
      <c r="S529" s="52" t="str">
        <f>'BLAST-USIT'!$E$54</f>
        <v>BLAST/US-IT</v>
      </c>
      <c r="T529" s="52" t="str">
        <f>DOE21D!$E$54</f>
        <v>DOE21D/NREL</v>
      </c>
      <c r="U529" s="52" t="str">
        <f>'SRES-SUN'!$E$54</f>
        <v>SRES-SUN/NREL</v>
      </c>
      <c r="V529" s="52" t="str">
        <f>'SRES-BRE'!$E$54</f>
        <v>SRES/BRE</v>
      </c>
      <c r="W529" s="52" t="str">
        <f>S3PAS!$E$54</f>
        <v>S3PAS/SPAIN</v>
      </c>
      <c r="X529" s="52" t="str">
        <f>TRNSYS!$E$54</f>
        <v>TSYS/BEL-BRE</v>
      </c>
      <c r="Y529" s="52" t="str">
        <f>TASE!$E$54</f>
        <v>TASE/FINLAND</v>
      </c>
      <c r="Z529" s="52" t="str">
        <f>YourData!$E$54</f>
        <v>OS/NREL</v>
      </c>
    </row>
    <row r="530" spans="1:28">
      <c r="A530" s="61">
        <v>8</v>
      </c>
      <c r="B530" s="63">
        <f>IF(ISNUMBER('ESP-DMU'!$B515),'ESP-DMU'!$B515,"")</f>
        <v>-15.63</v>
      </c>
      <c r="C530" s="63">
        <f>IF(ISNUMBER('BLAST-USIT'!$B515),'BLAST-USIT'!$B515,"")</f>
        <v>-17.053129999999999</v>
      </c>
      <c r="D530" s="63">
        <f>IF(ISNUMBER(DOE21D!$B515),DOE21D!$B515,"")</f>
        <v>-18.8</v>
      </c>
      <c r="E530" s="63">
        <f>IF(ISNUMBER('SRES-SUN'!$B515),'SRES-SUN'!$B515,"")</f>
        <v>-17.850000000000001</v>
      </c>
      <c r="F530" s="63" t="str">
        <f>IF(ISNUMBER('SRES-BRE'!$B515),'SRES-BRE'!$B515,"")</f>
        <v/>
      </c>
      <c r="G530" s="63">
        <f>IF(ISNUMBER(S3PAS!$B515),S3PAS!$B515,"")</f>
        <v>-17.8</v>
      </c>
      <c r="H530" s="63">
        <f>IF(ISNUMBER(TRNSYS!$B515),TRNSYS!$B515,"")</f>
        <v>-17.59</v>
      </c>
      <c r="I530" s="63">
        <f>IF(ISNUMBER(TASE!$B515),TASE!$B515,"")</f>
        <v>-18.47</v>
      </c>
      <c r="J530" s="63">
        <f>IF(ISNUMBER(YourData!$B515),YourData!$B515,#N/A)</f>
        <v>-17.399999999999999</v>
      </c>
      <c r="Q530" s="362" t="s">
        <v>24</v>
      </c>
      <c r="R530" s="52" t="s">
        <v>14</v>
      </c>
      <c r="S530" s="52" t="s">
        <v>15</v>
      </c>
      <c r="T530" s="52"/>
      <c r="U530" s="52" t="s">
        <v>16</v>
      </c>
      <c r="V530" s="52" t="s">
        <v>17</v>
      </c>
      <c r="W530" s="52" t="s">
        <v>18</v>
      </c>
      <c r="X530" s="52" t="s">
        <v>19</v>
      </c>
      <c r="Y530" s="52" t="s">
        <v>20</v>
      </c>
      <c r="Z530" s="53" t="s">
        <v>21</v>
      </c>
    </row>
    <row r="531" spans="1:28" ht="42">
      <c r="A531" s="61">
        <v>9</v>
      </c>
      <c r="B531" s="63">
        <f>IF(ISNUMBER('ESP-DMU'!$B516),'ESP-DMU'!$B516,"")</f>
        <v>-14.63</v>
      </c>
      <c r="C531" s="63">
        <f>IF(ISNUMBER('BLAST-USIT'!$B516),'BLAST-USIT'!$B516,"")</f>
        <v>-13.73638</v>
      </c>
      <c r="D531" s="63">
        <f>IF(ISNUMBER(DOE21D!$B516),DOE21D!$B516,"")</f>
        <v>-14.7</v>
      </c>
      <c r="E531" s="63">
        <f>IF(ISNUMBER('SRES-SUN'!$B516),'SRES-SUN'!$B516,"")</f>
        <v>-14.88</v>
      </c>
      <c r="F531" s="63" t="str">
        <f>IF(ISNUMBER('SRES-BRE'!$B516),'SRES-BRE'!$B516,"")</f>
        <v/>
      </c>
      <c r="G531" s="63">
        <f>IF(ISNUMBER(S3PAS!$B516),S3PAS!$B516,"")</f>
        <v>-14.6</v>
      </c>
      <c r="H531" s="63">
        <f>IF(ISNUMBER(TRNSYS!$B516),TRNSYS!$B516,"")</f>
        <v>-13.46</v>
      </c>
      <c r="I531" s="63">
        <f>IF(ISNUMBER(TASE!$B516),TASE!$B516,"")</f>
        <v>-15.47</v>
      </c>
      <c r="J531" s="63">
        <f>IF(ISNUMBER(YourData!$B516),YourData!$B516,#N/A)</f>
        <v>-14.5</v>
      </c>
      <c r="Q531" s="370" t="str">
        <f>Q190</f>
        <v>280-270
Cooling
Cavity Albedo</v>
      </c>
      <c r="R531" s="89">
        <f t="shared" ref="R531:Z531" si="288">R190</f>
        <v>-2.6549999999999994</v>
      </c>
      <c r="S531" s="89">
        <f t="shared" si="288"/>
        <v>-2.7750000000000004</v>
      </c>
      <c r="T531" s="89" t="str">
        <f t="shared" si="288"/>
        <v/>
      </c>
      <c r="U531" s="89">
        <f t="shared" si="288"/>
        <v>-3.3169999999999993</v>
      </c>
      <c r="V531" s="89">
        <f t="shared" si="288"/>
        <v>-3.2359999999999998</v>
      </c>
      <c r="W531" s="89" t="str">
        <f t="shared" si="288"/>
        <v/>
      </c>
      <c r="X531" s="89">
        <f t="shared" si="288"/>
        <v>-3.0029999999999992</v>
      </c>
      <c r="Y531" s="89">
        <f t="shared" si="288"/>
        <v>-2.4570000000000007</v>
      </c>
      <c r="Z531" s="89">
        <f t="shared" si="288"/>
        <v>-2.9944400000000009</v>
      </c>
      <c r="AA531" s="37">
        <f t="shared" ref="AA531:AA537" si="289">MIN(R531:Y531)</f>
        <v>-3.3169999999999993</v>
      </c>
      <c r="AB531" s="37">
        <f t="shared" ref="AB531:AB537" si="290">MAX(R531:Y531)</f>
        <v>-2.4570000000000007</v>
      </c>
    </row>
    <row r="532" spans="1:28" ht="42">
      <c r="A532" s="61">
        <v>10</v>
      </c>
      <c r="B532" s="63">
        <f>IF(ISNUMBER('ESP-DMU'!$B517),'ESP-DMU'!$B517,"")</f>
        <v>-10.029999999999999</v>
      </c>
      <c r="C532" s="63">
        <f>IF(ISNUMBER('BLAST-USIT'!$B517),'BLAST-USIT'!$B517,"")</f>
        <v>-7.993716</v>
      </c>
      <c r="D532" s="63">
        <f>IF(ISNUMBER(DOE21D!$B517),DOE21D!$B517,"")</f>
        <v>-7.8</v>
      </c>
      <c r="E532" s="63">
        <f>IF(ISNUMBER('SRES-SUN'!$B517),'SRES-SUN'!$B517,"")</f>
        <v>-9.07</v>
      </c>
      <c r="F532" s="63" t="str">
        <f>IF(ISNUMBER('SRES-BRE'!$B517),'SRES-BRE'!$B517,"")</f>
        <v/>
      </c>
      <c r="G532" s="63">
        <f>IF(ISNUMBER(S3PAS!$B517),S3PAS!$B517,"")</f>
        <v>-8.9</v>
      </c>
      <c r="H532" s="63">
        <f>IF(ISNUMBER(TRNSYS!$B517),TRNSYS!$B517,"")</f>
        <v>-7.0990000000000002</v>
      </c>
      <c r="I532" s="63">
        <f>IF(ISNUMBER(TASE!$B517),TASE!$B517,"")</f>
        <v>-9.56</v>
      </c>
      <c r="J532" s="63">
        <f>IF(ISNUMBER(YourData!$B517),YourData!$B517,#N/A)</f>
        <v>-8</v>
      </c>
      <c r="Q532" s="370" t="str">
        <f>Q174</f>
        <v>320-270
Heating
Thermostat</v>
      </c>
      <c r="R532" s="89">
        <f t="shared" ref="R532:Z532" si="291">R174</f>
        <v>-0.6509999999999998</v>
      </c>
      <c r="S532" s="89">
        <f t="shared" si="291"/>
        <v>-0.72100000000000009</v>
      </c>
      <c r="T532" s="89" t="str">
        <f t="shared" si="291"/>
        <v/>
      </c>
      <c r="U532" s="89">
        <f t="shared" si="291"/>
        <v>-0.71400000000000041</v>
      </c>
      <c r="V532" s="89">
        <f t="shared" si="291"/>
        <v>-0.77899999999999991</v>
      </c>
      <c r="W532" s="89" t="str">
        <f t="shared" si="291"/>
        <v/>
      </c>
      <c r="X532" s="89">
        <f t="shared" si="291"/>
        <v>-0.69899999999999984</v>
      </c>
      <c r="Y532" s="89">
        <f t="shared" si="291"/>
        <v>-0.64900000000000002</v>
      </c>
      <c r="Z532" s="89">
        <f t="shared" si="291"/>
        <v>-0.69444000000000017</v>
      </c>
      <c r="AA532" s="37">
        <f t="shared" si="289"/>
        <v>-0.77899999999999991</v>
      </c>
      <c r="AB532" s="37">
        <f t="shared" si="290"/>
        <v>-0.64900000000000002</v>
      </c>
    </row>
    <row r="533" spans="1:28" ht="42">
      <c r="A533" s="61">
        <v>11</v>
      </c>
      <c r="B533" s="63">
        <f>IF(ISNUMBER('ESP-DMU'!$B518),'ESP-DMU'!$B518,"")</f>
        <v>-2.2000000000000002</v>
      </c>
      <c r="C533" s="63">
        <f>IF(ISNUMBER('BLAST-USIT'!$B518),'BLAST-USIT'!$B518,"")</f>
        <v>2.6043159999999999</v>
      </c>
      <c r="D533" s="63">
        <f>IF(ISNUMBER(DOE21D!$B518),DOE21D!$B518,"")</f>
        <v>3.2</v>
      </c>
      <c r="E533" s="63">
        <f>IF(ISNUMBER('SRES-SUN'!$B518),'SRES-SUN'!$B518,"")</f>
        <v>1.01</v>
      </c>
      <c r="F533" s="63" t="str">
        <f>IF(ISNUMBER('SRES-BRE'!$B518),'SRES-BRE'!$B518,"")</f>
        <v/>
      </c>
      <c r="G533" s="63">
        <f>IF(ISNUMBER(S3PAS!$B518),S3PAS!$B518,"")</f>
        <v>1</v>
      </c>
      <c r="H533" s="63">
        <f>IF(ISNUMBER(TRNSYS!$B518),TRNSYS!$B518,"")</f>
        <v>3.657</v>
      </c>
      <c r="I533" s="63">
        <f>IF(ISNUMBER(TASE!$B518),TASE!$B518,"")</f>
        <v>0.49</v>
      </c>
      <c r="J533" s="63">
        <f>IF(ISNUMBER(YourData!$B518),YourData!$B518,#N/A)</f>
        <v>1.6</v>
      </c>
      <c r="Q533" s="370" t="str">
        <f>Q191</f>
        <v>320-270
Cooling
Thermostat</v>
      </c>
      <c r="R533" s="89">
        <f t="shared" ref="R533:Z533" si="292">R191</f>
        <v>-2.4669999999999996</v>
      </c>
      <c r="S533" s="89">
        <f t="shared" si="292"/>
        <v>-2.7640000000000002</v>
      </c>
      <c r="T533" s="89" t="str">
        <f t="shared" si="292"/>
        <v/>
      </c>
      <c r="U533" s="89">
        <f t="shared" si="292"/>
        <v>-3.1029999999999998</v>
      </c>
      <c r="V533" s="89">
        <f t="shared" si="292"/>
        <v>-3.0459999999999994</v>
      </c>
      <c r="W533" s="89" t="str">
        <f t="shared" si="292"/>
        <v/>
      </c>
      <c r="X533" s="89">
        <f t="shared" si="292"/>
        <v>-2.8079999999999989</v>
      </c>
      <c r="Y533" s="89">
        <f t="shared" si="292"/>
        <v>-3.0510000000000002</v>
      </c>
      <c r="Z533" s="89">
        <f t="shared" si="292"/>
        <v>-2.6861100000000002</v>
      </c>
      <c r="AA533" s="37">
        <f t="shared" si="289"/>
        <v>-3.1029999999999998</v>
      </c>
      <c r="AB533" s="37">
        <f t="shared" si="290"/>
        <v>-2.4669999999999996</v>
      </c>
    </row>
    <row r="534" spans="1:28" ht="42">
      <c r="A534" s="61">
        <v>12</v>
      </c>
      <c r="B534" s="63">
        <f>IF(ISNUMBER('ESP-DMU'!$B519),'ESP-DMU'!$B519,"")</f>
        <v>8.84</v>
      </c>
      <c r="C534" s="63">
        <f>IF(ISNUMBER('BLAST-USIT'!$B519),'BLAST-USIT'!$B519,"")</f>
        <v>12.215059999999999</v>
      </c>
      <c r="D534" s="63">
        <f>IF(ISNUMBER(DOE21D!$B519),DOE21D!$B519,"")</f>
        <v>13.4</v>
      </c>
      <c r="E534" s="63">
        <f>IF(ISNUMBER('SRES-SUN'!$B519),'SRES-SUN'!$B519,"")</f>
        <v>11.21</v>
      </c>
      <c r="F534" s="63" t="str">
        <f>IF(ISNUMBER('SRES-BRE'!$B519),'SRES-BRE'!$B519,"")</f>
        <v/>
      </c>
      <c r="G534" s="63">
        <f>IF(ISNUMBER(S3PAS!$B519),S3PAS!$B519,"")</f>
        <v>10.7</v>
      </c>
      <c r="H534" s="63">
        <f>IF(ISNUMBER(TRNSYS!$B519),TRNSYS!$B519,"")</f>
        <v>13.49</v>
      </c>
      <c r="I534" s="63">
        <f>IF(ISNUMBER(TASE!$B519),TASE!$B519,"")</f>
        <v>10.39</v>
      </c>
      <c r="J534" s="63">
        <f>IF(ISNUMBER(YourData!$B519),YourData!$B519,#N/A)</f>
        <v>12.3</v>
      </c>
      <c r="Q534" s="370" t="str">
        <f>Q192</f>
        <v>290-270
Cooling
South Shading</v>
      </c>
      <c r="R534" s="89">
        <f t="shared" ref="R534:Z534" si="293">R192</f>
        <v>-2.3239999999999998</v>
      </c>
      <c r="S534" s="89">
        <f t="shared" si="293"/>
        <v>-1.6589999999999998</v>
      </c>
      <c r="T534" s="89" t="str">
        <f t="shared" si="293"/>
        <v/>
      </c>
      <c r="U534" s="89">
        <f t="shared" si="293"/>
        <v>-1.956999999999999</v>
      </c>
      <c r="V534" s="89">
        <f t="shared" si="293"/>
        <v>-2.2609999999999992</v>
      </c>
      <c r="W534" s="89" t="str">
        <f t="shared" si="293"/>
        <v/>
      </c>
      <c r="X534" s="89">
        <f t="shared" si="293"/>
        <v>-2.0649999999999995</v>
      </c>
      <c r="Y534" s="89">
        <f t="shared" si="293"/>
        <v>-1.2830000000000004</v>
      </c>
      <c r="Z534" s="89">
        <f t="shared" si="293"/>
        <v>-2.1000000000000005</v>
      </c>
      <c r="AA534" s="37">
        <f t="shared" si="289"/>
        <v>-2.3239999999999998</v>
      </c>
      <c r="AB534" s="37">
        <f t="shared" si="290"/>
        <v>-1.2830000000000004</v>
      </c>
    </row>
    <row r="535" spans="1:28" ht="42">
      <c r="A535" s="61">
        <v>13</v>
      </c>
      <c r="B535" s="63">
        <f>IF(ISNUMBER('ESP-DMU'!$B520),'ESP-DMU'!$B520,"")</f>
        <v>18.96</v>
      </c>
      <c r="C535" s="63">
        <f>IF(ISNUMBER('BLAST-USIT'!$B520),'BLAST-USIT'!$B520,"")</f>
        <v>20.860199999999999</v>
      </c>
      <c r="D535" s="63">
        <f>IF(ISNUMBER(DOE21D!$B520),DOE21D!$B520,"")</f>
        <v>22.3</v>
      </c>
      <c r="E535" s="63">
        <f>IF(ISNUMBER('SRES-SUN'!$B520),'SRES-SUN'!$B520,"")</f>
        <v>20.03</v>
      </c>
      <c r="F535" s="63" t="str">
        <f>IF(ISNUMBER('SRES-BRE'!$B520),'SRES-BRE'!$B520,"")</f>
        <v/>
      </c>
      <c r="G535" s="63">
        <f>IF(ISNUMBER(S3PAS!$B520),S3PAS!$B520,"")</f>
        <v>19.2</v>
      </c>
      <c r="H535" s="63">
        <f>IF(ISNUMBER(TRNSYS!$B520),TRNSYS!$B520,"")</f>
        <v>21.77</v>
      </c>
      <c r="I535" s="63">
        <f>IF(ISNUMBER(TASE!$B520),TASE!$B520,"")</f>
        <v>18.75</v>
      </c>
      <c r="J535" s="63">
        <f>IF(ISNUMBER(YourData!$B520),YourData!$B520,#N/A)</f>
        <v>21.3</v>
      </c>
      <c r="Q535" s="370" t="str">
        <f>Q193</f>
        <v>300-270
Cooling
E&amp;W Windows</v>
      </c>
      <c r="R535" s="89">
        <f t="shared" ref="R535:Z535" si="294">R193</f>
        <v>-3.226</v>
      </c>
      <c r="S535" s="89">
        <f t="shared" si="294"/>
        <v>-2.8339999999999996</v>
      </c>
      <c r="T535" s="89" t="str">
        <f t="shared" si="294"/>
        <v/>
      </c>
      <c r="U535" s="89">
        <f t="shared" si="294"/>
        <v>-3.1629999999999994</v>
      </c>
      <c r="V535" s="89">
        <f t="shared" si="294"/>
        <v>-3.25</v>
      </c>
      <c r="W535" s="89" t="str">
        <f t="shared" si="294"/>
        <v/>
      </c>
      <c r="X535" s="89">
        <f t="shared" si="294"/>
        <v>-3.0429999999999993</v>
      </c>
      <c r="Y535" s="89">
        <f t="shared" si="294"/>
        <v>-2.9330000000000007</v>
      </c>
      <c r="Z535" s="89">
        <f t="shared" si="294"/>
        <v>-3.0277800000000008</v>
      </c>
      <c r="AA535" s="37">
        <f t="shared" si="289"/>
        <v>-3.25</v>
      </c>
      <c r="AB535" s="37">
        <f t="shared" si="290"/>
        <v>-2.8339999999999996</v>
      </c>
    </row>
    <row r="536" spans="1:28" ht="42">
      <c r="A536" s="61">
        <v>14</v>
      </c>
      <c r="B536" s="63">
        <f>IF(ISNUMBER('ESP-DMU'!$B521),'ESP-DMU'!$B521,"")</f>
        <v>27.19</v>
      </c>
      <c r="C536" s="63">
        <f>IF(ISNUMBER('BLAST-USIT'!$B521),'BLAST-USIT'!$B521,"")</f>
        <v>27.53201</v>
      </c>
      <c r="D536" s="63">
        <f>IF(ISNUMBER(DOE21D!$B521),DOE21D!$B521,"")</f>
        <v>29.5</v>
      </c>
      <c r="E536" s="63">
        <f>IF(ISNUMBER('SRES-SUN'!$B521),'SRES-SUN'!$B521,"")</f>
        <v>27.27</v>
      </c>
      <c r="F536" s="63" t="str">
        <f>IF(ISNUMBER('SRES-BRE'!$B521),'SRES-BRE'!$B521,"")</f>
        <v/>
      </c>
      <c r="G536" s="63">
        <f>IF(ISNUMBER(S3PAS!$B521),S3PAS!$B521,"")</f>
        <v>26.1</v>
      </c>
      <c r="H536" s="63">
        <f>IF(ISNUMBER(TRNSYS!$B521),TRNSYS!$B521,"")</f>
        <v>28.26</v>
      </c>
      <c r="I536" s="63">
        <f>IF(ISNUMBER(TASE!$B521),TASE!$B521,"")</f>
        <v>25.48</v>
      </c>
      <c r="J536" s="63">
        <f>IF(ISNUMBER(YourData!$B521),YourData!$B521,#N/A)</f>
        <v>28.3</v>
      </c>
      <c r="Q536" s="370" t="str">
        <f>Q175</f>
        <v>310-300
Heating
E&amp;W Shading</v>
      </c>
      <c r="R536" s="89">
        <f t="shared" ref="R536:Z536" si="295">R175</f>
        <v>0.45999999999999996</v>
      </c>
      <c r="S536" s="89">
        <f t="shared" si="295"/>
        <v>0.25</v>
      </c>
      <c r="T536" s="89" t="str">
        <f t="shared" si="295"/>
        <v/>
      </c>
      <c r="U536" s="89">
        <f t="shared" si="295"/>
        <v>0.2629999999999999</v>
      </c>
      <c r="V536" s="89">
        <f t="shared" si="295"/>
        <v>0.20099999999999962</v>
      </c>
      <c r="W536" s="89" t="str">
        <f t="shared" si="295"/>
        <v/>
      </c>
      <c r="X536" s="89">
        <f t="shared" si="295"/>
        <v>0.48600000000000065</v>
      </c>
      <c r="Y536" s="89" t="str">
        <f t="shared" si="295"/>
        <v/>
      </c>
      <c r="Z536" s="89">
        <f t="shared" si="295"/>
        <v>0.2777800000000008</v>
      </c>
      <c r="AA536" s="37">
        <f t="shared" si="289"/>
        <v>0.20099999999999962</v>
      </c>
      <c r="AB536" s="37">
        <f t="shared" si="290"/>
        <v>0.48600000000000065</v>
      </c>
    </row>
    <row r="537" spans="1:28" ht="42">
      <c r="A537" s="61">
        <v>15</v>
      </c>
      <c r="B537" s="63">
        <f>IF(ISNUMBER('ESP-DMU'!$B522),'ESP-DMU'!$B522,"")</f>
        <v>33.22</v>
      </c>
      <c r="C537" s="63">
        <f>IF(ISNUMBER('BLAST-USIT'!$B522),'BLAST-USIT'!$B522,"")</f>
        <v>31.328890000000001</v>
      </c>
      <c r="D537" s="63">
        <f>IF(ISNUMBER(DOE21D!$B522),DOE21D!$B522,"")</f>
        <v>33.799999999999997</v>
      </c>
      <c r="E537" s="63">
        <f>IF(ISNUMBER('SRES-SUN'!$B522),'SRES-SUN'!$B522,"")</f>
        <v>31.34</v>
      </c>
      <c r="F537" s="63" t="str">
        <f>IF(ISNUMBER('SRES-BRE'!$B522),'SRES-BRE'!$B522,"")</f>
        <v/>
      </c>
      <c r="G537" s="63">
        <f>IF(ISNUMBER(S3PAS!$B522),S3PAS!$B522,"")</f>
        <v>29.8</v>
      </c>
      <c r="H537" s="63">
        <f>IF(ISNUMBER(TRNSYS!$B522),TRNSYS!$B522,"")</f>
        <v>32.090000000000003</v>
      </c>
      <c r="I537" s="63">
        <f>IF(ISNUMBER(TASE!$B522),TASE!$B522,"")</f>
        <v>29.21</v>
      </c>
      <c r="J537" s="63">
        <f>IF(ISNUMBER(YourData!$B522),YourData!$B522,#N/A)</f>
        <v>32.299999999999997</v>
      </c>
      <c r="Q537" s="370" t="str">
        <f>Q194</f>
        <v>310-300
Cooling
E&amp;W Shading</v>
      </c>
      <c r="R537" s="89">
        <f t="shared" ref="R537:Z537" si="296">R194</f>
        <v>-1.5699999999999994</v>
      </c>
      <c r="S537" s="89">
        <f t="shared" si="296"/>
        <v>-1.266</v>
      </c>
      <c r="T537" s="89" t="str">
        <f t="shared" si="296"/>
        <v/>
      </c>
      <c r="U537" s="89">
        <f t="shared" si="296"/>
        <v>-1.42</v>
      </c>
      <c r="V537" s="89">
        <f t="shared" si="296"/>
        <v>-1.6289999999999996</v>
      </c>
      <c r="W537" s="89" t="str">
        <f t="shared" si="296"/>
        <v/>
      </c>
      <c r="X537" s="89">
        <f t="shared" si="296"/>
        <v>-1.9940000000000002</v>
      </c>
      <c r="Y537" s="89" t="str">
        <f t="shared" si="296"/>
        <v/>
      </c>
      <c r="Z537" s="89">
        <f t="shared" si="296"/>
        <v>-1.7277699999999996</v>
      </c>
      <c r="AA537" s="37">
        <f t="shared" si="289"/>
        <v>-1.9940000000000002</v>
      </c>
      <c r="AB537" s="37">
        <f t="shared" si="290"/>
        <v>-1.266</v>
      </c>
    </row>
    <row r="538" spans="1:28">
      <c r="A538" s="61">
        <v>16</v>
      </c>
      <c r="B538" s="63">
        <f>IF(ISNUMBER('ESP-DMU'!$B523),'ESP-DMU'!$B523,"")</f>
        <v>35.51</v>
      </c>
      <c r="C538" s="63">
        <f>IF(ISNUMBER('BLAST-USIT'!$B523),'BLAST-USIT'!$B523,"")</f>
        <v>31.059419999999999</v>
      </c>
      <c r="D538" s="63">
        <f>IF(ISNUMBER(DOE21D!$B523),DOE21D!$B523,"")</f>
        <v>33.5</v>
      </c>
      <c r="E538" s="63">
        <f>IF(ISNUMBER('SRES-SUN'!$B523),'SRES-SUN'!$B523,"")</f>
        <v>31.47</v>
      </c>
      <c r="F538" s="63" t="str">
        <f>IF(ISNUMBER('SRES-BRE'!$B523),'SRES-BRE'!$B523,"")</f>
        <v/>
      </c>
      <c r="G538" s="63">
        <f>IF(ISNUMBER(S3PAS!$B523),S3PAS!$B523,"")</f>
        <v>29.7</v>
      </c>
      <c r="H538" s="63">
        <f>IF(ISNUMBER(TRNSYS!$B523),TRNSYS!$B523,"")</f>
        <v>32.159999999999997</v>
      </c>
      <c r="I538" s="63">
        <f>IF(ISNUMBER(TASE!$B523),TASE!$B523,"")</f>
        <v>28.97</v>
      </c>
      <c r="J538" s="63">
        <f>IF(ISNUMBER(YourData!$B523),YourData!$B523,#N/A)</f>
        <v>32.700000000000003</v>
      </c>
      <c r="Q538" s="355"/>
    </row>
    <row r="539" spans="1:28">
      <c r="A539" s="61">
        <v>17</v>
      </c>
      <c r="B539" s="63">
        <f>IF(ISNUMBER('ESP-DMU'!$B524),'ESP-DMU'!$B524,"")</f>
        <v>31.46</v>
      </c>
      <c r="C539" s="63">
        <f>IF(ISNUMBER('BLAST-USIT'!$B524),'BLAST-USIT'!$B524,"")</f>
        <v>24.280139999999999</v>
      </c>
      <c r="D539" s="63">
        <f>IF(ISNUMBER(DOE21D!$B524),DOE21D!$B524,"")</f>
        <v>27</v>
      </c>
      <c r="E539" s="63">
        <f>IF(ISNUMBER('SRES-SUN'!$B524),'SRES-SUN'!$B524,"")</f>
        <v>25.96</v>
      </c>
      <c r="F539" s="63" t="str">
        <f>IF(ISNUMBER('SRES-BRE'!$B524),'SRES-BRE'!$B524,"")</f>
        <v/>
      </c>
      <c r="G539" s="63">
        <f>IF(ISNUMBER(S3PAS!$B524),S3PAS!$B524,"")</f>
        <v>23.9</v>
      </c>
      <c r="H539" s="63">
        <f>IF(ISNUMBER(TRNSYS!$B524),TRNSYS!$B524,"")</f>
        <v>25.71</v>
      </c>
      <c r="I539" s="63">
        <f>IF(ISNUMBER(TASE!$B524),TASE!$B524,"")</f>
        <v>22.58</v>
      </c>
      <c r="J539" s="63">
        <f>IF(ISNUMBER(YourData!$B524),YourData!$B524,#N/A)</f>
        <v>28.3</v>
      </c>
      <c r="Q539" s="355"/>
    </row>
    <row r="540" spans="1:28">
      <c r="A540" s="61">
        <v>18</v>
      </c>
      <c r="B540" s="63">
        <f>IF(ISNUMBER('ESP-DMU'!$B525),'ESP-DMU'!$B525,"")</f>
        <v>23.99</v>
      </c>
      <c r="C540" s="63">
        <f>IF(ISNUMBER('BLAST-USIT'!$B525),'BLAST-USIT'!$B525,"")</f>
        <v>17.463360000000002</v>
      </c>
      <c r="D540" s="63">
        <f>IF(ISNUMBER(DOE21D!$B525),DOE21D!$B525,"")</f>
        <v>19.7</v>
      </c>
      <c r="E540" s="63">
        <f>IF(ISNUMBER('SRES-SUN'!$B525),'SRES-SUN'!$B525,"")</f>
        <v>18.96</v>
      </c>
      <c r="F540" s="63" t="str">
        <f>IF(ISNUMBER('SRES-BRE'!$B525),'SRES-BRE'!$B525,"")</f>
        <v/>
      </c>
      <c r="G540" s="63">
        <f>IF(ISNUMBER(S3PAS!$B525),S3PAS!$B525,"")</f>
        <v>17.600000000000001</v>
      </c>
      <c r="H540" s="63">
        <f>IF(ISNUMBER(TRNSYS!$B525),TRNSYS!$B525,"")</f>
        <v>18.84</v>
      </c>
      <c r="I540" s="63">
        <f>IF(ISNUMBER(TASE!$B525),TASE!$B525,"")</f>
        <v>15.59</v>
      </c>
      <c r="J540" s="63">
        <f>IF(ISNUMBER(YourData!$B525),YourData!$B525,#N/A)</f>
        <v>21.8</v>
      </c>
      <c r="Q540" s="355"/>
    </row>
    <row r="541" spans="1:28">
      <c r="A541" s="61">
        <v>19</v>
      </c>
      <c r="B541" s="63">
        <f>IF(ISNUMBER('ESP-DMU'!$B526),'ESP-DMU'!$B526,"")</f>
        <v>18.079999999999998</v>
      </c>
      <c r="C541" s="63">
        <f>IF(ISNUMBER('BLAST-USIT'!$B526),'BLAST-USIT'!$B526,"")</f>
        <v>12.05287</v>
      </c>
      <c r="D541" s="63">
        <f>IF(ISNUMBER(DOE21D!$B526),DOE21D!$B526,"")</f>
        <v>13.7</v>
      </c>
      <c r="E541" s="63">
        <f>IF(ISNUMBER('SRES-SUN'!$B526),'SRES-SUN'!$B526,"")</f>
        <v>13.04</v>
      </c>
      <c r="F541" s="63" t="str">
        <f>IF(ISNUMBER('SRES-BRE'!$B526),'SRES-BRE'!$B526,"")</f>
        <v/>
      </c>
      <c r="G541" s="63">
        <f>IF(ISNUMBER(S3PAS!$B526),S3PAS!$B526,"")</f>
        <v>12.2</v>
      </c>
      <c r="H541" s="63">
        <f>IF(ISNUMBER(TRNSYS!$B526),TRNSYS!$B526,"")</f>
        <v>13.1</v>
      </c>
      <c r="I541" s="63">
        <f>IF(ISNUMBER(TASE!$B526),TASE!$B526,"")</f>
        <v>10.199999999999999</v>
      </c>
      <c r="J541" s="63">
        <f>IF(ISNUMBER(YourData!$B526),YourData!$B526,#N/A)</f>
        <v>16</v>
      </c>
      <c r="Q541" s="362" t="s">
        <v>311</v>
      </c>
    </row>
    <row r="542" spans="1:28">
      <c r="A542" s="61">
        <v>20</v>
      </c>
      <c r="B542" s="63">
        <f>IF(ISNUMBER('ESP-DMU'!$B527),'ESP-DMU'!$B527,"")</f>
        <v>13.02</v>
      </c>
      <c r="C542" s="63">
        <f>IF(ISNUMBER('BLAST-USIT'!$B527),'BLAST-USIT'!$B527,"")</f>
        <v>7.5727209999999996</v>
      </c>
      <c r="D542" s="63">
        <f>IF(ISNUMBER(DOE21D!$B527),DOE21D!$B527,"")</f>
        <v>8.6999999999999993</v>
      </c>
      <c r="E542" s="63">
        <f>IF(ISNUMBER('SRES-SUN'!$B527),'SRES-SUN'!$B527,"")</f>
        <v>8.31</v>
      </c>
      <c r="F542" s="63" t="str">
        <f>IF(ISNUMBER('SRES-BRE'!$B527),'SRES-BRE'!$B527,"")</f>
        <v/>
      </c>
      <c r="G542" s="63">
        <f>IF(ISNUMBER(S3PAS!$B527),S3PAS!$B527,"")</f>
        <v>7.8</v>
      </c>
      <c r="H542" s="63">
        <f>IF(ISNUMBER(TRNSYS!$B527),TRNSYS!$B527,"")</f>
        <v>8.4079999999999995</v>
      </c>
      <c r="I542" s="63">
        <f>IF(ISNUMBER(TASE!$B527),TASE!$B527,"")</f>
        <v>6.02</v>
      </c>
      <c r="J542" s="63">
        <f>IF(ISNUMBER(YourData!$B527),YourData!$B527,#N/A)</f>
        <v>11.4</v>
      </c>
      <c r="Q542" s="362" t="s">
        <v>306</v>
      </c>
    </row>
    <row r="543" spans="1:28">
      <c r="A543" s="61">
        <v>21</v>
      </c>
      <c r="B543" s="63">
        <f>IF(ISNUMBER('ESP-DMU'!$B528),'ESP-DMU'!$B528,"")</f>
        <v>8.8699999999999992</v>
      </c>
      <c r="C543" s="63">
        <f>IF(ISNUMBER('BLAST-USIT'!$B528),'BLAST-USIT'!$B528,"")</f>
        <v>3.5981290000000001</v>
      </c>
      <c r="D543" s="63">
        <f>IF(ISNUMBER(DOE21D!$B528),DOE21D!$B528,"")</f>
        <v>4.4000000000000004</v>
      </c>
      <c r="E543" s="63">
        <f>IF(ISNUMBER('SRES-SUN'!$B528),'SRES-SUN'!$B528,"")</f>
        <v>4.2699999999999996</v>
      </c>
      <c r="F543" s="63" t="str">
        <f>IF(ISNUMBER('SRES-BRE'!$B528),'SRES-BRE'!$B528,"")</f>
        <v/>
      </c>
      <c r="G543" s="63">
        <f>IF(ISNUMBER(S3PAS!$B528),S3PAS!$B528,"")</f>
        <v>4</v>
      </c>
      <c r="H543" s="63">
        <f>IF(ISNUMBER(TRNSYS!$B528),TRNSYS!$B528,"")</f>
        <v>4.3869999999999996</v>
      </c>
      <c r="I543" s="63">
        <f>IF(ISNUMBER(TASE!$B528),TASE!$B528,"")</f>
        <v>2.39</v>
      </c>
      <c r="J543" s="63">
        <f>IF(ISNUMBER(YourData!$B528),YourData!$B528,#N/A)</f>
        <v>7.1</v>
      </c>
      <c r="Q543" s="355"/>
      <c r="R543" s="52" t="str">
        <f>'ESP-DMU'!$E$54</f>
        <v>ESP/DMU</v>
      </c>
      <c r="S543" s="52" t="str">
        <f>'BLAST-USIT'!$E$54</f>
        <v>BLAST/US-IT</v>
      </c>
      <c r="T543" s="52" t="str">
        <f>DOE21D!$E$54</f>
        <v>DOE21D/NREL</v>
      </c>
      <c r="U543" s="52" t="str">
        <f>'SRES-SUN'!$E$54</f>
        <v>SRES-SUN/NREL</v>
      </c>
      <c r="V543" s="52" t="str">
        <f>'SRES-BRE'!$E$54</f>
        <v>SRES/BRE</v>
      </c>
      <c r="W543" s="52" t="str">
        <f>S3PAS!$E$54</f>
        <v>S3PAS/SPAIN</v>
      </c>
      <c r="X543" s="52" t="str">
        <f>TRNSYS!$E$54</f>
        <v>TSYS/BEL-BRE</v>
      </c>
      <c r="Y543" s="52" t="str">
        <f>TASE!$E$54</f>
        <v>TASE/FINLAND</v>
      </c>
      <c r="Z543" s="52" t="str">
        <f>YourData!$E$54</f>
        <v>OS/NREL</v>
      </c>
    </row>
    <row r="544" spans="1:28">
      <c r="A544" s="61">
        <v>22</v>
      </c>
      <c r="B544" s="63">
        <f>IF(ISNUMBER('ESP-DMU'!$B529),'ESP-DMU'!$B529,"")</f>
        <v>5.12</v>
      </c>
      <c r="C544" s="63">
        <f>IF(ISNUMBER('BLAST-USIT'!$B529),'BLAST-USIT'!$B529,"")</f>
        <v>0.51861420000000003</v>
      </c>
      <c r="D544" s="63">
        <f>IF(ISNUMBER(DOE21D!$B529),DOE21D!$B529,"")</f>
        <v>1</v>
      </c>
      <c r="E544" s="63">
        <f>IF(ISNUMBER('SRES-SUN'!$B529),'SRES-SUN'!$B529,"")</f>
        <v>0.99</v>
      </c>
      <c r="F544" s="63" t="str">
        <f>IF(ISNUMBER('SRES-BRE'!$B529),'SRES-BRE'!$B529,"")</f>
        <v/>
      </c>
      <c r="G544" s="63">
        <f>IF(ISNUMBER(S3PAS!$B529),S3PAS!$B529,"")</f>
        <v>0.9</v>
      </c>
      <c r="H544" s="63">
        <f>IF(ISNUMBER(TRNSYS!$B529),TRNSYS!$B529,"")</f>
        <v>0.96589999999999998</v>
      </c>
      <c r="I544" s="63">
        <f>IF(ISNUMBER(TASE!$B529),TASE!$B529,"")</f>
        <v>-0.59</v>
      </c>
      <c r="J544" s="63">
        <f>IF(ISNUMBER(YourData!$B529),YourData!$B529,#N/A)</f>
        <v>3.6</v>
      </c>
      <c r="Q544" s="362" t="s">
        <v>24</v>
      </c>
      <c r="R544" s="52" t="s">
        <v>14</v>
      </c>
      <c r="S544" s="52" t="s">
        <v>15</v>
      </c>
      <c r="T544" s="52"/>
      <c r="U544" s="52" t="s">
        <v>16</v>
      </c>
      <c r="V544" s="52" t="s">
        <v>17</v>
      </c>
      <c r="W544" s="52" t="s">
        <v>18</v>
      </c>
      <c r="X544" s="52" t="s">
        <v>19</v>
      </c>
      <c r="Y544" s="52" t="s">
        <v>20</v>
      </c>
      <c r="Z544" s="53" t="s">
        <v>21</v>
      </c>
    </row>
    <row r="545" spans="1:28" ht="70">
      <c r="A545" s="61">
        <v>23</v>
      </c>
      <c r="B545" s="63">
        <f>IF(ISNUMBER('ESP-DMU'!$B530),'ESP-DMU'!$B530,"")</f>
        <v>2.0299999999999998</v>
      </c>
      <c r="C545" s="63">
        <f>IF(ISNUMBER('BLAST-USIT'!$B530),'BLAST-USIT'!$B530,"")</f>
        <v>-1.9380599999999999</v>
      </c>
      <c r="D545" s="63">
        <f>IF(ISNUMBER(DOE21D!$B530),DOE21D!$B530,"")</f>
        <v>-1.9</v>
      </c>
      <c r="E545" s="63">
        <f>IF(ISNUMBER('SRES-SUN'!$B530),'SRES-SUN'!$B530,"")</f>
        <v>-1.66</v>
      </c>
      <c r="F545" s="63" t="str">
        <f>IF(ISNUMBER('SRES-BRE'!$B530),'SRES-BRE'!$B530,"")</f>
        <v/>
      </c>
      <c r="G545" s="63">
        <f>IF(ISNUMBER(S3PAS!$B530),S3PAS!$B530,"")</f>
        <v>-1.7</v>
      </c>
      <c r="H545" s="63">
        <f>IF(ISNUMBER(TRNSYS!$B530),TRNSYS!$B530,"")</f>
        <v>-1.7809999999999999</v>
      </c>
      <c r="I545" s="63">
        <f>IF(ISNUMBER(TASE!$B530),TASE!$B530,"")</f>
        <v>-3.04</v>
      </c>
      <c r="J545" s="63">
        <f>IF(ISNUMBER(YourData!$B530),YourData!$B530,#N/A)</f>
        <v>0.6</v>
      </c>
      <c r="Q545" s="370" t="str">
        <f>Q240</f>
        <v>400-395
Low Mass,
Heating 
Surf. Conv.
&amp; IR</v>
      </c>
      <c r="R545" s="89">
        <f t="shared" ref="R545:Z545" si="297">R240</f>
        <v>1.9160000000000004</v>
      </c>
      <c r="S545" s="89">
        <f t="shared" si="297"/>
        <v>2.2759999999999998</v>
      </c>
      <c r="T545" s="89">
        <f t="shared" si="297"/>
        <v>2.9349999999999996</v>
      </c>
      <c r="U545" s="89">
        <f t="shared" si="297"/>
        <v>2.7670000000000003</v>
      </c>
      <c r="V545" s="89">
        <f t="shared" si="297"/>
        <v>2.7720000000000002</v>
      </c>
      <c r="W545" s="89">
        <f t="shared" si="297"/>
        <v>2.3200000000000003</v>
      </c>
      <c r="X545" s="89">
        <f t="shared" si="297"/>
        <v>2.3109999999999999</v>
      </c>
      <c r="Y545" s="89">
        <f t="shared" si="297"/>
        <v>2.4869999999999992</v>
      </c>
      <c r="Z545" s="89">
        <f t="shared" si="297"/>
        <v>2.0444500000000003</v>
      </c>
      <c r="AA545" s="37">
        <f t="shared" ref="AA545:AA553" si="298">MIN(R545:Y545)</f>
        <v>1.9160000000000004</v>
      </c>
      <c r="AB545" s="37">
        <f t="shared" ref="AB545:AB553" si="299">MAX(R545:Y545)</f>
        <v>2.9349999999999996</v>
      </c>
    </row>
    <row r="546" spans="1:28" ht="56">
      <c r="A546" s="61">
        <v>24</v>
      </c>
      <c r="B546" s="63">
        <f>IF(ISNUMBER('ESP-DMU'!$B531),'ESP-DMU'!$B531,"")</f>
        <v>-1.03</v>
      </c>
      <c r="C546" s="63">
        <f>IF(ISNUMBER('BLAST-USIT'!$B531),'BLAST-USIT'!$B531,"")</f>
        <v>-4.0741290000000001</v>
      </c>
      <c r="D546" s="63">
        <f>IF(ISNUMBER(DOE21D!$B531),DOE21D!$B531,"")</f>
        <v>-4.4000000000000004</v>
      </c>
      <c r="E546" s="63">
        <f>IF(ISNUMBER('SRES-SUN'!$B531),'SRES-SUN'!$B531,"")</f>
        <v>-3.92</v>
      </c>
      <c r="F546" s="63" t="str">
        <f>IF(ISNUMBER('SRES-BRE'!$B531),'SRES-BRE'!$B531,"")</f>
        <v/>
      </c>
      <c r="G546" s="63">
        <f>IF(ISNUMBER(S3PAS!$B531),S3PAS!$B531,"")</f>
        <v>-3.9</v>
      </c>
      <c r="H546" s="63">
        <f>IF(ISNUMBER(TRNSYS!$B531),TRNSYS!$B531,"")</f>
        <v>-4.032</v>
      </c>
      <c r="I546" s="63">
        <f>IF(ISNUMBER(TASE!$B531),TASE!$B531,"")</f>
        <v>-5.14</v>
      </c>
      <c r="J546" s="63">
        <f>IF(ISNUMBER(YourData!$B531),YourData!$B531,#N/A)</f>
        <v>-1.8</v>
      </c>
      <c r="Q546" s="370" t="str">
        <f>Q241</f>
        <v>410-400
Low Mass,
Heating  
Infiltration</v>
      </c>
      <c r="R546" s="370">
        <f t="shared" ref="R546:AB546" si="300">R241</f>
        <v>1.6959999999999997</v>
      </c>
      <c r="S546" s="370">
        <f t="shared" si="300"/>
        <v>1.7979999999999992</v>
      </c>
      <c r="T546" s="370">
        <f t="shared" si="300"/>
        <v>1.7360000000000007</v>
      </c>
      <c r="U546" s="370">
        <f t="shared" si="300"/>
        <v>1.7600000000000007</v>
      </c>
      <c r="V546" s="370">
        <f t="shared" si="300"/>
        <v>1.7610000000000001</v>
      </c>
      <c r="W546" s="370">
        <f t="shared" si="300"/>
        <v>1.7320000000000002</v>
      </c>
      <c r="X546" s="370">
        <f t="shared" si="300"/>
        <v>1.7699999999999996</v>
      </c>
      <c r="Y546" s="370">
        <f t="shared" si="300"/>
        <v>1.7590000000000012</v>
      </c>
      <c r="Z546" s="370">
        <f t="shared" si="300"/>
        <v>1.8861100000000004</v>
      </c>
      <c r="AA546" s="370">
        <f t="shared" si="300"/>
        <v>1.0999999999999999E-2</v>
      </c>
      <c r="AB546" s="370">
        <f t="shared" si="300"/>
        <v>0.105</v>
      </c>
    </row>
    <row r="547" spans="1:28" ht="56">
      <c r="A547" s="60" t="s">
        <v>87</v>
      </c>
      <c r="B547" s="64" t="s">
        <v>87</v>
      </c>
      <c r="C547" s="64" t="s">
        <v>87</v>
      </c>
      <c r="D547" s="60" t="s">
        <v>87</v>
      </c>
      <c r="E547" s="60" t="s">
        <v>87</v>
      </c>
      <c r="F547" s="60" t="s">
        <v>87</v>
      </c>
      <c r="G547" s="60" t="s">
        <v>87</v>
      </c>
      <c r="H547" s="60" t="s">
        <v>87</v>
      </c>
      <c r="I547" s="60" t="s">
        <v>87</v>
      </c>
      <c r="J547" s="60" t="s">
        <v>87</v>
      </c>
      <c r="Q547" s="370" t="str">
        <f>Q242</f>
        <v>420-410
Low Mass,
Heating
Int. Gains</v>
      </c>
      <c r="R547" s="89">
        <f t="shared" ref="R547:Z547" si="301">R242</f>
        <v>-1.298</v>
      </c>
      <c r="S547" s="89">
        <f t="shared" si="301"/>
        <v>-1.262999999999999</v>
      </c>
      <c r="T547" s="89">
        <f t="shared" si="301"/>
        <v>-1.3550000000000004</v>
      </c>
      <c r="U547" s="89">
        <f t="shared" si="301"/>
        <v>-1.3610000000000007</v>
      </c>
      <c r="V547" s="89">
        <f t="shared" si="301"/>
        <v>-1.3610000000000007</v>
      </c>
      <c r="W547" s="89">
        <f t="shared" si="301"/>
        <v>-1.2450000000000001</v>
      </c>
      <c r="X547" s="89">
        <f t="shared" si="301"/>
        <v>-1.2389999999999999</v>
      </c>
      <c r="Y547" s="89">
        <f t="shared" si="301"/>
        <v>-1.2220000000000004</v>
      </c>
      <c r="Z547" s="89">
        <f t="shared" si="301"/>
        <v>-1.25556</v>
      </c>
      <c r="AA547" s="37">
        <f t="shared" si="298"/>
        <v>-1.3610000000000007</v>
      </c>
      <c r="AB547" s="37">
        <f t="shared" si="299"/>
        <v>-1.2220000000000004</v>
      </c>
    </row>
    <row r="548" spans="1:28" ht="70">
      <c r="D548" s="13"/>
      <c r="Q548" s="370" t="str">
        <f>Q244</f>
        <v>430-420
Low Mass,
Heating
Ext. Solar
Abs.</v>
      </c>
      <c r="R548" s="89">
        <f t="shared" ref="R548:Z548" si="302">R244</f>
        <v>-1.8689999999999998</v>
      </c>
      <c r="S548" s="89">
        <f t="shared" si="302"/>
        <v>-1.1219999999999999</v>
      </c>
      <c r="T548" s="89">
        <f t="shared" si="302"/>
        <v>-1.3239999999999998</v>
      </c>
      <c r="U548" s="89">
        <f t="shared" si="302"/>
        <v>-1.1870000000000003</v>
      </c>
      <c r="V548" s="89">
        <f t="shared" si="302"/>
        <v>-1.1869999999999994</v>
      </c>
      <c r="W548" s="89">
        <f t="shared" si="302"/>
        <v>-1.1120000000000001</v>
      </c>
      <c r="X548" s="89">
        <f t="shared" si="302"/>
        <v>-1.1970000000000001</v>
      </c>
      <c r="Y548" s="89">
        <f t="shared" si="302"/>
        <v>-1.3530000000000006</v>
      </c>
      <c r="Z548" s="89">
        <f t="shared" si="302"/>
        <v>-1.6277699999999999</v>
      </c>
      <c r="AA548" s="37">
        <f t="shared" si="298"/>
        <v>-1.8689999999999998</v>
      </c>
      <c r="AB548" s="37">
        <f t="shared" si="299"/>
        <v>-1.1120000000000001</v>
      </c>
    </row>
    <row r="549" spans="1:28" ht="70">
      <c r="D549" s="13"/>
      <c r="Q549" s="370" t="str">
        <f>Q255</f>
        <v>430-420
Low Mass,
Cooling
Ext Solar
Abs.</v>
      </c>
      <c r="R549" s="89">
        <f t="shared" ref="R549:Z549" si="303">R255</f>
        <v>0.53100000000000003</v>
      </c>
      <c r="S549" s="89">
        <f t="shared" si="303"/>
        <v>0.47</v>
      </c>
      <c r="T549" s="89">
        <f t="shared" si="303"/>
        <v>0.371</v>
      </c>
      <c r="U549" s="89">
        <f t="shared" si="303"/>
        <v>0.5149999999999999</v>
      </c>
      <c r="V549" s="89">
        <f t="shared" si="303"/>
        <v>0.49600000000000005</v>
      </c>
      <c r="W549" s="89">
        <f t="shared" si="303"/>
        <v>0.40899999999999992</v>
      </c>
      <c r="X549" s="89">
        <f t="shared" si="303"/>
        <v>0.45989999999999998</v>
      </c>
      <c r="Y549" s="89">
        <f t="shared" si="303"/>
        <v>0.73199999999999998</v>
      </c>
      <c r="Z549" s="89">
        <f t="shared" si="303"/>
        <v>0.58333330000000005</v>
      </c>
      <c r="AA549" s="37">
        <f t="shared" si="298"/>
        <v>0.371</v>
      </c>
      <c r="AB549" s="37">
        <f t="shared" si="299"/>
        <v>0.73199999999999998</v>
      </c>
    </row>
    <row r="550" spans="1:28" ht="56">
      <c r="D550" s="13"/>
      <c r="Q550" s="370" t="str">
        <f>Q243</f>
        <v>600-430
Low Mass,
Heating
S. Window</v>
      </c>
      <c r="R550" s="89">
        <f t="shared" ref="R550:Z550" si="304">R243</f>
        <v>-1.133</v>
      </c>
      <c r="S550" s="89">
        <f t="shared" si="304"/>
        <v>-1.7150000000000007</v>
      </c>
      <c r="T550" s="89">
        <f t="shared" si="304"/>
        <v>-2.1180000000000003</v>
      </c>
      <c r="U550" s="89">
        <f t="shared" si="304"/>
        <v>-1.952</v>
      </c>
      <c r="V550" s="89">
        <f t="shared" si="304"/>
        <v>-1.5899999999999999</v>
      </c>
      <c r="W550" s="89">
        <f t="shared" si="304"/>
        <v>-1.7800000000000002</v>
      </c>
      <c r="X550" s="89">
        <f t="shared" si="304"/>
        <v>-1.6280000000000001</v>
      </c>
      <c r="Y550" s="89">
        <f t="shared" si="304"/>
        <v>-1.1479999999999997</v>
      </c>
      <c r="Z550" s="89">
        <f t="shared" si="304"/>
        <v>-1.6500000000000004</v>
      </c>
      <c r="AA550" s="37">
        <f t="shared" si="298"/>
        <v>-2.1180000000000003</v>
      </c>
      <c r="AB550" s="37">
        <f t="shared" si="299"/>
        <v>-1.133</v>
      </c>
    </row>
    <row r="551" spans="1:28" ht="56">
      <c r="D551" s="13"/>
      <c r="Q551" s="370" t="str">
        <f>Q256</f>
        <v>600-430
Low Mass,
Cooling
S. Window</v>
      </c>
      <c r="R551" s="89">
        <f t="shared" ref="R551:Z551" si="305">R256</f>
        <v>5.5949999999999998</v>
      </c>
      <c r="S551" s="89">
        <f t="shared" si="305"/>
        <v>5.8159999999999998</v>
      </c>
      <c r="T551" s="89">
        <f t="shared" si="305"/>
        <v>6.657</v>
      </c>
      <c r="U551" s="89">
        <f t="shared" si="305"/>
        <v>6.5739999999999998</v>
      </c>
      <c r="V551" s="89">
        <f t="shared" si="305"/>
        <v>7.28</v>
      </c>
      <c r="W551" s="89">
        <f t="shared" si="305"/>
        <v>5.9290000000000003</v>
      </c>
      <c r="X551" s="89">
        <f t="shared" si="305"/>
        <v>5.8746</v>
      </c>
      <c r="Y551" s="89">
        <f t="shared" si="305"/>
        <v>5.9029999999999996</v>
      </c>
      <c r="Z551" s="89">
        <f t="shared" si="305"/>
        <v>6.0972200000000001</v>
      </c>
      <c r="AA551" s="37">
        <f t="shared" si="298"/>
        <v>5.5949999999999998</v>
      </c>
      <c r="AB551" s="37">
        <f t="shared" si="299"/>
        <v>7.28</v>
      </c>
    </row>
    <row r="552" spans="1:28" ht="70">
      <c r="D552" s="13"/>
      <c r="Q552" s="370" t="str">
        <f>Q245</f>
        <v>440-600
Low Mass,
Heating
Cavity
Albedo</v>
      </c>
      <c r="R552" s="89">
        <f t="shared" ref="R552:Z552" si="306">R245</f>
        <v>0.15299999999999958</v>
      </c>
      <c r="S552" s="89">
        <f t="shared" si="306"/>
        <v>0.21400000000000041</v>
      </c>
      <c r="T552" s="89" t="str">
        <f t="shared" si="306"/>
        <v/>
      </c>
      <c r="U552" s="89">
        <f t="shared" si="306"/>
        <v>0.42600000000000016</v>
      </c>
      <c r="V552" s="89">
        <f t="shared" si="306"/>
        <v>0.21499999999999986</v>
      </c>
      <c r="W552" s="89" t="str">
        <f t="shared" si="306"/>
        <v/>
      </c>
      <c r="X552" s="89">
        <f t="shared" si="306"/>
        <v>0.22599999999999998</v>
      </c>
      <c r="Y552" s="89">
        <f t="shared" si="306"/>
        <v>0.28000000000000025</v>
      </c>
      <c r="Z552" s="89">
        <f t="shared" si="306"/>
        <v>0.19165999999999972</v>
      </c>
      <c r="AA552" s="37">
        <f t="shared" si="298"/>
        <v>0.15299999999999958</v>
      </c>
      <c r="AB552" s="37">
        <f t="shared" si="299"/>
        <v>0.42600000000000016</v>
      </c>
    </row>
    <row r="553" spans="1:28" ht="70">
      <c r="D553" s="13"/>
      <c r="Q553" s="370" t="str">
        <f>Q257</f>
        <v>440-600
Low Mass,
Cooling
Cavity
Albedo</v>
      </c>
      <c r="R553" s="89">
        <f t="shared" ref="R553:Z553" si="307">R257</f>
        <v>-2.1699999999999995</v>
      </c>
      <c r="S553" s="89">
        <f t="shared" si="307"/>
        <v>-2.2610000000000001</v>
      </c>
      <c r="T553" s="89" t="str">
        <f t="shared" si="307"/>
        <v/>
      </c>
      <c r="U553" s="89">
        <f t="shared" si="307"/>
        <v>-2.6039999999999992</v>
      </c>
      <c r="V553" s="89">
        <f t="shared" si="307"/>
        <v>-2.7600000000000007</v>
      </c>
      <c r="W553" s="89" t="str">
        <f t="shared" si="307"/>
        <v/>
      </c>
      <c r="X553" s="89">
        <f t="shared" si="307"/>
        <v>-2.5169999999999999</v>
      </c>
      <c r="Y553" s="89">
        <f t="shared" si="307"/>
        <v>-2.0939999999999994</v>
      </c>
      <c r="Z553" s="89">
        <f t="shared" si="307"/>
        <v>-2.4944400000000009</v>
      </c>
      <c r="AA553" s="37">
        <f t="shared" si="298"/>
        <v>-2.7600000000000007</v>
      </c>
      <c r="AB553" s="37">
        <f t="shared" si="299"/>
        <v>-2.0939999999999994</v>
      </c>
    </row>
    <row r="554" spans="1:28">
      <c r="D554" s="13"/>
      <c r="J554" s="53"/>
      <c r="Q554" s="355"/>
    </row>
    <row r="555" spans="1:28">
      <c r="D555" s="13"/>
      <c r="J555" s="53"/>
      <c r="Q555" s="355"/>
    </row>
    <row r="556" spans="1:28">
      <c r="A556" s="51" t="s">
        <v>127</v>
      </c>
      <c r="D556" s="13"/>
      <c r="J556" s="51"/>
      <c r="Q556" s="355"/>
    </row>
    <row r="557" spans="1:28">
      <c r="A557" s="51" t="s">
        <v>130</v>
      </c>
      <c r="D557" s="13"/>
      <c r="J557" s="60"/>
      <c r="Q557" s="362" t="s">
        <v>311</v>
      </c>
    </row>
    <row r="558" spans="1:28">
      <c r="A558" s="51" t="s">
        <v>83</v>
      </c>
      <c r="D558" s="13"/>
      <c r="Q558" s="362" t="s">
        <v>306</v>
      </c>
    </row>
    <row r="559" spans="1:28">
      <c r="A559" s="51" t="s">
        <v>65</v>
      </c>
      <c r="B559" s="52" t="str">
        <f>'ESP-DMU'!$E$54</f>
        <v>ESP/DMU</v>
      </c>
      <c r="C559" s="52" t="str">
        <f>'BLAST-USIT'!$E$54</f>
        <v>BLAST/US-IT</v>
      </c>
      <c r="D559" s="52" t="str">
        <f>DOE21D!$E$54</f>
        <v>DOE21D/NREL</v>
      </c>
      <c r="E559" s="52" t="str">
        <f>'SRES-SUN'!$E$54</f>
        <v>SRES-SUN/NREL</v>
      </c>
      <c r="F559" s="52" t="str">
        <f>'SRES-BRE'!$E$54</f>
        <v>SRES/BRE</v>
      </c>
      <c r="G559" s="52" t="str">
        <f>S3PAS!$E$54</f>
        <v>S3PAS/SPAIN</v>
      </c>
      <c r="H559" s="52" t="str">
        <f>TRNSYS!$E$54</f>
        <v>TSYS/BEL-BRE</v>
      </c>
      <c r="I559" s="52" t="str">
        <f>TASE!$E$54</f>
        <v>TASE/FINLAND</v>
      </c>
      <c r="J559" s="52" t="str">
        <f>YourData!$E$54</f>
        <v>OS/NREL</v>
      </c>
      <c r="Q559" s="355"/>
      <c r="R559" s="52" t="str">
        <f>'ESP-DMU'!$E$54</f>
        <v>ESP/DMU</v>
      </c>
      <c r="S559" s="52" t="str">
        <f>'BLAST-USIT'!$E$54</f>
        <v>BLAST/US-IT</v>
      </c>
      <c r="T559" s="52" t="str">
        <f>DOE21D!$E$54</f>
        <v>DOE21D/NREL</v>
      </c>
      <c r="U559" s="52" t="str">
        <f>'SRES-SUN'!$E$54</f>
        <v>SRES-SUN/NREL</v>
      </c>
      <c r="V559" s="52" t="str">
        <f>'SRES-BRE'!$E$54</f>
        <v>SRES/BRE</v>
      </c>
      <c r="W559" s="52" t="str">
        <f>S3PAS!$E$54</f>
        <v>S3PAS/SPAIN</v>
      </c>
      <c r="X559" s="52" t="str">
        <f>TRNSYS!$E$54</f>
        <v>TSYS/BEL-BRE</v>
      </c>
      <c r="Y559" s="52" t="str">
        <f>TASE!$E$54</f>
        <v>TASE/FINLAND</v>
      </c>
      <c r="Z559" s="52" t="str">
        <f>YourData!$E$54</f>
        <v>OS/NREL</v>
      </c>
    </row>
    <row r="560" spans="1:28">
      <c r="A560" s="51" t="s">
        <v>66</v>
      </c>
      <c r="B560" s="52" t="str">
        <f>'ESP-DMU'!$E$52</f>
        <v>DMU</v>
      </c>
      <c r="C560" s="52" t="str">
        <f>'BLAST-USIT'!$E$52</f>
        <v>US-IT</v>
      </c>
      <c r="D560" s="52" t="str">
        <f>DOE21D!$E$52</f>
        <v>NREL</v>
      </c>
      <c r="E560" s="52" t="str">
        <f>'SRES-SUN'!$E$52</f>
        <v>NREL</v>
      </c>
      <c r="F560" s="52" t="str">
        <f>'SRES-BRE'!$E$52</f>
        <v>BRE</v>
      </c>
      <c r="G560" s="52" t="str">
        <f>S3PAS!$E$52</f>
        <v>SPAIN</v>
      </c>
      <c r="H560" s="52" t="str">
        <f>TRNSYS!$E$52</f>
        <v>BEL-BRE</v>
      </c>
      <c r="I560" s="52" t="str">
        <f>TASE!$E$52</f>
        <v>FINLAND</v>
      </c>
      <c r="J560" s="52" t="str">
        <f>YourData!$E$52</f>
        <v>NREL</v>
      </c>
      <c r="Q560" s="362" t="s">
        <v>24</v>
      </c>
      <c r="R560" s="52" t="s">
        <v>14</v>
      </c>
      <c r="S560" s="52" t="s">
        <v>15</v>
      </c>
      <c r="T560" s="52"/>
      <c r="U560" s="52" t="s">
        <v>16</v>
      </c>
      <c r="V560" s="52" t="s">
        <v>17</v>
      </c>
      <c r="W560" s="52" t="s">
        <v>18</v>
      </c>
      <c r="X560" s="52" t="s">
        <v>19</v>
      </c>
      <c r="Y560" s="52" t="s">
        <v>20</v>
      </c>
      <c r="Z560" s="53" t="s">
        <v>21</v>
      </c>
    </row>
    <row r="561" spans="1:28" ht="56">
      <c r="A561" s="51" t="s">
        <v>85</v>
      </c>
      <c r="B561" s="65" t="s">
        <v>129</v>
      </c>
      <c r="C561" s="65" t="s">
        <v>129</v>
      </c>
      <c r="D561" s="51" t="s">
        <v>129</v>
      </c>
      <c r="E561" s="51" t="s">
        <v>129</v>
      </c>
      <c r="F561" s="51" t="s">
        <v>129</v>
      </c>
      <c r="G561" s="51" t="s">
        <v>129</v>
      </c>
      <c r="H561" s="51" t="s">
        <v>129</v>
      </c>
      <c r="I561" s="51" t="s">
        <v>129</v>
      </c>
      <c r="J561" s="51" t="s">
        <v>129</v>
      </c>
      <c r="Q561" s="370" t="str">
        <f>Q264</f>
        <v>400-395
Low Mass, Heating 
Surf. Conv.
&amp; IR</v>
      </c>
      <c r="R561" s="50">
        <f t="shared" ref="R561:Z561" si="308">R264</f>
        <v>0.80500000000000016</v>
      </c>
      <c r="S561" s="50">
        <f t="shared" si="308"/>
        <v>1.0709999999999997</v>
      </c>
      <c r="T561" s="50">
        <f t="shared" si="308"/>
        <v>1.1480000000000001</v>
      </c>
      <c r="U561" s="50">
        <f t="shared" si="308"/>
        <v>1.31</v>
      </c>
      <c r="V561" s="50" t="str">
        <f t="shared" si="308"/>
        <v/>
      </c>
      <c r="W561" s="50">
        <f t="shared" si="308"/>
        <v>1.0790000000000002</v>
      </c>
      <c r="X561" s="50">
        <f t="shared" si="308"/>
        <v>1.1149999999999998</v>
      </c>
      <c r="Y561" s="50">
        <f t="shared" si="308"/>
        <v>1.25</v>
      </c>
      <c r="Z561" s="50">
        <f t="shared" si="308"/>
        <v>1.01309</v>
      </c>
      <c r="AA561" s="37">
        <f t="shared" ref="AA561:AA569" si="309">MIN(R561:Y561)</f>
        <v>0.80500000000000016</v>
      </c>
      <c r="AB561" s="37">
        <f t="shared" ref="AB561:AB569" si="310">MAX(R561:Y561)</f>
        <v>1.31</v>
      </c>
    </row>
    <row r="562" spans="1:28" ht="56">
      <c r="A562" s="60" t="s">
        <v>87</v>
      </c>
      <c r="B562" s="64" t="s">
        <v>87</v>
      </c>
      <c r="C562" s="64" t="s">
        <v>87</v>
      </c>
      <c r="D562" s="60" t="s">
        <v>87</v>
      </c>
      <c r="E562" s="60" t="s">
        <v>87</v>
      </c>
      <c r="F562" s="60" t="s">
        <v>87</v>
      </c>
      <c r="G562" s="60" t="s">
        <v>87</v>
      </c>
      <c r="H562" s="60" t="s">
        <v>87</v>
      </c>
      <c r="I562" s="60" t="s">
        <v>87</v>
      </c>
      <c r="J562" s="60" t="s">
        <v>87</v>
      </c>
      <c r="Q562" s="370" t="str">
        <f>Q276</f>
        <v>400-395
Low Mass, Cooling 
Surf. Conv.
&amp; IR</v>
      </c>
      <c r="R562" s="50">
        <f t="shared" ref="R562:Z562" si="311">R276</f>
        <v>0</v>
      </c>
      <c r="S562" s="50">
        <f t="shared" si="311"/>
        <v>0.21899999999999997</v>
      </c>
      <c r="T562" s="50">
        <f t="shared" si="311"/>
        <v>0.26500000000000001</v>
      </c>
      <c r="U562" s="50">
        <f t="shared" si="311"/>
        <v>0.27200000000000002</v>
      </c>
      <c r="V562" s="50" t="str">
        <f t="shared" si="311"/>
        <v/>
      </c>
      <c r="W562" s="50">
        <f t="shared" si="311"/>
        <v>0.25600000000000001</v>
      </c>
      <c r="X562" s="50">
        <f t="shared" si="311"/>
        <v>0.25083333333333296</v>
      </c>
      <c r="Y562" s="50">
        <f t="shared" si="311"/>
        <v>0.22699999999999998</v>
      </c>
      <c r="Z562" s="50">
        <f t="shared" si="311"/>
        <v>0.18136730000000001</v>
      </c>
      <c r="AA562" s="37">
        <f t="shared" si="309"/>
        <v>0</v>
      </c>
      <c r="AB562" s="37">
        <f t="shared" si="310"/>
        <v>0.27200000000000002</v>
      </c>
    </row>
    <row r="563" spans="1:28" ht="42">
      <c r="A563" s="60"/>
      <c r="B563" s="52" t="str">
        <f>'ESP-DMU'!$E$54</f>
        <v>ESP/DMU</v>
      </c>
      <c r="C563" s="52" t="str">
        <f>'BLAST-USIT'!$E$54</f>
        <v>BLAST/US-IT</v>
      </c>
      <c r="D563" s="52" t="str">
        <f>DOE21D!$E$54</f>
        <v>DOE21D/NREL</v>
      </c>
      <c r="E563" s="52" t="str">
        <f>'SRES-SUN'!$E$54</f>
        <v>SRES-SUN/NREL</v>
      </c>
      <c r="F563" s="52" t="str">
        <f>'SRES-BRE'!$E$54</f>
        <v>SRES/BRE</v>
      </c>
      <c r="G563" s="52" t="str">
        <f>S3PAS!$E$54</f>
        <v>S3PAS/SPAIN</v>
      </c>
      <c r="H563" s="52" t="str">
        <f>TRNSYS!$E$54</f>
        <v>TSYS/BEL-BRE</v>
      </c>
      <c r="I563" s="52" t="str">
        <f>TASE!$E$54</f>
        <v>TASE/FINLAND</v>
      </c>
      <c r="J563" s="52" t="str">
        <f>YourData!$E$54</f>
        <v>OS/NREL</v>
      </c>
      <c r="Q563" s="370" t="str">
        <f>Q265</f>
        <v>410-400
Low Mass, Heating  
Infiltration</v>
      </c>
      <c r="R563" s="50">
        <f t="shared" ref="R563:Z563" si="312">R265</f>
        <v>0.75800000000000001</v>
      </c>
      <c r="S563" s="50">
        <f t="shared" si="312"/>
        <v>0.84399999999999986</v>
      </c>
      <c r="T563" s="50">
        <f t="shared" si="312"/>
        <v>0.75699999999999967</v>
      </c>
      <c r="U563" s="50">
        <f t="shared" si="312"/>
        <v>0.79200000000000026</v>
      </c>
      <c r="V563" s="50" t="str">
        <f t="shared" si="312"/>
        <v/>
      </c>
      <c r="W563" s="50">
        <f t="shared" si="312"/>
        <v>0.88500000000000023</v>
      </c>
      <c r="X563" s="50">
        <f t="shared" si="312"/>
        <v>0.7777777777777799</v>
      </c>
      <c r="Y563" s="50">
        <f t="shared" si="312"/>
        <v>0.79400000000000004</v>
      </c>
      <c r="Z563" s="50">
        <f t="shared" si="312"/>
        <v>0.91023999999999949</v>
      </c>
      <c r="AA563" s="37">
        <f t="shared" si="309"/>
        <v>0.75699999999999967</v>
      </c>
      <c r="AB563" s="37">
        <f t="shared" si="310"/>
        <v>0.88500000000000023</v>
      </c>
    </row>
    <row r="564" spans="1:28" ht="42">
      <c r="A564" s="61">
        <v>1</v>
      </c>
      <c r="B564" s="63">
        <f>IF(ISNUMBER('ESP-DMU'!$B548),'ESP-DMU'!$B548,"")</f>
        <v>1.61</v>
      </c>
      <c r="C564" s="63">
        <f>IF(ISNUMBER('BLAST-USIT'!$B548),'BLAST-USIT'!$B548,"")</f>
        <v>-0.17002049999999999</v>
      </c>
      <c r="D564" s="63">
        <f>IF(ISNUMBER(DOE21D!$B548),DOE21D!$B548,"")</f>
        <v>-0.9</v>
      </c>
      <c r="E564" s="63">
        <f>IF(ISNUMBER('SRES-SUN'!$B548),'SRES-SUN'!$B548,"")</f>
        <v>-1.31</v>
      </c>
      <c r="F564" s="63" t="str">
        <f>IF(ISNUMBER('SRES-BRE'!$B548),'SRES-BRE'!$B548,"")</f>
        <v/>
      </c>
      <c r="G564" s="63">
        <f>IF(ISNUMBER(S3PAS!$B548),S3PAS!$B548,"")</f>
        <v>-0.7</v>
      </c>
      <c r="H564" s="63">
        <f>IF(ISNUMBER(TRNSYS!$B548),TRNSYS!$B548,"")</f>
        <v>-3.4550000000000001</v>
      </c>
      <c r="I564" s="63">
        <f>IF(ISNUMBER(TASE!$B548),TASE!$B548,"")</f>
        <v>-2.68</v>
      </c>
      <c r="J564" s="63">
        <f>IF(ISNUMBER(YourData!$B548),YourData!$B548,#N/A)</f>
        <v>0.7</v>
      </c>
      <c r="Q564" s="370" t="str">
        <f>Q277</f>
        <v>410-400
Low Mass, Cooling  
Infiltration</v>
      </c>
      <c r="R564" s="50">
        <f t="shared" ref="R564:Z564" si="313">R277</f>
        <v>3.5000000000000003E-2</v>
      </c>
      <c r="S564" s="50">
        <f t="shared" si="313"/>
        <v>0.11799999999999999</v>
      </c>
      <c r="T564" s="50">
        <f t="shared" si="313"/>
        <v>0.14799999999999996</v>
      </c>
      <c r="U564" s="50">
        <f t="shared" si="313"/>
        <v>0.14799999999999991</v>
      </c>
      <c r="V564" s="50" t="str">
        <f t="shared" si="313"/>
        <v/>
      </c>
      <c r="W564" s="50">
        <f t="shared" si="313"/>
        <v>0.11199999999999999</v>
      </c>
      <c r="X564" s="50">
        <f t="shared" si="313"/>
        <v>0.12972222222222307</v>
      </c>
      <c r="Y564" s="50">
        <f t="shared" si="313"/>
        <v>0.13800000000000001</v>
      </c>
      <c r="Z564" s="50">
        <f t="shared" si="313"/>
        <v>0.14035999999999998</v>
      </c>
      <c r="AA564" s="37">
        <f t="shared" si="309"/>
        <v>3.5000000000000003E-2</v>
      </c>
      <c r="AB564" s="37">
        <f t="shared" si="310"/>
        <v>0.14799999999999996</v>
      </c>
    </row>
    <row r="565" spans="1:28" ht="42">
      <c r="A565" s="61">
        <v>2</v>
      </c>
      <c r="B565" s="63">
        <f>IF(ISNUMBER('ESP-DMU'!$B549),'ESP-DMU'!$B549,"")</f>
        <v>0.93</v>
      </c>
      <c r="C565" s="63">
        <f>IF(ISNUMBER('BLAST-USIT'!$B549),'BLAST-USIT'!$B549,"")</f>
        <v>-0.79333200000000004</v>
      </c>
      <c r="D565" s="63">
        <f>IF(ISNUMBER(DOE21D!$B549),DOE21D!$B549,"")</f>
        <v>-1.6</v>
      </c>
      <c r="E565" s="63">
        <f>IF(ISNUMBER('SRES-SUN'!$B549),'SRES-SUN'!$B549,"")</f>
        <v>-1.97</v>
      </c>
      <c r="F565" s="63" t="str">
        <f>IF(ISNUMBER('SRES-BRE'!$B549),'SRES-BRE'!$B549,"")</f>
        <v/>
      </c>
      <c r="G565" s="63">
        <f>IF(ISNUMBER(S3PAS!$B549),S3PAS!$B549,"")</f>
        <v>-1.4</v>
      </c>
      <c r="H565" s="63">
        <f>IF(ISNUMBER(TRNSYS!$B549),TRNSYS!$B549,"")</f>
        <v>-3.9860000000000002</v>
      </c>
      <c r="I565" s="63">
        <f>IF(ISNUMBER(TASE!$B549),TASE!$B549,"")</f>
        <v>-3.33</v>
      </c>
      <c r="J565" s="63">
        <f>IF(ISNUMBER(YourData!$B549),YourData!$B549,#N/A)</f>
        <v>0.1</v>
      </c>
      <c r="Q565" s="370" t="str">
        <f>Q269</f>
        <v>420-410
Low Mass, Heating
Int. Gains</v>
      </c>
      <c r="R565" s="50">
        <f t="shared" ref="R565:Z565" si="314">R269</f>
        <v>-0.18199999999999994</v>
      </c>
      <c r="S565" s="50">
        <f t="shared" si="314"/>
        <v>-0.17999999999999972</v>
      </c>
      <c r="T565" s="50">
        <f t="shared" si="314"/>
        <v>-0.18299999999999983</v>
      </c>
      <c r="U565" s="50">
        <f t="shared" si="314"/>
        <v>-0.20000000000000018</v>
      </c>
      <c r="V565" s="50" t="str">
        <f t="shared" si="314"/>
        <v/>
      </c>
      <c r="W565" s="50">
        <f t="shared" si="314"/>
        <v>-0.18300000000000072</v>
      </c>
      <c r="X565" s="50">
        <f t="shared" si="314"/>
        <v>-0.18333333333333002</v>
      </c>
      <c r="Y565" s="50">
        <f t="shared" si="314"/>
        <v>-0.18799999999999972</v>
      </c>
      <c r="Z565" s="50">
        <f t="shared" si="314"/>
        <v>-0.18363999999999958</v>
      </c>
      <c r="AA565" s="37">
        <f t="shared" si="309"/>
        <v>-0.20000000000000018</v>
      </c>
      <c r="AB565" s="37">
        <f t="shared" si="310"/>
        <v>-0.17999999999999972</v>
      </c>
    </row>
    <row r="566" spans="1:28" ht="42">
      <c r="A566" s="61">
        <v>3</v>
      </c>
      <c r="B566" s="63">
        <f>IF(ISNUMBER('ESP-DMU'!$B550),'ESP-DMU'!$B550,"")</f>
        <v>0.49</v>
      </c>
      <c r="C566" s="63">
        <f>IF(ISNUMBER('BLAST-USIT'!$B550),'BLAST-USIT'!$B550,"")</f>
        <v>-1.0907659999999999</v>
      </c>
      <c r="D566" s="63">
        <f>IF(ISNUMBER(DOE21D!$B550),DOE21D!$B550,"")</f>
        <v>-2</v>
      </c>
      <c r="E566" s="63">
        <f>IF(ISNUMBER('SRES-SUN'!$B550),'SRES-SUN'!$B550,"")</f>
        <v>-2.37</v>
      </c>
      <c r="F566" s="63" t="str">
        <f>IF(ISNUMBER('SRES-BRE'!$B550),'SRES-BRE'!$B550,"")</f>
        <v/>
      </c>
      <c r="G566" s="63">
        <f>IF(ISNUMBER(S3PAS!$B550),S3PAS!$B550,"")</f>
        <v>-1.8</v>
      </c>
      <c r="H566" s="63">
        <f>IF(ISNUMBER(TRNSYS!$B550),TRNSYS!$B550,"")</f>
        <v>-4.3949999999999996</v>
      </c>
      <c r="I566" s="63">
        <f>IF(ISNUMBER(TASE!$B550),TASE!$B550,"")</f>
        <v>-3.72</v>
      </c>
      <c r="J566" s="63">
        <f>IF(ISNUMBER(YourData!$B550),YourData!$B550,#N/A)</f>
        <v>-0.5</v>
      </c>
      <c r="Q566" s="370" t="str">
        <f>Q278</f>
        <v>420-410
Low Mass, Cooling
Int. Gains</v>
      </c>
      <c r="R566" s="50">
        <f t="shared" ref="R566:Z566" si="315">R278</f>
        <v>0.223</v>
      </c>
      <c r="S566" s="50">
        <f t="shared" si="315"/>
        <v>0.22400000000000009</v>
      </c>
      <c r="T566" s="50">
        <f t="shared" si="315"/>
        <v>0.21800000000000003</v>
      </c>
      <c r="U566" s="50">
        <f t="shared" si="315"/>
        <v>0.23299999999999998</v>
      </c>
      <c r="V566" s="50" t="str">
        <f t="shared" si="315"/>
        <v/>
      </c>
      <c r="W566" s="50">
        <f t="shared" si="315"/>
        <v>0.21399999999999997</v>
      </c>
      <c r="X566" s="50">
        <f t="shared" si="315"/>
        <v>0.19472222222222202</v>
      </c>
      <c r="Y566" s="50">
        <f t="shared" si="315"/>
        <v>0.21100000000000008</v>
      </c>
      <c r="Z566" s="50">
        <f t="shared" si="315"/>
        <v>0.23639899999999997</v>
      </c>
      <c r="AA566" s="37">
        <f t="shared" si="309"/>
        <v>0.19472222222222202</v>
      </c>
      <c r="AB566" s="37">
        <f t="shared" si="310"/>
        <v>0.23299999999999998</v>
      </c>
    </row>
    <row r="567" spans="1:28" ht="56">
      <c r="A567" s="61">
        <v>4</v>
      </c>
      <c r="B567" s="63">
        <f>IF(ISNUMBER('ESP-DMU'!$B551),'ESP-DMU'!$B551,"")</f>
        <v>7.0000000000000007E-2</v>
      </c>
      <c r="C567" s="63">
        <f>IF(ISNUMBER('BLAST-USIT'!$B551),'BLAST-USIT'!$B551,"")</f>
        <v>-1.674518</v>
      </c>
      <c r="D567" s="63">
        <f>IF(ISNUMBER(DOE21D!$B551),DOE21D!$B551,"")</f>
        <v>-2.5</v>
      </c>
      <c r="E567" s="63">
        <f>IF(ISNUMBER('SRES-SUN'!$B551),'SRES-SUN'!$B551,"")</f>
        <v>-2.81</v>
      </c>
      <c r="F567" s="63" t="str">
        <f>IF(ISNUMBER('SRES-BRE'!$B551),'SRES-BRE'!$B551,"")</f>
        <v/>
      </c>
      <c r="G567" s="63">
        <f>IF(ISNUMBER(S3PAS!$B551),S3PAS!$B551,"")</f>
        <v>-2.2999999999999998</v>
      </c>
      <c r="H567" s="63">
        <f>IF(ISNUMBER(TRNSYS!$B551),TRNSYS!$B551,"")</f>
        <v>-4.8</v>
      </c>
      <c r="I567" s="63">
        <f>IF(ISNUMBER(TASE!$B551),TASE!$B551,"")</f>
        <v>-4.0999999999999996</v>
      </c>
      <c r="J567" s="63">
        <f>IF(ISNUMBER(YourData!$B551),YourData!$B551,#N/A)</f>
        <v>-0.9</v>
      </c>
      <c r="Q567" s="370" t="str">
        <f>Q279</f>
        <v>430-420
Low Mass, Cooling
Ext. Solar
Abs.</v>
      </c>
      <c r="R567" s="50">
        <f t="shared" ref="R567:Z567" si="316">R279</f>
        <v>1.2350000000000001</v>
      </c>
      <c r="S567" s="50">
        <f t="shared" si="316"/>
        <v>0.84899999999999998</v>
      </c>
      <c r="T567" s="50">
        <f t="shared" si="316"/>
        <v>0.79600000000000004</v>
      </c>
      <c r="U567" s="50">
        <f t="shared" si="316"/>
        <v>0.71500000000000008</v>
      </c>
      <c r="V567" s="50" t="str">
        <f t="shared" si="316"/>
        <v/>
      </c>
      <c r="W567" s="50">
        <f t="shared" si="316"/>
        <v>0.63700000000000001</v>
      </c>
      <c r="X567" s="50">
        <f t="shared" si="316"/>
        <v>0.86055555555555197</v>
      </c>
      <c r="Y567" s="50">
        <f t="shared" si="316"/>
        <v>1.6569999999999998</v>
      </c>
      <c r="Z567" s="50">
        <f t="shared" si="316"/>
        <v>1.0985469999999999</v>
      </c>
      <c r="AA567" s="37">
        <f t="shared" si="309"/>
        <v>0.63700000000000001</v>
      </c>
      <c r="AB567" s="37">
        <f t="shared" si="310"/>
        <v>1.6569999999999998</v>
      </c>
    </row>
    <row r="568" spans="1:28" ht="42">
      <c r="A568" s="61">
        <v>5</v>
      </c>
      <c r="B568" s="63">
        <f>IF(ISNUMBER('ESP-DMU'!$B552),'ESP-DMU'!$B552,"")</f>
        <v>-0.41</v>
      </c>
      <c r="C568" s="63">
        <f>IF(ISNUMBER('BLAST-USIT'!$B552),'BLAST-USIT'!$B552,"")</f>
        <v>-2.041385</v>
      </c>
      <c r="D568" s="63">
        <f>IF(ISNUMBER(DOE21D!$B552),DOE21D!$B552,"")</f>
        <v>-2.9</v>
      </c>
      <c r="E568" s="63">
        <f>IF(ISNUMBER('SRES-SUN'!$B552),'SRES-SUN'!$B552,"")</f>
        <v>-3.25</v>
      </c>
      <c r="F568" s="63" t="str">
        <f>IF(ISNUMBER('SRES-BRE'!$B552),'SRES-BRE'!$B552,"")</f>
        <v/>
      </c>
      <c r="G568" s="63">
        <f>IF(ISNUMBER(S3PAS!$B552),S3PAS!$B552,"")</f>
        <v>-2.7</v>
      </c>
      <c r="H568" s="63">
        <f>IF(ISNUMBER(TRNSYS!$B552),TRNSYS!$B552,"")</f>
        <v>-5.2160000000000002</v>
      </c>
      <c r="I568" s="63">
        <f>IF(ISNUMBER(TASE!$B552),TASE!$B552,"")</f>
        <v>-4.51</v>
      </c>
      <c r="J568" s="63">
        <f>IF(ISNUMBER(YourData!$B552),YourData!$B552,#N/A)</f>
        <v>-1.5</v>
      </c>
      <c r="Q568" s="370" t="str">
        <f>Q280</f>
        <v>600-430
Low Mass, Cooling
S. Window</v>
      </c>
      <c r="R568" s="50">
        <f t="shared" ref="R568:Z568" si="317">R280</f>
        <v>4.7009999999999996</v>
      </c>
      <c r="S568" s="50">
        <f t="shared" si="317"/>
        <v>4.1929999999999996</v>
      </c>
      <c r="T568" s="50">
        <f t="shared" si="317"/>
        <v>5.2289999999999992</v>
      </c>
      <c r="U568" s="50">
        <f t="shared" si="317"/>
        <v>5.0649999999999995</v>
      </c>
      <c r="V568" s="50" t="str">
        <f t="shared" si="317"/>
        <v/>
      </c>
      <c r="W568" s="50">
        <f t="shared" si="317"/>
        <v>4.7109999999999994</v>
      </c>
      <c r="X568" s="50">
        <f t="shared" si="317"/>
        <v>4.6877777777777796</v>
      </c>
      <c r="Y568" s="50">
        <f t="shared" si="317"/>
        <v>4.234</v>
      </c>
      <c r="Z568" s="50">
        <f t="shared" si="317"/>
        <v>4.8393599999999992</v>
      </c>
      <c r="AA568" s="37">
        <f t="shared" si="309"/>
        <v>4.1929999999999996</v>
      </c>
      <c r="AB568" s="37">
        <f t="shared" si="310"/>
        <v>5.2289999999999992</v>
      </c>
    </row>
    <row r="569" spans="1:28">
      <c r="A569" s="61">
        <v>6</v>
      </c>
      <c r="B569" s="63">
        <f>IF(ISNUMBER('ESP-DMU'!$B553),'ESP-DMU'!$B553,"")</f>
        <v>-0.87</v>
      </c>
      <c r="C569" s="63">
        <f>IF(ISNUMBER('BLAST-USIT'!$B553),'BLAST-USIT'!$B553,"")</f>
        <v>-2.432849</v>
      </c>
      <c r="D569" s="63">
        <f>IF(ISNUMBER(DOE21D!$B553),DOE21D!$B553,"")</f>
        <v>-3.4</v>
      </c>
      <c r="E569" s="63">
        <f>IF(ISNUMBER('SRES-SUN'!$B553),'SRES-SUN'!$B553,"")</f>
        <v>-3.68</v>
      </c>
      <c r="F569" s="63" t="str">
        <f>IF(ISNUMBER('SRES-BRE'!$B553),'SRES-BRE'!$B553,"")</f>
        <v/>
      </c>
      <c r="G569" s="63">
        <f>IF(ISNUMBER(S3PAS!$B553),S3PAS!$B553,"")</f>
        <v>-3.2</v>
      </c>
      <c r="H569" s="63">
        <f>IF(ISNUMBER(TRNSYS!$B553),TRNSYS!$B553,"")</f>
        <v>-5.6040000000000001</v>
      </c>
      <c r="I569" s="63">
        <f>IF(ISNUMBER(TASE!$B553),TASE!$B553,"")</f>
        <v>-4.93</v>
      </c>
      <c r="J569" s="63">
        <f>IF(ISNUMBER(YourData!$B553),YourData!$B553,#N/A)</f>
        <v>-1.9</v>
      </c>
      <c r="Q569" s="371" t="str">
        <f>Q281</f>
        <v>440-600
Low Mass, Cooling
Cavity
Albedo</v>
      </c>
      <c r="R569" s="50">
        <f t="shared" ref="R569:Z569" si="318">R281</f>
        <v>-1.6479999999999997</v>
      </c>
      <c r="S569" s="50">
        <f t="shared" si="318"/>
        <v>-1.5409999999999995</v>
      </c>
      <c r="T569" s="50" t="str">
        <f t="shared" si="318"/>
        <v/>
      </c>
      <c r="U569" s="50">
        <f t="shared" si="318"/>
        <v>-1.774</v>
      </c>
      <c r="V569" s="50" t="str">
        <f t="shared" si="318"/>
        <v/>
      </c>
      <c r="W569" s="50" t="str">
        <f t="shared" si="318"/>
        <v/>
      </c>
      <c r="X569" s="50">
        <f t="shared" si="318"/>
        <v>-1.7999999999999998</v>
      </c>
      <c r="Y569" s="50">
        <f t="shared" si="318"/>
        <v>-1.5340000000000007</v>
      </c>
      <c r="Z569" s="50">
        <f t="shared" si="318"/>
        <v>-1.8491799999999996</v>
      </c>
      <c r="AA569" s="37">
        <f t="shared" si="309"/>
        <v>-1.7999999999999998</v>
      </c>
      <c r="AB569" s="37">
        <f t="shared" si="310"/>
        <v>-1.5340000000000007</v>
      </c>
    </row>
    <row r="570" spans="1:28">
      <c r="A570" s="61">
        <v>7</v>
      </c>
      <c r="B570" s="63">
        <f>IF(ISNUMBER('ESP-DMU'!$B554),'ESP-DMU'!$B554,"")</f>
        <v>-1.27</v>
      </c>
      <c r="C570" s="63">
        <f>IF(ISNUMBER('BLAST-USIT'!$B554),'BLAST-USIT'!$B554,"")</f>
        <v>-2.9701719999999998</v>
      </c>
      <c r="D570" s="63">
        <f>IF(ISNUMBER(DOE21D!$B554),DOE21D!$B554,"")</f>
        <v>-3.9</v>
      </c>
      <c r="E570" s="63">
        <f>IF(ISNUMBER('SRES-SUN'!$B554),'SRES-SUN'!$B554,"")</f>
        <v>-4.0999999999999996</v>
      </c>
      <c r="F570" s="63" t="str">
        <f>IF(ISNUMBER('SRES-BRE'!$B554),'SRES-BRE'!$B554,"")</f>
        <v/>
      </c>
      <c r="G570" s="63">
        <f>IF(ISNUMBER(S3PAS!$B554),S3PAS!$B554,"")</f>
        <v>-3.6</v>
      </c>
      <c r="H570" s="63">
        <f>IF(ISNUMBER(TRNSYS!$B554),TRNSYS!$B554,"")</f>
        <v>-5.984</v>
      </c>
      <c r="I570" s="63">
        <f>IF(ISNUMBER(TASE!$B554),TASE!$B554,"")</f>
        <v>-5.34</v>
      </c>
      <c r="J570" s="63">
        <f>IF(ISNUMBER(YourData!$B554),YourData!$B554,#N/A)</f>
        <v>-2.4</v>
      </c>
      <c r="Q570" s="355"/>
    </row>
    <row r="571" spans="1:28">
      <c r="A571" s="61">
        <v>8</v>
      </c>
      <c r="B571" s="63">
        <f>IF(ISNUMBER('ESP-DMU'!$B555),'ESP-DMU'!$B555,"")</f>
        <v>-1.64</v>
      </c>
      <c r="C571" s="63">
        <f>IF(ISNUMBER('BLAST-USIT'!$B555),'BLAST-USIT'!$B555,"")</f>
        <v>-3.1541109999999999</v>
      </c>
      <c r="D571" s="63">
        <f>IF(ISNUMBER(DOE21D!$B555),DOE21D!$B555,"")</f>
        <v>-4.3</v>
      </c>
      <c r="E571" s="63">
        <f>IF(ISNUMBER('SRES-SUN'!$B555),'SRES-SUN'!$B555,"")</f>
        <v>-4.4000000000000004</v>
      </c>
      <c r="F571" s="63" t="str">
        <f>IF(ISNUMBER('SRES-BRE'!$B555),'SRES-BRE'!$B555,"")</f>
        <v/>
      </c>
      <c r="G571" s="63">
        <f>IF(ISNUMBER(S3PAS!$B555),S3PAS!$B555,"")</f>
        <v>-4</v>
      </c>
      <c r="H571" s="63">
        <f>IF(ISNUMBER(TRNSYS!$B555),TRNSYS!$B555,"")</f>
        <v>-6.0780000000000003</v>
      </c>
      <c r="I571" s="63">
        <f>IF(ISNUMBER(TASE!$B555),TASE!$B555,"")</f>
        <v>-5.64</v>
      </c>
      <c r="J571" s="63">
        <f>IF(ISNUMBER(YourData!$B555),YourData!$B555,#N/A)</f>
        <v>-2.6</v>
      </c>
      <c r="Q571" s="355" t="s">
        <v>1627</v>
      </c>
    </row>
    <row r="572" spans="1:28">
      <c r="A572" s="61">
        <v>9</v>
      </c>
      <c r="B572" s="63">
        <f>IF(ISNUMBER('ESP-DMU'!$B556),'ESP-DMU'!$B556,"")</f>
        <v>-1.54</v>
      </c>
      <c r="C572" s="63">
        <f>IF(ISNUMBER('BLAST-USIT'!$B556),'BLAST-USIT'!$B556,"")</f>
        <v>-2.3937599999999999</v>
      </c>
      <c r="D572" s="63">
        <f>IF(ISNUMBER(DOE21D!$B556),DOE21D!$B556,"")</f>
        <v>-3.3</v>
      </c>
      <c r="E572" s="63">
        <f>IF(ISNUMBER('SRES-SUN'!$B556),'SRES-SUN'!$B556,"")</f>
        <v>-3.45</v>
      </c>
      <c r="F572" s="63" t="str">
        <f>IF(ISNUMBER('SRES-BRE'!$B556),'SRES-BRE'!$B556,"")</f>
        <v/>
      </c>
      <c r="G572" s="63">
        <f>IF(ISNUMBER(S3PAS!$B556),S3PAS!$B556,"")</f>
        <v>-3.2</v>
      </c>
      <c r="H572" s="63">
        <f>IF(ISNUMBER(TRNSYS!$B556),TRNSYS!$B556,"")</f>
        <v>-4.7169999999999996</v>
      </c>
      <c r="I572" s="63">
        <f>IF(ISNUMBER(TASE!$B556),TASE!$B556,"")</f>
        <v>-4.59</v>
      </c>
      <c r="J572" s="63">
        <f>IF(ISNUMBER(YourData!$B556),YourData!$B556,#N/A)</f>
        <v>-1.6</v>
      </c>
      <c r="Q572" s="355"/>
      <c r="R572" s="52" t="str">
        <f>'ESP-DMU'!$E$54</f>
        <v>ESP/DMU</v>
      </c>
      <c r="S572" s="52" t="str">
        <f>'BLAST-USIT'!$E$54</f>
        <v>BLAST/US-IT</v>
      </c>
      <c r="T572" s="52" t="str">
        <f>DOE21D!$E$54</f>
        <v>DOE21D/NREL</v>
      </c>
      <c r="U572" s="52" t="str">
        <f>'SRES-SUN'!$E$54</f>
        <v>SRES-SUN/NREL</v>
      </c>
      <c r="V572" s="52" t="str">
        <f>'SRES-BRE'!$E$54</f>
        <v>SRES/BRE</v>
      </c>
      <c r="W572" s="52" t="str">
        <f>S3PAS!$E$54</f>
        <v>S3PAS/SPAIN</v>
      </c>
      <c r="X572" s="52" t="str">
        <f>TRNSYS!$E$54</f>
        <v>TSYS/BEL-BRE</v>
      </c>
      <c r="Y572" s="52" t="str">
        <f>TASE!$E$54</f>
        <v>TASE/FINLAND</v>
      </c>
      <c r="Z572" s="52" t="str">
        <f>YourData!$E$54</f>
        <v>OS/NREL</v>
      </c>
    </row>
    <row r="573" spans="1:28" ht="42">
      <c r="A573" s="61">
        <v>10</v>
      </c>
      <c r="B573" s="63">
        <f>IF(ISNUMBER('ESP-DMU'!$B557),'ESP-DMU'!$B557,"")</f>
        <v>-0.4</v>
      </c>
      <c r="C573" s="63">
        <f>IF(ISNUMBER('BLAST-USIT'!$B557),'BLAST-USIT'!$B557,"")</f>
        <v>-1.0923590000000001</v>
      </c>
      <c r="D573" s="63">
        <f>IF(ISNUMBER(DOE21D!$B557),DOE21D!$B557,"")</f>
        <v>-1.6</v>
      </c>
      <c r="E573" s="63">
        <f>IF(ISNUMBER('SRES-SUN'!$B557),'SRES-SUN'!$B557,"")</f>
        <v>-1.6</v>
      </c>
      <c r="F573" s="63" t="str">
        <f>IF(ISNUMBER('SRES-BRE'!$B557),'SRES-BRE'!$B557,"")</f>
        <v/>
      </c>
      <c r="G573" s="63">
        <f>IF(ISNUMBER(S3PAS!$B557),S3PAS!$B557,"")</f>
        <v>-1.7</v>
      </c>
      <c r="H573" s="63">
        <f>IF(ISNUMBER(TRNSYS!$B557),TRNSYS!$B557,"")</f>
        <v>-2.9769999999999999</v>
      </c>
      <c r="I573" s="63">
        <f>IF(ISNUMBER(TASE!$B557),TASE!$B557,"")</f>
        <v>-2.64</v>
      </c>
      <c r="J573" s="63">
        <f>IF(ISNUMBER(YourData!$B557),YourData!$B557,#N/A)</f>
        <v>0.2</v>
      </c>
      <c r="Q573" s="370" t="s">
        <v>1449</v>
      </c>
      <c r="R573" s="371">
        <f t="shared" ref="R573:AB573" si="319">R550</f>
        <v>-1.133</v>
      </c>
      <c r="S573" s="371">
        <f t="shared" si="319"/>
        <v>-1.7150000000000007</v>
      </c>
      <c r="T573" s="371">
        <f t="shared" si="319"/>
        <v>-2.1180000000000003</v>
      </c>
      <c r="U573" s="371">
        <f t="shared" si="319"/>
        <v>-1.952</v>
      </c>
      <c r="V573" s="371">
        <f t="shared" si="319"/>
        <v>-1.5899999999999999</v>
      </c>
      <c r="W573" s="371">
        <f t="shared" si="319"/>
        <v>-1.7800000000000002</v>
      </c>
      <c r="X573" s="371">
        <f t="shared" si="319"/>
        <v>-1.6280000000000001</v>
      </c>
      <c r="Y573" s="371">
        <f t="shared" si="319"/>
        <v>-1.1479999999999997</v>
      </c>
      <c r="Z573" s="371">
        <f t="shared" si="319"/>
        <v>-1.6500000000000004</v>
      </c>
      <c r="AA573" s="371">
        <f t="shared" si="319"/>
        <v>-2.1180000000000003</v>
      </c>
      <c r="AB573" s="371">
        <f t="shared" si="319"/>
        <v>-1.133</v>
      </c>
    </row>
    <row r="574" spans="1:28" ht="42">
      <c r="A574" s="61">
        <v>11</v>
      </c>
      <c r="B574" s="63">
        <f>IF(ISNUMBER('ESP-DMU'!$B558),'ESP-DMU'!$B558,"")</f>
        <v>1.59</v>
      </c>
      <c r="C574" s="63">
        <f>IF(ISNUMBER('BLAST-USIT'!$B558),'BLAST-USIT'!$B558,"")</f>
        <v>1.5953360000000001</v>
      </c>
      <c r="D574" s="63">
        <f>IF(ISNUMBER(DOE21D!$B558),DOE21D!$B558,"")</f>
        <v>1.2</v>
      </c>
      <c r="E574" s="63">
        <f>IF(ISNUMBER('SRES-SUN'!$B558),'SRES-SUN'!$B558,"")</f>
        <v>1.66</v>
      </c>
      <c r="F574" s="63" t="str">
        <f>IF(ISNUMBER('SRES-BRE'!$B558),'SRES-BRE'!$B558,"")</f>
        <v/>
      </c>
      <c r="G574" s="63">
        <f>IF(ISNUMBER(S3PAS!$B558),S3PAS!$B558,"")</f>
        <v>0.9</v>
      </c>
      <c r="H574" s="63">
        <f>IF(ISNUMBER(TRNSYS!$B558),TRNSYS!$B558,"")</f>
        <v>0.24940000000000001</v>
      </c>
      <c r="I574" s="63">
        <f>IF(ISNUMBER(TASE!$B558),TASE!$B558,"")</f>
        <v>0.75</v>
      </c>
      <c r="J574" s="63">
        <f>IF(ISNUMBER(YourData!$B558),YourData!$B558,#N/A)</f>
        <v>3</v>
      </c>
      <c r="Q574" s="370" t="s">
        <v>1455</v>
      </c>
      <c r="R574" s="371">
        <f t="shared" ref="R574:AB574" si="320">R551</f>
        <v>5.5949999999999998</v>
      </c>
      <c r="S574" s="371">
        <f t="shared" si="320"/>
        <v>5.8159999999999998</v>
      </c>
      <c r="T574" s="371">
        <f t="shared" si="320"/>
        <v>6.657</v>
      </c>
      <c r="U574" s="371">
        <f t="shared" si="320"/>
        <v>6.5739999999999998</v>
      </c>
      <c r="V574" s="371">
        <f t="shared" si="320"/>
        <v>7.28</v>
      </c>
      <c r="W574" s="371">
        <f t="shared" si="320"/>
        <v>5.9290000000000003</v>
      </c>
      <c r="X574" s="371">
        <f t="shared" si="320"/>
        <v>5.8746</v>
      </c>
      <c r="Y574" s="371">
        <f t="shared" si="320"/>
        <v>5.9029999999999996</v>
      </c>
      <c r="Z574" s="371">
        <f t="shared" si="320"/>
        <v>6.0972200000000001</v>
      </c>
      <c r="AA574" s="371">
        <f t="shared" si="320"/>
        <v>5.5949999999999998</v>
      </c>
      <c r="AB574" s="371">
        <f t="shared" si="320"/>
        <v>7.28</v>
      </c>
    </row>
    <row r="575" spans="1:28" ht="42">
      <c r="A575" s="61">
        <v>12</v>
      </c>
      <c r="B575" s="63">
        <f>IF(ISNUMBER('ESP-DMU'!$B559),'ESP-DMU'!$B559,"")</f>
        <v>4.4000000000000004</v>
      </c>
      <c r="C575" s="63">
        <f>IF(ISNUMBER('BLAST-USIT'!$B559),'BLAST-USIT'!$B559,"")</f>
        <v>3.6248589999999998</v>
      </c>
      <c r="D575" s="63">
        <f>IF(ISNUMBER(DOE21D!$B559),DOE21D!$B559,"")</f>
        <v>3.5</v>
      </c>
      <c r="E575" s="63">
        <f>IF(ISNUMBER('SRES-SUN'!$B559),'SRES-SUN'!$B559,"")</f>
        <v>4.4000000000000004</v>
      </c>
      <c r="F575" s="63" t="str">
        <f>IF(ISNUMBER('SRES-BRE'!$B559),'SRES-BRE'!$B559,"")</f>
        <v/>
      </c>
      <c r="G575" s="63">
        <f>IF(ISNUMBER(S3PAS!$B559),S3PAS!$B559,"")</f>
        <v>3.1</v>
      </c>
      <c r="H575" s="63">
        <f>IF(ISNUMBER(TRNSYS!$B559),TRNSYS!$B559,"")</f>
        <v>2.5390000000000001</v>
      </c>
      <c r="I575" s="63">
        <f>IF(ISNUMBER(TASE!$B559),TASE!$B559,"")</f>
        <v>3.26</v>
      </c>
      <c r="J575" s="63">
        <f>IF(ISNUMBER(YourData!$B559),YourData!$B559,#N/A)</f>
        <v>5.5</v>
      </c>
      <c r="Q575" s="370" t="s">
        <v>1628</v>
      </c>
      <c r="R575" s="371">
        <f t="shared" ref="R575:AB575" si="321">R288</f>
        <v>-3.6980000000000004</v>
      </c>
      <c r="S575" s="371">
        <f t="shared" si="321"/>
        <v>-4.343</v>
      </c>
      <c r="T575" s="371">
        <f t="shared" si="321"/>
        <v>-5.3559999999999999</v>
      </c>
      <c r="U575" s="371">
        <f t="shared" si="321"/>
        <v>-4.7139999999999995</v>
      </c>
      <c r="V575" s="371">
        <f t="shared" si="321"/>
        <v>-4.6120000000000001</v>
      </c>
      <c r="W575" s="371">
        <f t="shared" si="321"/>
        <v>-4.4309999999999992</v>
      </c>
      <c r="X575" s="371">
        <f t="shared" si="321"/>
        <v>-4.2850000000000001</v>
      </c>
      <c r="Y575" s="371">
        <f t="shared" si="321"/>
        <v>-3.82</v>
      </c>
      <c r="Z575" s="371">
        <f t="shared" si="321"/>
        <v>-4.1472199999999999</v>
      </c>
      <c r="AA575" s="371">
        <f t="shared" si="321"/>
        <v>-5.3559999999999999</v>
      </c>
      <c r="AB575" s="371">
        <f t="shared" si="321"/>
        <v>-3.6980000000000004</v>
      </c>
    </row>
    <row r="576" spans="1:28" ht="42">
      <c r="A576" s="61">
        <v>13</v>
      </c>
      <c r="B576" s="63">
        <f>IF(ISNUMBER('ESP-DMU'!$B560),'ESP-DMU'!$B560,"")</f>
        <v>6.72</v>
      </c>
      <c r="C576" s="63">
        <f>IF(ISNUMBER('BLAST-USIT'!$B560),'BLAST-USIT'!$B560,"")</f>
        <v>5.6202759999999996</v>
      </c>
      <c r="D576" s="63">
        <f>IF(ISNUMBER(DOE21D!$B560),DOE21D!$B560,"")</f>
        <v>5.5</v>
      </c>
      <c r="E576" s="63">
        <f>IF(ISNUMBER('SRES-SUN'!$B560),'SRES-SUN'!$B560,"")</f>
        <v>6.56</v>
      </c>
      <c r="F576" s="63" t="str">
        <f>IF(ISNUMBER('SRES-BRE'!$B560),'SRES-BRE'!$B560,"")</f>
        <v/>
      </c>
      <c r="G576" s="63">
        <f>IF(ISNUMBER(S3PAS!$B560),S3PAS!$B560,"")</f>
        <v>5.0999999999999996</v>
      </c>
      <c r="H576" s="63">
        <f>IF(ISNUMBER(TRNSYS!$B560),TRNSYS!$B560,"")</f>
        <v>4.3819999999999997</v>
      </c>
      <c r="I576" s="63">
        <f>IF(ISNUMBER(TASE!$B560),TASE!$B560,"")</f>
        <v>4.99</v>
      </c>
      <c r="J576" s="63">
        <f>IF(ISNUMBER(YourData!$B560),YourData!$B560,#N/A)</f>
        <v>7.6</v>
      </c>
      <c r="Q576" s="370" t="s">
        <v>1629</v>
      </c>
      <c r="R576" s="371">
        <f t="shared" ref="R576:AB576" si="322">R299</f>
        <v>2.0190000000000001</v>
      </c>
      <c r="S576" s="371">
        <f t="shared" si="322"/>
        <v>2.3759999999999999</v>
      </c>
      <c r="T576" s="371">
        <f t="shared" si="322"/>
        <v>2.4</v>
      </c>
      <c r="U576" s="371">
        <f t="shared" si="322"/>
        <v>2.8929999999999998</v>
      </c>
      <c r="V576" s="371">
        <f t="shared" si="322"/>
        <v>3.1930000000000001</v>
      </c>
      <c r="W576" s="371">
        <f t="shared" si="322"/>
        <v>2.3770000000000002</v>
      </c>
      <c r="X576" s="371">
        <f t="shared" si="322"/>
        <v>2.2776999999999998</v>
      </c>
      <c r="Y576" s="371">
        <f t="shared" si="322"/>
        <v>2.274</v>
      </c>
      <c r="Z576" s="371">
        <f t="shared" si="322"/>
        <v>2.3055539999999999</v>
      </c>
      <c r="AA576" s="371">
        <f t="shared" si="322"/>
        <v>2.0190000000000001</v>
      </c>
      <c r="AB576" s="371">
        <f t="shared" si="322"/>
        <v>3.1930000000000001</v>
      </c>
    </row>
    <row r="577" spans="1:17">
      <c r="A577" s="61">
        <v>14</v>
      </c>
      <c r="B577" s="63">
        <f>IF(ISNUMBER('ESP-DMU'!$B561),'ESP-DMU'!$B561,"")</f>
        <v>8.66</v>
      </c>
      <c r="C577" s="63">
        <f>IF(ISNUMBER('BLAST-USIT'!$B561),'BLAST-USIT'!$B561,"")</f>
        <v>7.3237449999999997</v>
      </c>
      <c r="D577" s="63">
        <f>IF(ISNUMBER(DOE21D!$B561),DOE21D!$B561,"")</f>
        <v>7.2</v>
      </c>
      <c r="E577" s="63">
        <f>IF(ISNUMBER('SRES-SUN'!$B561),'SRES-SUN'!$B561,"")</f>
        <v>8.39</v>
      </c>
      <c r="F577" s="63" t="str">
        <f>IF(ISNUMBER('SRES-BRE'!$B561),'SRES-BRE'!$B561,"")</f>
        <v/>
      </c>
      <c r="G577" s="63">
        <f>IF(ISNUMBER(S3PAS!$B561),S3PAS!$B561,"")</f>
        <v>6.8</v>
      </c>
      <c r="H577" s="63">
        <f>IF(ISNUMBER(TRNSYS!$B561),TRNSYS!$B561,"")</f>
        <v>5.8529999999999998</v>
      </c>
      <c r="I577" s="63">
        <f>IF(ISNUMBER(TASE!$B561),TASE!$B561,"")</f>
        <v>6.51</v>
      </c>
      <c r="J577" s="63">
        <f>IF(ISNUMBER(YourData!$B561),YourData!$B561,#N/A)</f>
        <v>9.3000000000000007</v>
      </c>
      <c r="Q577" s="355"/>
    </row>
    <row r="578" spans="1:17">
      <c r="A578" s="61">
        <v>15</v>
      </c>
      <c r="B578" s="63">
        <f>IF(ISNUMBER('ESP-DMU'!$B562),'ESP-DMU'!$B562,"")</f>
        <v>10.02</v>
      </c>
      <c r="C578" s="63">
        <f>IF(ISNUMBER('BLAST-USIT'!$B562),'BLAST-USIT'!$B562,"")</f>
        <v>8.2691359999999996</v>
      </c>
      <c r="D578" s="63">
        <f>IF(ISNUMBER(DOE21D!$B562),DOE21D!$B562,"")</f>
        <v>8</v>
      </c>
      <c r="E578" s="63">
        <f>IF(ISNUMBER('SRES-SUN'!$B562),'SRES-SUN'!$B562,"")</f>
        <v>9.0399999999999991</v>
      </c>
      <c r="F578" s="63" t="str">
        <f>IF(ISNUMBER('SRES-BRE'!$B562),'SRES-BRE'!$B562,"")</f>
        <v/>
      </c>
      <c r="G578" s="63">
        <f>IF(ISNUMBER(S3PAS!$B562),S3PAS!$B562,"")</f>
        <v>7.6</v>
      </c>
      <c r="H578" s="63">
        <f>IF(ISNUMBER(TRNSYS!$B562),TRNSYS!$B562,"")</f>
        <v>6.6139999999999999</v>
      </c>
      <c r="I578" s="63">
        <f>IF(ISNUMBER(TASE!$B562),TASE!$B562,"")</f>
        <v>7.11</v>
      </c>
      <c r="J578" s="63">
        <f>IF(ISNUMBER(YourData!$B562),YourData!$B562,#N/A)</f>
        <v>10.1</v>
      </c>
      <c r="Q578" s="355"/>
    </row>
    <row r="579" spans="1:17">
      <c r="A579" s="61">
        <v>16</v>
      </c>
      <c r="B579" s="63">
        <f>IF(ISNUMBER('ESP-DMU'!$B563),'ESP-DMU'!$B563,"")</f>
        <v>10.4</v>
      </c>
      <c r="C579" s="63">
        <f>IF(ISNUMBER('BLAST-USIT'!$B563),'BLAST-USIT'!$B563,"")</f>
        <v>8.1513120000000008</v>
      </c>
      <c r="D579" s="63">
        <f>IF(ISNUMBER(DOE21D!$B563),DOE21D!$B563,"")</f>
        <v>7.9</v>
      </c>
      <c r="E579" s="63">
        <f>IF(ISNUMBER('SRES-SUN'!$B563),'SRES-SUN'!$B563,"")</f>
        <v>8.58</v>
      </c>
      <c r="F579" s="63" t="str">
        <f>IF(ISNUMBER('SRES-BRE'!$B563),'SRES-BRE'!$B563,"")</f>
        <v/>
      </c>
      <c r="G579" s="63">
        <f>IF(ISNUMBER(S3PAS!$B563),S3PAS!$B563,"")</f>
        <v>7.4</v>
      </c>
      <c r="H579" s="63">
        <f>IF(ISNUMBER(TRNSYS!$B563),TRNSYS!$B563,"")</f>
        <v>6.3330000000000002</v>
      </c>
      <c r="I579" s="63">
        <f>IF(ISNUMBER(TASE!$B563),TASE!$B563,"")</f>
        <v>6.68</v>
      </c>
      <c r="J579" s="63">
        <f>IF(ISNUMBER(YourData!$B563),YourData!$B563,#N/A)</f>
        <v>9.9</v>
      </c>
      <c r="Q579" s="355"/>
    </row>
    <row r="580" spans="1:17">
      <c r="A580" s="61">
        <v>17</v>
      </c>
      <c r="B580" s="63">
        <f>IF(ISNUMBER('ESP-DMU'!$B564),'ESP-DMU'!$B564,"")</f>
        <v>9.41</v>
      </c>
      <c r="C580" s="63">
        <f>IF(ISNUMBER('BLAST-USIT'!$B564),'BLAST-USIT'!$B564,"")</f>
        <v>6.5308599999999997</v>
      </c>
      <c r="D580" s="63">
        <f>IF(ISNUMBER(DOE21D!$B564),DOE21D!$B564,"")</f>
        <v>6.2</v>
      </c>
      <c r="E580" s="63">
        <f>IF(ISNUMBER('SRES-SUN'!$B564),'SRES-SUN'!$B564,"")</f>
        <v>6.44</v>
      </c>
      <c r="F580" s="63" t="str">
        <f>IF(ISNUMBER('SRES-BRE'!$B564),'SRES-BRE'!$B564,"")</f>
        <v/>
      </c>
      <c r="G580" s="63">
        <f>IF(ISNUMBER(S3PAS!$B564),S3PAS!$B564,"")</f>
        <v>5.8</v>
      </c>
      <c r="H580" s="63">
        <f>IF(ISNUMBER(TRNSYS!$B564),TRNSYS!$B564,"")</f>
        <v>4.2039999999999997</v>
      </c>
      <c r="I580" s="63">
        <f>IF(ISNUMBER(TASE!$B564),TASE!$B564,"")</f>
        <v>4.24</v>
      </c>
      <c r="J580" s="63">
        <f>IF(ISNUMBER(YourData!$B564),YourData!$B564,#N/A)</f>
        <v>8.4</v>
      </c>
      <c r="Q580" s="355"/>
    </row>
    <row r="581" spans="1:17">
      <c r="A581" s="61">
        <v>18</v>
      </c>
      <c r="B581" s="63">
        <f>IF(ISNUMBER('ESP-DMU'!$B565),'ESP-DMU'!$B565,"")</f>
        <v>7.66</v>
      </c>
      <c r="C581" s="63">
        <f>IF(ISNUMBER('BLAST-USIT'!$B565),'BLAST-USIT'!$B565,"")</f>
        <v>5.2506139999999997</v>
      </c>
      <c r="D581" s="63">
        <f>IF(ISNUMBER(DOE21D!$B565),DOE21D!$B565,"")</f>
        <v>4.7</v>
      </c>
      <c r="E581" s="63">
        <f>IF(ISNUMBER('SRES-SUN'!$B565),'SRES-SUN'!$B565,"")</f>
        <v>4.43</v>
      </c>
      <c r="F581" s="63" t="str">
        <f>IF(ISNUMBER('SRES-BRE'!$B565),'SRES-BRE'!$B565,"")</f>
        <v/>
      </c>
      <c r="G581" s="63">
        <f>IF(ISNUMBER(S3PAS!$B565),S3PAS!$B565,"")</f>
        <v>4.4000000000000004</v>
      </c>
      <c r="H581" s="63">
        <f>IF(ISNUMBER(TRNSYS!$B565),TRNSYS!$B565,"")</f>
        <v>2.8690000000000002</v>
      </c>
      <c r="I581" s="63">
        <f>IF(ISNUMBER(TASE!$B565),TASE!$B565,"")</f>
        <v>2.4500000000000002</v>
      </c>
      <c r="J581" s="63">
        <f>IF(ISNUMBER(YourData!$B565),YourData!$B565,#N/A)</f>
        <v>6.9</v>
      </c>
      <c r="Q581" s="355"/>
    </row>
    <row r="582" spans="1:17">
      <c r="A582" s="61">
        <v>19</v>
      </c>
      <c r="B582" s="63">
        <f>IF(ISNUMBER('ESP-DMU'!$B566),'ESP-DMU'!$B566,"")</f>
        <v>6.74</v>
      </c>
      <c r="C582" s="63">
        <f>IF(ISNUMBER('BLAST-USIT'!$B566),'BLAST-USIT'!$B566,"")</f>
        <v>4.5190869999999999</v>
      </c>
      <c r="D582" s="63">
        <f>IF(ISNUMBER(DOE21D!$B566),DOE21D!$B566,"")</f>
        <v>3.8</v>
      </c>
      <c r="E582" s="63">
        <f>IF(ISNUMBER('SRES-SUN'!$B566),'SRES-SUN'!$B566,"")</f>
        <v>3.37</v>
      </c>
      <c r="F582" s="63" t="str">
        <f>IF(ISNUMBER('SRES-BRE'!$B566),'SRES-BRE'!$B566,"")</f>
        <v/>
      </c>
      <c r="G582" s="63">
        <f>IF(ISNUMBER(S3PAS!$B566),S3PAS!$B566,"")</f>
        <v>3.6</v>
      </c>
      <c r="H582" s="63">
        <f>IF(ISNUMBER(TRNSYS!$B566),TRNSYS!$B566,"")</f>
        <v>2.1070000000000002</v>
      </c>
      <c r="I582" s="63">
        <f>IF(ISNUMBER(TASE!$B566),TASE!$B566,"")</f>
        <v>1.71</v>
      </c>
      <c r="J582" s="63">
        <f>IF(ISNUMBER(YourData!$B566),YourData!$B566,#N/A)</f>
        <v>5.9</v>
      </c>
    </row>
    <row r="583" spans="1:17">
      <c r="A583" s="61">
        <v>20</v>
      </c>
      <c r="B583" s="63">
        <f>IF(ISNUMBER('ESP-DMU'!$B567),'ESP-DMU'!$B567,"")</f>
        <v>6</v>
      </c>
      <c r="C583" s="63">
        <f>IF(ISNUMBER('BLAST-USIT'!$B567),'BLAST-USIT'!$B567,"")</f>
        <v>3.8832390000000001</v>
      </c>
      <c r="D583" s="63">
        <f>IF(ISNUMBER(DOE21D!$B567),DOE21D!$B567,"")</f>
        <v>3.2</v>
      </c>
      <c r="E583" s="63">
        <f>IF(ISNUMBER('SRES-SUN'!$B567),'SRES-SUN'!$B567,"")</f>
        <v>2.73</v>
      </c>
      <c r="F583" s="63" t="str">
        <f>IF(ISNUMBER('SRES-BRE'!$B567),'SRES-BRE'!$B567,"")</f>
        <v/>
      </c>
      <c r="G583" s="63">
        <f>IF(ISNUMBER(S3PAS!$B567),S3PAS!$B567,"")</f>
        <v>3</v>
      </c>
      <c r="H583" s="63">
        <f>IF(ISNUMBER(TRNSYS!$B567),TRNSYS!$B567,"")</f>
        <v>1.581</v>
      </c>
      <c r="I583" s="63">
        <f>IF(ISNUMBER(TASE!$B567),TASE!$B567,"")</f>
        <v>1.32</v>
      </c>
      <c r="J583" s="63">
        <f>IF(ISNUMBER(YourData!$B567),YourData!$B567,#N/A)</f>
        <v>5.2</v>
      </c>
    </row>
    <row r="584" spans="1:17">
      <c r="A584" s="61">
        <v>21</v>
      </c>
      <c r="B584" s="63">
        <f>IF(ISNUMBER('ESP-DMU'!$B568),'ESP-DMU'!$B568,"")</f>
        <v>5.41</v>
      </c>
      <c r="C584" s="63">
        <f>IF(ISNUMBER('BLAST-USIT'!$B568),'BLAST-USIT'!$B568,"")</f>
        <v>3.2206000000000001</v>
      </c>
      <c r="D584" s="63">
        <f>IF(ISNUMBER(DOE21D!$B568),DOE21D!$B568,"")</f>
        <v>2.7</v>
      </c>
      <c r="E584" s="63">
        <f>IF(ISNUMBER('SRES-SUN'!$B568),'SRES-SUN'!$B568,"")</f>
        <v>2.11</v>
      </c>
      <c r="F584" s="63" t="str">
        <f>IF(ISNUMBER('SRES-BRE'!$B568),'SRES-BRE'!$B568,"")</f>
        <v/>
      </c>
      <c r="G584" s="63">
        <f>IF(ISNUMBER(S3PAS!$B568),S3PAS!$B568,"")</f>
        <v>2.4</v>
      </c>
      <c r="H584" s="63">
        <f>IF(ISNUMBER(TRNSYS!$B568),TRNSYS!$B568,"")</f>
        <v>1.0469999999999999</v>
      </c>
      <c r="I584" s="63">
        <f>IF(ISNUMBER(TASE!$B568),TASE!$B568,"")</f>
        <v>0.82</v>
      </c>
      <c r="J584" s="63">
        <f>IF(ISNUMBER(YourData!$B568),YourData!$B568,#N/A)</f>
        <v>4.5</v>
      </c>
    </row>
    <row r="585" spans="1:17">
      <c r="A585" s="61">
        <v>22</v>
      </c>
      <c r="B585" s="63">
        <f>IF(ISNUMBER('ESP-DMU'!$B569),'ESP-DMU'!$B569,"")</f>
        <v>4.74</v>
      </c>
      <c r="C585" s="63">
        <f>IF(ISNUMBER('BLAST-USIT'!$B569),'BLAST-USIT'!$B569,"")</f>
        <v>2.848462</v>
      </c>
      <c r="D585" s="63">
        <f>IF(ISNUMBER(DOE21D!$B569),DOE21D!$B569,"")</f>
        <v>2.2000000000000002</v>
      </c>
      <c r="E585" s="63">
        <f>IF(ISNUMBER('SRES-SUN'!$B569),'SRES-SUN'!$B569,"")</f>
        <v>1.66</v>
      </c>
      <c r="F585" s="63" t="str">
        <f>IF(ISNUMBER('SRES-BRE'!$B569),'SRES-BRE'!$B569,"")</f>
        <v/>
      </c>
      <c r="G585" s="63">
        <f>IF(ISNUMBER(S3PAS!$B569),S3PAS!$B569,"")</f>
        <v>1.9</v>
      </c>
      <c r="H585" s="63">
        <f>IF(ISNUMBER(TRNSYS!$B569),TRNSYS!$B569,"")</f>
        <v>0.5504</v>
      </c>
      <c r="I585" s="63">
        <f>IF(ISNUMBER(TASE!$B569),TASE!$B569,"")</f>
        <v>0.42</v>
      </c>
      <c r="J585" s="63">
        <f>IF(ISNUMBER(YourData!$B569),YourData!$B569,#N/A)</f>
        <v>3.9</v>
      </c>
    </row>
    <row r="586" spans="1:17">
      <c r="A586" s="61">
        <v>23</v>
      </c>
      <c r="B586" s="63">
        <f>IF(ISNUMBER('ESP-DMU'!$B570),'ESP-DMU'!$B570,"")</f>
        <v>4.2</v>
      </c>
      <c r="C586" s="63">
        <f>IF(ISNUMBER('BLAST-USIT'!$B570),'BLAST-USIT'!$B570,"")</f>
        <v>2.4744579999999998</v>
      </c>
      <c r="D586" s="63">
        <f>IF(ISNUMBER(DOE21D!$B570),DOE21D!$B570,"")</f>
        <v>1.7</v>
      </c>
      <c r="E586" s="63">
        <f>IF(ISNUMBER('SRES-SUN'!$B570),'SRES-SUN'!$B570,"")</f>
        <v>1.26</v>
      </c>
      <c r="F586" s="63" t="str">
        <f>IF(ISNUMBER('SRES-BRE'!$B570),'SRES-BRE'!$B570,"")</f>
        <v/>
      </c>
      <c r="G586" s="63">
        <f>IF(ISNUMBER(S3PAS!$B570),S3PAS!$B570,"")</f>
        <v>1.5</v>
      </c>
      <c r="H586" s="63">
        <f>IF(ISNUMBER(TRNSYS!$B570),TRNSYS!$B570,"")</f>
        <v>0.1517</v>
      </c>
      <c r="I586" s="63">
        <f>IF(ISNUMBER(TASE!$B570),TASE!$B570,"")</f>
        <v>0.05</v>
      </c>
      <c r="J586" s="63">
        <f>IF(ISNUMBER(YourData!$B570),YourData!$B570,#N/A)</f>
        <v>3.4</v>
      </c>
    </row>
    <row r="587" spans="1:17">
      <c r="A587" s="61">
        <v>24</v>
      </c>
      <c r="B587" s="63">
        <f>IF(ISNUMBER('ESP-DMU'!$B571),'ESP-DMU'!$B571,"")</f>
        <v>3.66</v>
      </c>
      <c r="C587" s="63">
        <f>IF(ISNUMBER('BLAST-USIT'!$B571),'BLAST-USIT'!$B571,"")</f>
        <v>1.8993629999999999</v>
      </c>
      <c r="D587" s="63">
        <f>IF(ISNUMBER(DOE21D!$B571),DOE21D!$B571,"")</f>
        <v>1.2</v>
      </c>
      <c r="E587" s="63">
        <f>IF(ISNUMBER('SRES-SUN'!$B571),'SRES-SUN'!$B571,"")</f>
        <v>0.83</v>
      </c>
      <c r="F587" s="63" t="str">
        <f>IF(ISNUMBER('SRES-BRE'!$B571),'SRES-BRE'!$B571,"")</f>
        <v/>
      </c>
      <c r="G587" s="63">
        <f>IF(ISNUMBER(S3PAS!$B571),S3PAS!$B571,"")</f>
        <v>1</v>
      </c>
      <c r="H587" s="63">
        <f>IF(ISNUMBER(TRNSYS!$B571),TRNSYS!$B571,"")</f>
        <v>-0.23799999999999999</v>
      </c>
      <c r="I587" s="63">
        <f>IF(ISNUMBER(TASE!$B571),TASE!$B571,"")</f>
        <v>-0.34</v>
      </c>
      <c r="J587" s="63">
        <f>IF(ISNUMBER(YourData!$B571),YourData!$B571,#N/A)</f>
        <v>2.9</v>
      </c>
    </row>
    <row r="588" spans="1:17">
      <c r="A588" s="60" t="s">
        <v>87</v>
      </c>
      <c r="B588" s="64" t="s">
        <v>87</v>
      </c>
      <c r="C588" s="64" t="s">
        <v>87</v>
      </c>
      <c r="D588" s="60" t="s">
        <v>87</v>
      </c>
      <c r="E588" s="60" t="s">
        <v>87</v>
      </c>
      <c r="F588" s="60" t="s">
        <v>87</v>
      </c>
      <c r="G588" s="60" t="s">
        <v>87</v>
      </c>
      <c r="H588" s="60" t="s">
        <v>87</v>
      </c>
      <c r="I588" s="60" t="s">
        <v>87</v>
      </c>
      <c r="J588" s="60" t="s">
        <v>87</v>
      </c>
    </row>
    <row r="589" spans="1:17">
      <c r="D589" s="13"/>
    </row>
    <row r="590" spans="1:17">
      <c r="D590" s="13"/>
    </row>
    <row r="591" spans="1:17">
      <c r="D591" s="13"/>
    </row>
    <row r="592" spans="1:17">
      <c r="D592" s="13"/>
    </row>
    <row r="593" spans="1:10">
      <c r="D593" s="13"/>
    </row>
    <row r="594" spans="1:10">
      <c r="D594" s="13"/>
      <c r="J594" s="53"/>
    </row>
    <row r="595" spans="1:10">
      <c r="D595" s="13"/>
      <c r="J595" s="53"/>
    </row>
    <row r="596" spans="1:10">
      <c r="D596" s="13"/>
      <c r="J596" s="51"/>
    </row>
    <row r="597" spans="1:10">
      <c r="A597" s="51" t="s">
        <v>127</v>
      </c>
      <c r="D597" s="13"/>
      <c r="J597" s="60"/>
    </row>
    <row r="598" spans="1:10">
      <c r="A598" s="51" t="s">
        <v>131</v>
      </c>
      <c r="D598" s="13"/>
    </row>
    <row r="599" spans="1:10">
      <c r="A599" s="51" t="s">
        <v>83</v>
      </c>
      <c r="D599" s="13"/>
    </row>
    <row r="600" spans="1:10">
      <c r="A600" s="51" t="s">
        <v>65</v>
      </c>
      <c r="B600" s="52" t="str">
        <f>'ESP-DMU'!$E$54</f>
        <v>ESP/DMU</v>
      </c>
      <c r="C600" s="52" t="str">
        <f>'BLAST-USIT'!$E$54</f>
        <v>BLAST/US-IT</v>
      </c>
      <c r="D600" s="52" t="str">
        <f>DOE21D!$E$54</f>
        <v>DOE21D/NREL</v>
      </c>
      <c r="E600" s="52" t="str">
        <f>'SRES-SUN'!$E$54</f>
        <v>SRES-SUN/NREL</v>
      </c>
      <c r="F600" s="52" t="str">
        <f>'SRES-BRE'!$E$54</f>
        <v>SRES/BRE</v>
      </c>
      <c r="G600" s="52" t="str">
        <f>S3PAS!$E$54</f>
        <v>S3PAS/SPAIN</v>
      </c>
      <c r="H600" s="52" t="str">
        <f>TRNSYS!$E$54</f>
        <v>TSYS/BEL-BRE</v>
      </c>
      <c r="I600" s="52" t="str">
        <f>TASE!$E$54</f>
        <v>TASE/FINLAND</v>
      </c>
      <c r="J600" s="52" t="str">
        <f>YourData!$E$54</f>
        <v>OS/NREL</v>
      </c>
    </row>
    <row r="601" spans="1:10">
      <c r="A601" s="51" t="s">
        <v>66</v>
      </c>
      <c r="B601" s="52" t="str">
        <f>'ESP-DMU'!$E$52</f>
        <v>DMU</v>
      </c>
      <c r="C601" s="52" t="str">
        <f>'BLAST-USIT'!$E$52</f>
        <v>US-IT</v>
      </c>
      <c r="D601" s="52" t="str">
        <f>DOE21D!$E$52</f>
        <v>NREL</v>
      </c>
      <c r="E601" s="52" t="str">
        <f>'SRES-SUN'!$E$52</f>
        <v>NREL</v>
      </c>
      <c r="F601" s="52" t="str">
        <f>'SRES-BRE'!$E$52</f>
        <v>BRE</v>
      </c>
      <c r="G601" s="52" t="str">
        <f>S3PAS!$E$52</f>
        <v>SPAIN</v>
      </c>
      <c r="H601" s="52" t="str">
        <f>TRNSYS!$E$52</f>
        <v>BEL-BRE</v>
      </c>
      <c r="I601" s="52" t="str">
        <f>TASE!$E$52</f>
        <v>FINLAND</v>
      </c>
      <c r="J601" s="52" t="str">
        <f>YourData!$E$52</f>
        <v>NREL</v>
      </c>
    </row>
    <row r="602" spans="1:10">
      <c r="A602" s="51" t="s">
        <v>85</v>
      </c>
      <c r="B602" s="65" t="s">
        <v>129</v>
      </c>
      <c r="C602" s="65" t="s">
        <v>129</v>
      </c>
      <c r="D602" s="51" t="s">
        <v>129</v>
      </c>
      <c r="E602" s="51" t="s">
        <v>129</v>
      </c>
      <c r="F602" s="51" t="s">
        <v>129</v>
      </c>
      <c r="G602" s="51" t="s">
        <v>129</v>
      </c>
      <c r="H602" s="51" t="s">
        <v>129</v>
      </c>
      <c r="I602" s="51" t="s">
        <v>129</v>
      </c>
      <c r="J602" s="51" t="s">
        <v>129</v>
      </c>
    </row>
    <row r="603" spans="1:10">
      <c r="A603" s="60" t="s">
        <v>87</v>
      </c>
      <c r="B603" s="64" t="s">
        <v>87</v>
      </c>
      <c r="C603" s="64" t="s">
        <v>87</v>
      </c>
      <c r="D603" s="60" t="s">
        <v>87</v>
      </c>
      <c r="E603" s="60" t="s">
        <v>87</v>
      </c>
      <c r="F603" s="60" t="s">
        <v>87</v>
      </c>
      <c r="G603" s="60" t="s">
        <v>87</v>
      </c>
      <c r="H603" s="60" t="s">
        <v>87</v>
      </c>
      <c r="I603" s="60" t="s">
        <v>87</v>
      </c>
      <c r="J603" s="60" t="s">
        <v>87</v>
      </c>
    </row>
    <row r="604" spans="1:10">
      <c r="A604" s="60"/>
      <c r="B604" s="52" t="str">
        <f>'ESP-DMU'!$E$54</f>
        <v>ESP/DMU</v>
      </c>
      <c r="C604" s="52" t="str">
        <f>'BLAST-USIT'!$E$54</f>
        <v>BLAST/US-IT</v>
      </c>
      <c r="D604" s="52" t="str">
        <f>DOE21D!$E$54</f>
        <v>DOE21D/NREL</v>
      </c>
      <c r="E604" s="52" t="str">
        <f>'SRES-SUN'!$E$54</f>
        <v>SRES-SUN/NREL</v>
      </c>
      <c r="F604" s="52" t="str">
        <f>'SRES-BRE'!$E$54</f>
        <v>SRES/BRE</v>
      </c>
      <c r="G604" s="52" t="str">
        <f>S3PAS!$E$54</f>
        <v>S3PAS/SPAIN</v>
      </c>
      <c r="H604" s="52" t="str">
        <f>TRNSYS!$E$54</f>
        <v>TSYS/BEL-BRE</v>
      </c>
      <c r="I604" s="52" t="str">
        <f>TASE!$E$54</f>
        <v>TASE/FINLAND</v>
      </c>
      <c r="J604" s="52" t="str">
        <f>YourData!$E$54</f>
        <v>OS/NREL</v>
      </c>
    </row>
    <row r="605" spans="1:10">
      <c r="A605" s="61">
        <v>1</v>
      </c>
      <c r="B605" s="66">
        <f>IF(ISNUMBER('ESP-DMU'!$B588),'ESP-DMU'!$B588,"")</f>
        <v>22.58</v>
      </c>
      <c r="C605" s="66">
        <f>IF(ISNUMBER('BLAST-USIT'!$B588),'BLAST-USIT'!$B588,"")</f>
        <v>22.222999999999999</v>
      </c>
      <c r="D605" s="66">
        <f>IF(ISNUMBER(DOE21D!$B588),DOE21D!$B588,"")</f>
        <v>21.8</v>
      </c>
      <c r="E605" s="66">
        <f>IF(ISNUMBER('SRES-SUN'!$B588),'SRES-SUN'!$B588,"")</f>
        <v>22.37</v>
      </c>
      <c r="F605" s="66" t="str">
        <f>IF(ISNUMBER('SRES-BRE'!$B588),'SRES-BRE'!$B588,"")</f>
        <v/>
      </c>
      <c r="G605" s="66">
        <f>IF(ISNUMBER(S3PAS!$B588),S3PAS!$B588,"")</f>
        <v>22.4</v>
      </c>
      <c r="H605" s="66">
        <f>IF(ISNUMBER(TRNSYS!$B588),TRNSYS!$B588,"")</f>
        <v>22.69</v>
      </c>
      <c r="I605" s="66">
        <f>IF(ISNUMBER(TASE!$B588),TASE!$B588,"")</f>
        <v>22.26</v>
      </c>
      <c r="J605" s="63">
        <f>IF(ISNUMBER(YourData!$B588),YourData!$B588,#N/A)</f>
        <v>22.9</v>
      </c>
    </row>
    <row r="606" spans="1:10">
      <c r="A606" s="61">
        <v>2</v>
      </c>
      <c r="B606" s="66">
        <f>IF(ISNUMBER('ESP-DMU'!$B589),'ESP-DMU'!$B589,"")</f>
        <v>21.15</v>
      </c>
      <c r="C606" s="66">
        <f>IF(ISNUMBER('BLAST-USIT'!$B589),'BLAST-USIT'!$B589,"")</f>
        <v>21.154589999999999</v>
      </c>
      <c r="D606" s="66">
        <f>IF(ISNUMBER(DOE21D!$B589),DOE21D!$B589,"")</f>
        <v>20.8</v>
      </c>
      <c r="E606" s="66">
        <f>IF(ISNUMBER('SRES-SUN'!$B589),'SRES-SUN'!$B589,"")</f>
        <v>21.19</v>
      </c>
      <c r="F606" s="66" t="str">
        <f>IF(ISNUMBER('SRES-BRE'!$B589),'SRES-BRE'!$B589,"")</f>
        <v/>
      </c>
      <c r="G606" s="66">
        <f>IF(ISNUMBER(S3PAS!$B589),S3PAS!$B589,"")</f>
        <v>21.2</v>
      </c>
      <c r="H606" s="66">
        <f>IF(ISNUMBER(TRNSYS!$B589),TRNSYS!$B589,"")</f>
        <v>21.33</v>
      </c>
      <c r="I606" s="66">
        <f>IF(ISNUMBER(TASE!$B589),TASE!$B589,"")</f>
        <v>21.11</v>
      </c>
      <c r="J606" s="63">
        <f>IF(ISNUMBER(YourData!$B589),YourData!$B589,#N/A)</f>
        <v>21.3</v>
      </c>
    </row>
    <row r="607" spans="1:10">
      <c r="A607" s="61">
        <v>3</v>
      </c>
      <c r="B607" s="66">
        <f>IF(ISNUMBER('ESP-DMU'!$B590),'ESP-DMU'!$B590,"")</f>
        <v>20.23</v>
      </c>
      <c r="C607" s="66">
        <f>IF(ISNUMBER('BLAST-USIT'!$B590),'BLAST-USIT'!$B590,"")</f>
        <v>20.30677</v>
      </c>
      <c r="D607" s="66">
        <f>IF(ISNUMBER(DOE21D!$B590),DOE21D!$B590,"")</f>
        <v>19.899999999999999</v>
      </c>
      <c r="E607" s="66">
        <f>IF(ISNUMBER('SRES-SUN'!$B590),'SRES-SUN'!$B590,"")</f>
        <v>20.329999999999998</v>
      </c>
      <c r="F607" s="66" t="str">
        <f>IF(ISNUMBER('SRES-BRE'!$B590),'SRES-BRE'!$B590,"")</f>
        <v/>
      </c>
      <c r="G607" s="66">
        <f>IF(ISNUMBER(S3PAS!$B590),S3PAS!$B590,"")</f>
        <v>20.399999999999999</v>
      </c>
      <c r="H607" s="66">
        <f>IF(ISNUMBER(TRNSYS!$B590),TRNSYS!$B590,"")</f>
        <v>20.41</v>
      </c>
      <c r="I607" s="66">
        <f>IF(ISNUMBER(TASE!$B590),TASE!$B590,"")</f>
        <v>20.28</v>
      </c>
      <c r="J607" s="63">
        <f>IF(ISNUMBER(YourData!$B590),YourData!$B590,#N/A)</f>
        <v>20.399999999999999</v>
      </c>
    </row>
    <row r="608" spans="1:10">
      <c r="A608" s="61">
        <v>4</v>
      </c>
      <c r="B608" s="66">
        <f>IF(ISNUMBER('ESP-DMU'!$B591),'ESP-DMU'!$B591,"")</f>
        <v>19.45</v>
      </c>
      <c r="C608" s="66">
        <f>IF(ISNUMBER('BLAST-USIT'!$B591),'BLAST-USIT'!$B591,"")</f>
        <v>19.52177</v>
      </c>
      <c r="D608" s="66">
        <f>IF(ISNUMBER(DOE21D!$B591),DOE21D!$B591,"")</f>
        <v>19.100000000000001</v>
      </c>
      <c r="E608" s="66">
        <f>IF(ISNUMBER('SRES-SUN'!$B591),'SRES-SUN'!$B591,"")</f>
        <v>19.54</v>
      </c>
      <c r="F608" s="66" t="str">
        <f>IF(ISNUMBER('SRES-BRE'!$B591),'SRES-BRE'!$B591,"")</f>
        <v/>
      </c>
      <c r="G608" s="66">
        <f>IF(ISNUMBER(S3PAS!$B591),S3PAS!$B591,"")</f>
        <v>19.5</v>
      </c>
      <c r="H608" s="66">
        <f>IF(ISNUMBER(TRNSYS!$B591),TRNSYS!$B591,"")</f>
        <v>19.61</v>
      </c>
      <c r="I608" s="66">
        <f>IF(ISNUMBER(TASE!$B591),TASE!$B591,"")</f>
        <v>19.489999999999998</v>
      </c>
      <c r="J608" s="63">
        <f>IF(ISNUMBER(YourData!$B591),YourData!$B591,#N/A)</f>
        <v>19.5</v>
      </c>
    </row>
    <row r="609" spans="1:10">
      <c r="A609" s="61">
        <v>5</v>
      </c>
      <c r="B609" s="66">
        <f>IF(ISNUMBER('ESP-DMU'!$B592),'ESP-DMU'!$B592,"")</f>
        <v>18.95</v>
      </c>
      <c r="C609" s="66">
        <f>IF(ISNUMBER('BLAST-USIT'!$B592),'BLAST-USIT'!$B592,"")</f>
        <v>19.29496</v>
      </c>
      <c r="D609" s="66">
        <f>IF(ISNUMBER(DOE21D!$B592),DOE21D!$B592,"")</f>
        <v>18.8</v>
      </c>
      <c r="E609" s="66">
        <f>IF(ISNUMBER('SRES-SUN'!$B592),'SRES-SUN'!$B592,"")</f>
        <v>19.21</v>
      </c>
      <c r="F609" s="66" t="str">
        <f>IF(ISNUMBER('SRES-BRE'!$B592),'SRES-BRE'!$B592,"")</f>
        <v/>
      </c>
      <c r="G609" s="66">
        <f>IF(ISNUMBER(S3PAS!$B592),S3PAS!$B592,"")</f>
        <v>19.2</v>
      </c>
      <c r="H609" s="66">
        <f>IF(ISNUMBER(TRNSYS!$B592),TRNSYS!$B592,"")</f>
        <v>19.16</v>
      </c>
      <c r="I609" s="66">
        <f>IF(ISNUMBER(TASE!$B592),TASE!$B592,"")</f>
        <v>19.14</v>
      </c>
      <c r="J609" s="63">
        <f>IF(ISNUMBER(YourData!$B592),YourData!$B592,#N/A)</f>
        <v>19</v>
      </c>
    </row>
    <row r="610" spans="1:10">
      <c r="A610" s="61">
        <v>6</v>
      </c>
      <c r="B610" s="66">
        <f>IF(ISNUMBER('ESP-DMU'!$B593),'ESP-DMU'!$B593,"")</f>
        <v>19.239999999999998</v>
      </c>
      <c r="C610" s="66">
        <f>IF(ISNUMBER('BLAST-USIT'!$B593),'BLAST-USIT'!$B593,"")</f>
        <v>19.91442</v>
      </c>
      <c r="D610" s="66">
        <f>IF(ISNUMBER(DOE21D!$B593),DOE21D!$B593,"")</f>
        <v>19.5</v>
      </c>
      <c r="E610" s="66">
        <f>IF(ISNUMBER('SRES-SUN'!$B593),'SRES-SUN'!$B593,"")</f>
        <v>19.86</v>
      </c>
      <c r="F610" s="66" t="str">
        <f>IF(ISNUMBER('SRES-BRE'!$B593),'SRES-BRE'!$B593,"")</f>
        <v/>
      </c>
      <c r="G610" s="66">
        <f>IF(ISNUMBER(S3PAS!$B593),S3PAS!$B593,"")</f>
        <v>19.899999999999999</v>
      </c>
      <c r="H610" s="66">
        <f>IF(ISNUMBER(TRNSYS!$B593),TRNSYS!$B593,"")</f>
        <v>19.600000000000001</v>
      </c>
      <c r="I610" s="66">
        <f>IF(ISNUMBER(TASE!$B593),TASE!$B593,"")</f>
        <v>19.809999999999999</v>
      </c>
      <c r="J610" s="63">
        <f>IF(ISNUMBER(YourData!$B593),YourData!$B593,#N/A)</f>
        <v>19.3</v>
      </c>
    </row>
    <row r="611" spans="1:10">
      <c r="A611" s="61">
        <v>7</v>
      </c>
      <c r="B611" s="66">
        <f>IF(ISNUMBER('ESP-DMU'!$B594),'ESP-DMU'!$B594,"")</f>
        <v>21.16</v>
      </c>
      <c r="C611" s="66">
        <f>IF(ISNUMBER('BLAST-USIT'!$B594),'BLAST-USIT'!$B594,"")</f>
        <v>22.528390000000002</v>
      </c>
      <c r="D611" s="66">
        <f>IF(ISNUMBER(DOE21D!$B594),DOE21D!$B594,"")</f>
        <v>22.2</v>
      </c>
      <c r="E611" s="66">
        <f>IF(ISNUMBER('SRES-SUN'!$B594),'SRES-SUN'!$B594,"")</f>
        <v>22.51</v>
      </c>
      <c r="F611" s="66" t="str">
        <f>IF(ISNUMBER('SRES-BRE'!$B594),'SRES-BRE'!$B594,"")</f>
        <v/>
      </c>
      <c r="G611" s="66">
        <f>IF(ISNUMBER(S3PAS!$B594),S3PAS!$B594,"")</f>
        <v>22.5</v>
      </c>
      <c r="H611" s="66">
        <f>IF(ISNUMBER(TRNSYS!$B594),TRNSYS!$B594,"")</f>
        <v>21.68</v>
      </c>
      <c r="I611" s="66">
        <f>IF(ISNUMBER(TASE!$B594),TASE!$B594,"")</f>
        <v>22.49</v>
      </c>
      <c r="J611" s="63">
        <f>IF(ISNUMBER(YourData!$B594),YourData!$B594,#N/A)</f>
        <v>21.4</v>
      </c>
    </row>
    <row r="612" spans="1:10">
      <c r="A612" s="61">
        <v>8</v>
      </c>
      <c r="B612" s="66">
        <f>IF(ISNUMBER('ESP-DMU'!$B595),'ESP-DMU'!$B595,"")</f>
        <v>23.56</v>
      </c>
      <c r="C612" s="66">
        <f>IF(ISNUMBER('BLAST-USIT'!$B595),'BLAST-USIT'!$B595,"")</f>
        <v>25.027460000000001</v>
      </c>
      <c r="D612" s="66">
        <f>IF(ISNUMBER(DOE21D!$B595),DOE21D!$B595,"")</f>
        <v>24</v>
      </c>
      <c r="E612" s="66">
        <f>IF(ISNUMBER('SRES-SUN'!$B595),'SRES-SUN'!$B595,"")</f>
        <v>24.89</v>
      </c>
      <c r="F612" s="66" t="str">
        <f>IF(ISNUMBER('SRES-BRE'!$B595),'SRES-BRE'!$B595,"")</f>
        <v/>
      </c>
      <c r="G612" s="66">
        <f>IF(ISNUMBER(S3PAS!$B595),S3PAS!$B595,"")</f>
        <v>24.7</v>
      </c>
      <c r="H612" s="66">
        <f>IF(ISNUMBER(TRNSYS!$B595),TRNSYS!$B595,"")</f>
        <v>23.47</v>
      </c>
      <c r="I612" s="66">
        <f>IF(ISNUMBER(TASE!$B595),TASE!$B595,"")</f>
        <v>24.81</v>
      </c>
      <c r="J612" s="63">
        <f>IF(ISNUMBER(YourData!$B595),YourData!$B595,#N/A)</f>
        <v>23.8</v>
      </c>
    </row>
    <row r="613" spans="1:10">
      <c r="A613" s="61">
        <v>9</v>
      </c>
      <c r="B613" s="66">
        <f>IF(ISNUMBER('ESP-DMU'!$B596),'ESP-DMU'!$B596,"")</f>
        <v>25.67</v>
      </c>
      <c r="C613" s="66">
        <f>IF(ISNUMBER('BLAST-USIT'!$B596),'BLAST-USIT'!$B596,"")</f>
        <v>28.33267</v>
      </c>
      <c r="D613" s="66">
        <f>IF(ISNUMBER(DOE21D!$B596),DOE21D!$B596,"")</f>
        <v>27.3</v>
      </c>
      <c r="E613" s="66">
        <f>IF(ISNUMBER('SRES-SUN'!$B596),'SRES-SUN'!$B596,"")</f>
        <v>28.29</v>
      </c>
      <c r="F613" s="66" t="str">
        <f>IF(ISNUMBER('SRES-BRE'!$B596),'SRES-BRE'!$B596,"")</f>
        <v/>
      </c>
      <c r="G613" s="66">
        <f>IF(ISNUMBER(S3PAS!$B596),S3PAS!$B596,"")</f>
        <v>27.9</v>
      </c>
      <c r="H613" s="66">
        <f>IF(ISNUMBER(TRNSYS!$B596),TRNSYS!$B596,"")</f>
        <v>26.38</v>
      </c>
      <c r="I613" s="66">
        <f>IF(ISNUMBER(TASE!$B596),TASE!$B596,"")</f>
        <v>28.04</v>
      </c>
      <c r="J613" s="63">
        <f>IF(ISNUMBER(YourData!$B596),YourData!$B596,#N/A)</f>
        <v>26.6</v>
      </c>
    </row>
    <row r="614" spans="1:10">
      <c r="A614" s="61">
        <v>10</v>
      </c>
      <c r="B614" s="66">
        <f>IF(ISNUMBER('ESP-DMU'!$B597),'ESP-DMU'!$B597,"")</f>
        <v>28.91</v>
      </c>
      <c r="C614" s="66">
        <f>IF(ISNUMBER('BLAST-USIT'!$B597),'BLAST-USIT'!$B597,"")</f>
        <v>31.831119999999999</v>
      </c>
      <c r="D614" s="66">
        <f>IF(ISNUMBER(DOE21D!$B597),DOE21D!$B597,"")</f>
        <v>31.5</v>
      </c>
      <c r="E614" s="66">
        <f>IF(ISNUMBER('SRES-SUN'!$B597),'SRES-SUN'!$B597,"")</f>
        <v>32.42</v>
      </c>
      <c r="F614" s="66" t="str">
        <f>IF(ISNUMBER('SRES-BRE'!$B597),'SRES-BRE'!$B597,"")</f>
        <v/>
      </c>
      <c r="G614" s="66">
        <f>IF(ISNUMBER(S3PAS!$B597),S3PAS!$B597,"")</f>
        <v>31.7</v>
      </c>
      <c r="H614" s="66">
        <f>IF(ISNUMBER(TRNSYS!$B597),TRNSYS!$B597,"")</f>
        <v>30.35</v>
      </c>
      <c r="I614" s="66">
        <f>IF(ISNUMBER(TASE!$B597),TASE!$B597,"")</f>
        <v>32.11</v>
      </c>
      <c r="J614" s="63">
        <f>IF(ISNUMBER(YourData!$B597),YourData!$B597,#N/A)</f>
        <v>31.2</v>
      </c>
    </row>
    <row r="615" spans="1:10">
      <c r="A615" s="61">
        <v>11</v>
      </c>
      <c r="B615" s="66">
        <f>IF(ISNUMBER('ESP-DMU'!$B598),'ESP-DMU'!$B598,"")</f>
        <v>32.799999999999997</v>
      </c>
      <c r="C615" s="66">
        <f>IF(ISNUMBER('BLAST-USIT'!$B598),'BLAST-USIT'!$B598,"")</f>
        <v>35.825040000000001</v>
      </c>
      <c r="D615" s="66">
        <f>IF(ISNUMBER(DOE21D!$B598),DOE21D!$B598,"")</f>
        <v>36.200000000000003</v>
      </c>
      <c r="E615" s="66">
        <f>IF(ISNUMBER('SRES-SUN'!$B598),'SRES-SUN'!$B598,"")</f>
        <v>37.119999999999997</v>
      </c>
      <c r="F615" s="66" t="str">
        <f>IF(ISNUMBER('SRES-BRE'!$B598),'SRES-BRE'!$B598,"")</f>
        <v/>
      </c>
      <c r="G615" s="66">
        <f>IF(ISNUMBER(S3PAS!$B598),S3PAS!$B598,"")</f>
        <v>36.200000000000003</v>
      </c>
      <c r="H615" s="66">
        <f>IF(ISNUMBER(TRNSYS!$B598),TRNSYS!$B598,"")</f>
        <v>34.82</v>
      </c>
      <c r="I615" s="66">
        <f>IF(ISNUMBER(TASE!$B598),TASE!$B598,"")</f>
        <v>36.54</v>
      </c>
      <c r="J615" s="63">
        <f>IF(ISNUMBER(YourData!$B598),YourData!$B598,#N/A)</f>
        <v>35.4</v>
      </c>
    </row>
    <row r="616" spans="1:10">
      <c r="A616" s="61">
        <v>12</v>
      </c>
      <c r="B616" s="66">
        <f>IF(ISNUMBER('ESP-DMU'!$B599),'ESP-DMU'!$B599,"")</f>
        <v>37.49</v>
      </c>
      <c r="C616" s="66">
        <f>IF(ISNUMBER('BLAST-USIT'!$B599),'BLAST-USIT'!$B599,"")</f>
        <v>40.197270000000003</v>
      </c>
      <c r="D616" s="66">
        <f>IF(ISNUMBER(DOE21D!$B599),DOE21D!$B599,"")</f>
        <v>41.1</v>
      </c>
      <c r="E616" s="66">
        <f>IF(ISNUMBER('SRES-SUN'!$B599),'SRES-SUN'!$B599,"")</f>
        <v>42.08</v>
      </c>
      <c r="F616" s="66" t="str">
        <f>IF(ISNUMBER('SRES-BRE'!$B599),'SRES-BRE'!$B599,"")</f>
        <v/>
      </c>
      <c r="G616" s="66">
        <f>IF(ISNUMBER(S3PAS!$B599),S3PAS!$B599,"")</f>
        <v>40.799999999999997</v>
      </c>
      <c r="H616" s="66">
        <f>IF(ISNUMBER(TRNSYS!$B599),TRNSYS!$B599,"")</f>
        <v>39.380000000000003</v>
      </c>
      <c r="I616" s="66">
        <f>IF(ISNUMBER(TASE!$B599),TASE!$B599,"")</f>
        <v>41.15</v>
      </c>
      <c r="J616" s="63">
        <f>IF(ISNUMBER(YourData!$B599),YourData!$B599,#N/A)</f>
        <v>40.700000000000003</v>
      </c>
    </row>
    <row r="617" spans="1:10">
      <c r="A617" s="61">
        <v>13</v>
      </c>
      <c r="B617" s="66">
        <f>IF(ISNUMBER('ESP-DMU'!$B600),'ESP-DMU'!$B600,"")</f>
        <v>41.94</v>
      </c>
      <c r="C617" s="66">
        <f>IF(ISNUMBER('BLAST-USIT'!$B600),'BLAST-USIT'!$B600,"")</f>
        <v>43.902610000000003</v>
      </c>
      <c r="D617" s="66">
        <f>IF(ISNUMBER(DOE21D!$B600),DOE21D!$B600,"")</f>
        <v>45.4</v>
      </c>
      <c r="E617" s="66">
        <f>IF(ISNUMBER('SRES-SUN'!$B600),'SRES-SUN'!$B600,"")</f>
        <v>46.46</v>
      </c>
      <c r="F617" s="66" t="str">
        <f>IF(ISNUMBER('SRES-BRE'!$B600),'SRES-BRE'!$B600,"")</f>
        <v/>
      </c>
      <c r="G617" s="66">
        <f>IF(ISNUMBER(S3PAS!$B600),S3PAS!$B600,"")</f>
        <v>45</v>
      </c>
      <c r="H617" s="66">
        <f>IF(ISNUMBER(TRNSYS!$B600),TRNSYS!$B600,"")</f>
        <v>43.48</v>
      </c>
      <c r="I617" s="66">
        <f>IF(ISNUMBER(TASE!$B600),TASE!$B600,"")</f>
        <v>45.03</v>
      </c>
      <c r="J617" s="63">
        <f>IF(ISNUMBER(YourData!$B600),YourData!$B600,#N/A)</f>
        <v>45.3</v>
      </c>
    </row>
    <row r="618" spans="1:10">
      <c r="A618" s="61">
        <v>14</v>
      </c>
      <c r="B618" s="66">
        <f>IF(ISNUMBER('ESP-DMU'!$B601),'ESP-DMU'!$B601,"")</f>
        <v>45.43</v>
      </c>
      <c r="C618" s="66">
        <f>IF(ISNUMBER('BLAST-USIT'!$B601),'BLAST-USIT'!$B601,"")</f>
        <v>46.346359999999997</v>
      </c>
      <c r="D618" s="66">
        <f>IF(ISNUMBER(DOE21D!$B601),DOE21D!$B601,"")</f>
        <v>48.4</v>
      </c>
      <c r="E618" s="66">
        <f>IF(ISNUMBER('SRES-SUN'!$B601),'SRES-SUN'!$B601,"")</f>
        <v>49.69</v>
      </c>
      <c r="F618" s="66" t="str">
        <f>IF(ISNUMBER('SRES-BRE'!$B601),'SRES-BRE'!$B601,"")</f>
        <v/>
      </c>
      <c r="G618" s="66">
        <f>IF(ISNUMBER(S3PAS!$B601),S3PAS!$B601,"")</f>
        <v>48.1</v>
      </c>
      <c r="H618" s="66">
        <f>IF(ISNUMBER(TRNSYS!$B601),TRNSYS!$B601,"")</f>
        <v>46.14</v>
      </c>
      <c r="I618" s="66">
        <f>IF(ISNUMBER(TASE!$B601),TASE!$B601,"")</f>
        <v>47.65</v>
      </c>
      <c r="J618" s="63">
        <f>IF(ISNUMBER(YourData!$B601),YourData!$B601,#N/A)</f>
        <v>48.5</v>
      </c>
    </row>
    <row r="619" spans="1:10">
      <c r="A619" s="61">
        <v>15</v>
      </c>
      <c r="B619" s="66">
        <f>IF(ISNUMBER('ESP-DMU'!$B602),'ESP-DMU'!$B602,"")</f>
        <v>47.41</v>
      </c>
      <c r="C619" s="66">
        <f>IF(ISNUMBER('BLAST-USIT'!$B602),'BLAST-USIT'!$B602,"")</f>
        <v>47.636229999999998</v>
      </c>
      <c r="D619" s="66">
        <f>IF(ISNUMBER(DOE21D!$B602),DOE21D!$B602,"")</f>
        <v>50.1</v>
      </c>
      <c r="E619" s="66">
        <f>IF(ISNUMBER('SRES-SUN'!$B602),'SRES-SUN'!$B602,"")</f>
        <v>51.3</v>
      </c>
      <c r="F619" s="66" t="str">
        <f>IF(ISNUMBER('SRES-BRE'!$B602),'SRES-BRE'!$B602,"")</f>
        <v/>
      </c>
      <c r="G619" s="66">
        <f>IF(ISNUMBER(S3PAS!$B602),S3PAS!$B602,"")</f>
        <v>49.6</v>
      </c>
      <c r="H619" s="66">
        <f>IF(ISNUMBER(TRNSYS!$B602),TRNSYS!$B602,"")</f>
        <v>47.4</v>
      </c>
      <c r="I619" s="66">
        <f>IF(ISNUMBER(TASE!$B602),TASE!$B602,"")</f>
        <v>49.04</v>
      </c>
      <c r="J619" s="63">
        <f>IF(ISNUMBER(YourData!$B602),YourData!$B602,#N/A)</f>
        <v>50.5</v>
      </c>
    </row>
    <row r="620" spans="1:10">
      <c r="A620" s="61">
        <v>16</v>
      </c>
      <c r="B620" s="66">
        <f>IF(ISNUMBER('ESP-DMU'!$B603),'ESP-DMU'!$B603,"")</f>
        <v>47.84</v>
      </c>
      <c r="C620" s="66">
        <f>IF(ISNUMBER('BLAST-USIT'!$B603),'BLAST-USIT'!$B603,"")</f>
        <v>47.60286</v>
      </c>
      <c r="D620" s="66">
        <f>IF(ISNUMBER(DOE21D!$B603),DOE21D!$B603,"")</f>
        <v>50.1</v>
      </c>
      <c r="E620" s="66">
        <f>IF(ISNUMBER('SRES-SUN'!$B603),'SRES-SUN'!$B603,"")</f>
        <v>51.28</v>
      </c>
      <c r="F620" s="66" t="str">
        <f>IF(ISNUMBER('SRES-BRE'!$B603),'SRES-BRE'!$B603,"")</f>
        <v/>
      </c>
      <c r="G620" s="66">
        <f>IF(ISNUMBER(S3PAS!$B603),S3PAS!$B603,"")</f>
        <v>49.7</v>
      </c>
      <c r="H620" s="66">
        <f>IF(ISNUMBER(TRNSYS!$B603),TRNSYS!$B603,"")</f>
        <v>47.33</v>
      </c>
      <c r="I620" s="66">
        <f>IF(ISNUMBER(TASE!$B603),TASE!$B603,"")</f>
        <v>49.28</v>
      </c>
      <c r="J620" s="63">
        <f>IF(ISNUMBER(YourData!$B603),YourData!$B603,#N/A)</f>
        <v>50.9</v>
      </c>
    </row>
    <row r="621" spans="1:10">
      <c r="A621" s="61">
        <v>17</v>
      </c>
      <c r="B621" s="66">
        <f>IF(ISNUMBER('ESP-DMU'!$B604),'ESP-DMU'!$B604,"")</f>
        <v>47.01</v>
      </c>
      <c r="C621" s="66">
        <f>IF(ISNUMBER('BLAST-USIT'!$B604),'BLAST-USIT'!$B604,"")</f>
        <v>47.340620000000001</v>
      </c>
      <c r="D621" s="66">
        <f>IF(ISNUMBER(DOE21D!$B604),DOE21D!$B604,"")</f>
        <v>49.1</v>
      </c>
      <c r="E621" s="66">
        <f>IF(ISNUMBER('SRES-SUN'!$B604),'SRES-SUN'!$B604,"")</f>
        <v>50.46</v>
      </c>
      <c r="F621" s="66" t="str">
        <f>IF(ISNUMBER('SRES-BRE'!$B604),'SRES-BRE'!$B604,"")</f>
        <v/>
      </c>
      <c r="G621" s="66">
        <f>IF(ISNUMBER(S3PAS!$B604),S3PAS!$B604,"")</f>
        <v>49.1</v>
      </c>
      <c r="H621" s="66">
        <f>IF(ISNUMBER(TRNSYS!$B604),TRNSYS!$B604,"")</f>
        <v>46.71</v>
      </c>
      <c r="I621" s="66">
        <f>IF(ISNUMBER(TASE!$B604),TASE!$B604,"")</f>
        <v>48.73</v>
      </c>
      <c r="J621" s="63">
        <f>IF(ISNUMBER(YourData!$B604),YourData!$B604,#N/A)</f>
        <v>50.4</v>
      </c>
    </row>
    <row r="622" spans="1:10">
      <c r="A622" s="61">
        <v>18</v>
      </c>
      <c r="B622" s="66">
        <f>IF(ISNUMBER('ESP-DMU'!$B605),'ESP-DMU'!$B605,"")</f>
        <v>45.53</v>
      </c>
      <c r="C622" s="66">
        <f>IF(ISNUMBER('BLAST-USIT'!$B605),'BLAST-USIT'!$B605,"")</f>
        <v>45.396410000000003</v>
      </c>
      <c r="D622" s="66">
        <f>IF(ISNUMBER(DOE21D!$B605),DOE21D!$B605,"")</f>
        <v>46.8</v>
      </c>
      <c r="E622" s="66">
        <f>IF(ISNUMBER('SRES-SUN'!$B605),'SRES-SUN'!$B605,"")</f>
        <v>48.37</v>
      </c>
      <c r="F622" s="66" t="str">
        <f>IF(ISNUMBER('SRES-BRE'!$B605),'SRES-BRE'!$B605,"")</f>
        <v/>
      </c>
      <c r="G622" s="66">
        <f>IF(ISNUMBER(S3PAS!$B605),S3PAS!$B605,"")</f>
        <v>47.2</v>
      </c>
      <c r="H622" s="66">
        <f>IF(ISNUMBER(TRNSYS!$B605),TRNSYS!$B605,"")</f>
        <v>45.28</v>
      </c>
      <c r="I622" s="66">
        <f>IF(ISNUMBER(TASE!$B605),TASE!$B605,"")</f>
        <v>46.58</v>
      </c>
      <c r="J622" s="63">
        <f>IF(ISNUMBER(YourData!$B605),YourData!$B605,#N/A)</f>
        <v>49.2</v>
      </c>
    </row>
    <row r="623" spans="1:10">
      <c r="A623" s="61">
        <v>19</v>
      </c>
      <c r="B623" s="66">
        <f>IF(ISNUMBER('ESP-DMU'!$B606),'ESP-DMU'!$B606,"")</f>
        <v>37.369999999999997</v>
      </c>
      <c r="C623" s="66">
        <f>IF(ISNUMBER('BLAST-USIT'!$B606),'BLAST-USIT'!$B606,"")</f>
        <v>33.703429999999997</v>
      </c>
      <c r="D623" s="66">
        <f>IF(ISNUMBER(DOE21D!$B606),DOE21D!$B606,"")</f>
        <v>34</v>
      </c>
      <c r="E623" s="66">
        <f>IF(ISNUMBER('SRES-SUN'!$B606),'SRES-SUN'!$B606,"")</f>
        <v>35.39</v>
      </c>
      <c r="F623" s="66" t="str">
        <f>IF(ISNUMBER('SRES-BRE'!$B606),'SRES-BRE'!$B606,"")</f>
        <v/>
      </c>
      <c r="G623" s="66">
        <f>IF(ISNUMBER(S3PAS!$B606),S3PAS!$B606,"")</f>
        <v>35.1</v>
      </c>
      <c r="H623" s="66">
        <f>IF(ISNUMBER(TRNSYS!$B606),TRNSYS!$B606,"")</f>
        <v>33.1</v>
      </c>
      <c r="I623" s="66">
        <f>IF(ISNUMBER(TASE!$B606),TASE!$B606,"")</f>
        <v>34.909999999999997</v>
      </c>
      <c r="J623" s="63">
        <f>IF(ISNUMBER(YourData!$B606),YourData!$B606,#N/A)</f>
        <v>35.700000000000003</v>
      </c>
    </row>
    <row r="624" spans="1:10">
      <c r="A624" s="61">
        <v>20</v>
      </c>
      <c r="B624" s="66">
        <f>IF(ISNUMBER('ESP-DMU'!$B607),'ESP-DMU'!$B607,"")</f>
        <v>31.57</v>
      </c>
      <c r="C624" s="66">
        <f>IF(ISNUMBER('BLAST-USIT'!$B607),'BLAST-USIT'!$B607,"")</f>
        <v>30.866379999999999</v>
      </c>
      <c r="D624" s="66">
        <f>IF(ISNUMBER(DOE21D!$B607),DOE21D!$B607,"")</f>
        <v>30.9</v>
      </c>
      <c r="E624" s="66">
        <f>IF(ISNUMBER('SRES-SUN'!$B607),'SRES-SUN'!$B607,"")</f>
        <v>31.63</v>
      </c>
      <c r="F624" s="66" t="str">
        <f>IF(ISNUMBER('SRES-BRE'!$B607),'SRES-BRE'!$B607,"")</f>
        <v/>
      </c>
      <c r="G624" s="66">
        <f>IF(ISNUMBER(S3PAS!$B607),S3PAS!$B607,"")</f>
        <v>31.6</v>
      </c>
      <c r="H624" s="66">
        <f>IF(ISNUMBER(TRNSYS!$B607),TRNSYS!$B607,"")</f>
        <v>30.49</v>
      </c>
      <c r="I624" s="66">
        <f>IF(ISNUMBER(TASE!$B607),TASE!$B607,"")</f>
        <v>30.69</v>
      </c>
      <c r="J624" s="63">
        <f>IF(ISNUMBER(YourData!$B607),YourData!$B607,#N/A)</f>
        <v>32.1</v>
      </c>
    </row>
    <row r="625" spans="1:10">
      <c r="A625" s="61">
        <v>21</v>
      </c>
      <c r="B625" s="66">
        <f>IF(ISNUMBER('ESP-DMU'!$B608),'ESP-DMU'!$B608,"")</f>
        <v>29.05</v>
      </c>
      <c r="C625" s="66">
        <f>IF(ISNUMBER('BLAST-USIT'!$B608),'BLAST-USIT'!$B608,"")</f>
        <v>28.694959999999998</v>
      </c>
      <c r="D625" s="66">
        <f>IF(ISNUMBER(DOE21D!$B608),DOE21D!$B608,"")</f>
        <v>28.5</v>
      </c>
      <c r="E625" s="66">
        <f>IF(ISNUMBER('SRES-SUN'!$B608),'SRES-SUN'!$B608,"")</f>
        <v>29.12</v>
      </c>
      <c r="F625" s="66" t="str">
        <f>IF(ISNUMBER('SRES-BRE'!$B608),'SRES-BRE'!$B608,"")</f>
        <v/>
      </c>
      <c r="G625" s="66">
        <f>IF(ISNUMBER(S3PAS!$B608),S3PAS!$B608,"")</f>
        <v>29.2</v>
      </c>
      <c r="H625" s="66">
        <f>IF(ISNUMBER(TRNSYS!$B608),TRNSYS!$B608,"")</f>
        <v>28.55</v>
      </c>
      <c r="I625" s="66">
        <f>IF(ISNUMBER(TASE!$B608),TASE!$B608,"")</f>
        <v>28.81</v>
      </c>
      <c r="J625" s="63">
        <f>IF(ISNUMBER(YourData!$B608),YourData!$B608,#N/A)</f>
        <v>29.5</v>
      </c>
    </row>
    <row r="626" spans="1:10">
      <c r="A626" s="61">
        <v>22</v>
      </c>
      <c r="B626" s="66">
        <f>IF(ISNUMBER('ESP-DMU'!$B609),'ESP-DMU'!$B609,"")</f>
        <v>26.92</v>
      </c>
      <c r="C626" s="66">
        <f>IF(ISNUMBER('BLAST-USIT'!$B609),'BLAST-USIT'!$B609,"")</f>
        <v>26.496790000000001</v>
      </c>
      <c r="D626" s="66">
        <f>IF(ISNUMBER(DOE21D!$B609),DOE21D!$B609,"")</f>
        <v>26.3</v>
      </c>
      <c r="E626" s="66">
        <f>IF(ISNUMBER('SRES-SUN'!$B609),'SRES-SUN'!$B609,"")</f>
        <v>26.83</v>
      </c>
      <c r="F626" s="66" t="str">
        <f>IF(ISNUMBER('SRES-BRE'!$B609),'SRES-BRE'!$B609,"")</f>
        <v/>
      </c>
      <c r="G626" s="66">
        <f>IF(ISNUMBER(S3PAS!$B609),S3PAS!$B609,"")</f>
        <v>26.9</v>
      </c>
      <c r="H626" s="66">
        <f>IF(ISNUMBER(TRNSYS!$B609),TRNSYS!$B609,"")</f>
        <v>26.66</v>
      </c>
      <c r="I626" s="66">
        <f>IF(ISNUMBER(TASE!$B609),TASE!$B609,"")</f>
        <v>26.66</v>
      </c>
      <c r="J626" s="63">
        <f>IF(ISNUMBER(YourData!$B609),YourData!$B609,#N/A)</f>
        <v>27.3</v>
      </c>
    </row>
    <row r="627" spans="1:10">
      <c r="A627" s="61">
        <v>23</v>
      </c>
      <c r="B627" s="66">
        <f>IF(ISNUMBER('ESP-DMU'!$B610),'ESP-DMU'!$B610,"")</f>
        <v>25.52</v>
      </c>
      <c r="C627" s="66">
        <f>IF(ISNUMBER('BLAST-USIT'!$B610),'BLAST-USIT'!$B610,"")</f>
        <v>25.684439999999999</v>
      </c>
      <c r="D627" s="66">
        <f>IF(ISNUMBER(DOE21D!$B610),DOE21D!$B610,"")</f>
        <v>25.4</v>
      </c>
      <c r="E627" s="66">
        <f>IF(ISNUMBER('SRES-SUN'!$B610),'SRES-SUN'!$B610,"")</f>
        <v>25.87</v>
      </c>
      <c r="F627" s="66" t="str">
        <f>IF(ISNUMBER('SRES-BRE'!$B610),'SRES-BRE'!$B610,"")</f>
        <v/>
      </c>
      <c r="G627" s="66">
        <f>IF(ISNUMBER(S3PAS!$B610),S3PAS!$B610,"")</f>
        <v>25.9</v>
      </c>
      <c r="H627" s="66">
        <f>IF(ISNUMBER(TRNSYS!$B610),TRNSYS!$B610,"")</f>
        <v>25.55</v>
      </c>
      <c r="I627" s="66">
        <f>IF(ISNUMBER(TASE!$B610),TASE!$B610,"")</f>
        <v>25.69</v>
      </c>
      <c r="J627" s="63">
        <f>IF(ISNUMBER(YourData!$B610),YourData!$B610,#N/A)</f>
        <v>25.9</v>
      </c>
    </row>
    <row r="628" spans="1:10">
      <c r="A628" s="61">
        <v>24</v>
      </c>
      <c r="B628" s="66">
        <f>IF(ISNUMBER('ESP-DMU'!$B611),'ESP-DMU'!$B611,"")</f>
        <v>23.84</v>
      </c>
      <c r="C628" s="66">
        <f>IF(ISNUMBER('BLAST-USIT'!$B611),'BLAST-USIT'!$B611,"")</f>
        <v>24.054269999999999</v>
      </c>
      <c r="D628" s="66">
        <f>IF(ISNUMBER(DOE21D!$B611),DOE21D!$B611,"")</f>
        <v>23.7</v>
      </c>
      <c r="E628" s="66">
        <f>IF(ISNUMBER('SRES-SUN'!$B611),'SRES-SUN'!$B611,"")</f>
        <v>24.19</v>
      </c>
      <c r="F628" s="66" t="str">
        <f>IF(ISNUMBER('SRES-BRE'!$B611),'SRES-BRE'!$B611,"")</f>
        <v/>
      </c>
      <c r="G628" s="66">
        <f>IF(ISNUMBER(S3PAS!$B611),S3PAS!$B611,"")</f>
        <v>24.2</v>
      </c>
      <c r="H628" s="66">
        <f>IF(ISNUMBER(TRNSYS!$B611),TRNSYS!$B611,"")</f>
        <v>24.26</v>
      </c>
      <c r="I628" s="66">
        <f>IF(ISNUMBER(TASE!$B611),TASE!$B611,"")</f>
        <v>24.1</v>
      </c>
      <c r="J628" s="63">
        <f>IF(ISNUMBER(YourData!$B611),YourData!$B611,#N/A)</f>
        <v>24.5</v>
      </c>
    </row>
    <row r="629" spans="1:10">
      <c r="A629" s="60" t="s">
        <v>87</v>
      </c>
      <c r="B629" s="64" t="s">
        <v>87</v>
      </c>
      <c r="C629" s="64" t="s">
        <v>87</v>
      </c>
      <c r="D629" s="60" t="s">
        <v>87</v>
      </c>
      <c r="E629" s="60" t="s">
        <v>87</v>
      </c>
      <c r="F629" s="60" t="s">
        <v>87</v>
      </c>
      <c r="G629" s="60" t="s">
        <v>87</v>
      </c>
      <c r="H629" s="60" t="s">
        <v>87</v>
      </c>
      <c r="I629" s="60" t="s">
        <v>87</v>
      </c>
      <c r="J629" s="60" t="s">
        <v>87</v>
      </c>
    </row>
    <row r="630" spans="1:10">
      <c r="D630" s="13"/>
    </row>
    <row r="631" spans="1:10">
      <c r="D631" s="13"/>
    </row>
    <row r="632" spans="1:10">
      <c r="D632" s="13"/>
    </row>
    <row r="633" spans="1:10">
      <c r="D633" s="13"/>
    </row>
    <row r="634" spans="1:10">
      <c r="D634" s="13"/>
      <c r="J634" s="53"/>
    </row>
    <row r="635" spans="1:10">
      <c r="D635" s="13"/>
      <c r="J635" s="53"/>
    </row>
    <row r="636" spans="1:10">
      <c r="D636" s="13"/>
      <c r="J636" s="51"/>
    </row>
    <row r="637" spans="1:10">
      <c r="D637" s="13"/>
      <c r="J637" s="60"/>
    </row>
    <row r="638" spans="1:10">
      <c r="A638" s="51" t="s">
        <v>127</v>
      </c>
      <c r="D638" s="13"/>
    </row>
    <row r="639" spans="1:10">
      <c r="A639" s="51" t="s">
        <v>132</v>
      </c>
      <c r="D639" s="13"/>
    </row>
    <row r="640" spans="1:10">
      <c r="A640" s="51" t="s">
        <v>83</v>
      </c>
      <c r="D640" s="13"/>
    </row>
    <row r="641" spans="1:10">
      <c r="A641" s="51" t="s">
        <v>65</v>
      </c>
      <c r="B641" s="52" t="str">
        <f>'ESP-DMU'!$E$54</f>
        <v>ESP/DMU</v>
      </c>
      <c r="C641" s="52" t="str">
        <f>'BLAST-USIT'!$E$54</f>
        <v>BLAST/US-IT</v>
      </c>
      <c r="D641" s="52" t="str">
        <f>DOE21D!$E$54</f>
        <v>DOE21D/NREL</v>
      </c>
      <c r="E641" s="52" t="str">
        <f>'SRES-SUN'!$E$54</f>
        <v>SRES-SUN/NREL</v>
      </c>
      <c r="F641" s="52" t="str">
        <f>'SRES-BRE'!$E$54</f>
        <v>SRES/BRE</v>
      </c>
      <c r="G641" s="52" t="str">
        <f>S3PAS!$E$54</f>
        <v>S3PAS/SPAIN</v>
      </c>
      <c r="H641" s="52" t="str">
        <f>TRNSYS!$E$54</f>
        <v>TSYS/BEL-BRE</v>
      </c>
      <c r="I641" s="52" t="str">
        <f>TASE!$E$54</f>
        <v>TASE/FINLAND</v>
      </c>
      <c r="J641" s="52" t="str">
        <f>YourData!$E$54</f>
        <v>OS/NREL</v>
      </c>
    </row>
    <row r="642" spans="1:10">
      <c r="A642" s="51" t="s">
        <v>66</v>
      </c>
      <c r="B642" s="52" t="str">
        <f>'ESP-DMU'!$E$52</f>
        <v>DMU</v>
      </c>
      <c r="C642" s="52" t="str">
        <f>'BLAST-USIT'!$E$52</f>
        <v>US-IT</v>
      </c>
      <c r="D642" s="52" t="str">
        <f>DOE21D!$E$52</f>
        <v>NREL</v>
      </c>
      <c r="E642" s="52" t="str">
        <f>'SRES-SUN'!$E$52</f>
        <v>NREL</v>
      </c>
      <c r="F642" s="52" t="str">
        <f>'SRES-BRE'!$E$52</f>
        <v>BRE</v>
      </c>
      <c r="G642" s="52" t="str">
        <f>S3PAS!$E$52</f>
        <v>SPAIN</v>
      </c>
      <c r="H642" s="52" t="str">
        <f>TRNSYS!$E$52</f>
        <v>BEL-BRE</v>
      </c>
      <c r="I642" s="52" t="str">
        <f>TASE!$E$52</f>
        <v>FINLAND</v>
      </c>
      <c r="J642" s="52" t="str">
        <f>YourData!$E$52</f>
        <v>NREL</v>
      </c>
    </row>
    <row r="643" spans="1:10">
      <c r="A643" s="51" t="s">
        <v>85</v>
      </c>
      <c r="B643" s="65" t="s">
        <v>129</v>
      </c>
      <c r="C643" s="65" t="s">
        <v>129</v>
      </c>
      <c r="D643" s="51" t="s">
        <v>129</v>
      </c>
      <c r="E643" s="51" t="s">
        <v>129</v>
      </c>
      <c r="F643" s="51" t="s">
        <v>129</v>
      </c>
      <c r="G643" s="51" t="s">
        <v>129</v>
      </c>
      <c r="H643" s="51" t="s">
        <v>129</v>
      </c>
      <c r="I643" s="51" t="s">
        <v>129</v>
      </c>
      <c r="J643" s="51" t="s">
        <v>129</v>
      </c>
    </row>
    <row r="644" spans="1:10">
      <c r="A644" s="60" t="s">
        <v>87</v>
      </c>
      <c r="B644" s="64" t="s">
        <v>87</v>
      </c>
      <c r="C644" s="64" t="s">
        <v>87</v>
      </c>
      <c r="D644" s="60" t="s">
        <v>87</v>
      </c>
      <c r="E644" s="60" t="s">
        <v>87</v>
      </c>
      <c r="F644" s="60" t="s">
        <v>87</v>
      </c>
      <c r="G644" s="60" t="s">
        <v>87</v>
      </c>
      <c r="H644" s="60" t="s">
        <v>87</v>
      </c>
      <c r="I644" s="60" t="s">
        <v>87</v>
      </c>
      <c r="J644" s="60" t="s">
        <v>87</v>
      </c>
    </row>
    <row r="645" spans="1:10">
      <c r="A645" s="60"/>
      <c r="B645" s="52" t="str">
        <f>'ESP-DMU'!$E$54</f>
        <v>ESP/DMU</v>
      </c>
      <c r="C645" s="52" t="str">
        <f>'BLAST-USIT'!$E$54</f>
        <v>BLAST/US-IT</v>
      </c>
      <c r="D645" s="52" t="str">
        <f>DOE21D!$E$54</f>
        <v>DOE21D/NREL</v>
      </c>
      <c r="E645" s="52" t="str">
        <f>'SRES-SUN'!$E$54</f>
        <v>SRES-SUN/NREL</v>
      </c>
      <c r="F645" s="52" t="str">
        <f>'SRES-BRE'!$E$54</f>
        <v>SRES/BRE</v>
      </c>
      <c r="G645" s="52" t="str">
        <f>S3PAS!$E$54</f>
        <v>S3PAS/SPAIN</v>
      </c>
      <c r="H645" s="52" t="str">
        <f>TRNSYS!$E$54</f>
        <v>TSYS/BEL-BRE</v>
      </c>
      <c r="I645" s="52" t="str">
        <f>TASE!$E$54</f>
        <v>TASE/FINLAND</v>
      </c>
      <c r="J645" s="52" t="str">
        <f>YourData!$E$54</f>
        <v>OS/NREL</v>
      </c>
    </row>
    <row r="646" spans="1:10">
      <c r="A646" s="61">
        <v>1</v>
      </c>
      <c r="B646" s="66">
        <f>IF(ISNUMBER('ESP-DMU'!$B628),'ESP-DMU'!$B628,"")</f>
        <v>24.36</v>
      </c>
      <c r="C646" s="66">
        <f>IF(ISNUMBER('BLAST-USIT'!$B628),'BLAST-USIT'!$B628,"")</f>
        <v>24.560130000000001</v>
      </c>
      <c r="D646" s="66">
        <f>IF(ISNUMBER(DOE21D!$B628),DOE21D!$B628,"")</f>
        <v>24.2</v>
      </c>
      <c r="E646" s="66">
        <f>IF(ISNUMBER('SRES-SUN'!$B628),'SRES-SUN'!$B628,"")</f>
        <v>24.52</v>
      </c>
      <c r="F646" s="66" t="str">
        <f>IF(ISNUMBER('SRES-BRE'!$B628),'SRES-BRE'!$B628,"")</f>
        <v/>
      </c>
      <c r="G646" s="66">
        <f>IF(ISNUMBER(S3PAS!$B628),S3PAS!$B628,"")</f>
        <v>24.6</v>
      </c>
      <c r="H646" s="66">
        <f>IF(ISNUMBER(TRNSYS!$B628),TRNSYS!$B628,"")</f>
        <v>25.28</v>
      </c>
      <c r="I646" s="66">
        <f>IF(ISNUMBER(TASE!$B628),TASE!$B628,"")</f>
        <v>24.53</v>
      </c>
      <c r="J646" s="63">
        <f>IF(ISNUMBER(YourData!$B628),YourData!$B628,#N/A)</f>
        <v>24.6</v>
      </c>
    </row>
    <row r="647" spans="1:10">
      <c r="A647" s="61">
        <v>2</v>
      </c>
      <c r="B647" s="66">
        <f>IF(ISNUMBER('ESP-DMU'!$B629),'ESP-DMU'!$B629,"")</f>
        <v>23.46</v>
      </c>
      <c r="C647" s="66">
        <f>IF(ISNUMBER('BLAST-USIT'!$B629),'BLAST-USIT'!$B629,"")</f>
        <v>23.896329999999999</v>
      </c>
      <c r="D647" s="66">
        <f>IF(ISNUMBER(DOE21D!$B629),DOE21D!$B629,"")</f>
        <v>23.5</v>
      </c>
      <c r="E647" s="66">
        <f>IF(ISNUMBER('SRES-SUN'!$B629),'SRES-SUN'!$B629,"")</f>
        <v>23.81</v>
      </c>
      <c r="F647" s="66" t="str">
        <f>IF(ISNUMBER('SRES-BRE'!$B629),'SRES-BRE'!$B629,"")</f>
        <v/>
      </c>
      <c r="G647" s="66">
        <f>IF(ISNUMBER(S3PAS!$B629),S3PAS!$B629,"")</f>
        <v>23.9</v>
      </c>
      <c r="H647" s="66">
        <f>IF(ISNUMBER(TRNSYS!$B629),TRNSYS!$B629,"")</f>
        <v>24.47</v>
      </c>
      <c r="I647" s="66">
        <f>IF(ISNUMBER(TASE!$B629),TASE!$B629,"")</f>
        <v>23.8</v>
      </c>
      <c r="J647" s="63">
        <f>IF(ISNUMBER(YourData!$B629),YourData!$B629,#N/A)</f>
        <v>23.7</v>
      </c>
    </row>
    <row r="648" spans="1:10">
      <c r="A648" s="61">
        <v>3</v>
      </c>
      <c r="B648" s="66">
        <f>IF(ISNUMBER('ESP-DMU'!$B630),'ESP-DMU'!$B630,"")</f>
        <v>22.86</v>
      </c>
      <c r="C648" s="66">
        <f>IF(ISNUMBER('BLAST-USIT'!$B630),'BLAST-USIT'!$B630,"")</f>
        <v>23.312629999999999</v>
      </c>
      <c r="D648" s="66">
        <f>IF(ISNUMBER(DOE21D!$B630),DOE21D!$B630,"")</f>
        <v>22.9</v>
      </c>
      <c r="E648" s="66">
        <f>IF(ISNUMBER('SRES-SUN'!$B630),'SRES-SUN'!$B630,"")</f>
        <v>23.22</v>
      </c>
      <c r="F648" s="66" t="str">
        <f>IF(ISNUMBER('SRES-BRE'!$B630),'SRES-BRE'!$B630,"")</f>
        <v/>
      </c>
      <c r="G648" s="66">
        <f>IF(ISNUMBER(S3PAS!$B630),S3PAS!$B630,"")</f>
        <v>23.3</v>
      </c>
      <c r="H648" s="66">
        <f>IF(ISNUMBER(TRNSYS!$B630),TRNSYS!$B630,"")</f>
        <v>23.87</v>
      </c>
      <c r="I648" s="66">
        <f>IF(ISNUMBER(TASE!$B630),TASE!$B630,"")</f>
        <v>23.23</v>
      </c>
      <c r="J648" s="63">
        <f>IF(ISNUMBER(YourData!$B630),YourData!$B630,#N/A)</f>
        <v>23.1</v>
      </c>
    </row>
    <row r="649" spans="1:10">
      <c r="A649" s="61">
        <v>4</v>
      </c>
      <c r="B649" s="66">
        <f>IF(ISNUMBER('ESP-DMU'!$B631),'ESP-DMU'!$B631,"")</f>
        <v>22.27</v>
      </c>
      <c r="C649" s="66">
        <f>IF(ISNUMBER('BLAST-USIT'!$B631),'BLAST-USIT'!$B631,"")</f>
        <v>22.68233</v>
      </c>
      <c r="D649" s="66">
        <f>IF(ISNUMBER(DOE21D!$B631),DOE21D!$B631,"")</f>
        <v>22.3</v>
      </c>
      <c r="E649" s="66">
        <f>IF(ISNUMBER('SRES-SUN'!$B631),'SRES-SUN'!$B631,"")</f>
        <v>22.6</v>
      </c>
      <c r="F649" s="66" t="str">
        <f>IF(ISNUMBER('SRES-BRE'!$B631),'SRES-BRE'!$B631,"")</f>
        <v/>
      </c>
      <c r="G649" s="66">
        <f>IF(ISNUMBER(S3PAS!$B631),S3PAS!$B631,"")</f>
        <v>22.7</v>
      </c>
      <c r="H649" s="66">
        <f>IF(ISNUMBER(TRNSYS!$B631),TRNSYS!$B631,"")</f>
        <v>23.26</v>
      </c>
      <c r="I649" s="66">
        <f>IF(ISNUMBER(TASE!$B631),TASE!$B631,"")</f>
        <v>22.6</v>
      </c>
      <c r="J649" s="63">
        <f>IF(ISNUMBER(YourData!$B631),YourData!$B631,#N/A)</f>
        <v>22.4</v>
      </c>
    </row>
    <row r="650" spans="1:10">
      <c r="A650" s="61">
        <v>5</v>
      </c>
      <c r="B650" s="66">
        <f>IF(ISNUMBER('ESP-DMU'!$B632),'ESP-DMU'!$B632,"")</f>
        <v>21.86</v>
      </c>
      <c r="C650" s="66">
        <f>IF(ISNUMBER('BLAST-USIT'!$B632),'BLAST-USIT'!$B632,"")</f>
        <v>22.4527</v>
      </c>
      <c r="D650" s="66">
        <f>IF(ISNUMBER(DOE21D!$B632),DOE21D!$B632,"")</f>
        <v>22</v>
      </c>
      <c r="E650" s="66">
        <f>IF(ISNUMBER('SRES-SUN'!$B632),'SRES-SUN'!$B632,"")</f>
        <v>22.32</v>
      </c>
      <c r="F650" s="66" t="str">
        <f>IF(ISNUMBER('SRES-BRE'!$B632),'SRES-BRE'!$B632,"")</f>
        <v/>
      </c>
      <c r="G650" s="66">
        <f>IF(ISNUMBER(S3PAS!$B632),S3PAS!$B632,"")</f>
        <v>22.4</v>
      </c>
      <c r="H650" s="66">
        <f>IF(ISNUMBER(TRNSYS!$B632),TRNSYS!$B632,"")</f>
        <v>22.87</v>
      </c>
      <c r="I650" s="66">
        <f>IF(ISNUMBER(TASE!$B632),TASE!$B632,"")</f>
        <v>22.27</v>
      </c>
      <c r="J650" s="63">
        <f>IF(ISNUMBER(YourData!$B632),YourData!$B632,#N/A)</f>
        <v>22</v>
      </c>
    </row>
    <row r="651" spans="1:10">
      <c r="A651" s="61">
        <v>6</v>
      </c>
      <c r="B651" s="66">
        <f>IF(ISNUMBER('ESP-DMU'!$B633),'ESP-DMU'!$B633,"")</f>
        <v>22.01</v>
      </c>
      <c r="C651" s="66">
        <f>IF(ISNUMBER('BLAST-USIT'!$B633),'BLAST-USIT'!$B633,"")</f>
        <v>22.812750000000001</v>
      </c>
      <c r="D651" s="66">
        <f>IF(ISNUMBER(DOE21D!$B633),DOE21D!$B633,"")</f>
        <v>22.5</v>
      </c>
      <c r="E651" s="66">
        <f>IF(ISNUMBER('SRES-SUN'!$B633),'SRES-SUN'!$B633,"")</f>
        <v>22.77</v>
      </c>
      <c r="F651" s="66" t="str">
        <f>IF(ISNUMBER('SRES-BRE'!$B633),'SRES-BRE'!$B633,"")</f>
        <v/>
      </c>
      <c r="G651" s="66">
        <f>IF(ISNUMBER(S3PAS!$B633),S3PAS!$B633,"")</f>
        <v>22.8</v>
      </c>
      <c r="H651" s="66">
        <f>IF(ISNUMBER(TRNSYS!$B633),TRNSYS!$B633,"")</f>
        <v>23.06</v>
      </c>
      <c r="I651" s="66">
        <f>IF(ISNUMBER(TASE!$B633),TASE!$B633,"")</f>
        <v>22.67</v>
      </c>
      <c r="J651" s="63">
        <f>IF(ISNUMBER(YourData!$B633),YourData!$B633,#N/A)</f>
        <v>22.2</v>
      </c>
    </row>
    <row r="652" spans="1:10">
      <c r="A652" s="61">
        <v>7</v>
      </c>
      <c r="B652" s="66">
        <f>IF(ISNUMBER('ESP-DMU'!$B634),'ESP-DMU'!$B634,"")</f>
        <v>23.32</v>
      </c>
      <c r="C652" s="66">
        <f>IF(ISNUMBER('BLAST-USIT'!$B634),'BLAST-USIT'!$B634,"")</f>
        <v>24.667750000000002</v>
      </c>
      <c r="D652" s="66">
        <f>IF(ISNUMBER(DOE21D!$B634),DOE21D!$B634,"")</f>
        <v>24.3</v>
      </c>
      <c r="E652" s="66">
        <f>IF(ISNUMBER('SRES-SUN'!$B634),'SRES-SUN'!$B634,"")</f>
        <v>24.73</v>
      </c>
      <c r="F652" s="66" t="str">
        <f>IF(ISNUMBER('SRES-BRE'!$B634),'SRES-BRE'!$B634,"")</f>
        <v/>
      </c>
      <c r="G652" s="66">
        <f>IF(ISNUMBER(S3PAS!$B634),S3PAS!$B634,"")</f>
        <v>24.6</v>
      </c>
      <c r="H652" s="66">
        <f>IF(ISNUMBER(TRNSYS!$B634),TRNSYS!$B634,"")</f>
        <v>24.38</v>
      </c>
      <c r="I652" s="66">
        <f>IF(ISNUMBER(TASE!$B634),TASE!$B634,"")</f>
        <v>24.55</v>
      </c>
      <c r="J652" s="63">
        <f>IF(ISNUMBER(YourData!$B634),YourData!$B634,#N/A)</f>
        <v>23.6</v>
      </c>
    </row>
    <row r="653" spans="1:10">
      <c r="A653" s="61">
        <v>8</v>
      </c>
      <c r="B653" s="66">
        <f>IF(ISNUMBER('ESP-DMU'!$B635),'ESP-DMU'!$B635,"")</f>
        <v>25.62</v>
      </c>
      <c r="C653" s="66">
        <f>IF(ISNUMBER('BLAST-USIT'!$B635),'BLAST-USIT'!$B635,"")</f>
        <v>27.358609999999999</v>
      </c>
      <c r="D653" s="66">
        <f>IF(ISNUMBER(DOE21D!$B635),DOE21D!$B635,"")</f>
        <v>26.5</v>
      </c>
      <c r="E653" s="66">
        <f>IF(ISNUMBER('SRES-SUN'!$B635),'SRES-SUN'!$B635,"")</f>
        <v>27.59</v>
      </c>
      <c r="F653" s="66" t="str">
        <f>IF(ISNUMBER('SRES-BRE'!$B635),'SRES-BRE'!$B635,"")</f>
        <v/>
      </c>
      <c r="G653" s="66">
        <f>IF(ISNUMBER(S3PAS!$B635),S3PAS!$B635,"")</f>
        <v>27.1</v>
      </c>
      <c r="H653" s="66">
        <f>IF(ISNUMBER(TRNSYS!$B635),TRNSYS!$B635,"")</f>
        <v>27.21</v>
      </c>
      <c r="I653" s="66">
        <f>IF(ISNUMBER(TASE!$B635),TASE!$B635,"")</f>
        <v>27.57</v>
      </c>
      <c r="J653" s="63">
        <f>IF(ISNUMBER(YourData!$B635),YourData!$B635,#N/A)</f>
        <v>26.9</v>
      </c>
    </row>
    <row r="654" spans="1:10">
      <c r="A654" s="61">
        <v>9</v>
      </c>
      <c r="B654" s="66">
        <f>IF(ISNUMBER('ESP-DMU'!$B636),'ESP-DMU'!$B636,"")</f>
        <v>27.59</v>
      </c>
      <c r="C654" s="66">
        <f>IF(ISNUMBER('BLAST-USIT'!$B636),'BLAST-USIT'!$B636,"")</f>
        <v>28.322890000000001</v>
      </c>
      <c r="D654" s="66">
        <f>IF(ISNUMBER(DOE21D!$B636),DOE21D!$B636,"")</f>
        <v>27.5</v>
      </c>
      <c r="E654" s="66">
        <f>IF(ISNUMBER('SRES-SUN'!$B636),'SRES-SUN'!$B636,"")</f>
        <v>29.09</v>
      </c>
      <c r="F654" s="66" t="str">
        <f>IF(ISNUMBER('SRES-BRE'!$B636),'SRES-BRE'!$B636,"")</f>
        <v/>
      </c>
      <c r="G654" s="66">
        <f>IF(ISNUMBER(S3PAS!$B636),S3PAS!$B636,"")</f>
        <v>28.2</v>
      </c>
      <c r="H654" s="66">
        <f>IF(ISNUMBER(TRNSYS!$B636),TRNSYS!$B636,"")</f>
        <v>27.98</v>
      </c>
      <c r="I654" s="66">
        <f>IF(ISNUMBER(TASE!$B636),TASE!$B636,"")</f>
        <v>29.42</v>
      </c>
      <c r="J654" s="63">
        <f>IF(ISNUMBER(YourData!$B636),YourData!$B636,#N/A)</f>
        <v>28.8</v>
      </c>
    </row>
    <row r="655" spans="1:10">
      <c r="A655" s="61">
        <v>10</v>
      </c>
      <c r="B655" s="66">
        <f>IF(ISNUMBER('ESP-DMU'!$B637),'ESP-DMU'!$B637,"")</f>
        <v>28.82</v>
      </c>
      <c r="C655" s="66">
        <f>IF(ISNUMBER('BLAST-USIT'!$B637),'BLAST-USIT'!$B637,"")</f>
        <v>29.207380000000001</v>
      </c>
      <c r="D655" s="66">
        <f>IF(ISNUMBER(DOE21D!$B637),DOE21D!$B637,"")</f>
        <v>28.6</v>
      </c>
      <c r="E655" s="66">
        <f>IF(ISNUMBER('SRES-SUN'!$B637),'SRES-SUN'!$B637,"")</f>
        <v>30.5</v>
      </c>
      <c r="F655" s="66" t="str">
        <f>IF(ISNUMBER('SRES-BRE'!$B637),'SRES-BRE'!$B637,"")</f>
        <v/>
      </c>
      <c r="G655" s="66">
        <f>IF(ISNUMBER(S3PAS!$B637),S3PAS!$B637,"")</f>
        <v>29.3</v>
      </c>
      <c r="H655" s="66">
        <f>IF(ISNUMBER(TRNSYS!$B637),TRNSYS!$B637,"")</f>
        <v>29.11</v>
      </c>
      <c r="I655" s="66">
        <f>IF(ISNUMBER(TASE!$B637),TASE!$B637,"")</f>
        <v>30.68</v>
      </c>
      <c r="J655" s="63">
        <f>IF(ISNUMBER(YourData!$B637),YourData!$B637,#N/A)</f>
        <v>30.1</v>
      </c>
    </row>
    <row r="656" spans="1:10">
      <c r="A656" s="61">
        <v>11</v>
      </c>
      <c r="B656" s="66">
        <f>IF(ISNUMBER('ESP-DMU'!$B638),'ESP-DMU'!$B638,"")</f>
        <v>29.84</v>
      </c>
      <c r="C656" s="66">
        <f>IF(ISNUMBER('BLAST-USIT'!$B638),'BLAST-USIT'!$B638,"")</f>
        <v>30.19013</v>
      </c>
      <c r="D656" s="66">
        <f>IF(ISNUMBER(DOE21D!$B638),DOE21D!$B638,"")</f>
        <v>29.8</v>
      </c>
      <c r="E656" s="66">
        <f>IF(ISNUMBER('SRES-SUN'!$B638),'SRES-SUN'!$B638,"")</f>
        <v>31.98</v>
      </c>
      <c r="F656" s="66" t="str">
        <f>IF(ISNUMBER('SRES-BRE'!$B638),'SRES-BRE'!$B638,"")</f>
        <v/>
      </c>
      <c r="G656" s="66">
        <f>IF(ISNUMBER(S3PAS!$B638),S3PAS!$B638,"")</f>
        <v>30.5</v>
      </c>
      <c r="H656" s="66">
        <f>IF(ISNUMBER(TRNSYS!$B638),TRNSYS!$B638,"")</f>
        <v>30.31</v>
      </c>
      <c r="I656" s="66">
        <f>IF(ISNUMBER(TASE!$B638),TASE!$B638,"")</f>
        <v>31.91</v>
      </c>
      <c r="J656" s="63">
        <f>IF(ISNUMBER(YourData!$B638),YourData!$B638,#N/A)</f>
        <v>31.3</v>
      </c>
    </row>
    <row r="657" spans="1:10">
      <c r="A657" s="61">
        <v>12</v>
      </c>
      <c r="B657" s="66">
        <f>IF(ISNUMBER('ESP-DMU'!$B639),'ESP-DMU'!$B639,"")</f>
        <v>30.98</v>
      </c>
      <c r="C657" s="66">
        <f>IF(ISNUMBER('BLAST-USIT'!$B639),'BLAST-USIT'!$B639,"")</f>
        <v>31.335180000000001</v>
      </c>
      <c r="D657" s="66">
        <f>IF(ISNUMBER(DOE21D!$B639),DOE21D!$B639,"")</f>
        <v>31.1</v>
      </c>
      <c r="E657" s="66">
        <f>IF(ISNUMBER('SRES-SUN'!$B639),'SRES-SUN'!$B639,"")</f>
        <v>33.56</v>
      </c>
      <c r="F657" s="66" t="str">
        <f>IF(ISNUMBER('SRES-BRE'!$B639),'SRES-BRE'!$B639,"")</f>
        <v/>
      </c>
      <c r="G657" s="66">
        <f>IF(ISNUMBER(S3PAS!$B639),S3PAS!$B639,"")</f>
        <v>31.7</v>
      </c>
      <c r="H657" s="66">
        <f>IF(ISNUMBER(TRNSYS!$B639),TRNSYS!$B639,"")</f>
        <v>31.53</v>
      </c>
      <c r="I657" s="66">
        <f>IF(ISNUMBER(TASE!$B639),TASE!$B639,"")</f>
        <v>33.270000000000003</v>
      </c>
      <c r="J657" s="63">
        <f>IF(ISNUMBER(YourData!$B639),YourData!$B639,#N/A)</f>
        <v>32.4</v>
      </c>
    </row>
    <row r="658" spans="1:10">
      <c r="A658" s="61">
        <v>13</v>
      </c>
      <c r="B658" s="66">
        <f>IF(ISNUMBER('ESP-DMU'!$B640),'ESP-DMU'!$B640,"")</f>
        <v>32.08</v>
      </c>
      <c r="C658" s="66">
        <f>IF(ISNUMBER('BLAST-USIT'!$B640),'BLAST-USIT'!$B640,"")</f>
        <v>32.187910000000002</v>
      </c>
      <c r="D658" s="66">
        <f>IF(ISNUMBER(DOE21D!$B640),DOE21D!$B640,"")</f>
        <v>32.200000000000003</v>
      </c>
      <c r="E658" s="66">
        <f>IF(ISNUMBER('SRES-SUN'!$B640),'SRES-SUN'!$B640,"")</f>
        <v>34.79</v>
      </c>
      <c r="F658" s="66" t="str">
        <f>IF(ISNUMBER('SRES-BRE'!$B640),'SRES-BRE'!$B640,"")</f>
        <v/>
      </c>
      <c r="G658" s="66">
        <f>IF(ISNUMBER(S3PAS!$B640),S3PAS!$B640,"")</f>
        <v>32.799999999999997</v>
      </c>
      <c r="H658" s="66">
        <f>IF(ISNUMBER(TRNSYS!$B640),TRNSYS!$B640,"")</f>
        <v>32.549999999999997</v>
      </c>
      <c r="I658" s="66">
        <f>IF(ISNUMBER(TASE!$B640),TASE!$B640,"")</f>
        <v>34.270000000000003</v>
      </c>
      <c r="J658" s="63">
        <f>IF(ISNUMBER(YourData!$B640),YourData!$B640,#N/A)</f>
        <v>33.4</v>
      </c>
    </row>
    <row r="659" spans="1:10">
      <c r="A659" s="61">
        <v>14</v>
      </c>
      <c r="B659" s="66">
        <f>IF(ISNUMBER('ESP-DMU'!$B641),'ESP-DMU'!$B641,"")</f>
        <v>32.85</v>
      </c>
      <c r="C659" s="66">
        <f>IF(ISNUMBER('BLAST-USIT'!$B641),'BLAST-USIT'!$B641,"")</f>
        <v>32.845039999999997</v>
      </c>
      <c r="D659" s="66">
        <f>IF(ISNUMBER(DOE21D!$B641),DOE21D!$B641,"")</f>
        <v>33</v>
      </c>
      <c r="E659" s="66">
        <f>IF(ISNUMBER('SRES-SUN'!$B641),'SRES-SUN'!$B641,"")</f>
        <v>35.65</v>
      </c>
      <c r="F659" s="66" t="str">
        <f>IF(ISNUMBER('SRES-BRE'!$B641),'SRES-BRE'!$B641,"")</f>
        <v/>
      </c>
      <c r="G659" s="66">
        <f>IF(ISNUMBER(S3PAS!$B641),S3PAS!$B641,"")</f>
        <v>33.6</v>
      </c>
      <c r="H659" s="66">
        <f>IF(ISNUMBER(TRNSYS!$B641),TRNSYS!$B641,"")</f>
        <v>33.15</v>
      </c>
      <c r="I659" s="66">
        <f>IF(ISNUMBER(TASE!$B641),TASE!$B641,"")</f>
        <v>34.9</v>
      </c>
      <c r="J659" s="63">
        <f>IF(ISNUMBER(YourData!$B641),YourData!$B641,#N/A)</f>
        <v>34.1</v>
      </c>
    </row>
    <row r="660" spans="1:10">
      <c r="A660" s="61">
        <v>15</v>
      </c>
      <c r="B660" s="66">
        <f>IF(ISNUMBER('ESP-DMU'!$B642),'ESP-DMU'!$B642,"")</f>
        <v>33.33</v>
      </c>
      <c r="C660" s="66">
        <f>IF(ISNUMBER('BLAST-USIT'!$B642),'BLAST-USIT'!$B642,"")</f>
        <v>33.119790000000002</v>
      </c>
      <c r="D660" s="66">
        <f>IF(ISNUMBER(DOE21D!$B642),DOE21D!$B642,"")</f>
        <v>33.4</v>
      </c>
      <c r="E660" s="66">
        <f>IF(ISNUMBER('SRES-SUN'!$B642),'SRES-SUN'!$B642,"")</f>
        <v>35.96</v>
      </c>
      <c r="F660" s="66" t="str">
        <f>IF(ISNUMBER('SRES-BRE'!$B642),'SRES-BRE'!$B642,"")</f>
        <v/>
      </c>
      <c r="G660" s="66">
        <f>IF(ISNUMBER(S3PAS!$B642),S3PAS!$B642,"")</f>
        <v>34</v>
      </c>
      <c r="H660" s="66">
        <f>IF(ISNUMBER(TRNSYS!$B642),TRNSYS!$B642,"")</f>
        <v>33.369999999999997</v>
      </c>
      <c r="I660" s="66">
        <f>IF(ISNUMBER(TASE!$B642),TASE!$B642,"")</f>
        <v>35.19</v>
      </c>
      <c r="J660" s="63">
        <f>IF(ISNUMBER(YourData!$B642),YourData!$B642,#N/A)</f>
        <v>34.4</v>
      </c>
    </row>
    <row r="661" spans="1:10">
      <c r="A661" s="61">
        <v>16</v>
      </c>
      <c r="B661" s="66">
        <f>IF(ISNUMBER('ESP-DMU'!$B643),'ESP-DMU'!$B643,"")</f>
        <v>33.549999999999997</v>
      </c>
      <c r="C661" s="66">
        <f>IF(ISNUMBER('BLAST-USIT'!$B643),'BLAST-USIT'!$B643,"")</f>
        <v>33.247810000000001</v>
      </c>
      <c r="D661" s="66">
        <f>IF(ISNUMBER(DOE21D!$B643),DOE21D!$B643,"")</f>
        <v>33.5</v>
      </c>
      <c r="E661" s="66">
        <f>IF(ISNUMBER('SRES-SUN'!$B643),'SRES-SUN'!$B643,"")</f>
        <v>35.82</v>
      </c>
      <c r="F661" s="66" t="str">
        <f>IF(ISNUMBER('SRES-BRE'!$B643),'SRES-BRE'!$B643,"")</f>
        <v/>
      </c>
      <c r="G661" s="66">
        <f>IF(ISNUMBER(S3PAS!$B643),S3PAS!$B643,"")</f>
        <v>34.1</v>
      </c>
      <c r="H661" s="66">
        <f>IF(ISNUMBER(TRNSYS!$B643),TRNSYS!$B643,"")</f>
        <v>33.380000000000003</v>
      </c>
      <c r="I661" s="66">
        <f>IF(ISNUMBER(TASE!$B643),TASE!$B643,"")</f>
        <v>35.28</v>
      </c>
      <c r="J661" s="63">
        <f>IF(ISNUMBER(YourData!$B643),YourData!$B643,#N/A)</f>
        <v>34.4</v>
      </c>
    </row>
    <row r="662" spans="1:10">
      <c r="A662" s="61">
        <v>17</v>
      </c>
      <c r="B662" s="66">
        <f>IF(ISNUMBER('ESP-DMU'!$B644),'ESP-DMU'!$B644,"")</f>
        <v>33.44</v>
      </c>
      <c r="C662" s="66">
        <f>IF(ISNUMBER('BLAST-USIT'!$B644),'BLAST-USIT'!$B644,"")</f>
        <v>33.352310000000003</v>
      </c>
      <c r="D662" s="66">
        <f>IF(ISNUMBER(DOE21D!$B644),DOE21D!$B644,"")</f>
        <v>33.5</v>
      </c>
      <c r="E662" s="66">
        <f>IF(ISNUMBER('SRES-SUN'!$B644),'SRES-SUN'!$B644,"")</f>
        <v>35.61</v>
      </c>
      <c r="F662" s="66" t="str">
        <f>IF(ISNUMBER('SRES-BRE'!$B644),'SRES-BRE'!$B644,"")</f>
        <v/>
      </c>
      <c r="G662" s="66">
        <f>IF(ISNUMBER(S3PAS!$B644),S3PAS!$B644,"")</f>
        <v>34.1</v>
      </c>
      <c r="H662" s="66">
        <f>IF(ISNUMBER(TRNSYS!$B644),TRNSYS!$B644,"")</f>
        <v>33.369999999999997</v>
      </c>
      <c r="I662" s="66">
        <f>IF(ISNUMBER(TASE!$B644),TASE!$B644,"")</f>
        <v>35.299999999999997</v>
      </c>
      <c r="J662" s="63">
        <f>IF(ISNUMBER(YourData!$B644),YourData!$B644,#N/A)</f>
        <v>34.5</v>
      </c>
    </row>
    <row r="663" spans="1:10">
      <c r="A663" s="61">
        <v>18</v>
      </c>
      <c r="B663" s="66">
        <f>IF(ISNUMBER('ESP-DMU'!$B645),'ESP-DMU'!$B645,"")</f>
        <v>33.229999999999997</v>
      </c>
      <c r="C663" s="66">
        <f>IF(ISNUMBER('BLAST-USIT'!$B645),'BLAST-USIT'!$B645,"")</f>
        <v>32.996040000000001</v>
      </c>
      <c r="D663" s="66">
        <f>IF(ISNUMBER(DOE21D!$B645),DOE21D!$B645,"")</f>
        <v>33.1</v>
      </c>
      <c r="E663" s="66">
        <f>IF(ISNUMBER('SRES-SUN'!$B645),'SRES-SUN'!$B645,"")</f>
        <v>34.93</v>
      </c>
      <c r="F663" s="66" t="str">
        <f>IF(ISNUMBER('SRES-BRE'!$B645),'SRES-BRE'!$B645,"")</f>
        <v/>
      </c>
      <c r="G663" s="66">
        <f>IF(ISNUMBER(S3PAS!$B645),S3PAS!$B645,"")</f>
        <v>33.700000000000003</v>
      </c>
      <c r="H663" s="66">
        <f>IF(ISNUMBER(TRNSYS!$B645),TRNSYS!$B645,"")</f>
        <v>33.159999999999997</v>
      </c>
      <c r="I663" s="66">
        <f>IF(ISNUMBER(TASE!$B645),TASE!$B645,"")</f>
        <v>34.71</v>
      </c>
      <c r="J663" s="63">
        <f>IF(ISNUMBER(YourData!$B645),YourData!$B645,#N/A)</f>
        <v>34.4</v>
      </c>
    </row>
    <row r="664" spans="1:10">
      <c r="A664" s="61">
        <v>19</v>
      </c>
      <c r="B664" s="66">
        <f>IF(ISNUMBER('ESP-DMU'!$B646),'ESP-DMU'!$B646,"")</f>
        <v>30.92</v>
      </c>
      <c r="C664" s="66">
        <f>IF(ISNUMBER('BLAST-USIT'!$B646),'BLAST-USIT'!$B646,"")</f>
        <v>30.203040000000001</v>
      </c>
      <c r="D664" s="66">
        <f>IF(ISNUMBER(DOE21D!$B646),DOE21D!$B646,"")</f>
        <v>30</v>
      </c>
      <c r="E664" s="66">
        <f>IF(ISNUMBER('SRES-SUN'!$B646),'SRES-SUN'!$B646,"")</f>
        <v>30.96</v>
      </c>
      <c r="F664" s="66" t="str">
        <f>IF(ISNUMBER('SRES-BRE'!$B646),'SRES-BRE'!$B646,"")</f>
        <v/>
      </c>
      <c r="G664" s="66">
        <f>IF(ISNUMBER(S3PAS!$B646),S3PAS!$B646,"")</f>
        <v>30.6</v>
      </c>
      <c r="H664" s="66">
        <f>IF(ISNUMBER(TRNSYS!$B646),TRNSYS!$B646,"")</f>
        <v>30.43</v>
      </c>
      <c r="I664" s="66">
        <f>IF(ISNUMBER(TASE!$B646),TASE!$B646,"")</f>
        <v>30.74</v>
      </c>
      <c r="J664" s="63">
        <f>IF(ISNUMBER(YourData!$B646),YourData!$B646,#N/A)</f>
        <v>30.5</v>
      </c>
    </row>
    <row r="665" spans="1:10">
      <c r="A665" s="61">
        <v>20</v>
      </c>
      <c r="B665" s="66">
        <f>IF(ISNUMBER('ESP-DMU'!$B647),'ESP-DMU'!$B647,"")</f>
        <v>29.17</v>
      </c>
      <c r="C665" s="66">
        <f>IF(ISNUMBER('BLAST-USIT'!$B647),'BLAST-USIT'!$B647,"")</f>
        <v>29.353449999999999</v>
      </c>
      <c r="D665" s="66">
        <f>IF(ISNUMBER(DOE21D!$B647),DOE21D!$B647,"")</f>
        <v>29.1</v>
      </c>
      <c r="E665" s="66">
        <f>IF(ISNUMBER('SRES-SUN'!$B647),'SRES-SUN'!$B647,"")</f>
        <v>29.79</v>
      </c>
      <c r="F665" s="66" t="str">
        <f>IF(ISNUMBER('SRES-BRE'!$B647),'SRES-BRE'!$B647,"")</f>
        <v/>
      </c>
      <c r="G665" s="66">
        <f>IF(ISNUMBER(S3PAS!$B647),S3PAS!$B647,"")</f>
        <v>29.6</v>
      </c>
      <c r="H665" s="66">
        <f>IF(ISNUMBER(TRNSYS!$B647),TRNSYS!$B647,"")</f>
        <v>29.61</v>
      </c>
      <c r="I665" s="66">
        <f>IF(ISNUMBER(TASE!$B647),TASE!$B647,"")</f>
        <v>29.38</v>
      </c>
      <c r="J665" s="63">
        <f>IF(ISNUMBER(YourData!$B647),YourData!$B647,#N/A)</f>
        <v>29.4</v>
      </c>
    </row>
    <row r="666" spans="1:10">
      <c r="A666" s="61">
        <v>21</v>
      </c>
      <c r="B666" s="66">
        <f>IF(ISNUMBER('ESP-DMU'!$B648),'ESP-DMU'!$B648,"")</f>
        <v>28.31</v>
      </c>
      <c r="C666" s="66">
        <f>IF(ISNUMBER('BLAST-USIT'!$B648),'BLAST-USIT'!$B648,"")</f>
        <v>28.541589999999999</v>
      </c>
      <c r="D666" s="66">
        <f>IF(ISNUMBER(DOE21D!$B648),DOE21D!$B648,"")</f>
        <v>28.2</v>
      </c>
      <c r="E666" s="66">
        <f>IF(ISNUMBER('SRES-SUN'!$B648),'SRES-SUN'!$B648,"")</f>
        <v>28.83</v>
      </c>
      <c r="F666" s="66" t="str">
        <f>IF(ISNUMBER('SRES-BRE'!$B648),'SRES-BRE'!$B648,"")</f>
        <v/>
      </c>
      <c r="G666" s="66">
        <f>IF(ISNUMBER(S3PAS!$B648),S3PAS!$B648,"")</f>
        <v>28.7</v>
      </c>
      <c r="H666" s="66">
        <f>IF(ISNUMBER(TRNSYS!$B648),TRNSYS!$B648,"")</f>
        <v>28.89</v>
      </c>
      <c r="I666" s="66">
        <f>IF(ISNUMBER(TASE!$B648),TASE!$B648,"")</f>
        <v>27.64</v>
      </c>
      <c r="J666" s="63">
        <f>IF(ISNUMBER(YourData!$B648),YourData!$B648,#N/A)</f>
        <v>28.6</v>
      </c>
    </row>
    <row r="667" spans="1:10">
      <c r="A667" s="61">
        <v>22</v>
      </c>
      <c r="B667" s="66">
        <f>IF(ISNUMBER('ESP-DMU'!$B649),'ESP-DMU'!$B649,"")</f>
        <v>27.27</v>
      </c>
      <c r="C667" s="66">
        <f>IF(ISNUMBER('BLAST-USIT'!$B649),'BLAST-USIT'!$B649,"")</f>
        <v>27.375900000000001</v>
      </c>
      <c r="D667" s="66">
        <f>IF(ISNUMBER(DOE21D!$B649),DOE21D!$B649,"")</f>
        <v>27.1</v>
      </c>
      <c r="E667" s="66">
        <f>IF(ISNUMBER('SRES-SUN'!$B649),'SRES-SUN'!$B649,"")</f>
        <v>27.59</v>
      </c>
      <c r="F667" s="66" t="str">
        <f>IF(ISNUMBER('SRES-BRE'!$B649),'SRES-BRE'!$B649,"")</f>
        <v/>
      </c>
      <c r="G667" s="66">
        <f>IF(ISNUMBER(S3PAS!$B649),S3PAS!$B649,"")</f>
        <v>27.5</v>
      </c>
      <c r="H667" s="66">
        <f>IF(ISNUMBER(TRNSYS!$B649),TRNSYS!$B649,"")</f>
        <v>27.93</v>
      </c>
      <c r="I667" s="66">
        <f>IF(ISNUMBER(TASE!$B649),TASE!$B649,"")</f>
        <v>27.46</v>
      </c>
      <c r="J667" s="63">
        <f>IF(ISNUMBER(YourData!$B649),YourData!$B649,#N/A)</f>
        <v>27.5</v>
      </c>
    </row>
    <row r="668" spans="1:10">
      <c r="A668" s="61">
        <v>23</v>
      </c>
      <c r="B668" s="66">
        <f>IF(ISNUMBER('ESP-DMU'!$B650),'ESP-DMU'!$B650,"")</f>
        <v>26.62</v>
      </c>
      <c r="C668" s="66">
        <f>IF(ISNUMBER('BLAST-USIT'!$B650),'BLAST-USIT'!$B650,"")</f>
        <v>27.174040000000002</v>
      </c>
      <c r="D668" s="66">
        <f>IF(ISNUMBER(DOE21D!$B650),DOE21D!$B650,"")</f>
        <v>26.8</v>
      </c>
      <c r="E668" s="66">
        <f>IF(ISNUMBER('SRES-SUN'!$B650),'SRES-SUN'!$B650,"")</f>
        <v>27.28</v>
      </c>
      <c r="F668" s="66" t="str">
        <f>IF(ISNUMBER('SRES-BRE'!$B650),'SRES-BRE'!$B650,"")</f>
        <v/>
      </c>
      <c r="G668" s="66">
        <f>IF(ISNUMBER(S3PAS!$B650),S3PAS!$B650,"")</f>
        <v>27.3</v>
      </c>
      <c r="H668" s="66">
        <f>IF(ISNUMBER(TRNSYS!$B650),TRNSYS!$B650,"")</f>
        <v>27.42</v>
      </c>
      <c r="I668" s="66">
        <f>IF(ISNUMBER(TASE!$B650),TASE!$B650,"")</f>
        <v>27.1</v>
      </c>
      <c r="J668" s="63">
        <f>IF(ISNUMBER(YourData!$B650),YourData!$B650,#N/A)</f>
        <v>26.9</v>
      </c>
    </row>
    <row r="669" spans="1:10">
      <c r="A669" s="61">
        <v>24</v>
      </c>
      <c r="B669" s="66">
        <f>IF(ISNUMBER('ESP-DMU'!$B651),'ESP-DMU'!$B651,"")</f>
        <v>25.54</v>
      </c>
      <c r="C669" s="66">
        <f>IF(ISNUMBER('BLAST-USIT'!$B651),'BLAST-USIT'!$B651,"")</f>
        <v>25.98047</v>
      </c>
      <c r="D669" s="66">
        <f>IF(ISNUMBER(DOE21D!$B651),DOE21D!$B651,"")</f>
        <v>25.7</v>
      </c>
      <c r="E669" s="66">
        <f>IF(ISNUMBER('SRES-SUN'!$B651),'SRES-SUN'!$B651,"")</f>
        <v>26.1</v>
      </c>
      <c r="F669" s="66" t="str">
        <f>IF(ISNUMBER('SRES-BRE'!$B651),'SRES-BRE'!$B651,"")</f>
        <v/>
      </c>
      <c r="G669" s="66">
        <f>IF(ISNUMBER(S3PAS!$B651),S3PAS!$B651,"")</f>
        <v>26.1</v>
      </c>
      <c r="H669" s="66">
        <f>IF(ISNUMBER(TRNSYS!$B651),TRNSYS!$B651,"")</f>
        <v>26.59</v>
      </c>
      <c r="I669" s="66">
        <f>IF(ISNUMBER(TASE!$B651),TASE!$B651,"")</f>
        <v>26.02</v>
      </c>
      <c r="J669" s="63">
        <f>IF(ISNUMBER(YourData!$B651),YourData!$B651,#N/A)</f>
        <v>26.1</v>
      </c>
    </row>
    <row r="670" spans="1:10">
      <c r="A670" s="60" t="s">
        <v>87</v>
      </c>
      <c r="B670" s="60" t="s">
        <v>87</v>
      </c>
      <c r="C670" s="60" t="s">
        <v>87</v>
      </c>
      <c r="D670" s="60" t="s">
        <v>87</v>
      </c>
      <c r="E670" s="60" t="s">
        <v>87</v>
      </c>
      <c r="F670" s="60" t="s">
        <v>87</v>
      </c>
      <c r="G670" s="60" t="s">
        <v>87</v>
      </c>
      <c r="H670" s="60" t="s">
        <v>87</v>
      </c>
      <c r="I670" s="60" t="s">
        <v>87</v>
      </c>
      <c r="J670" s="60" t="s">
        <v>87</v>
      </c>
    </row>
    <row r="671" spans="1:10">
      <c r="D671" s="13"/>
    </row>
    <row r="672" spans="1:10">
      <c r="D672" s="13"/>
    </row>
    <row r="673" spans="1:10">
      <c r="D673" s="13"/>
    </row>
    <row r="674" spans="1:10">
      <c r="D674" s="13"/>
      <c r="J674" s="53"/>
    </row>
    <row r="675" spans="1:10">
      <c r="D675" s="13"/>
      <c r="J675" s="53"/>
    </row>
    <row r="676" spans="1:10">
      <c r="D676" s="13"/>
      <c r="J676" s="53"/>
    </row>
    <row r="677" spans="1:10">
      <c r="D677" s="13"/>
      <c r="J677" s="60"/>
    </row>
    <row r="678" spans="1:10">
      <c r="D678" s="13"/>
    </row>
    <row r="679" spans="1:10">
      <c r="A679" s="51" t="s">
        <v>133</v>
      </c>
      <c r="D679" s="13"/>
    </row>
    <row r="680" spans="1:10">
      <c r="A680" s="51" t="s">
        <v>134</v>
      </c>
      <c r="D680" s="13"/>
    </row>
    <row r="681" spans="1:10">
      <c r="A681" s="51" t="s">
        <v>135</v>
      </c>
      <c r="D681" s="13"/>
    </row>
    <row r="682" spans="1:10">
      <c r="A682" s="51" t="s">
        <v>65</v>
      </c>
      <c r="B682" s="52" t="str">
        <f>'ESP-DMU'!$E$54</f>
        <v>ESP/DMU</v>
      </c>
      <c r="C682" s="52" t="str">
        <f>'BLAST-USIT'!$E$54</f>
        <v>BLAST/US-IT</v>
      </c>
      <c r="D682" s="52" t="str">
        <f>DOE21D!$E$54</f>
        <v>DOE21D/NREL</v>
      </c>
      <c r="E682" s="52" t="str">
        <f>'SRES-SUN'!$E$54</f>
        <v>SRES-SUN/NREL</v>
      </c>
      <c r="F682" s="52" t="str">
        <f>'SRES-BRE'!$E$54</f>
        <v>SRES/BRE</v>
      </c>
      <c r="G682" s="52" t="str">
        <f>S3PAS!$E$54</f>
        <v>S3PAS/SPAIN</v>
      </c>
      <c r="H682" s="52" t="str">
        <f>TRNSYS!$E$54</f>
        <v>TSYS/BEL-BRE</v>
      </c>
      <c r="I682" s="52" t="str">
        <f>TASE!$E$54</f>
        <v>TASE/FINLAND</v>
      </c>
      <c r="J682" s="52" t="str">
        <f>YourData!$E$54</f>
        <v>OS/NREL</v>
      </c>
    </row>
    <row r="683" spans="1:10">
      <c r="A683" s="51" t="s">
        <v>66</v>
      </c>
      <c r="B683" s="52" t="str">
        <f>'ESP-DMU'!$E$52</f>
        <v>DMU</v>
      </c>
      <c r="C683" s="52" t="str">
        <f>'BLAST-USIT'!$E$52</f>
        <v>US-IT</v>
      </c>
      <c r="D683" s="52" t="str">
        <f>DOE21D!$E$52</f>
        <v>NREL</v>
      </c>
      <c r="E683" s="52" t="str">
        <f>'SRES-SUN'!$E$52</f>
        <v>NREL</v>
      </c>
      <c r="F683" s="52" t="str">
        <f>'SRES-BRE'!$E$52</f>
        <v>BRE</v>
      </c>
      <c r="G683" s="52" t="str">
        <f>S3PAS!$E$52</f>
        <v>SPAIN</v>
      </c>
      <c r="H683" s="52" t="str">
        <f>TRNSYS!$E$52</f>
        <v>BEL-BRE</v>
      </c>
      <c r="I683" s="52" t="str">
        <f>TASE!$E$52</f>
        <v>FINLAND</v>
      </c>
      <c r="J683" s="52" t="str">
        <f>YourData!$E$52</f>
        <v>NREL</v>
      </c>
    </row>
    <row r="684" spans="1:10">
      <c r="A684" s="51" t="s">
        <v>85</v>
      </c>
      <c r="B684" s="53" t="s">
        <v>136</v>
      </c>
      <c r="C684" s="53" t="s">
        <v>136</v>
      </c>
      <c r="D684" s="53" t="s">
        <v>136</v>
      </c>
      <c r="E684" s="53" t="s">
        <v>136</v>
      </c>
      <c r="F684" s="53" t="s">
        <v>136</v>
      </c>
      <c r="G684" s="53" t="s">
        <v>136</v>
      </c>
      <c r="H684" s="53" t="s">
        <v>136</v>
      </c>
      <c r="I684" s="53" t="s">
        <v>136</v>
      </c>
      <c r="J684" s="53" t="s">
        <v>136</v>
      </c>
    </row>
    <row r="685" spans="1:10">
      <c r="A685" s="60" t="s">
        <v>87</v>
      </c>
      <c r="B685" s="60" t="s">
        <v>87</v>
      </c>
      <c r="C685" s="60" t="s">
        <v>87</v>
      </c>
      <c r="D685" s="60" t="s">
        <v>87</v>
      </c>
      <c r="E685" s="60" t="s">
        <v>87</v>
      </c>
      <c r="F685" s="60" t="s">
        <v>87</v>
      </c>
      <c r="G685" s="60" t="s">
        <v>87</v>
      </c>
      <c r="H685" s="60" t="s">
        <v>87</v>
      </c>
      <c r="I685" s="60" t="s">
        <v>87</v>
      </c>
      <c r="J685" s="60" t="s">
        <v>87</v>
      </c>
    </row>
    <row r="686" spans="1:10">
      <c r="A686" s="60"/>
      <c r="B686" s="52" t="str">
        <f>'ESP-DMU'!$E$54</f>
        <v>ESP/DMU</v>
      </c>
      <c r="C686" s="52" t="str">
        <f>'BLAST-USIT'!$E$54</f>
        <v>BLAST/US-IT</v>
      </c>
      <c r="D686" s="52" t="str">
        <f>DOE21D!$E$54</f>
        <v>DOE21D/NREL</v>
      </c>
      <c r="E686" s="52" t="str">
        <f>'SRES-SUN'!$E$54</f>
        <v>SRES-SUN/NREL</v>
      </c>
      <c r="F686" s="52" t="str">
        <f>'SRES-BRE'!$E$54</f>
        <v>SRES/BRE</v>
      </c>
      <c r="G686" s="52" t="str">
        <f>S3PAS!$E$54</f>
        <v>S3PAS/SPAIN</v>
      </c>
      <c r="H686" s="52" t="str">
        <f>TRNSYS!$E$54</f>
        <v>TSYS/BEL-BRE</v>
      </c>
      <c r="I686" s="52" t="str">
        <f>TASE!$E$54</f>
        <v>TASE/FINLAND</v>
      </c>
      <c r="J686" s="52" t="str">
        <f>YourData!$E$54</f>
        <v>OS/NREL</v>
      </c>
    </row>
    <row r="687" spans="1:10">
      <c r="A687" s="61">
        <v>1</v>
      </c>
      <c r="B687" s="63">
        <f>IF(ISNUMBER('ESP-DMU'!$B668),'ESP-DMU'!$B668,"")</f>
        <v>3.25</v>
      </c>
      <c r="C687" s="63">
        <f>IF(ISNUMBER('BLAST-USIT'!$B668),'BLAST-USIT'!$B668,"")</f>
        <v>3.8018230000000002</v>
      </c>
      <c r="D687" s="63">
        <f>IF(ISNUMBER(DOE21D!$B668),DOE21D!$B668,"")</f>
        <v>3.9260000000000002</v>
      </c>
      <c r="E687" s="63">
        <f>IF(ISNUMBER('SRES-SUN'!$B668),'SRES-SUN'!$B668,"")</f>
        <v>4.1269999999999998</v>
      </c>
      <c r="F687" s="63" t="str">
        <f>IF(ISNUMBER('SRES-BRE'!$B668),'SRES-BRE'!$B668,"")</f>
        <v/>
      </c>
      <c r="G687" s="63">
        <f>IF(ISNUMBER(S3PAS!$B668),S3PAS!$B668,"")</f>
        <v>3.9249999999999998</v>
      </c>
      <c r="H687" s="63">
        <f>IF(ISNUMBER(TRNSYS!$B668),TRNSYS!$B668,"")</f>
        <v>3.7666666666666702</v>
      </c>
      <c r="I687" s="63">
        <f>IF(ISNUMBER(TASE!$B668),TASE!$B668,"")</f>
        <v>4.2249999999999996</v>
      </c>
      <c r="J687" s="63">
        <f>IF(ISNUMBER(YourData!$B668),YourData!$B668,#N/A)</f>
        <v>3.57</v>
      </c>
    </row>
    <row r="688" spans="1:10">
      <c r="A688" s="61">
        <v>2</v>
      </c>
      <c r="B688" s="63">
        <f>IF(ISNUMBER('ESP-DMU'!$B669),'ESP-DMU'!$B669,"")</f>
        <v>3.4089999999999998</v>
      </c>
      <c r="C688" s="63">
        <f>IF(ISNUMBER('BLAST-USIT'!$B669),'BLAST-USIT'!$B669,"")</f>
        <v>3.910936</v>
      </c>
      <c r="D688" s="63">
        <f>IF(ISNUMBER(DOE21D!$B669),DOE21D!$B669,"")</f>
        <v>4.0350000000000001</v>
      </c>
      <c r="E688" s="63">
        <f>IF(ISNUMBER('SRES-SUN'!$B669),'SRES-SUN'!$B669,"")</f>
        <v>4.258</v>
      </c>
      <c r="F688" s="63" t="str">
        <f>IF(ISNUMBER('SRES-BRE'!$B669),'SRES-BRE'!$B669,"")</f>
        <v/>
      </c>
      <c r="G688" s="63">
        <f>IF(ISNUMBER(S3PAS!$B669),S3PAS!$B669,"")</f>
        <v>4.0369999999999999</v>
      </c>
      <c r="H688" s="63">
        <f>IF(ISNUMBER(TRNSYS!$B669),TRNSYS!$B669,"")</f>
        <v>3.8666666666666698</v>
      </c>
      <c r="I688" s="63">
        <f>IF(ISNUMBER(TASE!$B669),TASE!$B669,"")</f>
        <v>4.3540000000000001</v>
      </c>
      <c r="J688" s="63">
        <f>IF(ISNUMBER(YourData!$B669),YourData!$B669,#N/A)</f>
        <v>3.69</v>
      </c>
    </row>
    <row r="689" spans="1:10">
      <c r="A689" s="61">
        <v>3</v>
      </c>
      <c r="B689" s="63">
        <f>IF(ISNUMBER('ESP-DMU'!$B670),'ESP-DMU'!$B670,"")</f>
        <v>3.3919999999999999</v>
      </c>
      <c r="C689" s="63">
        <f>IF(ISNUMBER('BLAST-USIT'!$B670),'BLAST-USIT'!$B670,"")</f>
        <v>3.8657970000000001</v>
      </c>
      <c r="D689" s="63">
        <f>IF(ISNUMBER(DOE21D!$B670),DOE21D!$B670,"")</f>
        <v>4.0129999999999999</v>
      </c>
      <c r="E689" s="63">
        <f>IF(ISNUMBER('SRES-SUN'!$B670),'SRES-SUN'!$B670,"")</f>
        <v>4.2290000000000001</v>
      </c>
      <c r="F689" s="63" t="str">
        <f>IF(ISNUMBER('SRES-BRE'!$B670),'SRES-BRE'!$B670,"")</f>
        <v/>
      </c>
      <c r="G689" s="63">
        <f>IF(ISNUMBER(S3PAS!$B670),S3PAS!$B670,"")</f>
        <v>4.0030000000000001</v>
      </c>
      <c r="H689" s="63">
        <f>IF(ISNUMBER(TRNSYS!$B670),TRNSYS!$B670,"")</f>
        <v>3.9027777777777799</v>
      </c>
      <c r="I689" s="63">
        <f>IF(ISNUMBER(TASE!$B670),TASE!$B670,"")</f>
        <v>4.3209999999999997</v>
      </c>
      <c r="J689" s="63">
        <f>IF(ISNUMBER(YourData!$B670),YourData!$B670,#N/A)</f>
        <v>3.73</v>
      </c>
    </row>
    <row r="690" spans="1:10">
      <c r="A690" s="61">
        <v>4</v>
      </c>
      <c r="B690" s="63">
        <f>IF(ISNUMBER('ESP-DMU'!$B671),'ESP-DMU'!$B671,"")</f>
        <v>3.3809999999999998</v>
      </c>
      <c r="C690" s="63">
        <f>IF(ISNUMBER('BLAST-USIT'!$B671),'BLAST-USIT'!$B671,"")</f>
        <v>3.9196019999999998</v>
      </c>
      <c r="D690" s="63">
        <f>IF(ISNUMBER(DOE21D!$B671),DOE21D!$B671,"")</f>
        <v>4.0410000000000004</v>
      </c>
      <c r="E690" s="63">
        <f>IF(ISNUMBER('SRES-SUN'!$B671),'SRES-SUN'!$B671,"")</f>
        <v>4.22</v>
      </c>
      <c r="F690" s="63" t="str">
        <f>IF(ISNUMBER('SRES-BRE'!$B671),'SRES-BRE'!$B671,"")</f>
        <v/>
      </c>
      <c r="G690" s="63">
        <f>IF(ISNUMBER(S3PAS!$B671),S3PAS!$B671,"")</f>
        <v>4.0010000000000003</v>
      </c>
      <c r="H690" s="63">
        <f>IF(ISNUMBER(TRNSYS!$B671),TRNSYS!$B671,"")</f>
        <v>3.8944444444444399</v>
      </c>
      <c r="I690" s="63">
        <f>IF(ISNUMBER(TASE!$B671),TASE!$B671,"")</f>
        <v>4.3079999999999998</v>
      </c>
      <c r="J690" s="63">
        <f>IF(ISNUMBER(YourData!$B671),YourData!$B671,#N/A)</f>
        <v>3.74</v>
      </c>
    </row>
    <row r="691" spans="1:10">
      <c r="A691" s="61">
        <v>5</v>
      </c>
      <c r="B691" s="63">
        <f>IF(ISNUMBER('ESP-DMU'!$B672),'ESP-DMU'!$B672,"")</f>
        <v>3.4169999999999998</v>
      </c>
      <c r="C691" s="63">
        <f>IF(ISNUMBER('BLAST-USIT'!$B672),'BLAST-USIT'!$B672,"")</f>
        <v>3.940134</v>
      </c>
      <c r="D691" s="63">
        <f>IF(ISNUMBER(DOE21D!$B672),DOE21D!$B672,"")</f>
        <v>4.0449999999999999</v>
      </c>
      <c r="E691" s="63">
        <f>IF(ISNUMBER('SRES-SUN'!$B672),'SRES-SUN'!$B672,"")</f>
        <v>4.22</v>
      </c>
      <c r="F691" s="63" t="str">
        <f>IF(ISNUMBER('SRES-BRE'!$B672),'SRES-BRE'!$B672,"")</f>
        <v/>
      </c>
      <c r="G691" s="63">
        <f>IF(ISNUMBER(S3PAS!$B672),S3PAS!$B672,"")</f>
        <v>4.0010000000000003</v>
      </c>
      <c r="H691" s="63">
        <f>IF(ISNUMBER(TRNSYS!$B672),TRNSYS!$B672,"")</f>
        <v>3.9166666666666701</v>
      </c>
      <c r="I691" s="63">
        <f>IF(ISNUMBER(TASE!$B672),TASE!$B672,"")</f>
        <v>4.3029999999999999</v>
      </c>
      <c r="J691" s="63">
        <f>IF(ISNUMBER(YourData!$B672),YourData!$B672,#N/A)</f>
        <v>3.75</v>
      </c>
    </row>
    <row r="692" spans="1:10">
      <c r="A692" s="61">
        <v>6</v>
      </c>
      <c r="B692" s="63">
        <f>IF(ISNUMBER('ESP-DMU'!$B673),'ESP-DMU'!$B673,"")</f>
        <v>3.4319999999999999</v>
      </c>
      <c r="C692" s="63">
        <f>IF(ISNUMBER('BLAST-USIT'!$B673),'BLAST-USIT'!$B673,"")</f>
        <v>3.9258150000000001</v>
      </c>
      <c r="D692" s="63">
        <f>IF(ISNUMBER(DOE21D!$B673),DOE21D!$B673,"")</f>
        <v>4.0359999999999996</v>
      </c>
      <c r="E692" s="63">
        <f>IF(ISNUMBER('SRES-SUN'!$B673),'SRES-SUN'!$B673,"")</f>
        <v>4.2210000000000001</v>
      </c>
      <c r="F692" s="63" t="str">
        <f>IF(ISNUMBER('SRES-BRE'!$B673),'SRES-BRE'!$B673,"")</f>
        <v/>
      </c>
      <c r="G692" s="63">
        <f>IF(ISNUMBER(S3PAS!$B673),S3PAS!$B673,"")</f>
        <v>4.0010000000000003</v>
      </c>
      <c r="H692" s="63">
        <f>IF(ISNUMBER(TRNSYS!$B673),TRNSYS!$B673,"")</f>
        <v>3.9305555555555598</v>
      </c>
      <c r="I692" s="63">
        <f>IF(ISNUMBER(TASE!$B673),TASE!$B673,"")</f>
        <v>4.3070000000000004</v>
      </c>
      <c r="J692" s="63">
        <f>IF(ISNUMBER(YourData!$B673),YourData!$B673,#N/A)</f>
        <v>3.75</v>
      </c>
    </row>
    <row r="693" spans="1:10">
      <c r="A693" s="61">
        <v>7</v>
      </c>
      <c r="B693" s="63">
        <f>IF(ISNUMBER('ESP-DMU'!$B674),'ESP-DMU'!$B674,"")</f>
        <v>3.4209999999999998</v>
      </c>
      <c r="C693" s="63">
        <f>IF(ISNUMBER('BLAST-USIT'!$B674),'BLAST-USIT'!$B674,"")</f>
        <v>3.936957</v>
      </c>
      <c r="D693" s="63">
        <f>IF(ISNUMBER(DOE21D!$B674),DOE21D!$B674,"")</f>
        <v>4.0449999999999999</v>
      </c>
      <c r="E693" s="63">
        <f>IF(ISNUMBER('SRES-SUN'!$B674),'SRES-SUN'!$B674,"")</f>
        <v>4.2220000000000004</v>
      </c>
      <c r="F693" s="63" t="str">
        <f>IF(ISNUMBER('SRES-BRE'!$B674),'SRES-BRE'!$B674,"")</f>
        <v/>
      </c>
      <c r="G693" s="63">
        <f>IF(ISNUMBER(S3PAS!$B674),S3PAS!$B674,"")</f>
        <v>4.0010000000000003</v>
      </c>
      <c r="H693" s="63">
        <f>IF(ISNUMBER(TRNSYS!$B674),TRNSYS!$B674,"")</f>
        <v>3.9305555555555598</v>
      </c>
      <c r="I693" s="63">
        <f>IF(ISNUMBER(TASE!$B674),TASE!$B674,"")</f>
        <v>4.3070000000000004</v>
      </c>
      <c r="J693" s="63">
        <f>IF(ISNUMBER(YourData!$B674),YourData!$B674,#N/A)</f>
        <v>3.75</v>
      </c>
    </row>
    <row r="694" spans="1:10">
      <c r="A694" s="61">
        <v>8</v>
      </c>
      <c r="B694" s="63">
        <f>IF(ISNUMBER('ESP-DMU'!$B675),'ESP-DMU'!$B675,"")</f>
        <v>3.3370000000000002</v>
      </c>
      <c r="C694" s="63">
        <f>IF(ISNUMBER('BLAST-USIT'!$B675),'BLAST-USIT'!$B675,"")</f>
        <v>3.702264</v>
      </c>
      <c r="D694" s="63">
        <f>IF(ISNUMBER(DOE21D!$B675),DOE21D!$B675,"")</f>
        <v>3.8570000000000002</v>
      </c>
      <c r="E694" s="63">
        <f>IF(ISNUMBER('SRES-SUN'!$B675),'SRES-SUN'!$B675,"")</f>
        <v>4.09</v>
      </c>
      <c r="F694" s="63" t="str">
        <f>IF(ISNUMBER('SRES-BRE'!$B675),'SRES-BRE'!$B675,"")</f>
        <v/>
      </c>
      <c r="G694" s="63">
        <f>IF(ISNUMBER(S3PAS!$B675),S3PAS!$B675,"")</f>
        <v>3.8980000000000001</v>
      </c>
      <c r="H694" s="63">
        <f>IF(ISNUMBER(TRNSYS!$B675),TRNSYS!$B675,"")</f>
        <v>3.75277777777778</v>
      </c>
      <c r="I694" s="63">
        <f>IF(ISNUMBER(TASE!$B675),TASE!$B675,"")</f>
        <v>4.1669999999999998</v>
      </c>
      <c r="J694" s="63">
        <f>IF(ISNUMBER(YourData!$B675),YourData!$B675,#N/A)</f>
        <v>3.45</v>
      </c>
    </row>
    <row r="695" spans="1:10">
      <c r="A695" s="61">
        <v>9</v>
      </c>
      <c r="B695" s="63">
        <f>IF(ISNUMBER('ESP-DMU'!$B676),'ESP-DMU'!$B676,"")</f>
        <v>2.7669999999999999</v>
      </c>
      <c r="C695" s="63">
        <f>IF(ISNUMBER('BLAST-USIT'!$B676),'BLAST-USIT'!$B676,"")</f>
        <v>2.6752220000000002</v>
      </c>
      <c r="D695" s="63">
        <f>IF(ISNUMBER(DOE21D!$B676),DOE21D!$B676,"")</f>
        <v>2.5590000000000002</v>
      </c>
      <c r="E695" s="63">
        <f>IF(ISNUMBER('SRES-SUN'!$B676),'SRES-SUN'!$B676,"")</f>
        <v>2.9020000000000001</v>
      </c>
      <c r="F695" s="63" t="str">
        <f>IF(ISNUMBER('SRES-BRE'!$B676),'SRES-BRE'!$B676,"")</f>
        <v/>
      </c>
      <c r="G695" s="63">
        <f>IF(ISNUMBER(S3PAS!$B676),S3PAS!$B676,"")</f>
        <v>2.706</v>
      </c>
      <c r="H695" s="63">
        <f>IF(ISNUMBER(TRNSYS!$B676),TRNSYS!$B676,"")</f>
        <v>2.4227777777777799</v>
      </c>
      <c r="I695" s="63">
        <f>IF(ISNUMBER(TASE!$B676),TASE!$B676,"")</f>
        <v>2.9119999999999999</v>
      </c>
      <c r="J695" s="63">
        <f>IF(ISNUMBER(YourData!$B676),YourData!$B676,#N/A)</f>
        <v>2.06</v>
      </c>
    </row>
    <row r="696" spans="1:10">
      <c r="A696" s="61">
        <v>10</v>
      </c>
      <c r="B696" s="63">
        <f>IF(ISNUMBER('ESP-DMU'!$B677),'ESP-DMU'!$B677,"")</f>
        <v>1.4970000000000001</v>
      </c>
      <c r="C696" s="63">
        <f>IF(ISNUMBER('BLAST-USIT'!$B677),'BLAST-USIT'!$B677,"")</f>
        <v>1.3833219999999999</v>
      </c>
      <c r="D696" s="63">
        <f>IF(ISNUMBER(DOE21D!$B677),DOE21D!$B677,"")</f>
        <v>0.84299999999999997</v>
      </c>
      <c r="E696" s="63">
        <f>IF(ISNUMBER('SRES-SUN'!$B677),'SRES-SUN'!$B677,"")</f>
        <v>1.2749999999999999</v>
      </c>
      <c r="F696" s="63" t="str">
        <f>IF(ISNUMBER('SRES-BRE'!$B677),'SRES-BRE'!$B677,"")</f>
        <v/>
      </c>
      <c r="G696" s="63">
        <f>IF(ISNUMBER(S3PAS!$B677),S3PAS!$B677,"")</f>
        <v>1.151</v>
      </c>
      <c r="H696" s="63">
        <f>IF(ISNUMBER(TRNSYS!$B677),TRNSYS!$B677,"")</f>
        <v>0.79666666666666697</v>
      </c>
      <c r="I696" s="63">
        <f>IF(ISNUMBER(TASE!$B677),TASE!$B677,"")</f>
        <v>1.466</v>
      </c>
      <c r="J696" s="63">
        <f>IF(ISNUMBER(YourData!$B677),YourData!$B677,#N/A)</f>
        <v>0.57999999999999996</v>
      </c>
    </row>
    <row r="697" spans="1:10">
      <c r="A697" s="61">
        <v>11</v>
      </c>
      <c r="B697" s="63">
        <f>IF(ISNUMBER('ESP-DMU'!$B678),'ESP-DMU'!$B678,"")</f>
        <v>0.151</v>
      </c>
      <c r="C697" s="63">
        <f>IF(ISNUMBER('BLAST-USIT'!$B678),'BLAST-USIT'!$B678,"")</f>
        <v>0</v>
      </c>
      <c r="D697" s="63">
        <f>IF(ISNUMBER(DOE21D!$B678),DOE21D!$B678,"")</f>
        <v>0</v>
      </c>
      <c r="E697" s="63">
        <f>IF(ISNUMBER('SRES-SUN'!$B678),'SRES-SUN'!$B678,"")</f>
        <v>0</v>
      </c>
      <c r="F697" s="63" t="str">
        <f>IF(ISNUMBER('SRES-BRE'!$B678),'SRES-BRE'!$B678,"")</f>
        <v/>
      </c>
      <c r="G697" s="63">
        <f>IF(ISNUMBER(S3PAS!$B678),S3PAS!$B678,"")</f>
        <v>0</v>
      </c>
      <c r="H697" s="63">
        <f>IF(ISNUMBER(TRNSYS!$B678),TRNSYS!$B678,"")</f>
        <v>-3.48333333333333E-2</v>
      </c>
      <c r="I697" s="63">
        <f>IF(ISNUMBER(TASE!$B678),TASE!$B678,"")</f>
        <v>0</v>
      </c>
      <c r="J697" s="63">
        <f>IF(ISNUMBER(YourData!$B678),YourData!$B678,#N/A)</f>
        <v>-0.08</v>
      </c>
    </row>
    <row r="698" spans="1:10">
      <c r="A698" s="61">
        <v>12</v>
      </c>
      <c r="B698" s="63">
        <f>IF(ISNUMBER('ESP-DMU'!$B679),'ESP-DMU'!$B679,"")</f>
        <v>-0.77100000000000002</v>
      </c>
      <c r="C698" s="63">
        <f>IF(ISNUMBER('BLAST-USIT'!$B679),'BLAST-USIT'!$B679,"")</f>
        <v>-1.225471</v>
      </c>
      <c r="D698" s="63">
        <f>IF(ISNUMBER(DOE21D!$B679),DOE21D!$B679,"")</f>
        <v>-1.552</v>
      </c>
      <c r="E698" s="63">
        <f>IF(ISNUMBER('SRES-SUN'!$B679),'SRES-SUN'!$B679,"")</f>
        <v>-1.0660000000000001</v>
      </c>
      <c r="F698" s="63" t="str">
        <f>IF(ISNUMBER('SRES-BRE'!$B679),'SRES-BRE'!$B679,"")</f>
        <v/>
      </c>
      <c r="G698" s="63">
        <f>IF(ISNUMBER(S3PAS!$B679),S3PAS!$B679,"")</f>
        <v>-1.036</v>
      </c>
      <c r="H698" s="63">
        <f>IF(ISNUMBER(TRNSYS!$B679),TRNSYS!$B679,"")</f>
        <v>-1.4350000000000001</v>
      </c>
      <c r="I698" s="63">
        <f>IF(ISNUMBER(TASE!$B679),TASE!$B679,"")</f>
        <v>-0.42399999999999999</v>
      </c>
      <c r="J698" s="63">
        <f>IF(ISNUMBER(YourData!$B679),YourData!$B679,#N/A)</f>
        <v>-1.97</v>
      </c>
    </row>
    <row r="699" spans="1:10">
      <c r="A699" s="61">
        <v>13</v>
      </c>
      <c r="B699" s="63">
        <f>IF(ISNUMBER('ESP-DMU'!$B680),'ESP-DMU'!$B680,"")</f>
        <v>-2.66</v>
      </c>
      <c r="C699" s="63">
        <f>IF(ISNUMBER('BLAST-USIT'!$B680),'BLAST-USIT'!$B680,"")</f>
        <v>-2.487117</v>
      </c>
      <c r="D699" s="63">
        <f>IF(ISNUMBER(DOE21D!$B680),DOE21D!$B680,"")</f>
        <v>-2.8540000000000001</v>
      </c>
      <c r="E699" s="63">
        <f>IF(ISNUMBER('SRES-SUN'!$B680),'SRES-SUN'!$B680,"")</f>
        <v>-2.5859999999999999</v>
      </c>
      <c r="F699" s="63" t="str">
        <f>IF(ISNUMBER('SRES-BRE'!$B680),'SRES-BRE'!$B680,"")</f>
        <v/>
      </c>
      <c r="G699" s="63">
        <f>IF(ISNUMBER(S3PAS!$B680),S3PAS!$B680,"")</f>
        <v>-2.4980000000000002</v>
      </c>
      <c r="H699" s="63">
        <f>IF(ISNUMBER(TRNSYS!$B680),TRNSYS!$B680,"")</f>
        <v>-2.7202777777777798</v>
      </c>
      <c r="I699" s="63">
        <f>IF(ISNUMBER(TASE!$B680),TASE!$B680,"")</f>
        <v>-2.3639999999999999</v>
      </c>
      <c r="J699" s="63">
        <f>IF(ISNUMBER(YourData!$B680),YourData!$B680,#N/A)</f>
        <v>-3.36</v>
      </c>
    </row>
    <row r="700" spans="1:10">
      <c r="A700" s="61">
        <v>14</v>
      </c>
      <c r="B700" s="63">
        <f>IF(ISNUMBER('ESP-DMU'!$B681),'ESP-DMU'!$B681,"")</f>
        <v>-3.5750000000000002</v>
      </c>
      <c r="C700" s="63">
        <f>IF(ISNUMBER('BLAST-USIT'!$B681),'BLAST-USIT'!$B681,"")</f>
        <v>-2.9579409999999999</v>
      </c>
      <c r="D700" s="63">
        <f>IF(ISNUMBER(DOE21D!$B681),DOE21D!$B681,"")</f>
        <v>-3.3980000000000001</v>
      </c>
      <c r="E700" s="63">
        <f>IF(ISNUMBER('SRES-SUN'!$B681),'SRES-SUN'!$B681,"")</f>
        <v>-3.2250000000000001</v>
      </c>
      <c r="F700" s="63" t="str">
        <f>IF(ISNUMBER('SRES-BRE'!$B681),'SRES-BRE'!$B681,"")</f>
        <v/>
      </c>
      <c r="G700" s="63">
        <f>IF(ISNUMBER(S3PAS!$B681),S3PAS!$B681,"")</f>
        <v>-3.085</v>
      </c>
      <c r="H700" s="63">
        <f>IF(ISNUMBER(TRNSYS!$B681),TRNSYS!$B681,"")</f>
        <v>-3.1555555555555599</v>
      </c>
      <c r="I700" s="63">
        <f>IF(ISNUMBER(TASE!$B681),TASE!$B681,"")</f>
        <v>-2.7589999999999999</v>
      </c>
      <c r="J700" s="63">
        <f>IF(ISNUMBER(YourData!$B681),YourData!$B681,#N/A)</f>
        <v>-3.62</v>
      </c>
    </row>
    <row r="701" spans="1:10">
      <c r="A701" s="61">
        <v>15</v>
      </c>
      <c r="B701" s="63">
        <f>IF(ISNUMBER('ESP-DMU'!$B682),'ESP-DMU'!$B682,"")</f>
        <v>-3.5270000000000001</v>
      </c>
      <c r="C701" s="63">
        <f>IF(ISNUMBER('BLAST-USIT'!$B682),'BLAST-USIT'!$B682,"")</f>
        <v>-2.631008</v>
      </c>
      <c r="D701" s="63">
        <f>IF(ISNUMBER(DOE21D!$B682),DOE21D!$B682,"")</f>
        <v>-3.1160000000000001</v>
      </c>
      <c r="E701" s="63">
        <f>IF(ISNUMBER('SRES-SUN'!$B682),'SRES-SUN'!$B682,"")</f>
        <v>-2.8260000000000001</v>
      </c>
      <c r="F701" s="63" t="str">
        <f>IF(ISNUMBER('SRES-BRE'!$B682),'SRES-BRE'!$B682,"")</f>
        <v/>
      </c>
      <c r="G701" s="63">
        <f>IF(ISNUMBER(S3PAS!$B682),S3PAS!$B682,"")</f>
        <v>-2.637</v>
      </c>
      <c r="H701" s="63">
        <f>IF(ISNUMBER(TRNSYS!$B682),TRNSYS!$B682,"")</f>
        <v>-2.8444444444444401</v>
      </c>
      <c r="I701" s="63">
        <f>IF(ISNUMBER(TASE!$B682),TASE!$B682,"")</f>
        <v>-2.431</v>
      </c>
      <c r="J701" s="63">
        <f>IF(ISNUMBER(YourData!$B682),YourData!$B682,#N/A)</f>
        <v>-2.97</v>
      </c>
    </row>
    <row r="702" spans="1:10">
      <c r="A702" s="61">
        <v>16</v>
      </c>
      <c r="B702" s="63">
        <f>IF(ISNUMBER('ESP-DMU'!$B683),'ESP-DMU'!$B683,"")</f>
        <v>-2.4350000000000001</v>
      </c>
      <c r="C702" s="63">
        <f>IF(ISNUMBER('BLAST-USIT'!$B683),'BLAST-USIT'!$B683,"")</f>
        <v>-1.3491299999999999</v>
      </c>
      <c r="D702" s="63">
        <f>IF(ISNUMBER(DOE21D!$B683),DOE21D!$B683,"")</f>
        <v>-1.82</v>
      </c>
      <c r="E702" s="63">
        <f>IF(ISNUMBER('SRES-SUN'!$B683),'SRES-SUN'!$B683,"")</f>
        <v>-1.552</v>
      </c>
      <c r="F702" s="63" t="str">
        <f>IF(ISNUMBER('SRES-BRE'!$B683),'SRES-BRE'!$B683,"")</f>
        <v/>
      </c>
      <c r="G702" s="63">
        <f>IF(ISNUMBER(S3PAS!$B683),S3PAS!$B683,"")</f>
        <v>-1.345</v>
      </c>
      <c r="H702" s="63">
        <f>IF(ISNUMBER(TRNSYS!$B683),TRNSYS!$B683,"")</f>
        <v>-1.71583333333333</v>
      </c>
      <c r="I702" s="63">
        <f>IF(ISNUMBER(TASE!$B683),TASE!$B683,"")</f>
        <v>-1.1399999999999999</v>
      </c>
      <c r="J702" s="63">
        <f>IF(ISNUMBER(YourData!$B683),YourData!$B683,#N/A)</f>
        <v>-1.47</v>
      </c>
    </row>
    <row r="703" spans="1:10">
      <c r="A703" s="61">
        <v>17</v>
      </c>
      <c r="B703" s="63">
        <f>IF(ISNUMBER('ESP-DMU'!$B684),'ESP-DMU'!$B684,"")</f>
        <v>-0.35599999999999998</v>
      </c>
      <c r="C703" s="63">
        <f>IF(ISNUMBER('BLAST-USIT'!$B684),'BLAST-USIT'!$B684,"")</f>
        <v>0</v>
      </c>
      <c r="D703" s="63">
        <f>IF(ISNUMBER(DOE21D!$B684),DOE21D!$B684,"")</f>
        <v>0</v>
      </c>
      <c r="E703" s="63">
        <f>IF(ISNUMBER('SRES-SUN'!$B684),'SRES-SUN'!$B684,"")</f>
        <v>-1E-3</v>
      </c>
      <c r="F703" s="63" t="str">
        <f>IF(ISNUMBER('SRES-BRE'!$B684),'SRES-BRE'!$B684,"")</f>
        <v/>
      </c>
      <c r="G703" s="63">
        <f>IF(ISNUMBER(S3PAS!$B684),S3PAS!$B684,"")</f>
        <v>0</v>
      </c>
      <c r="H703" s="63">
        <f>IF(ISNUMBER(TRNSYS!$B684),TRNSYS!$B684,"")</f>
        <v>0</v>
      </c>
      <c r="I703" s="63">
        <f>IF(ISNUMBER(TASE!$B684),TASE!$B684,"")</f>
        <v>0</v>
      </c>
      <c r="J703" s="63">
        <f>IF(ISNUMBER(YourData!$B684),YourData!$B684,#N/A)</f>
        <v>-0.02</v>
      </c>
    </row>
    <row r="704" spans="1:10">
      <c r="A704" s="61">
        <v>18</v>
      </c>
      <c r="B704" s="63">
        <f>IF(ISNUMBER('ESP-DMU'!$B685),'ESP-DMU'!$B685,"")</f>
        <v>0.24299999999999999</v>
      </c>
      <c r="C704" s="63">
        <f>IF(ISNUMBER('BLAST-USIT'!$B685),'BLAST-USIT'!$B685,"")</f>
        <v>0.95016849999999997</v>
      </c>
      <c r="D704" s="63">
        <f>IF(ISNUMBER(DOE21D!$B685),DOE21D!$B685,"")</f>
        <v>0.77500000000000002</v>
      </c>
      <c r="E704" s="63">
        <f>IF(ISNUMBER('SRES-SUN'!$B685),'SRES-SUN'!$B685,"")</f>
        <v>0.8</v>
      </c>
      <c r="F704" s="63" t="str">
        <f>IF(ISNUMBER('SRES-BRE'!$B685),'SRES-BRE'!$B685,"")</f>
        <v/>
      </c>
      <c r="G704" s="63">
        <f>IF(ISNUMBER(S3PAS!$B685),S3PAS!$B685,"")</f>
        <v>0.88</v>
      </c>
      <c r="H704" s="63">
        <f>IF(ISNUMBER(TRNSYS!$B685),TRNSYS!$B685,"")</f>
        <v>0.77305555555555605</v>
      </c>
      <c r="I704" s="63">
        <f>IF(ISNUMBER(TASE!$B685),TASE!$B685,"")</f>
        <v>1.292</v>
      </c>
      <c r="J704" s="63">
        <f>IF(ISNUMBER(YourData!$B685),YourData!$B685,#N/A)</f>
        <v>0.43</v>
      </c>
    </row>
    <row r="705" spans="1:10">
      <c r="A705" s="61">
        <v>19</v>
      </c>
      <c r="B705" s="63">
        <f>IF(ISNUMBER('ESP-DMU'!$B686),'ESP-DMU'!$B686,"")</f>
        <v>1.53</v>
      </c>
      <c r="C705" s="63">
        <f>IF(ISNUMBER('BLAST-USIT'!$B686),'BLAST-USIT'!$B686,"")</f>
        <v>2.3779189999999999</v>
      </c>
      <c r="D705" s="63">
        <f>IF(ISNUMBER(DOE21D!$B686),DOE21D!$B686,"")</f>
        <v>2.2320000000000002</v>
      </c>
      <c r="E705" s="63">
        <f>IF(ISNUMBER('SRES-SUN'!$B686),'SRES-SUN'!$B686,"")</f>
        <v>2.34</v>
      </c>
      <c r="F705" s="63" t="str">
        <f>IF(ISNUMBER('SRES-BRE'!$B686),'SRES-BRE'!$B686,"")</f>
        <v/>
      </c>
      <c r="G705" s="63">
        <f>IF(ISNUMBER(S3PAS!$B686),S3PAS!$B686,"")</f>
        <v>2.331</v>
      </c>
      <c r="H705" s="63">
        <f>IF(ISNUMBER(TRNSYS!$B686),TRNSYS!$B686,"")</f>
        <v>2.3013888888888898</v>
      </c>
      <c r="I705" s="63">
        <f>IF(ISNUMBER(TASE!$B686),TASE!$B686,"")</f>
        <v>2.4449999999999998</v>
      </c>
      <c r="J705" s="63">
        <f>IF(ISNUMBER(YourData!$B686),YourData!$B686,#N/A)</f>
        <v>1.83</v>
      </c>
    </row>
    <row r="706" spans="1:10">
      <c r="A706" s="61">
        <v>20</v>
      </c>
      <c r="B706" s="63">
        <f>IF(ISNUMBER('ESP-DMU'!$B687),'ESP-DMU'!$B687,"")</f>
        <v>2.3210000000000002</v>
      </c>
      <c r="C706" s="63">
        <f>IF(ISNUMBER('BLAST-USIT'!$B687),'BLAST-USIT'!$B687,"")</f>
        <v>2.8664869999999998</v>
      </c>
      <c r="D706" s="63">
        <f>IF(ISNUMBER(DOE21D!$B687),DOE21D!$B687,"")</f>
        <v>2.9329999999999998</v>
      </c>
      <c r="E706" s="63">
        <f>IF(ISNUMBER('SRES-SUN'!$B687),'SRES-SUN'!$B687,"")</f>
        <v>2.988</v>
      </c>
      <c r="F706" s="63" t="str">
        <f>IF(ISNUMBER('SRES-BRE'!$B687),'SRES-BRE'!$B687,"")</f>
        <v/>
      </c>
      <c r="G706" s="63">
        <f>IF(ISNUMBER(S3PAS!$B687),S3PAS!$B687,"")</f>
        <v>2.9489999999999998</v>
      </c>
      <c r="H706" s="63">
        <f>IF(ISNUMBER(TRNSYS!$B687),TRNSYS!$B687,"")</f>
        <v>2.9666666666666699</v>
      </c>
      <c r="I706" s="63">
        <f>IF(ISNUMBER(TASE!$B687),TASE!$B687,"")</f>
        <v>2.9409999999999998</v>
      </c>
      <c r="J706" s="63">
        <f>IF(ISNUMBER(YourData!$B687),YourData!$B687,#N/A)</f>
        <v>2.57</v>
      </c>
    </row>
    <row r="707" spans="1:10">
      <c r="A707" s="61">
        <v>21</v>
      </c>
      <c r="B707" s="63">
        <f>IF(ISNUMBER('ESP-DMU'!$B688),'ESP-DMU'!$B688,"")</f>
        <v>2.641</v>
      </c>
      <c r="C707" s="63">
        <f>IF(ISNUMBER('BLAST-USIT'!$B688),'BLAST-USIT'!$B688,"")</f>
        <v>3.212612</v>
      </c>
      <c r="D707" s="63">
        <f>IF(ISNUMBER(DOE21D!$B688),DOE21D!$B688,"")</f>
        <v>3.323</v>
      </c>
      <c r="E707" s="63">
        <f>IF(ISNUMBER('SRES-SUN'!$B688),'SRES-SUN'!$B688,"")</f>
        <v>3.3650000000000002</v>
      </c>
      <c r="F707" s="63" t="str">
        <f>IF(ISNUMBER('SRES-BRE'!$B688),'SRES-BRE'!$B688,"")</f>
        <v/>
      </c>
      <c r="G707" s="63">
        <f>IF(ISNUMBER(S3PAS!$B688),S3PAS!$B688,"")</f>
        <v>3.3090000000000002</v>
      </c>
      <c r="H707" s="63">
        <f>IF(ISNUMBER(TRNSYS!$B688),TRNSYS!$B688,"")</f>
        <v>3.2777777777777799</v>
      </c>
      <c r="I707" s="63">
        <f>IF(ISNUMBER(TASE!$B688),TASE!$B688,"")</f>
        <v>3.4049999999999998</v>
      </c>
      <c r="J707" s="63">
        <f>IF(ISNUMBER(YourData!$B688),YourData!$B688,#N/A)</f>
        <v>2.98</v>
      </c>
    </row>
    <row r="708" spans="1:10">
      <c r="A708" s="61">
        <v>22</v>
      </c>
      <c r="B708" s="63">
        <f>IF(ISNUMBER('ESP-DMU'!$B689),'ESP-DMU'!$B689,"")</f>
        <v>2.899</v>
      </c>
      <c r="C708" s="63">
        <f>IF(ISNUMBER('BLAST-USIT'!$B689),'BLAST-USIT'!$B689,"")</f>
        <v>3.2845110000000002</v>
      </c>
      <c r="D708" s="63">
        <f>IF(ISNUMBER(DOE21D!$B689),DOE21D!$B689,"")</f>
        <v>3.4870000000000001</v>
      </c>
      <c r="E708" s="63">
        <f>IF(ISNUMBER('SRES-SUN'!$B689),'SRES-SUN'!$B689,"")</f>
        <v>3.532</v>
      </c>
      <c r="F708" s="63" t="str">
        <f>IF(ISNUMBER('SRES-BRE'!$B689),'SRES-BRE'!$B689,"")</f>
        <v/>
      </c>
      <c r="G708" s="63">
        <f>IF(ISNUMBER(S3PAS!$B689),S3PAS!$B689,"")</f>
        <v>3.347</v>
      </c>
      <c r="H708" s="63">
        <f>IF(ISNUMBER(TRNSYS!$B689),TRNSYS!$B689,"")</f>
        <v>3.4611111111111099</v>
      </c>
      <c r="I708" s="63">
        <f>IF(ISNUMBER(TASE!$B689),TASE!$B689,"")</f>
        <v>3.5939999999999999</v>
      </c>
      <c r="J708" s="63">
        <f>IF(ISNUMBER(YourData!$B689),YourData!$B689,#N/A)</f>
        <v>3.19</v>
      </c>
    </row>
    <row r="709" spans="1:10">
      <c r="A709" s="61">
        <v>23</v>
      </c>
      <c r="B709" s="63">
        <f>IF(ISNUMBER('ESP-DMU'!$B690),'ESP-DMU'!$B690,"")</f>
        <v>3.0169999999999999</v>
      </c>
      <c r="C709" s="63">
        <f>IF(ISNUMBER('BLAST-USIT'!$B690),'BLAST-USIT'!$B690,"")</f>
        <v>3.3307470000000001</v>
      </c>
      <c r="D709" s="63">
        <f>IF(ISNUMBER(DOE21D!$B690),DOE21D!$B690,"")</f>
        <v>3.5139999999999998</v>
      </c>
      <c r="E709" s="63">
        <f>IF(ISNUMBER('SRES-SUN'!$B690),'SRES-SUN'!$B690,"")</f>
        <v>3.605</v>
      </c>
      <c r="F709" s="63" t="str">
        <f>IF(ISNUMBER('SRES-BRE'!$B690),'SRES-BRE'!$B690,"")</f>
        <v/>
      </c>
      <c r="G709" s="63">
        <f>IF(ISNUMBER(S3PAS!$B690),S3PAS!$B690,"")</f>
        <v>3.4940000000000002</v>
      </c>
      <c r="H709" s="63">
        <f>IF(ISNUMBER(TRNSYS!$B690),TRNSYS!$B690,"")</f>
        <v>3.5</v>
      </c>
      <c r="I709" s="63">
        <f>IF(ISNUMBER(TASE!$B690),TASE!$B690,"")</f>
        <v>3.6960000000000002</v>
      </c>
      <c r="J709" s="63">
        <f>IF(ISNUMBER(YourData!$B690),YourData!$B690,#N/A)</f>
        <v>3.25</v>
      </c>
    </row>
    <row r="710" spans="1:10">
      <c r="A710" s="61">
        <v>24</v>
      </c>
      <c r="B710" s="63">
        <f>IF(ISNUMBER('ESP-DMU'!$B691),'ESP-DMU'!$B691,"")</f>
        <v>3.008</v>
      </c>
      <c r="C710" s="63">
        <f>IF(ISNUMBER('BLAST-USIT'!$B691),'BLAST-USIT'!$B691,"")</f>
        <v>3.387975</v>
      </c>
      <c r="D710" s="63">
        <f>IF(ISNUMBER(DOE21D!$B691),DOE21D!$B691,"")</f>
        <v>3.5609999999999999</v>
      </c>
      <c r="E710" s="63">
        <f>IF(ISNUMBER('SRES-SUN'!$B691),'SRES-SUN'!$B691,"")</f>
        <v>3.6629999999999998</v>
      </c>
      <c r="F710" s="63" t="str">
        <f>IF(ISNUMBER('SRES-BRE'!$B691),'SRES-BRE'!$B691,"")</f>
        <v/>
      </c>
      <c r="G710" s="63">
        <f>IF(ISNUMBER(S3PAS!$B691),S3PAS!$B691,"")</f>
        <v>3.5270000000000001</v>
      </c>
      <c r="H710" s="63">
        <f>IF(ISNUMBER(TRNSYS!$B691),TRNSYS!$B691,"")</f>
        <v>3.4722222222222201</v>
      </c>
      <c r="I710" s="63">
        <f>IF(ISNUMBER(TASE!$B691),TASE!$B691,"")</f>
        <v>3.7690000000000001</v>
      </c>
      <c r="J710" s="63">
        <f>IF(ISNUMBER(YourData!$B691),YourData!$B691,#N/A)</f>
        <v>3.26</v>
      </c>
    </row>
    <row r="711" spans="1:10">
      <c r="A711" s="60" t="s">
        <v>87</v>
      </c>
      <c r="B711" s="60" t="s">
        <v>87</v>
      </c>
      <c r="C711" s="60" t="s">
        <v>87</v>
      </c>
      <c r="D711" s="60" t="s">
        <v>87</v>
      </c>
      <c r="E711" s="60" t="s">
        <v>87</v>
      </c>
      <c r="F711" s="60" t="s">
        <v>87</v>
      </c>
      <c r="G711" s="60" t="s">
        <v>87</v>
      </c>
      <c r="H711" s="60" t="s">
        <v>87</v>
      </c>
      <c r="I711" s="60" t="s">
        <v>87</v>
      </c>
      <c r="J711" s="60" t="s">
        <v>87</v>
      </c>
    </row>
    <row r="712" spans="1:10">
      <c r="D712" s="13"/>
    </row>
    <row r="713" spans="1:10">
      <c r="D713" s="13"/>
    </row>
    <row r="714" spans="1:10">
      <c r="D714" s="13"/>
      <c r="J714" s="53"/>
    </row>
    <row r="715" spans="1:10">
      <c r="D715" s="13"/>
      <c r="J715" s="53"/>
    </row>
    <row r="716" spans="1:10">
      <c r="D716" s="13"/>
      <c r="J716" s="53"/>
    </row>
    <row r="717" spans="1:10">
      <c r="D717" s="13"/>
      <c r="J717" s="60"/>
    </row>
    <row r="718" spans="1:10">
      <c r="D718" s="13"/>
    </row>
    <row r="719" spans="1:10">
      <c r="D719" s="13"/>
    </row>
    <row r="720" spans="1:10">
      <c r="A720" s="51" t="s">
        <v>133</v>
      </c>
      <c r="D720" s="13"/>
    </row>
    <row r="721" spans="1:10">
      <c r="A721" s="51" t="s">
        <v>137</v>
      </c>
      <c r="D721" s="13"/>
    </row>
    <row r="722" spans="1:10">
      <c r="A722" s="51" t="s">
        <v>135</v>
      </c>
      <c r="D722" s="13"/>
    </row>
    <row r="723" spans="1:10">
      <c r="A723" s="51" t="s">
        <v>65</v>
      </c>
      <c r="B723" s="52" t="str">
        <f>'ESP-DMU'!$E$54</f>
        <v>ESP/DMU</v>
      </c>
      <c r="C723" s="52" t="str">
        <f>'BLAST-USIT'!$E$54</f>
        <v>BLAST/US-IT</v>
      </c>
      <c r="D723" s="52" t="str">
        <f>DOE21D!$E$54</f>
        <v>DOE21D/NREL</v>
      </c>
      <c r="E723" s="52" t="str">
        <f>'SRES-SUN'!$E$54</f>
        <v>SRES-SUN/NREL</v>
      </c>
      <c r="F723" s="52" t="str">
        <f>'SRES-BRE'!$E$54</f>
        <v>SRES/BRE</v>
      </c>
      <c r="G723" s="52" t="str">
        <f>S3PAS!$E$54</f>
        <v>S3PAS/SPAIN</v>
      </c>
      <c r="H723" s="52" t="str">
        <f>TRNSYS!$E$54</f>
        <v>TSYS/BEL-BRE</v>
      </c>
      <c r="I723" s="52" t="str">
        <f>TASE!$E$54</f>
        <v>TASE/FINLAND</v>
      </c>
      <c r="J723" s="52" t="str">
        <f>YourData!$E$54</f>
        <v>OS/NREL</v>
      </c>
    </row>
    <row r="724" spans="1:10">
      <c r="A724" s="51" t="s">
        <v>66</v>
      </c>
      <c r="B724" s="52" t="str">
        <f>'ESP-DMU'!$E$52</f>
        <v>DMU</v>
      </c>
      <c r="C724" s="52" t="str">
        <f>'BLAST-USIT'!$E$52</f>
        <v>US-IT</v>
      </c>
      <c r="D724" s="52" t="str">
        <f>DOE21D!$E$52</f>
        <v>NREL</v>
      </c>
      <c r="E724" s="52" t="str">
        <f>'SRES-SUN'!$E$52</f>
        <v>NREL</v>
      </c>
      <c r="F724" s="52" t="str">
        <f>'SRES-BRE'!$E$52</f>
        <v>BRE</v>
      </c>
      <c r="G724" s="52" t="str">
        <f>S3PAS!$E$52</f>
        <v>SPAIN</v>
      </c>
      <c r="H724" s="52" t="str">
        <f>TRNSYS!$E$52</f>
        <v>BEL-BRE</v>
      </c>
      <c r="I724" s="52" t="str">
        <f>TASE!$E$52</f>
        <v>FINLAND</v>
      </c>
      <c r="J724" s="52" t="str">
        <f>YourData!$E$52</f>
        <v>NREL</v>
      </c>
    </row>
    <row r="725" spans="1:10">
      <c r="A725" s="51" t="s">
        <v>85</v>
      </c>
      <c r="B725" s="53" t="s">
        <v>136</v>
      </c>
      <c r="C725" s="53" t="s">
        <v>136</v>
      </c>
      <c r="D725" s="53" t="s">
        <v>136</v>
      </c>
      <c r="E725" s="53" t="s">
        <v>136</v>
      </c>
      <c r="F725" s="53" t="s">
        <v>136</v>
      </c>
      <c r="G725" s="53" t="s">
        <v>136</v>
      </c>
      <c r="H725" s="53" t="s">
        <v>136</v>
      </c>
      <c r="I725" s="53" t="s">
        <v>136</v>
      </c>
      <c r="J725" s="53" t="s">
        <v>136</v>
      </c>
    </row>
    <row r="726" spans="1:10">
      <c r="A726" s="60" t="s">
        <v>87</v>
      </c>
      <c r="B726" s="60" t="s">
        <v>87</v>
      </c>
      <c r="C726" s="60" t="s">
        <v>87</v>
      </c>
      <c r="D726" s="60" t="s">
        <v>87</v>
      </c>
      <c r="E726" s="60" t="s">
        <v>87</v>
      </c>
      <c r="F726" s="60" t="s">
        <v>87</v>
      </c>
      <c r="G726" s="60" t="s">
        <v>87</v>
      </c>
      <c r="H726" s="60" t="s">
        <v>87</v>
      </c>
      <c r="I726" s="60" t="s">
        <v>87</v>
      </c>
      <c r="J726" s="60" t="s">
        <v>87</v>
      </c>
    </row>
    <row r="727" spans="1:10">
      <c r="A727" s="60"/>
      <c r="B727" s="52" t="str">
        <f>'ESP-DMU'!$E$54</f>
        <v>ESP/DMU</v>
      </c>
      <c r="C727" s="52" t="str">
        <f>'BLAST-USIT'!$E$54</f>
        <v>BLAST/US-IT</v>
      </c>
      <c r="D727" s="52" t="str">
        <f>DOE21D!$E$54</f>
        <v>DOE21D/NREL</v>
      </c>
      <c r="E727" s="52" t="str">
        <f>'SRES-SUN'!$E$54</f>
        <v>SRES-SUN/NREL</v>
      </c>
      <c r="F727" s="52" t="str">
        <f>'SRES-BRE'!$E$54</f>
        <v>SRES/BRE</v>
      </c>
      <c r="G727" s="52" t="str">
        <f>S3PAS!$E$54</f>
        <v>S3PAS/SPAIN</v>
      </c>
      <c r="H727" s="52" t="str">
        <f>TRNSYS!$E$54</f>
        <v>TSYS/BEL-BRE</v>
      </c>
      <c r="I727" s="52" t="str">
        <f>TASE!$E$54</f>
        <v>TASE/FINLAND</v>
      </c>
      <c r="J727" s="52" t="str">
        <f>YourData!$E$54</f>
        <v>OS/NREL</v>
      </c>
    </row>
    <row r="728" spans="1:10">
      <c r="A728" s="61">
        <v>1</v>
      </c>
      <c r="B728" s="63">
        <f>IF(ISNUMBER('ESP-DMU'!$B708),'ESP-DMU'!$B708,"")</f>
        <v>2.4409999999999998</v>
      </c>
      <c r="C728" s="63">
        <f>IF(ISNUMBER('BLAST-USIT'!$B708),'BLAST-USIT'!$B708,"")</f>
        <v>3.103939</v>
      </c>
      <c r="D728" s="63">
        <f>IF(ISNUMBER(DOE21D!$B708),DOE21D!$B708,"")</f>
        <v>3.101</v>
      </c>
      <c r="E728" s="63">
        <f>IF(ISNUMBER('SRES-SUN'!$B708),'SRES-SUN'!$B708,"")</f>
        <v>3.3940000000000001</v>
      </c>
      <c r="F728" s="63" t="str">
        <f>IF(ISNUMBER('SRES-BRE'!$B708),'SRES-BRE'!$B708,"")</f>
        <v/>
      </c>
      <c r="G728" s="63">
        <f>IF(ISNUMBER(S3PAS!$B708),S3PAS!$B708,"")</f>
        <v>3.2080000000000002</v>
      </c>
      <c r="H728" s="63">
        <f>IF(ISNUMBER(TRNSYS!$B708),TRNSYS!$B708,"")</f>
        <v>3.0805555555555602</v>
      </c>
      <c r="I728" s="63">
        <f>IF(ISNUMBER(TASE!$B708),TASE!$B708,"")</f>
        <v>3.4</v>
      </c>
      <c r="J728" s="63">
        <f>IF(ISNUMBER(YourData!$B708),YourData!$B708,#N/A)</f>
        <v>2.69</v>
      </c>
    </row>
    <row r="729" spans="1:10">
      <c r="A729" s="61">
        <v>2</v>
      </c>
      <c r="B729" s="63">
        <f>IF(ISNUMBER('ESP-DMU'!$B709),'ESP-DMU'!$B709,"")</f>
        <v>2.6059999999999999</v>
      </c>
      <c r="C729" s="63">
        <f>IF(ISNUMBER('BLAST-USIT'!$B709),'BLAST-USIT'!$B709,"")</f>
        <v>3.1985890000000001</v>
      </c>
      <c r="D729" s="63">
        <f>IF(ISNUMBER(DOE21D!$B709),DOE21D!$B709,"")</f>
        <v>3.2370000000000001</v>
      </c>
      <c r="E729" s="63">
        <f>IF(ISNUMBER('SRES-SUN'!$B709),'SRES-SUN'!$B709,"")</f>
        <v>3.54</v>
      </c>
      <c r="F729" s="63" t="str">
        <f>IF(ISNUMBER('SRES-BRE'!$B709),'SRES-BRE'!$B709,"")</f>
        <v/>
      </c>
      <c r="G729" s="63">
        <f>IF(ISNUMBER(S3PAS!$B709),S3PAS!$B709,"")</f>
        <v>3.3490000000000002</v>
      </c>
      <c r="H729" s="63">
        <f>IF(ISNUMBER(TRNSYS!$B709),TRNSYS!$B709,"")</f>
        <v>3.2027777777777802</v>
      </c>
      <c r="I729" s="63">
        <f>IF(ISNUMBER(TASE!$B709),TASE!$B709,"")</f>
        <v>3.5470000000000002</v>
      </c>
      <c r="J729" s="63">
        <f>IF(ISNUMBER(YourData!$B709),YourData!$B709,#N/A)</f>
        <v>2.83</v>
      </c>
    </row>
    <row r="730" spans="1:10">
      <c r="A730" s="61">
        <v>3</v>
      </c>
      <c r="B730" s="63">
        <f>IF(ISNUMBER('ESP-DMU'!$B710),'ESP-DMU'!$B710,"")</f>
        <v>2.6230000000000002</v>
      </c>
      <c r="C730" s="63">
        <f>IF(ISNUMBER('BLAST-USIT'!$B710),'BLAST-USIT'!$B710,"")</f>
        <v>3.2044450000000002</v>
      </c>
      <c r="D730" s="63">
        <f>IF(ISNUMBER(DOE21D!$B710),DOE21D!$B710,"")</f>
        <v>3.2789999999999999</v>
      </c>
      <c r="E730" s="63">
        <f>IF(ISNUMBER('SRES-SUN'!$B710),'SRES-SUN'!$B710,"")</f>
        <v>3.5569999999999999</v>
      </c>
      <c r="F730" s="63" t="str">
        <f>IF(ISNUMBER('SRES-BRE'!$B710),'SRES-BRE'!$B710,"")</f>
        <v/>
      </c>
      <c r="G730" s="63">
        <f>IF(ISNUMBER(S3PAS!$B710),S3PAS!$B710,"")</f>
        <v>3.3820000000000001</v>
      </c>
      <c r="H730" s="63">
        <f>IF(ISNUMBER(TRNSYS!$B710),TRNSYS!$B710,"")</f>
        <v>3.2777777777777799</v>
      </c>
      <c r="I730" s="63">
        <f>IF(ISNUMBER(TASE!$B710),TASE!$B710,"")</f>
        <v>3.573</v>
      </c>
      <c r="J730" s="63">
        <f>IF(ISNUMBER(YourData!$B710),YourData!$B710,#N/A)</f>
        <v>2.9</v>
      </c>
    </row>
    <row r="731" spans="1:10">
      <c r="A731" s="61">
        <v>4</v>
      </c>
      <c r="B731" s="63">
        <f>IF(ISNUMBER('ESP-DMU'!$B711),'ESP-DMU'!$B711,"")</f>
        <v>2.6669999999999998</v>
      </c>
      <c r="C731" s="63">
        <f>IF(ISNUMBER('BLAST-USIT'!$B711),'BLAST-USIT'!$B711,"")</f>
        <v>3.3056040000000002</v>
      </c>
      <c r="D731" s="63">
        <f>IF(ISNUMBER(DOE21D!$B711),DOE21D!$B711,"")</f>
        <v>3.3769999999999998</v>
      </c>
      <c r="E731" s="63">
        <f>IF(ISNUMBER('SRES-SUN'!$B711),'SRES-SUN'!$B711,"")</f>
        <v>3.613</v>
      </c>
      <c r="F731" s="63" t="str">
        <f>IF(ISNUMBER('SRES-BRE'!$B711),'SRES-BRE'!$B711,"")</f>
        <v/>
      </c>
      <c r="G731" s="63">
        <f>IF(ISNUMBER(S3PAS!$B711),S3PAS!$B711,"")</f>
        <v>3.4470000000000001</v>
      </c>
      <c r="H731" s="63">
        <f>IF(ISNUMBER(TRNSYS!$B711),TRNSYS!$B711,"")</f>
        <v>3.3305555555555602</v>
      </c>
      <c r="I731" s="63">
        <f>IF(ISNUMBER(TASE!$B711),TASE!$B711,"")</f>
        <v>3.629</v>
      </c>
      <c r="J731" s="63">
        <f>IF(ISNUMBER(YourData!$B711),YourData!$B711,#N/A)</f>
        <v>2.98</v>
      </c>
    </row>
    <row r="732" spans="1:10">
      <c r="A732" s="61">
        <v>5</v>
      </c>
      <c r="B732" s="63">
        <f>IF(ISNUMBER('ESP-DMU'!$B712),'ESP-DMU'!$B712,"")</f>
        <v>2.7440000000000002</v>
      </c>
      <c r="C732" s="63">
        <f>IF(ISNUMBER('BLAST-USIT'!$B712),'BLAST-USIT'!$B712,"")</f>
        <v>3.3668550000000002</v>
      </c>
      <c r="D732" s="63">
        <f>IF(ISNUMBER(DOE21D!$B712),DOE21D!$B712,"")</f>
        <v>3.4460000000000002</v>
      </c>
      <c r="E732" s="63">
        <f>IF(ISNUMBER('SRES-SUN'!$B712),'SRES-SUN'!$B712,"")</f>
        <v>3.6659999999999999</v>
      </c>
      <c r="F732" s="63" t="str">
        <f>IF(ISNUMBER('SRES-BRE'!$B712),'SRES-BRE'!$B712,"")</f>
        <v/>
      </c>
      <c r="G732" s="63">
        <f>IF(ISNUMBER(S3PAS!$B712),S3PAS!$B712,"")</f>
        <v>3.5059999999999998</v>
      </c>
      <c r="H732" s="63">
        <f>IF(ISNUMBER(TRNSYS!$B712),TRNSYS!$B712,"")</f>
        <v>3.4166666666666701</v>
      </c>
      <c r="I732" s="63">
        <f>IF(ISNUMBER(TASE!$B712),TASE!$B712,"")</f>
        <v>3.6869999999999998</v>
      </c>
      <c r="J732" s="63">
        <f>IF(ISNUMBER(YourData!$B712),YourData!$B712,#N/A)</f>
        <v>3.06</v>
      </c>
    </row>
    <row r="733" spans="1:10">
      <c r="A733" s="61">
        <v>6</v>
      </c>
      <c r="B733" s="63">
        <f>IF(ISNUMBER('ESP-DMU'!$B713),'ESP-DMU'!$B713,"")</f>
        <v>2.8</v>
      </c>
      <c r="C733" s="63">
        <f>IF(ISNUMBER('BLAST-USIT'!$B713),'BLAST-USIT'!$B713,"")</f>
        <v>3.3992879999999999</v>
      </c>
      <c r="D733" s="63">
        <f>IF(ISNUMBER(DOE21D!$B713),DOE21D!$B713,"")</f>
        <v>3.4980000000000002</v>
      </c>
      <c r="E733" s="63">
        <f>IF(ISNUMBER('SRES-SUN'!$B713),'SRES-SUN'!$B713,"")</f>
        <v>3.7149999999999999</v>
      </c>
      <c r="F733" s="63" t="str">
        <f>IF(ISNUMBER('SRES-BRE'!$B713),'SRES-BRE'!$B713,"")</f>
        <v/>
      </c>
      <c r="G733" s="63">
        <f>IF(ISNUMBER(S3PAS!$B713),S3PAS!$B713,"")</f>
        <v>3.5579999999999998</v>
      </c>
      <c r="H733" s="63">
        <f>IF(ISNUMBER(TRNSYS!$B713),TRNSYS!$B713,"")</f>
        <v>3.4694444444444401</v>
      </c>
      <c r="I733" s="63">
        <f>IF(ISNUMBER(TASE!$B713),TASE!$B713,"")</f>
        <v>3.7469999999999999</v>
      </c>
      <c r="J733" s="63">
        <f>IF(ISNUMBER(YourData!$B713),YourData!$B713,#N/A)</f>
        <v>3.12</v>
      </c>
    </row>
    <row r="734" spans="1:10">
      <c r="A734" s="61">
        <v>7</v>
      </c>
      <c r="B734" s="63">
        <f>IF(ISNUMBER('ESP-DMU'!$B714),'ESP-DMU'!$B714,"")</f>
        <v>2.8340000000000001</v>
      </c>
      <c r="C734" s="63">
        <f>IF(ISNUMBER('BLAST-USIT'!$B714),'BLAST-USIT'!$B714,"")</f>
        <v>3.453233</v>
      </c>
      <c r="D734" s="63">
        <f>IF(ISNUMBER(DOE21D!$B714),DOE21D!$B714,"")</f>
        <v>3.5569999999999999</v>
      </c>
      <c r="E734" s="63">
        <f>IF(ISNUMBER('SRES-SUN'!$B714),'SRES-SUN'!$B714,"")</f>
        <v>3.76</v>
      </c>
      <c r="F734" s="63" t="str">
        <f>IF(ISNUMBER('SRES-BRE'!$B714),'SRES-BRE'!$B714,"")</f>
        <v/>
      </c>
      <c r="G734" s="63">
        <f>IF(ISNUMBER(S3PAS!$B714),S3PAS!$B714,"")</f>
        <v>3.605</v>
      </c>
      <c r="H734" s="63">
        <f>IF(ISNUMBER(TRNSYS!$B714),TRNSYS!$B714,"")</f>
        <v>3.5166666666666702</v>
      </c>
      <c r="I734" s="63">
        <f>IF(ISNUMBER(TASE!$B714),TASE!$B714,"")</f>
        <v>3.7970000000000002</v>
      </c>
      <c r="J734" s="63">
        <f>IF(ISNUMBER(YourData!$B714),YourData!$B714,#N/A)</f>
        <v>3.17</v>
      </c>
    </row>
    <row r="735" spans="1:10">
      <c r="A735" s="61">
        <v>8</v>
      </c>
      <c r="B735" s="63">
        <f>IF(ISNUMBER('ESP-DMU'!$B715),'ESP-DMU'!$B715,"")</f>
        <v>2.8370000000000002</v>
      </c>
      <c r="C735" s="63">
        <f>IF(ISNUMBER('BLAST-USIT'!$B715),'BLAST-USIT'!$B715,"")</f>
        <v>3.3760340000000002</v>
      </c>
      <c r="D735" s="63">
        <f>IF(ISNUMBER(DOE21D!$B715),DOE21D!$B715,"")</f>
        <v>3.516</v>
      </c>
      <c r="E735" s="63">
        <f>IF(ISNUMBER('SRES-SUN'!$B715),'SRES-SUN'!$B715,"")</f>
        <v>3.7490000000000001</v>
      </c>
      <c r="F735" s="63" t="str">
        <f>IF(ISNUMBER('SRES-BRE'!$B715),'SRES-BRE'!$B715,"")</f>
        <v/>
      </c>
      <c r="G735" s="63">
        <f>IF(ISNUMBER(S3PAS!$B715),S3PAS!$B715,"")</f>
        <v>3.6080000000000001</v>
      </c>
      <c r="H735" s="63">
        <f>IF(ISNUMBER(TRNSYS!$B715),TRNSYS!$B715,"")</f>
        <v>3.4638888888888899</v>
      </c>
      <c r="I735" s="63">
        <f>IF(ISNUMBER(TASE!$B715),TASE!$B715,"")</f>
        <v>3.794</v>
      </c>
      <c r="J735" s="63">
        <f>IF(ISNUMBER(YourData!$B715),YourData!$B715,#N/A)</f>
        <v>3.06</v>
      </c>
    </row>
    <row r="736" spans="1:10">
      <c r="A736" s="61">
        <v>9</v>
      </c>
      <c r="B736" s="63">
        <f>IF(ISNUMBER('ESP-DMU'!$B716),'ESP-DMU'!$B716,"")</f>
        <v>2.641</v>
      </c>
      <c r="C736" s="63">
        <f>IF(ISNUMBER('BLAST-USIT'!$B716),'BLAST-USIT'!$B716,"")</f>
        <v>2.8980779999999999</v>
      </c>
      <c r="D736" s="63">
        <f>IF(ISNUMBER(DOE21D!$B716),DOE21D!$B716,"")</f>
        <v>2.9740000000000002</v>
      </c>
      <c r="E736" s="63">
        <f>IF(ISNUMBER('SRES-SUN'!$B716),'SRES-SUN'!$B716,"")</f>
        <v>3.17</v>
      </c>
      <c r="F736" s="63" t="str">
        <f>IF(ISNUMBER('SRES-BRE'!$B716),'SRES-BRE'!$B716,"")</f>
        <v/>
      </c>
      <c r="G736" s="63">
        <f>IF(ISNUMBER(S3PAS!$B716),S3PAS!$B716,"")</f>
        <v>3.08</v>
      </c>
      <c r="H736" s="63">
        <f>IF(ISNUMBER(TRNSYS!$B716),TRNSYS!$B716,"")</f>
        <v>2.8333333333333299</v>
      </c>
      <c r="I736" s="63">
        <f>IF(ISNUMBER(TASE!$B716),TASE!$B716,"")</f>
        <v>3.1680000000000001</v>
      </c>
      <c r="J736" s="63">
        <f>IF(ISNUMBER(YourData!$B716),YourData!$B716,#N/A)</f>
        <v>2.44</v>
      </c>
    </row>
    <row r="737" spans="1:10">
      <c r="A737" s="61">
        <v>10</v>
      </c>
      <c r="B737" s="63">
        <f>IF(ISNUMBER('ESP-DMU'!$B717),'ESP-DMU'!$B717,"")</f>
        <v>2.12</v>
      </c>
      <c r="C737" s="63">
        <f>IF(ISNUMBER('BLAST-USIT'!$B717),'BLAST-USIT'!$B717,"")</f>
        <v>2.346263</v>
      </c>
      <c r="D737" s="63">
        <f>IF(ISNUMBER(DOE21D!$B717),DOE21D!$B717,"")</f>
        <v>2.202</v>
      </c>
      <c r="E737" s="63">
        <f>IF(ISNUMBER('SRES-SUN'!$B717),'SRES-SUN'!$B717,"")</f>
        <v>2.3199999999999998</v>
      </c>
      <c r="F737" s="63" t="str">
        <f>IF(ISNUMBER('SRES-BRE'!$B717),'SRES-BRE'!$B717,"")</f>
        <v/>
      </c>
      <c r="G737" s="63">
        <f>IF(ISNUMBER(S3PAS!$B717),S3PAS!$B717,"")</f>
        <v>2.3479999999999999</v>
      </c>
      <c r="H737" s="63">
        <f>IF(ISNUMBER(TRNSYS!$B717),TRNSYS!$B717,"")</f>
        <v>2.0561111111111101</v>
      </c>
      <c r="I737" s="63">
        <f>IF(ISNUMBER(TASE!$B717),TASE!$B717,"")</f>
        <v>2.4489999999999998</v>
      </c>
      <c r="J737" s="63">
        <f>IF(ISNUMBER(YourData!$B717),YourData!$B717,#N/A)</f>
        <v>1.77</v>
      </c>
    </row>
    <row r="738" spans="1:10">
      <c r="A738" s="61">
        <v>11</v>
      </c>
      <c r="B738" s="63">
        <f>IF(ISNUMBER('ESP-DMU'!$B718),'ESP-DMU'!$B718,"")</f>
        <v>1.502</v>
      </c>
      <c r="C738" s="63">
        <f>IF(ISNUMBER('BLAST-USIT'!$B718),'BLAST-USIT'!$B718,"")</f>
        <v>1.398112</v>
      </c>
      <c r="D738" s="63">
        <f>IF(ISNUMBER(DOE21D!$B718),DOE21D!$B718,"")</f>
        <v>1.034</v>
      </c>
      <c r="E738" s="63">
        <f>IF(ISNUMBER('SRES-SUN'!$B718),'SRES-SUN'!$B718,"")</f>
        <v>0.94899999999999995</v>
      </c>
      <c r="F738" s="63" t="str">
        <f>IF(ISNUMBER('SRES-BRE'!$B718),'SRES-BRE'!$B718,"")</f>
        <v/>
      </c>
      <c r="G738" s="63">
        <f>IF(ISNUMBER(S3PAS!$B718),S3PAS!$B718,"")</f>
        <v>1.117</v>
      </c>
      <c r="H738" s="63">
        <f>IF(ISNUMBER(TRNSYS!$B718),TRNSYS!$B718,"")</f>
        <v>0.793333333333333</v>
      </c>
      <c r="I738" s="63">
        <f>IF(ISNUMBER(TASE!$B718),TASE!$B718,"")</f>
        <v>1.2929999999999999</v>
      </c>
      <c r="J738" s="63">
        <f>IF(ISNUMBER(YourData!$B718),YourData!$B718,#N/A)</f>
        <v>0.99</v>
      </c>
    </row>
    <row r="739" spans="1:10">
      <c r="A739" s="61">
        <v>12</v>
      </c>
      <c r="B739" s="63">
        <f>IF(ISNUMBER('ESP-DMU'!$B719),'ESP-DMU'!$B719,"")</f>
        <v>0.67600000000000005</v>
      </c>
      <c r="C739" s="63">
        <f>IF(ISNUMBER('BLAST-USIT'!$B719),'BLAST-USIT'!$B719,"")</f>
        <v>0.37698320000000002</v>
      </c>
      <c r="D739" s="63">
        <f>IF(ISNUMBER(DOE21D!$B719),DOE21D!$B719,"")</f>
        <v>0.23200000000000001</v>
      </c>
      <c r="E739" s="63">
        <f>IF(ISNUMBER('SRES-SUN'!$B719),'SRES-SUN'!$B719,"")</f>
        <v>0.10100000000000001</v>
      </c>
      <c r="F739" s="63" t="str">
        <f>IF(ISNUMBER('SRES-BRE'!$B719),'SRES-BRE'!$B719,"")</f>
        <v/>
      </c>
      <c r="G739" s="63">
        <f>IF(ISNUMBER(S3PAS!$B719),S3PAS!$B719,"")</f>
        <v>0.3</v>
      </c>
      <c r="H739" s="63">
        <f>IF(ISNUMBER(TRNSYS!$B719),TRNSYS!$B719,"")</f>
        <v>3.7277777777777799E-2</v>
      </c>
      <c r="I739" s="63">
        <f>IF(ISNUMBER(TASE!$B719),TASE!$B719,"")</f>
        <v>0.61899999999999999</v>
      </c>
      <c r="J739" s="63">
        <f>IF(ISNUMBER(YourData!$B719),YourData!$B719,#N/A)</f>
        <v>0.27</v>
      </c>
    </row>
    <row r="740" spans="1:10">
      <c r="A740" s="61">
        <v>13</v>
      </c>
      <c r="B740" s="63">
        <f>IF(ISNUMBER('ESP-DMU'!$B720),'ESP-DMU'!$B720,"")</f>
        <v>7.3999999999999996E-2</v>
      </c>
      <c r="C740" s="63">
        <f>IF(ISNUMBER('BLAST-USIT'!$B720),'BLAST-USIT'!$B720,"")</f>
        <v>0</v>
      </c>
      <c r="D740" s="63">
        <f>IF(ISNUMBER(DOE21D!$B720),DOE21D!$B720,"")</f>
        <v>0</v>
      </c>
      <c r="E740" s="63">
        <f>IF(ISNUMBER('SRES-SUN'!$B720),'SRES-SUN'!$B720,"")</f>
        <v>0</v>
      </c>
      <c r="F740" s="63" t="str">
        <f>IF(ISNUMBER('SRES-BRE'!$B720),'SRES-BRE'!$B720,"")</f>
        <v/>
      </c>
      <c r="G740" s="63">
        <f>IF(ISNUMBER(S3PAS!$B720),S3PAS!$B720,"")</f>
        <v>0</v>
      </c>
      <c r="H740" s="63">
        <f>IF(ISNUMBER(TRNSYS!$B720),TRNSYS!$B720,"")</f>
        <v>0</v>
      </c>
      <c r="I740" s="63">
        <f>IF(ISNUMBER(TASE!$B720),TASE!$B720,"")</f>
        <v>0.13600000000000001</v>
      </c>
      <c r="J740" s="63">
        <f>IF(ISNUMBER(YourData!$B720),YourData!$B720,#N/A)</f>
        <v>0</v>
      </c>
    </row>
    <row r="741" spans="1:10">
      <c r="A741" s="61">
        <v>14</v>
      </c>
      <c r="B741" s="63">
        <f>IF(ISNUMBER('ESP-DMU'!$B721),'ESP-DMU'!$B721,"")</f>
        <v>0</v>
      </c>
      <c r="C741" s="63">
        <f>IF(ISNUMBER('BLAST-USIT'!$B721),'BLAST-USIT'!$B721,"")</f>
        <v>0</v>
      </c>
      <c r="D741" s="63">
        <f>IF(ISNUMBER(DOE21D!$B721),DOE21D!$B721,"")</f>
        <v>0</v>
      </c>
      <c r="E741" s="63">
        <f>IF(ISNUMBER('SRES-SUN'!$B721),'SRES-SUN'!$B721,"")</f>
        <v>0</v>
      </c>
      <c r="F741" s="63" t="str">
        <f>IF(ISNUMBER('SRES-BRE'!$B721),'SRES-BRE'!$B721,"")</f>
        <v/>
      </c>
      <c r="G741" s="63">
        <f>IF(ISNUMBER(S3PAS!$B721),S3PAS!$B721,"")</f>
        <v>0</v>
      </c>
      <c r="H741" s="63">
        <f>IF(ISNUMBER(TRNSYS!$B721),TRNSYS!$B721,"")</f>
        <v>0</v>
      </c>
      <c r="I741" s="63">
        <f>IF(ISNUMBER(TASE!$B721),TASE!$B721,"")</f>
        <v>0</v>
      </c>
      <c r="J741" s="63">
        <f>IF(ISNUMBER(YourData!$B721),YourData!$B721,#N/A)</f>
        <v>0</v>
      </c>
    </row>
    <row r="742" spans="1:10">
      <c r="A742" s="61">
        <v>15</v>
      </c>
      <c r="B742" s="63">
        <f>IF(ISNUMBER('ESP-DMU'!$B722),'ESP-DMU'!$B722,"")</f>
        <v>0</v>
      </c>
      <c r="C742" s="63">
        <f>IF(ISNUMBER('BLAST-USIT'!$B722),'BLAST-USIT'!$B722,"")</f>
        <v>0</v>
      </c>
      <c r="D742" s="63">
        <f>IF(ISNUMBER(DOE21D!$B722),DOE21D!$B722,"")</f>
        <v>0</v>
      </c>
      <c r="E742" s="63">
        <f>IF(ISNUMBER('SRES-SUN'!$B722),'SRES-SUN'!$B722,"")</f>
        <v>0</v>
      </c>
      <c r="F742" s="63" t="str">
        <f>IF(ISNUMBER('SRES-BRE'!$B722),'SRES-BRE'!$B722,"")</f>
        <v/>
      </c>
      <c r="G742" s="63">
        <f>IF(ISNUMBER(S3PAS!$B722),S3PAS!$B722,"")</f>
        <v>0</v>
      </c>
      <c r="H742" s="63">
        <f>IF(ISNUMBER(TRNSYS!$B722),TRNSYS!$B722,"")</f>
        <v>0</v>
      </c>
      <c r="I742" s="63">
        <f>IF(ISNUMBER(TASE!$B722),TASE!$B722,"")</f>
        <v>0</v>
      </c>
      <c r="J742" s="63">
        <f>IF(ISNUMBER(YourData!$B722),YourData!$B722,#N/A)</f>
        <v>0</v>
      </c>
    </row>
    <row r="743" spans="1:10">
      <c r="A743" s="61">
        <v>16</v>
      </c>
      <c r="B743" s="63">
        <f>IF(ISNUMBER('ESP-DMU'!$B723),'ESP-DMU'!$B723,"")</f>
        <v>0</v>
      </c>
      <c r="C743" s="63">
        <f>IF(ISNUMBER('BLAST-USIT'!$B723),'BLAST-USIT'!$B723,"")</f>
        <v>0</v>
      </c>
      <c r="D743" s="63">
        <f>IF(ISNUMBER(DOE21D!$B723),DOE21D!$B723,"")</f>
        <v>0</v>
      </c>
      <c r="E743" s="63">
        <f>IF(ISNUMBER('SRES-SUN'!$B723),'SRES-SUN'!$B723,"")</f>
        <v>0</v>
      </c>
      <c r="F743" s="63" t="str">
        <f>IF(ISNUMBER('SRES-BRE'!$B723),'SRES-BRE'!$B723,"")</f>
        <v/>
      </c>
      <c r="G743" s="63">
        <f>IF(ISNUMBER(S3PAS!$B723),S3PAS!$B723,"")</f>
        <v>0</v>
      </c>
      <c r="H743" s="63">
        <f>IF(ISNUMBER(TRNSYS!$B723),TRNSYS!$B723,"")</f>
        <v>0</v>
      </c>
      <c r="I743" s="63">
        <f>IF(ISNUMBER(TASE!$B723),TASE!$B723,"")</f>
        <v>8.7999999999999995E-2</v>
      </c>
      <c r="J743" s="63">
        <f>IF(ISNUMBER(YourData!$B723),YourData!$B723,#N/A)</f>
        <v>0</v>
      </c>
    </row>
    <row r="744" spans="1:10">
      <c r="A744" s="61">
        <v>17</v>
      </c>
      <c r="B744" s="63">
        <f>IF(ISNUMBER('ESP-DMU'!$B724),'ESP-DMU'!$B724,"")</f>
        <v>2.7E-2</v>
      </c>
      <c r="C744" s="63">
        <f>IF(ISNUMBER('BLAST-USIT'!$B724),'BLAST-USIT'!$B724,"")</f>
        <v>0.1240916</v>
      </c>
      <c r="D744" s="63">
        <f>IF(ISNUMBER(DOE21D!$B724),DOE21D!$B724,"")</f>
        <v>0</v>
      </c>
      <c r="E744" s="63">
        <f>IF(ISNUMBER('SRES-SUN'!$B724),'SRES-SUN'!$B724,"")</f>
        <v>0.27700000000000002</v>
      </c>
      <c r="F744" s="63" t="str">
        <f>IF(ISNUMBER('SRES-BRE'!$B724),'SRES-BRE'!$B724,"")</f>
        <v/>
      </c>
      <c r="G744" s="63">
        <f>IF(ISNUMBER(S3PAS!$B724),S3PAS!$B724,"")</f>
        <v>0.14299999999999999</v>
      </c>
      <c r="H744" s="63">
        <f>IF(ISNUMBER(TRNSYS!$B724),TRNSYS!$B724,"")</f>
        <v>0.13494444444444401</v>
      </c>
      <c r="I744" s="63">
        <f>IF(ISNUMBER(TASE!$B724),TASE!$B724,"")</f>
        <v>1.198</v>
      </c>
      <c r="J744" s="63">
        <f>IF(ISNUMBER(YourData!$B724),YourData!$B724,#N/A)</f>
        <v>0.12</v>
      </c>
    </row>
    <row r="745" spans="1:10">
      <c r="A745" s="61">
        <v>18</v>
      </c>
      <c r="B745" s="63">
        <f>IF(ISNUMBER('ESP-DMU'!$B725),'ESP-DMU'!$B725,"")</f>
        <v>0.41299999999999998</v>
      </c>
      <c r="C745" s="63">
        <f>IF(ISNUMBER('BLAST-USIT'!$B725),'BLAST-USIT'!$B725,"")</f>
        <v>0.76691169999999997</v>
      </c>
      <c r="D745" s="63">
        <f>IF(ISNUMBER(DOE21D!$B725),DOE21D!$B725,"")</f>
        <v>0.73899999999999999</v>
      </c>
      <c r="E745" s="63">
        <f>IF(ISNUMBER('SRES-SUN'!$B725),'SRES-SUN'!$B725,"")</f>
        <v>1.216</v>
      </c>
      <c r="F745" s="63" t="str">
        <f>IF(ISNUMBER('SRES-BRE'!$B725),'SRES-BRE'!$B725,"")</f>
        <v/>
      </c>
      <c r="G745" s="63">
        <f>IF(ISNUMBER(S3PAS!$B725),S3PAS!$B725,"")</f>
        <v>0.91</v>
      </c>
      <c r="H745" s="63">
        <f>IF(ISNUMBER(TRNSYS!$B725),TRNSYS!$B725,"")</f>
        <v>0.76444444444444404</v>
      </c>
      <c r="I745" s="63">
        <f>IF(ISNUMBER(TASE!$B725),TASE!$B725,"")</f>
        <v>1.6020000000000001</v>
      </c>
      <c r="J745" s="63">
        <f>IF(ISNUMBER(YourData!$B725),YourData!$B725,#N/A)</f>
        <v>0.61</v>
      </c>
    </row>
    <row r="746" spans="1:10">
      <c r="A746" s="61">
        <v>19</v>
      </c>
      <c r="B746" s="63">
        <f>IF(ISNUMBER('ESP-DMU'!$B726),'ESP-DMU'!$B726,"")</f>
        <v>0.80400000000000005</v>
      </c>
      <c r="C746" s="63">
        <f>IF(ISNUMBER('BLAST-USIT'!$B726),'BLAST-USIT'!$B726,"")</f>
        <v>1.3063880000000001</v>
      </c>
      <c r="D746" s="63">
        <f>IF(ISNUMBER(DOE21D!$B726),DOE21D!$B726,"")</f>
        <v>1.1399999999999999</v>
      </c>
      <c r="E746" s="63">
        <f>IF(ISNUMBER('SRES-SUN'!$B726),'SRES-SUN'!$B726,"")</f>
        <v>1.6080000000000001</v>
      </c>
      <c r="F746" s="63" t="str">
        <f>IF(ISNUMBER('SRES-BRE'!$B726),'SRES-BRE'!$B726,"")</f>
        <v/>
      </c>
      <c r="G746" s="63">
        <f>IF(ISNUMBER(S3PAS!$B726),S3PAS!$B726,"")</f>
        <v>1.2809999999999999</v>
      </c>
      <c r="H746" s="63">
        <f>IF(ISNUMBER(TRNSYS!$B726),TRNSYS!$B726,"")</f>
        <v>1.19861111111111</v>
      </c>
      <c r="I746" s="63">
        <f>IF(ISNUMBER(TASE!$B726),TASE!$B726,"")</f>
        <v>1.8049999999999999</v>
      </c>
      <c r="J746" s="63">
        <f>IF(ISNUMBER(YourData!$B726),YourData!$B726,#N/A)</f>
        <v>0.98</v>
      </c>
    </row>
    <row r="747" spans="1:10">
      <c r="A747" s="61">
        <v>20</v>
      </c>
      <c r="B747" s="63">
        <f>IF(ISNUMBER('ESP-DMU'!$B727),'ESP-DMU'!$B727,"")</f>
        <v>1.0680000000000001</v>
      </c>
      <c r="C747" s="63">
        <f>IF(ISNUMBER('BLAST-USIT'!$B727),'BLAST-USIT'!$B727,"")</f>
        <v>1.613048</v>
      </c>
      <c r="D747" s="63">
        <f>IF(ISNUMBER(DOE21D!$B727),DOE21D!$B727,"")</f>
        <v>1.429</v>
      </c>
      <c r="E747" s="63">
        <f>IF(ISNUMBER('SRES-SUN'!$B727),'SRES-SUN'!$B727,"")</f>
        <v>1.8160000000000001</v>
      </c>
      <c r="F747" s="63" t="str">
        <f>IF(ISNUMBER('SRES-BRE'!$B727),'SRES-BRE'!$B727,"")</f>
        <v/>
      </c>
      <c r="G747" s="63">
        <f>IF(ISNUMBER(S3PAS!$B727),S3PAS!$B727,"")</f>
        <v>1.5429999999999999</v>
      </c>
      <c r="H747" s="63">
        <f>IF(ISNUMBER(TRNSYS!$B727),TRNSYS!$B727,"")</f>
        <v>1.45888888888889</v>
      </c>
      <c r="I747" s="63">
        <f>IF(ISNUMBER(TASE!$B727),TASE!$B727,"")</f>
        <v>1.9430000000000001</v>
      </c>
      <c r="J747" s="63">
        <f>IF(ISNUMBER(YourData!$B727),YourData!$B727,#N/A)</f>
        <v>1.22</v>
      </c>
    </row>
    <row r="748" spans="1:10">
      <c r="A748" s="61">
        <v>21</v>
      </c>
      <c r="B748" s="63">
        <f>IF(ISNUMBER('ESP-DMU'!$B728),'ESP-DMU'!$B728,"")</f>
        <v>1.2689999999999999</v>
      </c>
      <c r="C748" s="63">
        <f>IF(ISNUMBER('BLAST-USIT'!$B728),'BLAST-USIT'!$B728,"")</f>
        <v>1.925513</v>
      </c>
      <c r="D748" s="63">
        <f>IF(ISNUMBER(DOE21D!$B728),DOE21D!$B728,"")</f>
        <v>1.7</v>
      </c>
      <c r="E748" s="63">
        <f>IF(ISNUMBER('SRES-SUN'!$B728),'SRES-SUN'!$B728,"")</f>
        <v>2.0379999999999998</v>
      </c>
      <c r="F748" s="63" t="str">
        <f>IF(ISNUMBER('SRES-BRE'!$B728),'SRES-BRE'!$B728,"")</f>
        <v/>
      </c>
      <c r="G748" s="63">
        <f>IF(ISNUMBER(S3PAS!$B728),S3PAS!$B728,"")</f>
        <v>1.81</v>
      </c>
      <c r="H748" s="63">
        <f>IF(ISNUMBER(TRNSYS!$B728),TRNSYS!$B728,"")</f>
        <v>1.7008333333333301</v>
      </c>
      <c r="I748" s="63">
        <f>IF(ISNUMBER(TASE!$B728),TASE!$B728,"")</f>
        <v>2.121</v>
      </c>
      <c r="J748" s="63">
        <f>IF(ISNUMBER(YourData!$B728),YourData!$B728,#N/A)</f>
        <v>1.45</v>
      </c>
    </row>
    <row r="749" spans="1:10">
      <c r="A749" s="61">
        <v>22</v>
      </c>
      <c r="B749" s="63">
        <f>IF(ISNUMBER('ESP-DMU'!$B729),'ESP-DMU'!$B729,"")</f>
        <v>1.502</v>
      </c>
      <c r="C749" s="63">
        <f>IF(ISNUMBER('BLAST-USIT'!$B729),'BLAST-USIT'!$B729,"")</f>
        <v>2.1361189999999999</v>
      </c>
      <c r="D749" s="63">
        <f>IF(ISNUMBER(DOE21D!$B729),DOE21D!$B729,"")</f>
        <v>1.8939999999999999</v>
      </c>
      <c r="E749" s="63">
        <f>IF(ISNUMBER('SRES-SUN'!$B729),'SRES-SUN'!$B729,"")</f>
        <v>2.1739999999999999</v>
      </c>
      <c r="F749" s="63" t="str">
        <f>IF(ISNUMBER('SRES-BRE'!$B729),'SRES-BRE'!$B729,"")</f>
        <v/>
      </c>
      <c r="G749" s="63">
        <f>IF(ISNUMBER(S3PAS!$B729),S3PAS!$B729,"")</f>
        <v>1.9950000000000001</v>
      </c>
      <c r="H749" s="63">
        <f>IF(ISNUMBER(TRNSYS!$B729),TRNSYS!$B729,"")</f>
        <v>1.9341666666666699</v>
      </c>
      <c r="I749" s="63">
        <f>IF(ISNUMBER(TASE!$B729),TASE!$B729,"")</f>
        <v>2.2269999999999999</v>
      </c>
      <c r="J749" s="63">
        <f>IF(ISNUMBER(YourData!$B729),YourData!$B729,#N/A)</f>
        <v>1.64</v>
      </c>
    </row>
    <row r="750" spans="1:10">
      <c r="A750" s="61">
        <v>23</v>
      </c>
      <c r="B750" s="63">
        <f>IF(ISNUMBER('ESP-DMU'!$B730),'ESP-DMU'!$B730,"")</f>
        <v>1.6579999999999999</v>
      </c>
      <c r="C750" s="63">
        <f>IF(ISNUMBER('BLAST-USIT'!$B730),'BLAST-USIT'!$B730,"")</f>
        <v>2.2207560000000002</v>
      </c>
      <c r="D750" s="63">
        <f>IF(ISNUMBER(DOE21D!$B730),DOE21D!$B730,"")</f>
        <v>2.028</v>
      </c>
      <c r="E750" s="63">
        <f>IF(ISNUMBER('SRES-SUN'!$B730),'SRES-SUN'!$B730,"")</f>
        <v>2.2930000000000001</v>
      </c>
      <c r="F750" s="63" t="str">
        <f>IF(ISNUMBER('SRES-BRE'!$B730),'SRES-BRE'!$B730,"")</f>
        <v/>
      </c>
      <c r="G750" s="63">
        <f>IF(ISNUMBER(S3PAS!$B730),S3PAS!$B730,"")</f>
        <v>2.1539999999999999</v>
      </c>
      <c r="H750" s="63">
        <f>IF(ISNUMBER(TRNSYS!$B730),TRNSYS!$B730,"")</f>
        <v>2.0922222222222202</v>
      </c>
      <c r="I750" s="63">
        <f>IF(ISNUMBER(TASE!$B730),TASE!$B730,"")</f>
        <v>2.3380000000000001</v>
      </c>
      <c r="J750" s="63">
        <f>IF(ISNUMBER(YourData!$B730),YourData!$B730,#N/A)</f>
        <v>1.75</v>
      </c>
    </row>
    <row r="751" spans="1:10">
      <c r="A751" s="61">
        <v>24</v>
      </c>
      <c r="B751" s="63">
        <f>IF(ISNUMBER('ESP-DMU'!$B731),'ESP-DMU'!$B731,"")</f>
        <v>1.7490000000000001</v>
      </c>
      <c r="C751" s="63">
        <f>IF(ISNUMBER('BLAST-USIT'!$B731),'BLAST-USIT'!$B731,"")</f>
        <v>2.311051</v>
      </c>
      <c r="D751" s="63">
        <f>IF(ISNUMBER(DOE21D!$B731),DOE21D!$B731,"")</f>
        <v>2.1930000000000001</v>
      </c>
      <c r="E751" s="63">
        <f>IF(ISNUMBER('SRES-SUN'!$B731),'SRES-SUN'!$B731,"")</f>
        <v>2.423</v>
      </c>
      <c r="F751" s="63" t="str">
        <f>IF(ISNUMBER('SRES-BRE'!$B731),'SRES-BRE'!$B731,"")</f>
        <v/>
      </c>
      <c r="G751" s="63">
        <f>IF(ISNUMBER(S3PAS!$B731),S3PAS!$B731,"")</f>
        <v>2.3109999999999999</v>
      </c>
      <c r="H751" s="63">
        <f>IF(ISNUMBER(TRNSYS!$B731),TRNSYS!$B731,"")</f>
        <v>2.2266666666666701</v>
      </c>
      <c r="I751" s="63">
        <f>IF(ISNUMBER(TASE!$B731),TASE!$B731,"")</f>
        <v>2.4580000000000002</v>
      </c>
      <c r="J751" s="63">
        <f>IF(ISNUMBER(YourData!$B731),YourData!$B731,#N/A)</f>
        <v>1.85</v>
      </c>
    </row>
    <row r="752" spans="1:10">
      <c r="A752" s="60" t="s">
        <v>87</v>
      </c>
      <c r="B752" s="60" t="s">
        <v>87</v>
      </c>
      <c r="C752" s="60" t="s">
        <v>87</v>
      </c>
      <c r="D752" s="60" t="s">
        <v>87</v>
      </c>
      <c r="E752" s="60" t="s">
        <v>87</v>
      </c>
      <c r="F752" s="60" t="s">
        <v>87</v>
      </c>
      <c r="G752" s="60" t="s">
        <v>87</v>
      </c>
      <c r="H752" s="60" t="s">
        <v>87</v>
      </c>
      <c r="I752" s="60" t="s">
        <v>87</v>
      </c>
      <c r="J752" s="60" t="s">
        <v>87</v>
      </c>
    </row>
    <row r="753" spans="1:12">
      <c r="D753" s="13"/>
      <c r="E753" s="59"/>
      <c r="F753" s="59"/>
    </row>
    <row r="754" spans="1:12">
      <c r="D754" s="13"/>
      <c r="E754" s="59"/>
      <c r="F754" s="59"/>
    </row>
    <row r="755" spans="1:12">
      <c r="D755" s="13"/>
      <c r="E755" s="59"/>
      <c r="F755" s="59"/>
      <c r="L755" s="53"/>
    </row>
    <row r="756" spans="1:12">
      <c r="D756" s="13"/>
      <c r="E756" s="59"/>
      <c r="F756" s="59"/>
      <c r="L756" s="53"/>
    </row>
    <row r="757" spans="1:12">
      <c r="D757" s="13"/>
      <c r="E757" s="59"/>
      <c r="F757" s="59"/>
      <c r="L757" s="53"/>
    </row>
    <row r="758" spans="1:12">
      <c r="D758" s="13"/>
      <c r="E758" s="59"/>
      <c r="F758" s="59"/>
      <c r="L758" s="60"/>
    </row>
    <row r="759" spans="1:12">
      <c r="D759" s="13"/>
      <c r="E759" s="59"/>
      <c r="F759" s="59"/>
    </row>
    <row r="760" spans="1:12">
      <c r="D760" s="13"/>
      <c r="E760" s="59"/>
      <c r="F760" s="59"/>
    </row>
    <row r="761" spans="1:12">
      <c r="A761" s="51" t="s">
        <v>138</v>
      </c>
      <c r="D761" s="13"/>
      <c r="E761" s="59"/>
      <c r="F761" s="59"/>
    </row>
    <row r="762" spans="1:12">
      <c r="A762" s="51" t="s">
        <v>139</v>
      </c>
      <c r="D762" s="13"/>
      <c r="E762" s="59"/>
      <c r="F762" s="59"/>
    </row>
    <row r="763" spans="1:12">
      <c r="A763" s="51" t="s">
        <v>140</v>
      </c>
      <c r="D763" s="13"/>
      <c r="E763" s="59"/>
      <c r="F763" s="59"/>
    </row>
    <row r="764" spans="1:12">
      <c r="A764" s="51" t="s">
        <v>83</v>
      </c>
      <c r="D764" s="13"/>
      <c r="E764" s="59"/>
      <c r="F764" s="59"/>
    </row>
    <row r="765" spans="1:12">
      <c r="A765" s="51"/>
      <c r="B765" s="52" t="str">
        <f>'ESP-DMU'!$E$54</f>
        <v>ESP/DMU</v>
      </c>
      <c r="C765" s="52" t="str">
        <f>'BLAST-USIT'!$E$54</f>
        <v>BLAST/US-IT</v>
      </c>
      <c r="D765" s="52" t="str">
        <f>DOE21D!$E$54</f>
        <v>DOE21D/NREL</v>
      </c>
      <c r="E765" s="52" t="str">
        <f>'SRES-SUN'!$E$54</f>
        <v>SRES-SUN/NREL</v>
      </c>
      <c r="F765" s="52" t="str">
        <f>'SRES-BRE'!$E$54</f>
        <v>SRES/BRE</v>
      </c>
      <c r="G765" s="52" t="str">
        <f>S3PAS!$E$54</f>
        <v>S3PAS/SPAIN</v>
      </c>
      <c r="H765" s="52" t="str">
        <f>TRNSYS!$E$54</f>
        <v>TSYS/BEL-BRE</v>
      </c>
      <c r="I765" s="52" t="str">
        <f>TASE!$E$54</f>
        <v>TASE/FINLAND</v>
      </c>
      <c r="J765" s="52" t="str">
        <f>YourData!$E$54</f>
        <v>OS/NREL</v>
      </c>
      <c r="K765" s="51"/>
    </row>
    <row r="766" spans="1:12">
      <c r="A766" s="51" t="s">
        <v>66</v>
      </c>
      <c r="B766" s="52" t="str">
        <f>'ESP-DMU'!$E$52</f>
        <v>DMU</v>
      </c>
      <c r="C766" s="52" t="str">
        <f>'BLAST-USIT'!$E$52</f>
        <v>US-IT</v>
      </c>
      <c r="D766" s="52" t="str">
        <f>DOE21D!$E$52</f>
        <v>NREL</v>
      </c>
      <c r="E766" s="52" t="str">
        <f>'SRES-SUN'!$E$52</f>
        <v>NREL</v>
      </c>
      <c r="F766" s="52" t="str">
        <f>'SRES-BRE'!$E$52</f>
        <v>BRE</v>
      </c>
      <c r="G766" s="52" t="str">
        <f>S3PAS!$E$52</f>
        <v>SPAIN</v>
      </c>
      <c r="H766" s="52" t="str">
        <f>TRNSYS!$E$52</f>
        <v>BEL-BRE</v>
      </c>
      <c r="I766" s="52" t="str">
        <f>TASE!$E$52</f>
        <v>FINLAND</v>
      </c>
      <c r="J766" s="52" t="str">
        <f>YourData!$E$52</f>
        <v>NREL</v>
      </c>
      <c r="K766" s="51"/>
    </row>
    <row r="767" spans="1:12">
      <c r="A767" s="51" t="s">
        <v>141</v>
      </c>
      <c r="B767" s="53" t="s">
        <v>142</v>
      </c>
      <c r="C767" s="53" t="s">
        <v>142</v>
      </c>
      <c r="D767" s="53" t="s">
        <v>142</v>
      </c>
      <c r="E767" s="53" t="s">
        <v>142</v>
      </c>
      <c r="F767" s="53" t="s">
        <v>142</v>
      </c>
      <c r="G767" s="53" t="s">
        <v>142</v>
      </c>
      <c r="H767" s="53" t="s">
        <v>142</v>
      </c>
      <c r="I767" s="53" t="s">
        <v>142</v>
      </c>
      <c r="J767" s="53" t="s">
        <v>142</v>
      </c>
      <c r="K767" s="53"/>
    </row>
    <row r="768" spans="1:12">
      <c r="A768" s="60" t="s">
        <v>87</v>
      </c>
      <c r="B768" s="60" t="s">
        <v>87</v>
      </c>
      <c r="C768" s="60" t="s">
        <v>87</v>
      </c>
      <c r="D768" s="60" t="s">
        <v>87</v>
      </c>
      <c r="E768" s="60" t="s">
        <v>87</v>
      </c>
      <c r="F768" s="60" t="s">
        <v>87</v>
      </c>
      <c r="G768" s="60" t="s">
        <v>87</v>
      </c>
      <c r="H768" s="60" t="s">
        <v>87</v>
      </c>
      <c r="I768" s="60" t="s">
        <v>87</v>
      </c>
      <c r="J768" s="60" t="s">
        <v>87</v>
      </c>
      <c r="K768" s="60"/>
    </row>
    <row r="769" spans="1:11">
      <c r="A769" s="61">
        <v>-50</v>
      </c>
      <c r="B769" s="61">
        <f>IF(ISNUMBER('ESP-DMU'!$B749),'ESP-DMU'!$B749,"")</f>
        <v>0</v>
      </c>
      <c r="C769" s="61">
        <f>IF(ISNUMBER('BLAST-USIT'!$B749),'BLAST-USIT'!$B749,"")</f>
        <v>0</v>
      </c>
      <c r="D769" s="61">
        <f>IF(ISNUMBER(DOE21D!$B749),DOE21D!$B749,"")</f>
        <v>0</v>
      </c>
      <c r="E769" s="61">
        <f>IF(ISNUMBER('SRES-SUN'!$B749),'SRES-SUN'!$B749,"")</f>
        <v>0</v>
      </c>
      <c r="F769" s="61">
        <f>IF(ISNUMBER('SRES-BRE'!$B749),'SRES-BRE'!$B749,"")</f>
        <v>0</v>
      </c>
      <c r="G769" s="61">
        <f>IF(ISNUMBER(S3PAS!$B749),S3PAS!$B749,"")</f>
        <v>0</v>
      </c>
      <c r="H769" s="61">
        <f>IF(ISNUMBER(TRNSYS!$B749),TRNSYS!$B749,"")</f>
        <v>0</v>
      </c>
      <c r="I769" s="61">
        <f>IF(ISNUMBER(TASE!$B749),TASE!$B749,"")</f>
        <v>0</v>
      </c>
      <c r="J769" s="63" t="e">
        <f>IF(ISNUMBER(YourData!$B749),YourData!$B749,#N/A)</f>
        <v>#N/A</v>
      </c>
      <c r="K769" s="61"/>
    </row>
    <row r="770" spans="1:11">
      <c r="A770" s="61">
        <v>-49</v>
      </c>
      <c r="B770" s="61">
        <f>IF(ISNUMBER('ESP-DMU'!$B750),'ESP-DMU'!$B750,"")</f>
        <v>0</v>
      </c>
      <c r="C770" s="61">
        <f>IF(ISNUMBER('BLAST-USIT'!$B750),'BLAST-USIT'!$B750,"")</f>
        <v>0</v>
      </c>
      <c r="D770" s="61">
        <f>IF(ISNUMBER(DOE21D!$B750),DOE21D!$B750,"")</f>
        <v>0</v>
      </c>
      <c r="E770" s="61">
        <f>IF(ISNUMBER('SRES-SUN'!$B750),'SRES-SUN'!$B750,"")</f>
        <v>0</v>
      </c>
      <c r="F770" s="61">
        <f>IF(ISNUMBER('SRES-BRE'!$B750),'SRES-BRE'!$B750,"")</f>
        <v>0</v>
      </c>
      <c r="G770" s="61">
        <f>IF(ISNUMBER(S3PAS!$B750),S3PAS!$B750,"")</f>
        <v>0</v>
      </c>
      <c r="H770" s="61">
        <f>IF(ISNUMBER(TRNSYS!$B750),TRNSYS!$B750,"")</f>
        <v>0</v>
      </c>
      <c r="I770" s="61">
        <f>IF(ISNUMBER(TASE!$B750),TASE!$B750,"")</f>
        <v>0</v>
      </c>
      <c r="J770" s="63" t="e">
        <f>IF(ISNUMBER(YourData!$B750),YourData!$B750,#N/A)</f>
        <v>#N/A</v>
      </c>
      <c r="K770" s="61"/>
    </row>
    <row r="771" spans="1:11">
      <c r="A771" s="61">
        <v>-48</v>
      </c>
      <c r="B771" s="61">
        <f>IF(ISNUMBER('ESP-DMU'!$B751),'ESP-DMU'!$B751,"")</f>
        <v>0</v>
      </c>
      <c r="C771" s="61">
        <f>IF(ISNUMBER('BLAST-USIT'!$B751),'BLAST-USIT'!$B751,"")</f>
        <v>0</v>
      </c>
      <c r="D771" s="61">
        <f>IF(ISNUMBER(DOE21D!$B751),DOE21D!$B751,"")</f>
        <v>0</v>
      </c>
      <c r="E771" s="61">
        <f>IF(ISNUMBER('SRES-SUN'!$B751),'SRES-SUN'!$B751,"")</f>
        <v>0</v>
      </c>
      <c r="F771" s="61">
        <f>IF(ISNUMBER('SRES-BRE'!$B751),'SRES-BRE'!$B751,"")</f>
        <v>0</v>
      </c>
      <c r="G771" s="61">
        <f>IF(ISNUMBER(S3PAS!$B751),S3PAS!$B751,"")</f>
        <v>0</v>
      </c>
      <c r="H771" s="61">
        <f>IF(ISNUMBER(TRNSYS!$B751),TRNSYS!$B751,"")</f>
        <v>0</v>
      </c>
      <c r="I771" s="61">
        <f>IF(ISNUMBER(TASE!$B751),TASE!$B751,"")</f>
        <v>0</v>
      </c>
      <c r="J771" s="63" t="e">
        <f>IF(ISNUMBER(YourData!$B751),YourData!$B751,#N/A)</f>
        <v>#N/A</v>
      </c>
      <c r="K771" s="61"/>
    </row>
    <row r="772" spans="1:11">
      <c r="A772" s="61">
        <v>-47</v>
      </c>
      <c r="B772" s="61">
        <f>IF(ISNUMBER('ESP-DMU'!$B752),'ESP-DMU'!$B752,"")</f>
        <v>0</v>
      </c>
      <c r="C772" s="61">
        <f>IF(ISNUMBER('BLAST-USIT'!$B752),'BLAST-USIT'!$B752,"")</f>
        <v>0</v>
      </c>
      <c r="D772" s="61">
        <f>IF(ISNUMBER(DOE21D!$B752),DOE21D!$B752,"")</f>
        <v>0</v>
      </c>
      <c r="E772" s="61">
        <f>IF(ISNUMBER('SRES-SUN'!$B752),'SRES-SUN'!$B752,"")</f>
        <v>0</v>
      </c>
      <c r="F772" s="61">
        <f>IF(ISNUMBER('SRES-BRE'!$B752),'SRES-BRE'!$B752,"")</f>
        <v>0</v>
      </c>
      <c r="G772" s="61">
        <f>IF(ISNUMBER(S3PAS!$B752),S3PAS!$B752,"")</f>
        <v>0</v>
      </c>
      <c r="H772" s="61">
        <f>IF(ISNUMBER(TRNSYS!$B752),TRNSYS!$B752,"")</f>
        <v>0</v>
      </c>
      <c r="I772" s="61">
        <f>IF(ISNUMBER(TASE!$B752),TASE!$B752,"")</f>
        <v>0</v>
      </c>
      <c r="J772" s="63" t="e">
        <f>IF(ISNUMBER(YourData!$B752),YourData!$B752,#N/A)</f>
        <v>#N/A</v>
      </c>
      <c r="K772" s="61"/>
    </row>
    <row r="773" spans="1:11">
      <c r="A773" s="61">
        <v>-46</v>
      </c>
      <c r="B773" s="61">
        <f>IF(ISNUMBER('ESP-DMU'!$B753),'ESP-DMU'!$B753,"")</f>
        <v>0</v>
      </c>
      <c r="C773" s="61">
        <f>IF(ISNUMBER('BLAST-USIT'!$B753),'BLAST-USIT'!$B753,"")</f>
        <v>0</v>
      </c>
      <c r="D773" s="61">
        <f>IF(ISNUMBER(DOE21D!$B753),DOE21D!$B753,"")</f>
        <v>0</v>
      </c>
      <c r="E773" s="61">
        <f>IF(ISNUMBER('SRES-SUN'!$B753),'SRES-SUN'!$B753,"")</f>
        <v>0</v>
      </c>
      <c r="F773" s="61">
        <f>IF(ISNUMBER('SRES-BRE'!$B753),'SRES-BRE'!$B753,"")</f>
        <v>0</v>
      </c>
      <c r="G773" s="61">
        <f>IF(ISNUMBER(S3PAS!$B753),S3PAS!$B753,"")</f>
        <v>0</v>
      </c>
      <c r="H773" s="61">
        <f>IF(ISNUMBER(TRNSYS!$B753),TRNSYS!$B753,"")</f>
        <v>0</v>
      </c>
      <c r="I773" s="61">
        <f>IF(ISNUMBER(TASE!$B753),TASE!$B753,"")</f>
        <v>0</v>
      </c>
      <c r="J773" s="63" t="e">
        <f>IF(ISNUMBER(YourData!$B753),YourData!$B753,#N/A)</f>
        <v>#N/A</v>
      </c>
      <c r="K773" s="61"/>
    </row>
    <row r="774" spans="1:11">
      <c r="A774" s="61">
        <v>-45</v>
      </c>
      <c r="B774" s="61">
        <f>IF(ISNUMBER('ESP-DMU'!$B754),'ESP-DMU'!$B754,"")</f>
        <v>0</v>
      </c>
      <c r="C774" s="61">
        <f>IF(ISNUMBER('BLAST-USIT'!$B754),'BLAST-USIT'!$B754,"")</f>
        <v>0</v>
      </c>
      <c r="D774" s="61">
        <f>IF(ISNUMBER(DOE21D!$B754),DOE21D!$B754,"")</f>
        <v>0</v>
      </c>
      <c r="E774" s="61">
        <f>IF(ISNUMBER('SRES-SUN'!$B754),'SRES-SUN'!$B754,"")</f>
        <v>0</v>
      </c>
      <c r="F774" s="61">
        <f>IF(ISNUMBER('SRES-BRE'!$B754),'SRES-BRE'!$B754,"")</f>
        <v>0</v>
      </c>
      <c r="G774" s="61">
        <f>IF(ISNUMBER(S3PAS!$B754),S3PAS!$B754,"")</f>
        <v>0</v>
      </c>
      <c r="H774" s="61">
        <f>IF(ISNUMBER(TRNSYS!$B754),TRNSYS!$B754,"")</f>
        <v>0</v>
      </c>
      <c r="I774" s="61">
        <f>IF(ISNUMBER(TASE!$B754),TASE!$B754,"")</f>
        <v>0</v>
      </c>
      <c r="J774" s="63" t="e">
        <f>IF(ISNUMBER(YourData!$B754),YourData!$B754,#N/A)</f>
        <v>#N/A</v>
      </c>
      <c r="K774" s="61"/>
    </row>
    <row r="775" spans="1:11">
      <c r="A775" s="61">
        <v>-44</v>
      </c>
      <c r="B775" s="61">
        <f>IF(ISNUMBER('ESP-DMU'!$B755),'ESP-DMU'!$B755,"")</f>
        <v>0</v>
      </c>
      <c r="C775" s="61">
        <f>IF(ISNUMBER('BLAST-USIT'!$B755),'BLAST-USIT'!$B755,"")</f>
        <v>0</v>
      </c>
      <c r="D775" s="61">
        <f>IF(ISNUMBER(DOE21D!$B755),DOE21D!$B755,"")</f>
        <v>0</v>
      </c>
      <c r="E775" s="61">
        <f>IF(ISNUMBER('SRES-SUN'!$B755),'SRES-SUN'!$B755,"")</f>
        <v>0</v>
      </c>
      <c r="F775" s="61">
        <f>IF(ISNUMBER('SRES-BRE'!$B755),'SRES-BRE'!$B755,"")</f>
        <v>0</v>
      </c>
      <c r="G775" s="61">
        <f>IF(ISNUMBER(S3PAS!$B755),S3PAS!$B755,"")</f>
        <v>0</v>
      </c>
      <c r="H775" s="61">
        <f>IF(ISNUMBER(TRNSYS!$B755),TRNSYS!$B755,"")</f>
        <v>0</v>
      </c>
      <c r="I775" s="61">
        <f>IF(ISNUMBER(TASE!$B755),TASE!$B755,"")</f>
        <v>0</v>
      </c>
      <c r="J775" s="63" t="e">
        <f>IF(ISNUMBER(YourData!$B755),YourData!$B755,#N/A)</f>
        <v>#N/A</v>
      </c>
      <c r="K775" s="61"/>
    </row>
    <row r="776" spans="1:11">
      <c r="A776" s="61">
        <v>-43</v>
      </c>
      <c r="B776" s="61">
        <f>IF(ISNUMBER('ESP-DMU'!$B756),'ESP-DMU'!$B756,"")</f>
        <v>0</v>
      </c>
      <c r="C776" s="61">
        <f>IF(ISNUMBER('BLAST-USIT'!$B756),'BLAST-USIT'!$B756,"")</f>
        <v>0</v>
      </c>
      <c r="D776" s="61">
        <f>IF(ISNUMBER(DOE21D!$B756),DOE21D!$B756,"")</f>
        <v>0</v>
      </c>
      <c r="E776" s="61">
        <f>IF(ISNUMBER('SRES-SUN'!$B756),'SRES-SUN'!$B756,"")</f>
        <v>0</v>
      </c>
      <c r="F776" s="61">
        <f>IF(ISNUMBER('SRES-BRE'!$B756),'SRES-BRE'!$B756,"")</f>
        <v>0</v>
      </c>
      <c r="G776" s="61">
        <f>IF(ISNUMBER(S3PAS!$B756),S3PAS!$B756,"")</f>
        <v>0</v>
      </c>
      <c r="H776" s="61">
        <f>IF(ISNUMBER(TRNSYS!$B756),TRNSYS!$B756,"")</f>
        <v>0</v>
      </c>
      <c r="I776" s="61">
        <f>IF(ISNUMBER(TASE!$B756),TASE!$B756,"")</f>
        <v>0</v>
      </c>
      <c r="J776" s="63" t="e">
        <f>IF(ISNUMBER(YourData!$B756),YourData!$B756,#N/A)</f>
        <v>#N/A</v>
      </c>
      <c r="K776" s="61"/>
    </row>
    <row r="777" spans="1:11">
      <c r="A777" s="61">
        <v>-42</v>
      </c>
      <c r="B777" s="61">
        <f>IF(ISNUMBER('ESP-DMU'!$B757),'ESP-DMU'!$B757,"")</f>
        <v>0</v>
      </c>
      <c r="C777" s="61">
        <f>IF(ISNUMBER('BLAST-USIT'!$B757),'BLAST-USIT'!$B757,"")</f>
        <v>0</v>
      </c>
      <c r="D777" s="61">
        <f>IF(ISNUMBER(DOE21D!$B757),DOE21D!$B757,"")</f>
        <v>0</v>
      </c>
      <c r="E777" s="61">
        <f>IF(ISNUMBER('SRES-SUN'!$B757),'SRES-SUN'!$B757,"")</f>
        <v>0</v>
      </c>
      <c r="F777" s="61">
        <f>IF(ISNUMBER('SRES-BRE'!$B757),'SRES-BRE'!$B757,"")</f>
        <v>0</v>
      </c>
      <c r="G777" s="61">
        <f>IF(ISNUMBER(S3PAS!$B757),S3PAS!$B757,"")</f>
        <v>0</v>
      </c>
      <c r="H777" s="61">
        <f>IF(ISNUMBER(TRNSYS!$B757),TRNSYS!$B757,"")</f>
        <v>0</v>
      </c>
      <c r="I777" s="61">
        <f>IF(ISNUMBER(TASE!$B757),TASE!$B757,"")</f>
        <v>0</v>
      </c>
      <c r="J777" s="63" t="e">
        <f>IF(ISNUMBER(YourData!$B757),YourData!$B757,#N/A)</f>
        <v>#N/A</v>
      </c>
      <c r="K777" s="61"/>
    </row>
    <row r="778" spans="1:11">
      <c r="A778" s="61">
        <v>-41</v>
      </c>
      <c r="B778" s="61">
        <f>IF(ISNUMBER('ESP-DMU'!$B758),'ESP-DMU'!$B758,"")</f>
        <v>0</v>
      </c>
      <c r="C778" s="61">
        <f>IF(ISNUMBER('BLAST-USIT'!$B758),'BLAST-USIT'!$B758,"")</f>
        <v>0</v>
      </c>
      <c r="D778" s="61">
        <f>IF(ISNUMBER(DOE21D!$B758),DOE21D!$B758,"")</f>
        <v>0</v>
      </c>
      <c r="E778" s="61">
        <f>IF(ISNUMBER('SRES-SUN'!$B758),'SRES-SUN'!$B758,"")</f>
        <v>0</v>
      </c>
      <c r="F778" s="61">
        <f>IF(ISNUMBER('SRES-BRE'!$B758),'SRES-BRE'!$B758,"")</f>
        <v>0</v>
      </c>
      <c r="G778" s="61">
        <f>IF(ISNUMBER(S3PAS!$B758),S3PAS!$B758,"")</f>
        <v>0</v>
      </c>
      <c r="H778" s="61">
        <f>IF(ISNUMBER(TRNSYS!$B758),TRNSYS!$B758,"")</f>
        <v>0</v>
      </c>
      <c r="I778" s="61">
        <f>IF(ISNUMBER(TASE!$B758),TASE!$B758,"")</f>
        <v>0</v>
      </c>
      <c r="J778" s="63" t="e">
        <f>IF(ISNUMBER(YourData!$B758),YourData!$B758,#N/A)</f>
        <v>#N/A</v>
      </c>
      <c r="K778" s="61"/>
    </row>
    <row r="779" spans="1:11">
      <c r="A779" s="61">
        <v>-40</v>
      </c>
      <c r="B779" s="61">
        <f>IF(ISNUMBER('ESP-DMU'!$B759),'ESP-DMU'!$B759,"")</f>
        <v>0</v>
      </c>
      <c r="C779" s="61">
        <f>IF(ISNUMBER('BLAST-USIT'!$B759),'BLAST-USIT'!$B759,"")</f>
        <v>0</v>
      </c>
      <c r="D779" s="61">
        <f>IF(ISNUMBER(DOE21D!$B759),DOE21D!$B759,"")</f>
        <v>0</v>
      </c>
      <c r="E779" s="61">
        <f>IF(ISNUMBER('SRES-SUN'!$B759),'SRES-SUN'!$B759,"")</f>
        <v>0</v>
      </c>
      <c r="F779" s="61">
        <f>IF(ISNUMBER('SRES-BRE'!$B759),'SRES-BRE'!$B759,"")</f>
        <v>0</v>
      </c>
      <c r="G779" s="61">
        <f>IF(ISNUMBER(S3PAS!$B759),S3PAS!$B759,"")</f>
        <v>0</v>
      </c>
      <c r="H779" s="61">
        <f>IF(ISNUMBER(TRNSYS!$B759),TRNSYS!$B759,"")</f>
        <v>0</v>
      </c>
      <c r="I779" s="61">
        <f>IF(ISNUMBER(TASE!$B759),TASE!$B759,"")</f>
        <v>0</v>
      </c>
      <c r="J779" s="63" t="e">
        <f>IF(ISNUMBER(YourData!$B759),YourData!$B759,#N/A)</f>
        <v>#N/A</v>
      </c>
      <c r="K779" s="61"/>
    </row>
    <row r="780" spans="1:11">
      <c r="A780" s="61">
        <v>-39</v>
      </c>
      <c r="B780" s="61">
        <f>IF(ISNUMBER('ESP-DMU'!$B760),'ESP-DMU'!$B760,"")</f>
        <v>0</v>
      </c>
      <c r="C780" s="61">
        <f>IF(ISNUMBER('BLAST-USIT'!$B760),'BLAST-USIT'!$B760,"")</f>
        <v>0</v>
      </c>
      <c r="D780" s="61">
        <f>IF(ISNUMBER(DOE21D!$B760),DOE21D!$B760,"")</f>
        <v>0</v>
      </c>
      <c r="E780" s="61">
        <f>IF(ISNUMBER('SRES-SUN'!$B760),'SRES-SUN'!$B760,"")</f>
        <v>0</v>
      </c>
      <c r="F780" s="61">
        <f>IF(ISNUMBER('SRES-BRE'!$B760),'SRES-BRE'!$B760,"")</f>
        <v>0</v>
      </c>
      <c r="G780" s="61">
        <f>IF(ISNUMBER(S3PAS!$B760),S3PAS!$B760,"")</f>
        <v>0</v>
      </c>
      <c r="H780" s="61">
        <f>IF(ISNUMBER(TRNSYS!$B760),TRNSYS!$B760,"")</f>
        <v>0</v>
      </c>
      <c r="I780" s="61">
        <f>IF(ISNUMBER(TASE!$B760),TASE!$B760,"")</f>
        <v>0</v>
      </c>
      <c r="J780" s="63" t="e">
        <f>IF(ISNUMBER(YourData!$B760),YourData!$B760,#N/A)</f>
        <v>#N/A</v>
      </c>
      <c r="K780" s="61"/>
    </row>
    <row r="781" spans="1:11">
      <c r="A781" s="61">
        <v>-38</v>
      </c>
      <c r="B781" s="61">
        <f>IF(ISNUMBER('ESP-DMU'!$B761),'ESP-DMU'!$B761,"")</f>
        <v>0</v>
      </c>
      <c r="C781" s="61">
        <f>IF(ISNUMBER('BLAST-USIT'!$B761),'BLAST-USIT'!$B761,"")</f>
        <v>0</v>
      </c>
      <c r="D781" s="61">
        <f>IF(ISNUMBER(DOE21D!$B761),DOE21D!$B761,"")</f>
        <v>0</v>
      </c>
      <c r="E781" s="61">
        <f>IF(ISNUMBER('SRES-SUN'!$B761),'SRES-SUN'!$B761,"")</f>
        <v>0</v>
      </c>
      <c r="F781" s="61">
        <f>IF(ISNUMBER('SRES-BRE'!$B761),'SRES-BRE'!$B761,"")</f>
        <v>0</v>
      </c>
      <c r="G781" s="61">
        <f>IF(ISNUMBER(S3PAS!$B761),S3PAS!$B761,"")</f>
        <v>0</v>
      </c>
      <c r="H781" s="61">
        <f>IF(ISNUMBER(TRNSYS!$B761),TRNSYS!$B761,"")</f>
        <v>0</v>
      </c>
      <c r="I781" s="61">
        <f>IF(ISNUMBER(TASE!$B761),TASE!$B761,"")</f>
        <v>0</v>
      </c>
      <c r="J781" s="63" t="e">
        <f>IF(ISNUMBER(YourData!$B761),YourData!$B761,#N/A)</f>
        <v>#N/A</v>
      </c>
      <c r="K781" s="61"/>
    </row>
    <row r="782" spans="1:11">
      <c r="A782" s="61">
        <v>-37</v>
      </c>
      <c r="B782" s="61">
        <f>IF(ISNUMBER('ESP-DMU'!$B762),'ESP-DMU'!$B762,"")</f>
        <v>0</v>
      </c>
      <c r="C782" s="61">
        <f>IF(ISNUMBER('BLAST-USIT'!$B762),'BLAST-USIT'!$B762,"")</f>
        <v>0</v>
      </c>
      <c r="D782" s="61">
        <f>IF(ISNUMBER(DOE21D!$B762),DOE21D!$B762,"")</f>
        <v>0</v>
      </c>
      <c r="E782" s="61">
        <f>IF(ISNUMBER('SRES-SUN'!$B762),'SRES-SUN'!$B762,"")</f>
        <v>0</v>
      </c>
      <c r="F782" s="61">
        <f>IF(ISNUMBER('SRES-BRE'!$B762),'SRES-BRE'!$B762,"")</f>
        <v>0</v>
      </c>
      <c r="G782" s="61">
        <f>IF(ISNUMBER(S3PAS!$B762),S3PAS!$B762,"")</f>
        <v>0</v>
      </c>
      <c r="H782" s="61">
        <f>IF(ISNUMBER(TRNSYS!$B762),TRNSYS!$B762,"")</f>
        <v>0</v>
      </c>
      <c r="I782" s="61">
        <f>IF(ISNUMBER(TASE!$B762),TASE!$B762,"")</f>
        <v>0</v>
      </c>
      <c r="J782" s="63" t="e">
        <f>IF(ISNUMBER(YourData!$B762),YourData!$B762,#N/A)</f>
        <v>#N/A</v>
      </c>
      <c r="K782" s="61"/>
    </row>
    <row r="783" spans="1:11">
      <c r="A783" s="61">
        <v>-36</v>
      </c>
      <c r="B783" s="61">
        <f>IF(ISNUMBER('ESP-DMU'!$B763),'ESP-DMU'!$B763,"")</f>
        <v>0</v>
      </c>
      <c r="C783" s="61">
        <f>IF(ISNUMBER('BLAST-USIT'!$B763),'BLAST-USIT'!$B763,"")</f>
        <v>0</v>
      </c>
      <c r="D783" s="61">
        <f>IF(ISNUMBER(DOE21D!$B763),DOE21D!$B763,"")</f>
        <v>0</v>
      </c>
      <c r="E783" s="61">
        <f>IF(ISNUMBER('SRES-SUN'!$B763),'SRES-SUN'!$B763,"")</f>
        <v>0</v>
      </c>
      <c r="F783" s="61">
        <f>IF(ISNUMBER('SRES-BRE'!$B763),'SRES-BRE'!$B763,"")</f>
        <v>0</v>
      </c>
      <c r="G783" s="61">
        <f>IF(ISNUMBER(S3PAS!$B763),S3PAS!$B763,"")</f>
        <v>0</v>
      </c>
      <c r="H783" s="61">
        <f>IF(ISNUMBER(TRNSYS!$B763),TRNSYS!$B763,"")</f>
        <v>0</v>
      </c>
      <c r="I783" s="61">
        <f>IF(ISNUMBER(TASE!$B763),TASE!$B763,"")</f>
        <v>0</v>
      </c>
      <c r="J783" s="63" t="e">
        <f>IF(ISNUMBER(YourData!$B763),YourData!$B763,#N/A)</f>
        <v>#N/A</v>
      </c>
      <c r="K783" s="61"/>
    </row>
    <row r="784" spans="1:11">
      <c r="A784" s="61">
        <v>-35</v>
      </c>
      <c r="B784" s="61">
        <f>IF(ISNUMBER('ESP-DMU'!$B764),'ESP-DMU'!$B764,"")</f>
        <v>0</v>
      </c>
      <c r="C784" s="61">
        <f>IF(ISNUMBER('BLAST-USIT'!$B764),'BLAST-USIT'!$B764,"")</f>
        <v>0</v>
      </c>
      <c r="D784" s="61">
        <f>IF(ISNUMBER(DOE21D!$B764),DOE21D!$B764,"")</f>
        <v>0</v>
      </c>
      <c r="E784" s="61">
        <f>IF(ISNUMBER('SRES-SUN'!$B764),'SRES-SUN'!$B764,"")</f>
        <v>0</v>
      </c>
      <c r="F784" s="61">
        <f>IF(ISNUMBER('SRES-BRE'!$B764),'SRES-BRE'!$B764,"")</f>
        <v>0</v>
      </c>
      <c r="G784" s="61">
        <f>IF(ISNUMBER(S3PAS!$B764),S3PAS!$B764,"")</f>
        <v>0</v>
      </c>
      <c r="H784" s="61">
        <f>IF(ISNUMBER(TRNSYS!$B764),TRNSYS!$B764,"")</f>
        <v>0</v>
      </c>
      <c r="I784" s="61">
        <f>IF(ISNUMBER(TASE!$B764),TASE!$B764,"")</f>
        <v>0</v>
      </c>
      <c r="J784" s="63" t="e">
        <f>IF(ISNUMBER(YourData!$B764),YourData!$B764,#N/A)</f>
        <v>#N/A</v>
      </c>
      <c r="K784" s="61"/>
    </row>
    <row r="785" spans="1:11">
      <c r="A785" s="61">
        <v>-34</v>
      </c>
      <c r="B785" s="61">
        <f>IF(ISNUMBER('ESP-DMU'!$B765),'ESP-DMU'!$B765,"")</f>
        <v>0</v>
      </c>
      <c r="C785" s="61">
        <f>IF(ISNUMBER('BLAST-USIT'!$B765),'BLAST-USIT'!$B765,"")</f>
        <v>0</v>
      </c>
      <c r="D785" s="61">
        <f>IF(ISNUMBER(DOE21D!$B765),DOE21D!$B765,"")</f>
        <v>0</v>
      </c>
      <c r="E785" s="61">
        <f>IF(ISNUMBER('SRES-SUN'!$B765),'SRES-SUN'!$B765,"")</f>
        <v>0</v>
      </c>
      <c r="F785" s="61">
        <f>IF(ISNUMBER('SRES-BRE'!$B765),'SRES-BRE'!$B765,"")</f>
        <v>0</v>
      </c>
      <c r="G785" s="61">
        <f>IF(ISNUMBER(S3PAS!$B765),S3PAS!$B765,"")</f>
        <v>0</v>
      </c>
      <c r="H785" s="61">
        <f>IF(ISNUMBER(TRNSYS!$B765),TRNSYS!$B765,"")</f>
        <v>0</v>
      </c>
      <c r="I785" s="61">
        <f>IF(ISNUMBER(TASE!$B765),TASE!$B765,"")</f>
        <v>0</v>
      </c>
      <c r="J785" s="63" t="e">
        <f>IF(ISNUMBER(YourData!$B765),YourData!$B765,#N/A)</f>
        <v>#N/A</v>
      </c>
      <c r="K785" s="61"/>
    </row>
    <row r="786" spans="1:11">
      <c r="A786" s="61">
        <v>-33</v>
      </c>
      <c r="B786" s="61">
        <f>IF(ISNUMBER('ESP-DMU'!$B766),'ESP-DMU'!$B766,"")</f>
        <v>0</v>
      </c>
      <c r="C786" s="61">
        <f>IF(ISNUMBER('BLAST-USIT'!$B766),'BLAST-USIT'!$B766,"")</f>
        <v>0</v>
      </c>
      <c r="D786" s="61">
        <f>IF(ISNUMBER(DOE21D!$B766),DOE21D!$B766,"")</f>
        <v>0</v>
      </c>
      <c r="E786" s="61">
        <f>IF(ISNUMBER('SRES-SUN'!$B766),'SRES-SUN'!$B766,"")</f>
        <v>0</v>
      </c>
      <c r="F786" s="61">
        <f>IF(ISNUMBER('SRES-BRE'!$B766),'SRES-BRE'!$B766,"")</f>
        <v>0</v>
      </c>
      <c r="G786" s="61">
        <f>IF(ISNUMBER(S3PAS!$B766),S3PAS!$B766,"")</f>
        <v>0</v>
      </c>
      <c r="H786" s="61">
        <f>IF(ISNUMBER(TRNSYS!$B766),TRNSYS!$B766,"")</f>
        <v>0</v>
      </c>
      <c r="I786" s="61">
        <f>IF(ISNUMBER(TASE!$B766),TASE!$B766,"")</f>
        <v>0</v>
      </c>
      <c r="J786" s="63" t="e">
        <f>IF(ISNUMBER(YourData!$B766),YourData!$B766,#N/A)</f>
        <v>#N/A</v>
      </c>
      <c r="K786" s="61"/>
    </row>
    <row r="787" spans="1:11">
      <c r="A787" s="61">
        <v>-32</v>
      </c>
      <c r="B787" s="61">
        <f>IF(ISNUMBER('ESP-DMU'!$B767),'ESP-DMU'!$B767,"")</f>
        <v>0</v>
      </c>
      <c r="C787" s="61">
        <f>IF(ISNUMBER('BLAST-USIT'!$B767),'BLAST-USIT'!$B767,"")</f>
        <v>0</v>
      </c>
      <c r="D787" s="61">
        <f>IF(ISNUMBER(DOE21D!$B767),DOE21D!$B767,"")</f>
        <v>0</v>
      </c>
      <c r="E787" s="61">
        <f>IF(ISNUMBER('SRES-SUN'!$B767),'SRES-SUN'!$B767,"")</f>
        <v>0</v>
      </c>
      <c r="F787" s="61">
        <f>IF(ISNUMBER('SRES-BRE'!$B767),'SRES-BRE'!$B767,"")</f>
        <v>0</v>
      </c>
      <c r="G787" s="61">
        <f>IF(ISNUMBER(S3PAS!$B767),S3PAS!$B767,"")</f>
        <v>0</v>
      </c>
      <c r="H787" s="61">
        <f>IF(ISNUMBER(TRNSYS!$B767),TRNSYS!$B767,"")</f>
        <v>0</v>
      </c>
      <c r="I787" s="61">
        <f>IF(ISNUMBER(TASE!$B767),TASE!$B767,"")</f>
        <v>0</v>
      </c>
      <c r="J787" s="63" t="e">
        <f>IF(ISNUMBER(YourData!$B767),YourData!$B767,#N/A)</f>
        <v>#N/A</v>
      </c>
      <c r="K787" s="61"/>
    </row>
    <row r="788" spans="1:11">
      <c r="A788" s="61">
        <v>-31</v>
      </c>
      <c r="B788" s="61">
        <f>IF(ISNUMBER('ESP-DMU'!$B768),'ESP-DMU'!$B768,"")</f>
        <v>0</v>
      </c>
      <c r="C788" s="61">
        <f>IF(ISNUMBER('BLAST-USIT'!$B768),'BLAST-USIT'!$B768,"")</f>
        <v>0</v>
      </c>
      <c r="D788" s="61">
        <f>IF(ISNUMBER(DOE21D!$B768),DOE21D!$B768,"")</f>
        <v>0</v>
      </c>
      <c r="E788" s="61">
        <f>IF(ISNUMBER('SRES-SUN'!$B768),'SRES-SUN'!$B768,"")</f>
        <v>0</v>
      </c>
      <c r="F788" s="61">
        <f>IF(ISNUMBER('SRES-BRE'!$B768),'SRES-BRE'!$B768,"")</f>
        <v>0</v>
      </c>
      <c r="G788" s="61">
        <f>IF(ISNUMBER(S3PAS!$B768),S3PAS!$B768,"")</f>
        <v>0</v>
      </c>
      <c r="H788" s="61">
        <f>IF(ISNUMBER(TRNSYS!$B768),TRNSYS!$B768,"")</f>
        <v>0</v>
      </c>
      <c r="I788" s="61">
        <f>IF(ISNUMBER(TASE!$B768),TASE!$B768,"")</f>
        <v>0</v>
      </c>
      <c r="J788" s="63" t="e">
        <f>IF(ISNUMBER(YourData!$B768),YourData!$B768,#N/A)</f>
        <v>#N/A</v>
      </c>
      <c r="K788" s="61"/>
    </row>
    <row r="789" spans="1:11">
      <c r="A789" s="61">
        <v>-30</v>
      </c>
      <c r="B789" s="61">
        <f>IF(ISNUMBER('ESP-DMU'!$B769),'ESP-DMU'!$B769,"")</f>
        <v>0</v>
      </c>
      <c r="C789" s="61">
        <f>IF(ISNUMBER('BLAST-USIT'!$B769),'BLAST-USIT'!$B769,"")</f>
        <v>0</v>
      </c>
      <c r="D789" s="61">
        <f>IF(ISNUMBER(DOE21D!$B769),DOE21D!$B769,"")</f>
        <v>0</v>
      </c>
      <c r="E789" s="61">
        <f>IF(ISNUMBER('SRES-SUN'!$B769),'SRES-SUN'!$B769,"")</f>
        <v>0</v>
      </c>
      <c r="F789" s="61">
        <f>IF(ISNUMBER('SRES-BRE'!$B769),'SRES-BRE'!$B769,"")</f>
        <v>0</v>
      </c>
      <c r="G789" s="61">
        <f>IF(ISNUMBER(S3PAS!$B769),S3PAS!$B769,"")</f>
        <v>0</v>
      </c>
      <c r="H789" s="61">
        <f>IF(ISNUMBER(TRNSYS!$B769),TRNSYS!$B769,"")</f>
        <v>0</v>
      </c>
      <c r="I789" s="61">
        <f>IF(ISNUMBER(TASE!$B769),TASE!$B769,"")</f>
        <v>0</v>
      </c>
      <c r="J789" s="63" t="e">
        <f>IF(ISNUMBER(YourData!$B769),YourData!$B769,#N/A)</f>
        <v>#N/A</v>
      </c>
      <c r="K789" s="61"/>
    </row>
    <row r="790" spans="1:11">
      <c r="A790" s="61">
        <v>-29</v>
      </c>
      <c r="B790" s="61">
        <f>IF(ISNUMBER('ESP-DMU'!$B770),'ESP-DMU'!$B770,"")</f>
        <v>0</v>
      </c>
      <c r="C790" s="61">
        <f>IF(ISNUMBER('BLAST-USIT'!$B770),'BLAST-USIT'!$B770,"")</f>
        <v>0</v>
      </c>
      <c r="D790" s="61">
        <f>IF(ISNUMBER(DOE21D!$B770),DOE21D!$B770,"")</f>
        <v>0</v>
      </c>
      <c r="E790" s="61">
        <f>IF(ISNUMBER('SRES-SUN'!$B770),'SRES-SUN'!$B770,"")</f>
        <v>0</v>
      </c>
      <c r="F790" s="61">
        <f>IF(ISNUMBER('SRES-BRE'!$B770),'SRES-BRE'!$B770,"")</f>
        <v>0</v>
      </c>
      <c r="G790" s="61">
        <f>IF(ISNUMBER(S3PAS!$B770),S3PAS!$B770,"")</f>
        <v>0</v>
      </c>
      <c r="H790" s="61">
        <f>IF(ISNUMBER(TRNSYS!$B770),TRNSYS!$B770,"")</f>
        <v>0</v>
      </c>
      <c r="I790" s="61">
        <f>IF(ISNUMBER(TASE!$B770),TASE!$B770,"")</f>
        <v>0</v>
      </c>
      <c r="J790" s="63" t="e">
        <f>IF(ISNUMBER(YourData!$B770),YourData!$B770,#N/A)</f>
        <v>#N/A</v>
      </c>
      <c r="K790" s="61"/>
    </row>
    <row r="791" spans="1:11">
      <c r="A791" s="61">
        <v>-28</v>
      </c>
      <c r="B791" s="61">
        <f>IF(ISNUMBER('ESP-DMU'!$B771),'ESP-DMU'!$B771,"")</f>
        <v>0</v>
      </c>
      <c r="C791" s="61">
        <f>IF(ISNUMBER('BLAST-USIT'!$B771),'BLAST-USIT'!$B771,"")</f>
        <v>0</v>
      </c>
      <c r="D791" s="61">
        <f>IF(ISNUMBER(DOE21D!$B771),DOE21D!$B771,"")</f>
        <v>0</v>
      </c>
      <c r="E791" s="61">
        <f>IF(ISNUMBER('SRES-SUN'!$B771),'SRES-SUN'!$B771,"")</f>
        <v>0</v>
      </c>
      <c r="F791" s="61">
        <f>IF(ISNUMBER('SRES-BRE'!$B771),'SRES-BRE'!$B771,"")</f>
        <v>0</v>
      </c>
      <c r="G791" s="61">
        <f>IF(ISNUMBER(S3PAS!$B771),S3PAS!$B771,"")</f>
        <v>0</v>
      </c>
      <c r="H791" s="61">
        <f>IF(ISNUMBER(TRNSYS!$B771),TRNSYS!$B771,"")</f>
        <v>0</v>
      </c>
      <c r="I791" s="61">
        <f>IF(ISNUMBER(TASE!$B771),TASE!$B771,"")</f>
        <v>0</v>
      </c>
      <c r="J791" s="63" t="e">
        <f>IF(ISNUMBER(YourData!$B771),YourData!$B771,#N/A)</f>
        <v>#N/A</v>
      </c>
      <c r="K791" s="61"/>
    </row>
    <row r="792" spans="1:11">
      <c r="A792" s="61">
        <v>-27</v>
      </c>
      <c r="B792" s="61">
        <f>IF(ISNUMBER('ESP-DMU'!$B772),'ESP-DMU'!$B772,"")</f>
        <v>0</v>
      </c>
      <c r="C792" s="61">
        <f>IF(ISNUMBER('BLAST-USIT'!$B772),'BLAST-USIT'!$B772,"")</f>
        <v>0</v>
      </c>
      <c r="D792" s="61">
        <f>IF(ISNUMBER(DOE21D!$B772),DOE21D!$B772,"")</f>
        <v>0</v>
      </c>
      <c r="E792" s="61">
        <f>IF(ISNUMBER('SRES-SUN'!$B772),'SRES-SUN'!$B772,"")</f>
        <v>0</v>
      </c>
      <c r="F792" s="61">
        <f>IF(ISNUMBER('SRES-BRE'!$B772),'SRES-BRE'!$B772,"")</f>
        <v>0</v>
      </c>
      <c r="G792" s="61">
        <f>IF(ISNUMBER(S3PAS!$B772),S3PAS!$B772,"")</f>
        <v>0</v>
      </c>
      <c r="H792" s="61">
        <f>IF(ISNUMBER(TRNSYS!$B772),TRNSYS!$B772,"")</f>
        <v>0</v>
      </c>
      <c r="I792" s="61">
        <f>IF(ISNUMBER(TASE!$B772),TASE!$B772,"")</f>
        <v>0</v>
      </c>
      <c r="J792" s="63" t="e">
        <f>IF(ISNUMBER(YourData!$B772),YourData!$B772,#N/A)</f>
        <v>#N/A</v>
      </c>
      <c r="K792" s="61"/>
    </row>
    <row r="793" spans="1:11">
      <c r="A793" s="61">
        <v>-26</v>
      </c>
      <c r="B793" s="61">
        <f>IF(ISNUMBER('ESP-DMU'!$B773),'ESP-DMU'!$B773,"")</f>
        <v>0</v>
      </c>
      <c r="C793" s="61">
        <f>IF(ISNUMBER('BLAST-USIT'!$B773),'BLAST-USIT'!$B773,"")</f>
        <v>0</v>
      </c>
      <c r="D793" s="61">
        <f>IF(ISNUMBER(DOE21D!$B773),DOE21D!$B773,"")</f>
        <v>0</v>
      </c>
      <c r="E793" s="61">
        <f>IF(ISNUMBER('SRES-SUN'!$B773),'SRES-SUN'!$B773,"")</f>
        <v>0</v>
      </c>
      <c r="F793" s="61">
        <f>IF(ISNUMBER('SRES-BRE'!$B773),'SRES-BRE'!$B773,"")</f>
        <v>0</v>
      </c>
      <c r="G793" s="61">
        <f>IF(ISNUMBER(S3PAS!$B773),S3PAS!$B773,"")</f>
        <v>0</v>
      </c>
      <c r="H793" s="61">
        <f>IF(ISNUMBER(TRNSYS!$B773),TRNSYS!$B773,"")</f>
        <v>0</v>
      </c>
      <c r="I793" s="61">
        <f>IF(ISNUMBER(TASE!$B773),TASE!$B773,"")</f>
        <v>0</v>
      </c>
      <c r="J793" s="63" t="e">
        <f>IF(ISNUMBER(YourData!$B773),YourData!$B773,#N/A)</f>
        <v>#N/A</v>
      </c>
      <c r="K793" s="61"/>
    </row>
    <row r="794" spans="1:11">
      <c r="A794" s="61">
        <v>-25</v>
      </c>
      <c r="B794" s="61">
        <f>IF(ISNUMBER('ESP-DMU'!$B774),'ESP-DMU'!$B774,"")</f>
        <v>0</v>
      </c>
      <c r="C794" s="61">
        <f>IF(ISNUMBER('BLAST-USIT'!$B774),'BLAST-USIT'!$B774,"")</f>
        <v>0</v>
      </c>
      <c r="D794" s="61">
        <f>IF(ISNUMBER(DOE21D!$B774),DOE21D!$B774,"")</f>
        <v>0</v>
      </c>
      <c r="E794" s="61">
        <f>IF(ISNUMBER('SRES-SUN'!$B774),'SRES-SUN'!$B774,"")</f>
        <v>0</v>
      </c>
      <c r="F794" s="61">
        <f>IF(ISNUMBER('SRES-BRE'!$B774),'SRES-BRE'!$B774,"")</f>
        <v>0</v>
      </c>
      <c r="G794" s="61">
        <f>IF(ISNUMBER(S3PAS!$B774),S3PAS!$B774,"")</f>
        <v>0</v>
      </c>
      <c r="H794" s="61">
        <f>IF(ISNUMBER(TRNSYS!$B774),TRNSYS!$B774,"")</f>
        <v>0</v>
      </c>
      <c r="I794" s="61">
        <f>IF(ISNUMBER(TASE!$B774),TASE!$B774,"")</f>
        <v>0</v>
      </c>
      <c r="J794" s="63" t="e">
        <f>IF(ISNUMBER(YourData!$B774),YourData!$B774,#N/A)</f>
        <v>#N/A</v>
      </c>
      <c r="K794" s="61"/>
    </row>
    <row r="795" spans="1:11">
      <c r="A795" s="61">
        <v>-24</v>
      </c>
      <c r="B795" s="61">
        <f>IF(ISNUMBER('ESP-DMU'!$B775),'ESP-DMU'!$B775,"")</f>
        <v>0</v>
      </c>
      <c r="C795" s="61">
        <f>IF(ISNUMBER('BLAST-USIT'!$B775),'BLAST-USIT'!$B775,"")</f>
        <v>0</v>
      </c>
      <c r="D795" s="61">
        <f>IF(ISNUMBER(DOE21D!$B775),DOE21D!$B775,"")</f>
        <v>0</v>
      </c>
      <c r="E795" s="61">
        <f>IF(ISNUMBER('SRES-SUN'!$B775),'SRES-SUN'!$B775,"")</f>
        <v>0</v>
      </c>
      <c r="F795" s="61">
        <f>IF(ISNUMBER('SRES-BRE'!$B775),'SRES-BRE'!$B775,"")</f>
        <v>0</v>
      </c>
      <c r="G795" s="61">
        <f>IF(ISNUMBER(S3PAS!$B775),S3PAS!$B775,"")</f>
        <v>0</v>
      </c>
      <c r="H795" s="61">
        <f>IF(ISNUMBER(TRNSYS!$B775),TRNSYS!$B775,"")</f>
        <v>0</v>
      </c>
      <c r="I795" s="61">
        <f>IF(ISNUMBER(TASE!$B775),TASE!$B775,"")</f>
        <v>0</v>
      </c>
      <c r="J795" s="63" t="e">
        <f>IF(ISNUMBER(YourData!$B775),YourData!$B775,#N/A)</f>
        <v>#N/A</v>
      </c>
      <c r="K795" s="61"/>
    </row>
    <row r="796" spans="1:11">
      <c r="A796" s="61">
        <v>-23</v>
      </c>
      <c r="B796" s="61">
        <f>IF(ISNUMBER('ESP-DMU'!$B776),'ESP-DMU'!$B776,"")</f>
        <v>0</v>
      </c>
      <c r="C796" s="61">
        <f>IF(ISNUMBER('BLAST-USIT'!$B776),'BLAST-USIT'!$B776,"")</f>
        <v>0</v>
      </c>
      <c r="D796" s="61">
        <f>IF(ISNUMBER(DOE21D!$B776),DOE21D!$B776,"")</f>
        <v>0</v>
      </c>
      <c r="E796" s="61">
        <f>IF(ISNUMBER('SRES-SUN'!$B776),'SRES-SUN'!$B776,"")</f>
        <v>0</v>
      </c>
      <c r="F796" s="61">
        <f>IF(ISNUMBER('SRES-BRE'!$B776),'SRES-BRE'!$B776,"")</f>
        <v>0</v>
      </c>
      <c r="G796" s="61">
        <f>IF(ISNUMBER(S3PAS!$B776),S3PAS!$B776,"")</f>
        <v>0</v>
      </c>
      <c r="H796" s="61">
        <f>IF(ISNUMBER(TRNSYS!$B776),TRNSYS!$B776,"")</f>
        <v>0</v>
      </c>
      <c r="I796" s="61">
        <f>IF(ISNUMBER(TASE!$B776),TASE!$B776,"")</f>
        <v>0</v>
      </c>
      <c r="J796" s="63" t="e">
        <f>IF(ISNUMBER(YourData!$B776),YourData!$B776,#N/A)</f>
        <v>#N/A</v>
      </c>
      <c r="K796" s="61"/>
    </row>
    <row r="797" spans="1:11">
      <c r="A797" s="61">
        <v>-22</v>
      </c>
      <c r="B797" s="61">
        <f>IF(ISNUMBER('ESP-DMU'!$B777),'ESP-DMU'!$B777,"")</f>
        <v>0</v>
      </c>
      <c r="C797" s="61">
        <f>IF(ISNUMBER('BLAST-USIT'!$B777),'BLAST-USIT'!$B777,"")</f>
        <v>0</v>
      </c>
      <c r="D797" s="61">
        <f>IF(ISNUMBER(DOE21D!$B777),DOE21D!$B777,"")</f>
        <v>0</v>
      </c>
      <c r="E797" s="61">
        <f>IF(ISNUMBER('SRES-SUN'!$B777),'SRES-SUN'!$B777,"")</f>
        <v>0</v>
      </c>
      <c r="F797" s="61">
        <f>IF(ISNUMBER('SRES-BRE'!$B777),'SRES-BRE'!$B777,"")</f>
        <v>0</v>
      </c>
      <c r="G797" s="61">
        <f>IF(ISNUMBER(S3PAS!$B777),S3PAS!$B777,"")</f>
        <v>0</v>
      </c>
      <c r="H797" s="61">
        <f>IF(ISNUMBER(TRNSYS!$B777),TRNSYS!$B777,"")</f>
        <v>0</v>
      </c>
      <c r="I797" s="61">
        <f>IF(ISNUMBER(TASE!$B777),TASE!$B777,"")</f>
        <v>0</v>
      </c>
      <c r="J797" s="63" t="e">
        <f>IF(ISNUMBER(YourData!$B777),YourData!$B777,#N/A)</f>
        <v>#N/A</v>
      </c>
      <c r="K797" s="61"/>
    </row>
    <row r="798" spans="1:11">
      <c r="A798" s="61">
        <v>-21</v>
      </c>
      <c r="B798" s="61">
        <f>IF(ISNUMBER('ESP-DMU'!$B778),'ESP-DMU'!$B778,"")</f>
        <v>0</v>
      </c>
      <c r="C798" s="61">
        <f>IF(ISNUMBER('BLAST-USIT'!$B778),'BLAST-USIT'!$B778,"")</f>
        <v>0</v>
      </c>
      <c r="D798" s="61">
        <f>IF(ISNUMBER(DOE21D!$B778),DOE21D!$B778,"")</f>
        <v>0</v>
      </c>
      <c r="E798" s="61">
        <f>IF(ISNUMBER('SRES-SUN'!$B778),'SRES-SUN'!$B778,"")</f>
        <v>0</v>
      </c>
      <c r="F798" s="61">
        <f>IF(ISNUMBER('SRES-BRE'!$B778),'SRES-BRE'!$B778,"")</f>
        <v>0</v>
      </c>
      <c r="G798" s="61">
        <f>IF(ISNUMBER(S3PAS!$B778),S3PAS!$B778,"")</f>
        <v>0</v>
      </c>
      <c r="H798" s="61">
        <f>IF(ISNUMBER(TRNSYS!$B778),TRNSYS!$B778,"")</f>
        <v>0</v>
      </c>
      <c r="I798" s="61">
        <f>IF(ISNUMBER(TASE!$B778),TASE!$B778,"")</f>
        <v>0</v>
      </c>
      <c r="J798" s="63" t="e">
        <f>IF(ISNUMBER(YourData!$B778),YourData!$B778,#N/A)</f>
        <v>#N/A</v>
      </c>
      <c r="K798" s="61"/>
    </row>
    <row r="799" spans="1:11">
      <c r="A799" s="61">
        <v>-20</v>
      </c>
      <c r="B799" s="61">
        <f>IF(ISNUMBER('ESP-DMU'!$B779),'ESP-DMU'!$B779,"")</f>
        <v>0</v>
      </c>
      <c r="C799" s="61">
        <f>IF(ISNUMBER('BLAST-USIT'!$B779),'BLAST-USIT'!$B779,"")</f>
        <v>0</v>
      </c>
      <c r="D799" s="61">
        <f>IF(ISNUMBER(DOE21D!$B779),DOE21D!$B779,"")</f>
        <v>0</v>
      </c>
      <c r="E799" s="61">
        <f>IF(ISNUMBER('SRES-SUN'!$B779),'SRES-SUN'!$B779,"")</f>
        <v>0</v>
      </c>
      <c r="F799" s="61">
        <f>IF(ISNUMBER('SRES-BRE'!$B779),'SRES-BRE'!$B779,"")</f>
        <v>0</v>
      </c>
      <c r="G799" s="61">
        <f>IF(ISNUMBER(S3PAS!$B779),S3PAS!$B779,"")</f>
        <v>0</v>
      </c>
      <c r="H799" s="61">
        <f>IF(ISNUMBER(TRNSYS!$B779),TRNSYS!$B779,"")</f>
        <v>0</v>
      </c>
      <c r="I799" s="61">
        <f>IF(ISNUMBER(TASE!$B779),TASE!$B779,"")</f>
        <v>0</v>
      </c>
      <c r="J799" s="63" t="e">
        <f>IF(ISNUMBER(YourData!$B779),YourData!$B779,#N/A)</f>
        <v>#N/A</v>
      </c>
      <c r="K799" s="61"/>
    </row>
    <row r="800" spans="1:11">
      <c r="A800" s="61">
        <v>-19</v>
      </c>
      <c r="B800" s="61">
        <f>IF(ISNUMBER('ESP-DMU'!$B780),'ESP-DMU'!$B780,"")</f>
        <v>0</v>
      </c>
      <c r="C800" s="61">
        <f>IF(ISNUMBER('BLAST-USIT'!$B780),'BLAST-USIT'!$B780,"")</f>
        <v>0</v>
      </c>
      <c r="D800" s="61">
        <f>IF(ISNUMBER(DOE21D!$B780),DOE21D!$B780,"")</f>
        <v>0</v>
      </c>
      <c r="E800" s="61">
        <f>IF(ISNUMBER('SRES-SUN'!$B780),'SRES-SUN'!$B780,"")</f>
        <v>0</v>
      </c>
      <c r="F800" s="61">
        <f>IF(ISNUMBER('SRES-BRE'!$B780),'SRES-BRE'!$B780,"")</f>
        <v>0</v>
      </c>
      <c r="G800" s="61">
        <f>IF(ISNUMBER(S3PAS!$B780),S3PAS!$B780,"")</f>
        <v>0</v>
      </c>
      <c r="H800" s="61">
        <f>IF(ISNUMBER(TRNSYS!$B780),TRNSYS!$B780,"")</f>
        <v>0</v>
      </c>
      <c r="I800" s="61">
        <f>IF(ISNUMBER(TASE!$B780),TASE!$B780,"")</f>
        <v>0</v>
      </c>
      <c r="J800" s="63">
        <f>IF(ISNUMBER(YourData!$B780),YourData!$B780,#N/A)</f>
        <v>0</v>
      </c>
      <c r="K800" s="61"/>
    </row>
    <row r="801" spans="1:11">
      <c r="A801" s="61">
        <v>-18</v>
      </c>
      <c r="B801" s="61">
        <f>IF(ISNUMBER('ESP-DMU'!$B781),'ESP-DMU'!$B781,"")</f>
        <v>0</v>
      </c>
      <c r="C801" s="61">
        <f>IF(ISNUMBER('BLAST-USIT'!$B781),'BLAST-USIT'!$B781,"")</f>
        <v>0</v>
      </c>
      <c r="D801" s="61">
        <f>IF(ISNUMBER(DOE21D!$B781),DOE21D!$B781,"")</f>
        <v>0</v>
      </c>
      <c r="E801" s="61">
        <f>IF(ISNUMBER('SRES-SUN'!$B781),'SRES-SUN'!$B781,"")</f>
        <v>0</v>
      </c>
      <c r="F801" s="61">
        <f>IF(ISNUMBER('SRES-BRE'!$B781),'SRES-BRE'!$B781,"")</f>
        <v>0</v>
      </c>
      <c r="G801" s="61">
        <f>IF(ISNUMBER(S3PAS!$B781),S3PAS!$B781,"")</f>
        <v>0</v>
      </c>
      <c r="H801" s="61">
        <f>IF(ISNUMBER(TRNSYS!$B781),TRNSYS!$B781,"")</f>
        <v>0</v>
      </c>
      <c r="I801" s="61">
        <f>IF(ISNUMBER(TASE!$B781),TASE!$B781,"")</f>
        <v>0</v>
      </c>
      <c r="J801" s="63">
        <f>IF(ISNUMBER(YourData!$B781),YourData!$B781,#N/A)</f>
        <v>0</v>
      </c>
      <c r="K801" s="61"/>
    </row>
    <row r="802" spans="1:11">
      <c r="A802" s="61">
        <v>-17</v>
      </c>
      <c r="B802" s="61">
        <f>IF(ISNUMBER('ESP-DMU'!$B782),'ESP-DMU'!$B782,"")</f>
        <v>0</v>
      </c>
      <c r="C802" s="61">
        <f>IF(ISNUMBER('BLAST-USIT'!$B782),'BLAST-USIT'!$B782,"")</f>
        <v>0</v>
      </c>
      <c r="D802" s="61">
        <f>IF(ISNUMBER(DOE21D!$B782),DOE21D!$B782,"")</f>
        <v>0</v>
      </c>
      <c r="E802" s="61">
        <f>IF(ISNUMBER('SRES-SUN'!$B782),'SRES-SUN'!$B782,"")</f>
        <v>0</v>
      </c>
      <c r="F802" s="61">
        <f>IF(ISNUMBER('SRES-BRE'!$B782),'SRES-BRE'!$B782,"")</f>
        <v>0</v>
      </c>
      <c r="G802" s="61">
        <f>IF(ISNUMBER(S3PAS!$B782),S3PAS!$B782,"")</f>
        <v>0</v>
      </c>
      <c r="H802" s="61">
        <f>IF(ISNUMBER(TRNSYS!$B782),TRNSYS!$B782,"")</f>
        <v>0</v>
      </c>
      <c r="I802" s="61">
        <f>IF(ISNUMBER(TASE!$B782),TASE!$B782,"")</f>
        <v>0</v>
      </c>
      <c r="J802" s="63">
        <f>IF(ISNUMBER(YourData!$B782),YourData!$B782,#N/A)</f>
        <v>0</v>
      </c>
      <c r="K802" s="61"/>
    </row>
    <row r="803" spans="1:11">
      <c r="A803" s="61">
        <v>-16</v>
      </c>
      <c r="B803" s="61">
        <f>IF(ISNUMBER('ESP-DMU'!$B783),'ESP-DMU'!$B783,"")</f>
        <v>0</v>
      </c>
      <c r="C803" s="61">
        <f>IF(ISNUMBER('BLAST-USIT'!$B783),'BLAST-USIT'!$B783,"")</f>
        <v>0</v>
      </c>
      <c r="D803" s="61">
        <f>IF(ISNUMBER(DOE21D!$B783),DOE21D!$B783,"")</f>
        <v>0</v>
      </c>
      <c r="E803" s="61">
        <f>IF(ISNUMBER('SRES-SUN'!$B783),'SRES-SUN'!$B783,"")</f>
        <v>0</v>
      </c>
      <c r="F803" s="61">
        <f>IF(ISNUMBER('SRES-BRE'!$B783),'SRES-BRE'!$B783,"")</f>
        <v>0</v>
      </c>
      <c r="G803" s="61">
        <f>IF(ISNUMBER(S3PAS!$B783),S3PAS!$B783,"")</f>
        <v>0</v>
      </c>
      <c r="H803" s="61">
        <f>IF(ISNUMBER(TRNSYS!$B783),TRNSYS!$B783,"")</f>
        <v>0</v>
      </c>
      <c r="I803" s="61">
        <f>IF(ISNUMBER(TASE!$B783),TASE!$B783,"")</f>
        <v>0</v>
      </c>
      <c r="J803" s="63">
        <f>IF(ISNUMBER(YourData!$B783),YourData!$B783,#N/A)</f>
        <v>0</v>
      </c>
      <c r="K803" s="61"/>
    </row>
    <row r="804" spans="1:11">
      <c r="A804" s="61">
        <v>-15</v>
      </c>
      <c r="B804" s="61">
        <f>IF(ISNUMBER('ESP-DMU'!$B784),'ESP-DMU'!$B784,"")</f>
        <v>0</v>
      </c>
      <c r="C804" s="61">
        <f>IF(ISNUMBER('BLAST-USIT'!$B784),'BLAST-USIT'!$B784,"")</f>
        <v>0</v>
      </c>
      <c r="D804" s="61">
        <f>IF(ISNUMBER(DOE21D!$B784),DOE21D!$B784,"")</f>
        <v>0</v>
      </c>
      <c r="E804" s="61">
        <f>IF(ISNUMBER('SRES-SUN'!$B784),'SRES-SUN'!$B784,"")</f>
        <v>0</v>
      </c>
      <c r="F804" s="61">
        <f>IF(ISNUMBER('SRES-BRE'!$B784),'SRES-BRE'!$B784,"")</f>
        <v>0</v>
      </c>
      <c r="G804" s="61">
        <f>IF(ISNUMBER(S3PAS!$B784),S3PAS!$B784,"")</f>
        <v>0</v>
      </c>
      <c r="H804" s="61">
        <f>IF(ISNUMBER(TRNSYS!$B784),TRNSYS!$B784,"")</f>
        <v>0</v>
      </c>
      <c r="I804" s="61">
        <f>IF(ISNUMBER(TASE!$B784),TASE!$B784,"")</f>
        <v>0</v>
      </c>
      <c r="J804" s="63">
        <f>IF(ISNUMBER(YourData!$B784),YourData!$B784,#N/A)</f>
        <v>0</v>
      </c>
      <c r="K804" s="61"/>
    </row>
    <row r="805" spans="1:11">
      <c r="A805" s="61">
        <v>-14</v>
      </c>
      <c r="B805" s="61">
        <f>IF(ISNUMBER('ESP-DMU'!$B785),'ESP-DMU'!$B785,"")</f>
        <v>0</v>
      </c>
      <c r="C805" s="61">
        <f>IF(ISNUMBER('BLAST-USIT'!$B785),'BLAST-USIT'!$B785,"")</f>
        <v>0</v>
      </c>
      <c r="D805" s="61">
        <f>IF(ISNUMBER(DOE21D!$B785),DOE21D!$B785,"")</f>
        <v>0</v>
      </c>
      <c r="E805" s="61">
        <f>IF(ISNUMBER('SRES-SUN'!$B785),'SRES-SUN'!$B785,"")</f>
        <v>0</v>
      </c>
      <c r="F805" s="61">
        <f>IF(ISNUMBER('SRES-BRE'!$B785),'SRES-BRE'!$B785,"")</f>
        <v>0</v>
      </c>
      <c r="G805" s="61">
        <f>IF(ISNUMBER(S3PAS!$B785),S3PAS!$B785,"")</f>
        <v>0</v>
      </c>
      <c r="H805" s="61">
        <f>IF(ISNUMBER(TRNSYS!$B785),TRNSYS!$B785,"")</f>
        <v>0</v>
      </c>
      <c r="I805" s="61">
        <f>IF(ISNUMBER(TASE!$B785),TASE!$B785,"")</f>
        <v>0</v>
      </c>
      <c r="J805" s="63">
        <f>IF(ISNUMBER(YourData!$B785),YourData!$B785,#N/A)</f>
        <v>0</v>
      </c>
      <c r="K805" s="61"/>
    </row>
    <row r="806" spans="1:11">
      <c r="A806" s="61">
        <v>-13</v>
      </c>
      <c r="B806" s="61">
        <f>IF(ISNUMBER('ESP-DMU'!$B786),'ESP-DMU'!$B786,"")</f>
        <v>0</v>
      </c>
      <c r="C806" s="61">
        <f>IF(ISNUMBER('BLAST-USIT'!$B786),'BLAST-USIT'!$B786,"")</f>
        <v>0</v>
      </c>
      <c r="D806" s="61">
        <f>IF(ISNUMBER(DOE21D!$B786),DOE21D!$B786,"")</f>
        <v>0</v>
      </c>
      <c r="E806" s="61">
        <f>IF(ISNUMBER('SRES-SUN'!$B786),'SRES-SUN'!$B786,"")</f>
        <v>0</v>
      </c>
      <c r="F806" s="61">
        <f>IF(ISNUMBER('SRES-BRE'!$B786),'SRES-BRE'!$B786,"")</f>
        <v>0</v>
      </c>
      <c r="G806" s="61">
        <f>IF(ISNUMBER(S3PAS!$B786),S3PAS!$B786,"")</f>
        <v>0</v>
      </c>
      <c r="H806" s="61">
        <f>IF(ISNUMBER(TRNSYS!$B786),TRNSYS!$B786,"")</f>
        <v>0</v>
      </c>
      <c r="I806" s="61">
        <f>IF(ISNUMBER(TASE!$B786),TASE!$B786,"")</f>
        <v>0</v>
      </c>
      <c r="J806" s="63">
        <f>IF(ISNUMBER(YourData!$B786),YourData!$B786,#N/A)</f>
        <v>0</v>
      </c>
      <c r="K806" s="61"/>
    </row>
    <row r="807" spans="1:11">
      <c r="A807" s="61">
        <v>-12</v>
      </c>
      <c r="B807" s="61">
        <f>IF(ISNUMBER('ESP-DMU'!$B787),'ESP-DMU'!$B787,"")</f>
        <v>0</v>
      </c>
      <c r="C807" s="61">
        <f>IF(ISNUMBER('BLAST-USIT'!$B787),'BLAST-USIT'!$B787,"")</f>
        <v>0</v>
      </c>
      <c r="D807" s="61">
        <f>IF(ISNUMBER(DOE21D!$B787),DOE21D!$B787,"")</f>
        <v>0</v>
      </c>
      <c r="E807" s="61">
        <f>IF(ISNUMBER('SRES-SUN'!$B787),'SRES-SUN'!$B787,"")</f>
        <v>0</v>
      </c>
      <c r="F807" s="61">
        <f>IF(ISNUMBER('SRES-BRE'!$B787),'SRES-BRE'!$B787,"")</f>
        <v>0</v>
      </c>
      <c r="G807" s="61">
        <f>IF(ISNUMBER(S3PAS!$B787),S3PAS!$B787,"")</f>
        <v>0</v>
      </c>
      <c r="H807" s="61">
        <f>IF(ISNUMBER(TRNSYS!$B787),TRNSYS!$B787,"")</f>
        <v>0</v>
      </c>
      <c r="I807" s="61">
        <f>IF(ISNUMBER(TASE!$B787),TASE!$B787,"")</f>
        <v>0</v>
      </c>
      <c r="J807" s="63">
        <f>IF(ISNUMBER(YourData!$B787),YourData!$B787,#N/A)</f>
        <v>0</v>
      </c>
      <c r="K807" s="61"/>
    </row>
    <row r="808" spans="1:11">
      <c r="A808" s="61">
        <v>-11</v>
      </c>
      <c r="B808" s="61">
        <f>IF(ISNUMBER('ESP-DMU'!$B788),'ESP-DMU'!$B788,"")</f>
        <v>0</v>
      </c>
      <c r="C808" s="61">
        <f>IF(ISNUMBER('BLAST-USIT'!$B788),'BLAST-USIT'!$B788,"")</f>
        <v>0</v>
      </c>
      <c r="D808" s="61">
        <f>IF(ISNUMBER(DOE21D!$B788),DOE21D!$B788,"")</f>
        <v>0</v>
      </c>
      <c r="E808" s="61">
        <f>IF(ISNUMBER('SRES-SUN'!$B788),'SRES-SUN'!$B788,"")</f>
        <v>0</v>
      </c>
      <c r="F808" s="61">
        <f>IF(ISNUMBER('SRES-BRE'!$B788),'SRES-BRE'!$B788,"")</f>
        <v>0</v>
      </c>
      <c r="G808" s="61">
        <f>IF(ISNUMBER(S3PAS!$B788),S3PAS!$B788,"")</f>
        <v>0</v>
      </c>
      <c r="H808" s="61">
        <f>IF(ISNUMBER(TRNSYS!$B788),TRNSYS!$B788,"")</f>
        <v>0</v>
      </c>
      <c r="I808" s="61">
        <f>IF(ISNUMBER(TASE!$B788),TASE!$B788,"")</f>
        <v>0</v>
      </c>
      <c r="J808" s="63">
        <f>IF(ISNUMBER(YourData!$B788),YourData!$B788,#N/A)</f>
        <v>0</v>
      </c>
      <c r="K808" s="61"/>
    </row>
    <row r="809" spans="1:11">
      <c r="A809" s="61">
        <v>-10</v>
      </c>
      <c r="B809" s="61">
        <f>IF(ISNUMBER('ESP-DMU'!$B789),'ESP-DMU'!$B789,"")</f>
        <v>0</v>
      </c>
      <c r="C809" s="61">
        <f>IF(ISNUMBER('BLAST-USIT'!$B789),'BLAST-USIT'!$B789,"")</f>
        <v>0</v>
      </c>
      <c r="D809" s="61">
        <f>IF(ISNUMBER(DOE21D!$B789),DOE21D!$B789,"")</f>
        <v>0</v>
      </c>
      <c r="E809" s="61">
        <f>IF(ISNUMBER('SRES-SUN'!$B789),'SRES-SUN'!$B789,"")</f>
        <v>0</v>
      </c>
      <c r="F809" s="61">
        <f>IF(ISNUMBER('SRES-BRE'!$B789),'SRES-BRE'!$B789,"")</f>
        <v>0</v>
      </c>
      <c r="G809" s="61">
        <f>IF(ISNUMBER(S3PAS!$B789),S3PAS!$B789,"")</f>
        <v>0</v>
      </c>
      <c r="H809" s="61">
        <f>IF(ISNUMBER(TRNSYS!$B789),TRNSYS!$B789,"")</f>
        <v>0</v>
      </c>
      <c r="I809" s="61">
        <f>IF(ISNUMBER(TASE!$B789),TASE!$B789,"")</f>
        <v>0</v>
      </c>
      <c r="J809" s="63">
        <f>IF(ISNUMBER(YourData!$B789),YourData!$B789,#N/A)</f>
        <v>0</v>
      </c>
      <c r="K809" s="61"/>
    </row>
    <row r="810" spans="1:11">
      <c r="A810" s="61">
        <v>-9</v>
      </c>
      <c r="B810" s="61">
        <f>IF(ISNUMBER('ESP-DMU'!$B790),'ESP-DMU'!$B790,"")</f>
        <v>0</v>
      </c>
      <c r="C810" s="61">
        <f>IF(ISNUMBER('BLAST-USIT'!$B790),'BLAST-USIT'!$B790,"")</f>
        <v>0</v>
      </c>
      <c r="D810" s="61">
        <f>IF(ISNUMBER(DOE21D!$B790),DOE21D!$B790,"")</f>
        <v>0</v>
      </c>
      <c r="E810" s="61">
        <f>IF(ISNUMBER('SRES-SUN'!$B790),'SRES-SUN'!$B790,"")</f>
        <v>0</v>
      </c>
      <c r="F810" s="61">
        <f>IF(ISNUMBER('SRES-BRE'!$B790),'SRES-BRE'!$B790,"")</f>
        <v>0</v>
      </c>
      <c r="G810" s="61">
        <f>IF(ISNUMBER(S3PAS!$B790),S3PAS!$B790,"")</f>
        <v>0</v>
      </c>
      <c r="H810" s="61">
        <f>IF(ISNUMBER(TRNSYS!$B790),TRNSYS!$B790,"")</f>
        <v>0</v>
      </c>
      <c r="I810" s="61">
        <f>IF(ISNUMBER(TASE!$B790),TASE!$B790,"")</f>
        <v>0</v>
      </c>
      <c r="J810" s="63">
        <f>IF(ISNUMBER(YourData!$B790),YourData!$B790,#N/A)</f>
        <v>0</v>
      </c>
      <c r="K810" s="61"/>
    </row>
    <row r="811" spans="1:11">
      <c r="A811" s="61">
        <v>-8</v>
      </c>
      <c r="B811" s="61">
        <f>IF(ISNUMBER('ESP-DMU'!$B791),'ESP-DMU'!$B791,"")</f>
        <v>0</v>
      </c>
      <c r="C811" s="61">
        <f>IF(ISNUMBER('BLAST-USIT'!$B791),'BLAST-USIT'!$B791,"")</f>
        <v>0</v>
      </c>
      <c r="D811" s="61">
        <f>IF(ISNUMBER(DOE21D!$B791),DOE21D!$B791,"")</f>
        <v>0</v>
      </c>
      <c r="E811" s="61">
        <f>IF(ISNUMBER('SRES-SUN'!$B791),'SRES-SUN'!$B791,"")</f>
        <v>0</v>
      </c>
      <c r="F811" s="61">
        <f>IF(ISNUMBER('SRES-BRE'!$B791),'SRES-BRE'!$B791,"")</f>
        <v>0</v>
      </c>
      <c r="G811" s="61">
        <f>IF(ISNUMBER(S3PAS!$B791),S3PAS!$B791,"")</f>
        <v>0</v>
      </c>
      <c r="H811" s="61">
        <f>IF(ISNUMBER(TRNSYS!$B791),TRNSYS!$B791,"")</f>
        <v>0</v>
      </c>
      <c r="I811" s="61">
        <f>IF(ISNUMBER(TASE!$B791),TASE!$B791,"")</f>
        <v>0</v>
      </c>
      <c r="J811" s="63">
        <f>IF(ISNUMBER(YourData!$B791),YourData!$B791,#N/A)</f>
        <v>0</v>
      </c>
      <c r="K811" s="61"/>
    </row>
    <row r="812" spans="1:11">
      <c r="A812" s="61">
        <v>-7</v>
      </c>
      <c r="B812" s="61">
        <f>IF(ISNUMBER('ESP-DMU'!$B792),'ESP-DMU'!$B792,"")</f>
        <v>0</v>
      </c>
      <c r="C812" s="61">
        <f>IF(ISNUMBER('BLAST-USIT'!$B792),'BLAST-USIT'!$B792,"")</f>
        <v>0</v>
      </c>
      <c r="D812" s="61">
        <f>IF(ISNUMBER(DOE21D!$B792),DOE21D!$B792,"")</f>
        <v>0</v>
      </c>
      <c r="E812" s="61">
        <f>IF(ISNUMBER('SRES-SUN'!$B792),'SRES-SUN'!$B792,"")</f>
        <v>0</v>
      </c>
      <c r="F812" s="61">
        <f>IF(ISNUMBER('SRES-BRE'!$B792),'SRES-BRE'!$B792,"")</f>
        <v>0</v>
      </c>
      <c r="G812" s="61">
        <f>IF(ISNUMBER(S3PAS!$B792),S3PAS!$B792,"")</f>
        <v>0</v>
      </c>
      <c r="H812" s="61">
        <f>IF(ISNUMBER(TRNSYS!$B792),TRNSYS!$B792,"")</f>
        <v>1</v>
      </c>
      <c r="I812" s="61">
        <f>IF(ISNUMBER(TASE!$B792),TASE!$B792,"")</f>
        <v>0</v>
      </c>
      <c r="J812" s="63">
        <f>IF(ISNUMBER(YourData!$B792),YourData!$B792,#N/A)</f>
        <v>0</v>
      </c>
      <c r="K812" s="61"/>
    </row>
    <row r="813" spans="1:11">
      <c r="A813" s="61">
        <v>-6</v>
      </c>
      <c r="B813" s="61">
        <f>IF(ISNUMBER('ESP-DMU'!$B793),'ESP-DMU'!$B793,"")</f>
        <v>0</v>
      </c>
      <c r="C813" s="61">
        <f>IF(ISNUMBER('BLAST-USIT'!$B793),'BLAST-USIT'!$B793,"")</f>
        <v>0</v>
      </c>
      <c r="D813" s="61">
        <f>IF(ISNUMBER(DOE21D!$B793),DOE21D!$B793,"")</f>
        <v>0</v>
      </c>
      <c r="E813" s="61">
        <f>IF(ISNUMBER('SRES-SUN'!$B793),'SRES-SUN'!$B793,"")</f>
        <v>0</v>
      </c>
      <c r="F813" s="61">
        <f>IF(ISNUMBER('SRES-BRE'!$B793),'SRES-BRE'!$B793,"")</f>
        <v>0</v>
      </c>
      <c r="G813" s="61">
        <f>IF(ISNUMBER(S3PAS!$B793),S3PAS!$B793,"")</f>
        <v>0</v>
      </c>
      <c r="H813" s="61">
        <f>IF(ISNUMBER(TRNSYS!$B793),TRNSYS!$B793,"")</f>
        <v>3</v>
      </c>
      <c r="I813" s="61">
        <f>IF(ISNUMBER(TASE!$B793),TASE!$B793,"")</f>
        <v>2</v>
      </c>
      <c r="J813" s="63">
        <f>IF(ISNUMBER(YourData!$B793),YourData!$B793,#N/A)</f>
        <v>0</v>
      </c>
      <c r="K813" s="61"/>
    </row>
    <row r="814" spans="1:11">
      <c r="A814" s="61">
        <v>-5</v>
      </c>
      <c r="B814" s="61">
        <f>IF(ISNUMBER('ESP-DMU'!$B794),'ESP-DMU'!$B794,"")</f>
        <v>0</v>
      </c>
      <c r="C814" s="61">
        <f>IF(ISNUMBER('BLAST-USIT'!$B794),'BLAST-USIT'!$B794,"")</f>
        <v>0</v>
      </c>
      <c r="D814" s="61">
        <f>IF(ISNUMBER(DOE21D!$B794),DOE21D!$B794,"")</f>
        <v>1</v>
      </c>
      <c r="E814" s="61">
        <f>IF(ISNUMBER('SRES-SUN'!$B794),'SRES-SUN'!$B794,"")</f>
        <v>2</v>
      </c>
      <c r="F814" s="61">
        <f>IF(ISNUMBER('SRES-BRE'!$B794),'SRES-BRE'!$B794,"")</f>
        <v>0</v>
      </c>
      <c r="G814" s="61">
        <f>IF(ISNUMBER(S3PAS!$B794),S3PAS!$B794,"")</f>
        <v>0</v>
      </c>
      <c r="H814" s="61">
        <f>IF(ISNUMBER(TRNSYS!$B794),TRNSYS!$B794,"")</f>
        <v>3</v>
      </c>
      <c r="I814" s="61">
        <f>IF(ISNUMBER(TASE!$B794),TASE!$B794,"")</f>
        <v>4</v>
      </c>
      <c r="J814" s="63">
        <f>IF(ISNUMBER(YourData!$B794),YourData!$B794,#N/A)</f>
        <v>0</v>
      </c>
      <c r="K814" s="61"/>
    </row>
    <row r="815" spans="1:11">
      <c r="A815" s="61">
        <v>-4</v>
      </c>
      <c r="B815" s="61">
        <f>IF(ISNUMBER('ESP-DMU'!$B795),'ESP-DMU'!$B795,"")</f>
        <v>0</v>
      </c>
      <c r="C815" s="61">
        <f>IF(ISNUMBER('BLAST-USIT'!$B795),'BLAST-USIT'!$B795,"")</f>
        <v>1</v>
      </c>
      <c r="D815" s="61">
        <f>IF(ISNUMBER(DOE21D!$B795),DOE21D!$B795,"")</f>
        <v>3</v>
      </c>
      <c r="E815" s="61">
        <f>IF(ISNUMBER('SRES-SUN'!$B795),'SRES-SUN'!$B795,"")</f>
        <v>3</v>
      </c>
      <c r="F815" s="61">
        <f>IF(ISNUMBER('SRES-BRE'!$B795),'SRES-BRE'!$B795,"")</f>
        <v>4</v>
      </c>
      <c r="G815" s="61">
        <f>IF(ISNUMBER(S3PAS!$B795),S3PAS!$B795,"")</f>
        <v>4</v>
      </c>
      <c r="H815" s="61">
        <f>IF(ISNUMBER(TRNSYS!$B795),TRNSYS!$B795,"")</f>
        <v>6</v>
      </c>
      <c r="I815" s="61">
        <f>IF(ISNUMBER(TASE!$B795),TASE!$B795,"")</f>
        <v>5</v>
      </c>
      <c r="J815" s="63">
        <f>IF(ISNUMBER(YourData!$B795),YourData!$B795,#N/A)</f>
        <v>2</v>
      </c>
      <c r="K815" s="61"/>
    </row>
    <row r="816" spans="1:11">
      <c r="A816" s="61">
        <v>-3</v>
      </c>
      <c r="B816" s="61">
        <f>IF(ISNUMBER('ESP-DMU'!$B796),'ESP-DMU'!$B796,"")</f>
        <v>0</v>
      </c>
      <c r="C816" s="61">
        <f>IF(ISNUMBER('BLAST-USIT'!$B796),'BLAST-USIT'!$B796,"")</f>
        <v>3</v>
      </c>
      <c r="D816" s="61">
        <f>IF(ISNUMBER(DOE21D!$B796),DOE21D!$B796,"")</f>
        <v>7</v>
      </c>
      <c r="E816" s="61">
        <f>IF(ISNUMBER('SRES-SUN'!$B796),'SRES-SUN'!$B796,"")</f>
        <v>5</v>
      </c>
      <c r="F816" s="61">
        <f>IF(ISNUMBER('SRES-BRE'!$B796),'SRES-BRE'!$B796,"")</f>
        <v>2</v>
      </c>
      <c r="G816" s="61">
        <f>IF(ISNUMBER(S3PAS!$B796),S3PAS!$B796,"")</f>
        <v>3</v>
      </c>
      <c r="H816" s="61">
        <f>IF(ISNUMBER(TRNSYS!$B796),TRNSYS!$B796,"")</f>
        <v>6</v>
      </c>
      <c r="I816" s="61">
        <f>IF(ISNUMBER(TASE!$B796),TASE!$B796,"")</f>
        <v>7</v>
      </c>
      <c r="J816" s="63">
        <f>IF(ISNUMBER(YourData!$B796),YourData!$B796,#N/A)</f>
        <v>5</v>
      </c>
      <c r="K816" s="61"/>
    </row>
    <row r="817" spans="1:11">
      <c r="A817" s="61">
        <v>-2</v>
      </c>
      <c r="B817" s="61">
        <f>IF(ISNUMBER('ESP-DMU'!$B797),'ESP-DMU'!$B797,"")</f>
        <v>3</v>
      </c>
      <c r="C817" s="61">
        <f>IF(ISNUMBER('BLAST-USIT'!$B797),'BLAST-USIT'!$B797,"")</f>
        <v>5</v>
      </c>
      <c r="D817" s="61">
        <f>IF(ISNUMBER(DOE21D!$B797),DOE21D!$B797,"")</f>
        <v>5</v>
      </c>
      <c r="E817" s="61">
        <f>IF(ISNUMBER('SRES-SUN'!$B797),'SRES-SUN'!$B797,"")</f>
        <v>7</v>
      </c>
      <c r="F817" s="61">
        <f>IF(ISNUMBER('SRES-BRE'!$B797),'SRES-BRE'!$B797,"")</f>
        <v>7</v>
      </c>
      <c r="G817" s="61">
        <f>IF(ISNUMBER(S3PAS!$B797),S3PAS!$B797,"")</f>
        <v>8</v>
      </c>
      <c r="H817" s="61">
        <f>IF(ISNUMBER(TRNSYS!$B797),TRNSYS!$B797,"")</f>
        <v>12</v>
      </c>
      <c r="I817" s="61">
        <f>IF(ISNUMBER(TASE!$B797),TASE!$B797,"")</f>
        <v>10</v>
      </c>
      <c r="J817" s="63">
        <f>IF(ISNUMBER(YourData!$B797),YourData!$B797,#N/A)</f>
        <v>5</v>
      </c>
      <c r="K817" s="61"/>
    </row>
    <row r="818" spans="1:11">
      <c r="A818" s="61">
        <v>-1</v>
      </c>
      <c r="B818" s="61">
        <f>IF(ISNUMBER('ESP-DMU'!$B798),'ESP-DMU'!$B798,"")</f>
        <v>3</v>
      </c>
      <c r="C818" s="61">
        <f>IF(ISNUMBER('BLAST-USIT'!$B798),'BLAST-USIT'!$B798,"")</f>
        <v>6</v>
      </c>
      <c r="D818" s="61">
        <f>IF(ISNUMBER(DOE21D!$B798),DOE21D!$B798,"")</f>
        <v>10</v>
      </c>
      <c r="E818" s="61">
        <f>IF(ISNUMBER('SRES-SUN'!$B798),'SRES-SUN'!$B798,"")</f>
        <v>7</v>
      </c>
      <c r="F818" s="61">
        <f>IF(ISNUMBER('SRES-BRE'!$B798),'SRES-BRE'!$B798,"")</f>
        <v>5</v>
      </c>
      <c r="G818" s="61">
        <f>IF(ISNUMBER(S3PAS!$B798),S3PAS!$B798,"")</f>
        <v>5</v>
      </c>
      <c r="H818" s="61">
        <f>IF(ISNUMBER(TRNSYS!$B798),TRNSYS!$B798,"")</f>
        <v>13</v>
      </c>
      <c r="I818" s="61">
        <f>IF(ISNUMBER(TASE!$B798),TASE!$B798,"")</f>
        <v>18</v>
      </c>
      <c r="J818" s="63">
        <f>IF(ISNUMBER(YourData!$B798),YourData!$B798,#N/A)</f>
        <v>8</v>
      </c>
      <c r="K818" s="61"/>
    </row>
    <row r="819" spans="1:11">
      <c r="A819" s="61">
        <v>0</v>
      </c>
      <c r="B819" s="61">
        <f>IF(ISNUMBER('ESP-DMU'!$B799),'ESP-DMU'!$B799,"")</f>
        <v>8</v>
      </c>
      <c r="C819" s="61">
        <f>IF(ISNUMBER('BLAST-USIT'!$B799),'BLAST-USIT'!$B799,"")</f>
        <v>10</v>
      </c>
      <c r="D819" s="61">
        <f>IF(ISNUMBER(DOE21D!$B799),DOE21D!$B799,"")</f>
        <v>18</v>
      </c>
      <c r="E819" s="61">
        <f>IF(ISNUMBER('SRES-SUN'!$B799),'SRES-SUN'!$B799,"")</f>
        <v>19</v>
      </c>
      <c r="F819" s="61">
        <f>IF(ISNUMBER('SRES-BRE'!$B799),'SRES-BRE'!$B799,"")</f>
        <v>18</v>
      </c>
      <c r="G819" s="61">
        <f>IF(ISNUMBER(S3PAS!$B799),S3PAS!$B799,"")</f>
        <v>18</v>
      </c>
      <c r="H819" s="61">
        <f>IF(ISNUMBER(TRNSYS!$B799),TRNSYS!$B799,"")</f>
        <v>12</v>
      </c>
      <c r="I819" s="61">
        <f>IF(ISNUMBER(TASE!$B799),TASE!$B799,"")</f>
        <v>20</v>
      </c>
      <c r="J819" s="63">
        <f>IF(ISNUMBER(YourData!$B799),YourData!$B799,#N/A)</f>
        <v>14</v>
      </c>
      <c r="K819" s="61"/>
    </row>
    <row r="820" spans="1:11">
      <c r="A820" s="61">
        <v>1</v>
      </c>
      <c r="B820" s="61">
        <f>IF(ISNUMBER('ESP-DMU'!$B800),'ESP-DMU'!$B800,"")</f>
        <v>6</v>
      </c>
      <c r="C820" s="61">
        <f>IF(ISNUMBER('BLAST-USIT'!$B800),'BLAST-USIT'!$B800,"")</f>
        <v>17</v>
      </c>
      <c r="D820" s="61">
        <f>IF(ISNUMBER(DOE21D!$B800),DOE21D!$B800,"")</f>
        <v>17</v>
      </c>
      <c r="E820" s="61">
        <f>IF(ISNUMBER('SRES-SUN'!$B800),'SRES-SUN'!$B800,"")</f>
        <v>19</v>
      </c>
      <c r="F820" s="61">
        <f>IF(ISNUMBER('SRES-BRE'!$B800),'SRES-BRE'!$B800,"")</f>
        <v>10</v>
      </c>
      <c r="G820" s="61">
        <f>IF(ISNUMBER(S3PAS!$B800),S3PAS!$B800,"")</f>
        <v>20</v>
      </c>
      <c r="H820" s="61">
        <f>IF(ISNUMBER(TRNSYS!$B800),TRNSYS!$B800,"")</f>
        <v>12</v>
      </c>
      <c r="I820" s="61">
        <f>IF(ISNUMBER(TASE!$B800),TASE!$B800,"")</f>
        <v>12</v>
      </c>
      <c r="J820" s="63">
        <f>IF(ISNUMBER(YourData!$B800),YourData!$B800,#N/A)</f>
        <v>14</v>
      </c>
      <c r="K820" s="61"/>
    </row>
    <row r="821" spans="1:11">
      <c r="A821" s="61">
        <v>2</v>
      </c>
      <c r="B821" s="61">
        <f>IF(ISNUMBER('ESP-DMU'!$B801),'ESP-DMU'!$B801,"")</f>
        <v>18</v>
      </c>
      <c r="C821" s="61">
        <f>IF(ISNUMBER('BLAST-USIT'!$B801),'BLAST-USIT'!$B801,"")</f>
        <v>14</v>
      </c>
      <c r="D821" s="61">
        <f>IF(ISNUMBER(DOE21D!$B801),DOE21D!$B801,"")</f>
        <v>18</v>
      </c>
      <c r="E821" s="61">
        <f>IF(ISNUMBER('SRES-SUN'!$B801),'SRES-SUN'!$B801,"")</f>
        <v>13</v>
      </c>
      <c r="F821" s="61">
        <f>IF(ISNUMBER('SRES-BRE'!$B801),'SRES-BRE'!$B801,"")</f>
        <v>20</v>
      </c>
      <c r="G821" s="61">
        <f>IF(ISNUMBER(S3PAS!$B801),S3PAS!$B801,"")</f>
        <v>14</v>
      </c>
      <c r="H821" s="61">
        <f>IF(ISNUMBER(TRNSYS!$B801),TRNSYS!$B801,"")</f>
        <v>20</v>
      </c>
      <c r="I821" s="61">
        <f>IF(ISNUMBER(TASE!$B801),TASE!$B801,"")</f>
        <v>16</v>
      </c>
      <c r="J821" s="63">
        <f>IF(ISNUMBER(YourData!$B801),YourData!$B801,#N/A)</f>
        <v>19</v>
      </c>
      <c r="K821" s="61"/>
    </row>
    <row r="822" spans="1:11">
      <c r="A822" s="61">
        <v>3</v>
      </c>
      <c r="B822" s="61">
        <f>IF(ISNUMBER('ESP-DMU'!$B802),'ESP-DMU'!$B802,"")</f>
        <v>18</v>
      </c>
      <c r="C822" s="61">
        <f>IF(ISNUMBER('BLAST-USIT'!$B802),'BLAST-USIT'!$B802,"")</f>
        <v>19</v>
      </c>
      <c r="D822" s="61">
        <f>IF(ISNUMBER(DOE21D!$B802),DOE21D!$B802,"")</f>
        <v>19</v>
      </c>
      <c r="E822" s="61">
        <f>IF(ISNUMBER('SRES-SUN'!$B802),'SRES-SUN'!$B802,"")</f>
        <v>15</v>
      </c>
      <c r="F822" s="61">
        <f>IF(ISNUMBER('SRES-BRE'!$B802),'SRES-BRE'!$B802,"")</f>
        <v>15</v>
      </c>
      <c r="G822" s="61">
        <f>IF(ISNUMBER(S3PAS!$B802),S3PAS!$B802,"")</f>
        <v>19</v>
      </c>
      <c r="H822" s="61">
        <f>IF(ISNUMBER(TRNSYS!$B802),TRNSYS!$B802,"")</f>
        <v>18</v>
      </c>
      <c r="I822" s="61">
        <f>IF(ISNUMBER(TASE!$B802),TASE!$B802,"")</f>
        <v>25</v>
      </c>
      <c r="J822" s="63">
        <f>IF(ISNUMBER(YourData!$B802),YourData!$B802,#N/A)</f>
        <v>16</v>
      </c>
      <c r="K822" s="61"/>
    </row>
    <row r="823" spans="1:11">
      <c r="A823" s="61">
        <v>4</v>
      </c>
      <c r="B823" s="61">
        <f>IF(ISNUMBER('ESP-DMU'!$B803),'ESP-DMU'!$B803,"")</f>
        <v>17</v>
      </c>
      <c r="C823" s="61">
        <f>IF(ISNUMBER('BLAST-USIT'!$B803),'BLAST-USIT'!$B803,"")</f>
        <v>14</v>
      </c>
      <c r="D823" s="61">
        <f>IF(ISNUMBER(DOE21D!$B803),DOE21D!$B803,"")</f>
        <v>20</v>
      </c>
      <c r="E823" s="61">
        <f>IF(ISNUMBER('SRES-SUN'!$B803),'SRES-SUN'!$B803,"")</f>
        <v>23</v>
      </c>
      <c r="F823" s="61">
        <f>IF(ISNUMBER('SRES-BRE'!$B803),'SRES-BRE'!$B803,"")</f>
        <v>20</v>
      </c>
      <c r="G823" s="61">
        <f>IF(ISNUMBER(S3PAS!$B803),S3PAS!$B803,"")</f>
        <v>21</v>
      </c>
      <c r="H823" s="61">
        <f>IF(ISNUMBER(TRNSYS!$B803),TRNSYS!$B803,"")</f>
        <v>20</v>
      </c>
      <c r="I823" s="61">
        <f>IF(ISNUMBER(TASE!$B803),TASE!$B803,"")</f>
        <v>24</v>
      </c>
      <c r="J823" s="63">
        <f>IF(ISNUMBER(YourData!$B803),YourData!$B803,#N/A)</f>
        <v>20</v>
      </c>
      <c r="K823" s="61"/>
    </row>
    <row r="824" spans="1:11">
      <c r="A824" s="61">
        <v>5</v>
      </c>
      <c r="B824" s="61">
        <f>IF(ISNUMBER('ESP-DMU'!$B804),'ESP-DMU'!$B804,"")</f>
        <v>18</v>
      </c>
      <c r="C824" s="61">
        <f>IF(ISNUMBER('BLAST-USIT'!$B804),'BLAST-USIT'!$B804,"")</f>
        <v>25</v>
      </c>
      <c r="D824" s="61">
        <f>IF(ISNUMBER(DOE21D!$B804),DOE21D!$B804,"")</f>
        <v>30</v>
      </c>
      <c r="E824" s="61">
        <f>IF(ISNUMBER('SRES-SUN'!$B804),'SRES-SUN'!$B804,"")</f>
        <v>28</v>
      </c>
      <c r="F824" s="61">
        <f>IF(ISNUMBER('SRES-BRE'!$B804),'SRES-BRE'!$B804,"")</f>
        <v>24</v>
      </c>
      <c r="G824" s="61">
        <f>IF(ISNUMBER(S3PAS!$B804),S3PAS!$B804,"")</f>
        <v>27</v>
      </c>
      <c r="H824" s="61">
        <f>IF(ISNUMBER(TRNSYS!$B804),TRNSYS!$B804,"")</f>
        <v>26</v>
      </c>
      <c r="I824" s="61">
        <f>IF(ISNUMBER(TASE!$B804),TASE!$B804,"")</f>
        <v>27</v>
      </c>
      <c r="J824" s="63">
        <f>IF(ISNUMBER(YourData!$B804),YourData!$B804,#N/A)</f>
        <v>23</v>
      </c>
      <c r="K824" s="61"/>
    </row>
    <row r="825" spans="1:11">
      <c r="A825" s="61">
        <v>6</v>
      </c>
      <c r="B825" s="61">
        <f>IF(ISNUMBER('ESP-DMU'!$B805),'ESP-DMU'!$B805,"")</f>
        <v>22</v>
      </c>
      <c r="C825" s="61">
        <f>IF(ISNUMBER('BLAST-USIT'!$B805),'BLAST-USIT'!$B805,"")</f>
        <v>19</v>
      </c>
      <c r="D825" s="61">
        <f>IF(ISNUMBER(DOE21D!$B805),DOE21D!$B805,"")</f>
        <v>25</v>
      </c>
      <c r="E825" s="61">
        <f>IF(ISNUMBER('SRES-SUN'!$B805),'SRES-SUN'!$B805,"")</f>
        <v>29</v>
      </c>
      <c r="F825" s="61">
        <f>IF(ISNUMBER('SRES-BRE'!$B805),'SRES-BRE'!$B805,"")</f>
        <v>27</v>
      </c>
      <c r="G825" s="61">
        <f>IF(ISNUMBER(S3PAS!$B805),S3PAS!$B805,"")</f>
        <v>30</v>
      </c>
      <c r="H825" s="61">
        <f>IF(ISNUMBER(TRNSYS!$B805),TRNSYS!$B805,"")</f>
        <v>34</v>
      </c>
      <c r="I825" s="61">
        <f>IF(ISNUMBER(TASE!$B805),TASE!$B805,"")</f>
        <v>35</v>
      </c>
      <c r="J825" s="63">
        <f>IF(ISNUMBER(YourData!$B805),YourData!$B805,#N/A)</f>
        <v>31</v>
      </c>
      <c r="K825" s="61"/>
    </row>
    <row r="826" spans="1:11">
      <c r="A826" s="61">
        <v>7</v>
      </c>
      <c r="B826" s="61">
        <f>IF(ISNUMBER('ESP-DMU'!$B806),'ESP-DMU'!$B806,"")</f>
        <v>31</v>
      </c>
      <c r="C826" s="61">
        <f>IF(ISNUMBER('BLAST-USIT'!$B806),'BLAST-USIT'!$B806,"")</f>
        <v>33</v>
      </c>
      <c r="D826" s="61">
        <f>IF(ISNUMBER(DOE21D!$B806),DOE21D!$B806,"")</f>
        <v>37</v>
      </c>
      <c r="E826" s="61">
        <f>IF(ISNUMBER('SRES-SUN'!$B806),'SRES-SUN'!$B806,"")</f>
        <v>28</v>
      </c>
      <c r="F826" s="61">
        <f>IF(ISNUMBER('SRES-BRE'!$B806),'SRES-BRE'!$B806,"")</f>
        <v>28</v>
      </c>
      <c r="G826" s="61">
        <f>IF(ISNUMBER(S3PAS!$B806),S3PAS!$B806,"")</f>
        <v>33</v>
      </c>
      <c r="H826" s="61">
        <f>IF(ISNUMBER(TRNSYS!$B806),TRNSYS!$B806,"")</f>
        <v>29</v>
      </c>
      <c r="I826" s="61">
        <f>IF(ISNUMBER(TASE!$B806),TASE!$B806,"")</f>
        <v>45</v>
      </c>
      <c r="J826" s="63">
        <f>IF(ISNUMBER(YourData!$B806),YourData!$B806,#N/A)</f>
        <v>30</v>
      </c>
      <c r="K826" s="61"/>
    </row>
    <row r="827" spans="1:11">
      <c r="A827" s="61">
        <v>8</v>
      </c>
      <c r="B827" s="61">
        <f>IF(ISNUMBER('ESP-DMU'!$B807),'ESP-DMU'!$B807,"")</f>
        <v>30</v>
      </c>
      <c r="C827" s="61">
        <f>IF(ISNUMBER('BLAST-USIT'!$B807),'BLAST-USIT'!$B807,"")</f>
        <v>34</v>
      </c>
      <c r="D827" s="61">
        <f>IF(ISNUMBER(DOE21D!$B807),DOE21D!$B807,"")</f>
        <v>51</v>
      </c>
      <c r="E827" s="61">
        <f>IF(ISNUMBER('SRES-SUN'!$B807),'SRES-SUN'!$B807,"")</f>
        <v>46</v>
      </c>
      <c r="F827" s="61">
        <f>IF(ISNUMBER('SRES-BRE'!$B807),'SRES-BRE'!$B807,"")</f>
        <v>33</v>
      </c>
      <c r="G827" s="61">
        <f>IF(ISNUMBER(S3PAS!$B807),S3PAS!$B807,"")</f>
        <v>46</v>
      </c>
      <c r="H827" s="61">
        <f>IF(ISNUMBER(TRNSYS!$B807),TRNSYS!$B807,"")</f>
        <v>44</v>
      </c>
      <c r="I827" s="61">
        <f>IF(ISNUMBER(TASE!$B807),TASE!$B807,"")</f>
        <v>59</v>
      </c>
      <c r="J827" s="63">
        <f>IF(ISNUMBER(YourData!$B807),YourData!$B807,#N/A)</f>
        <v>46</v>
      </c>
      <c r="K827" s="61"/>
    </row>
    <row r="828" spans="1:11">
      <c r="A828" s="61">
        <v>9</v>
      </c>
      <c r="B828" s="61">
        <f>IF(ISNUMBER('ESP-DMU'!$B808),'ESP-DMU'!$B808,"")</f>
        <v>42</v>
      </c>
      <c r="C828" s="61">
        <f>IF(ISNUMBER('BLAST-USIT'!$B808),'BLAST-USIT'!$B808,"")</f>
        <v>42</v>
      </c>
      <c r="D828" s="61">
        <f>IF(ISNUMBER(DOE21D!$B808),DOE21D!$B808,"")</f>
        <v>59</v>
      </c>
      <c r="E828" s="61">
        <f>IF(ISNUMBER('SRES-SUN'!$B808),'SRES-SUN'!$B808,"")</f>
        <v>62</v>
      </c>
      <c r="F828" s="61">
        <f>IF(ISNUMBER('SRES-BRE'!$B808),'SRES-BRE'!$B808,"")</f>
        <v>57</v>
      </c>
      <c r="G828" s="61">
        <f>IF(ISNUMBER(S3PAS!$B808),S3PAS!$B808,"")</f>
        <v>61</v>
      </c>
      <c r="H828" s="61">
        <f>IF(ISNUMBER(TRNSYS!$B808),TRNSYS!$B808,"")</f>
        <v>55</v>
      </c>
      <c r="I828" s="61">
        <f>IF(ISNUMBER(TASE!$B808),TASE!$B808,"")</f>
        <v>73</v>
      </c>
      <c r="J828" s="63">
        <f>IF(ISNUMBER(YourData!$B808),YourData!$B808,#N/A)</f>
        <v>51</v>
      </c>
      <c r="K828" s="61"/>
    </row>
    <row r="829" spans="1:11">
      <c r="A829" s="61">
        <v>10</v>
      </c>
      <c r="B829" s="61">
        <f>IF(ISNUMBER('ESP-DMU'!$B809),'ESP-DMU'!$B809,"")</f>
        <v>51</v>
      </c>
      <c r="C829" s="61">
        <f>IF(ISNUMBER('BLAST-USIT'!$B809),'BLAST-USIT'!$B809,"")</f>
        <v>54</v>
      </c>
      <c r="D829" s="61">
        <f>IF(ISNUMBER(DOE21D!$B809),DOE21D!$B809,"")</f>
        <v>84</v>
      </c>
      <c r="E829" s="61">
        <f>IF(ISNUMBER('SRES-SUN'!$B809),'SRES-SUN'!$B809,"")</f>
        <v>69</v>
      </c>
      <c r="F829" s="61">
        <f>IF(ISNUMBER('SRES-BRE'!$B809),'SRES-BRE'!$B809,"")</f>
        <v>53</v>
      </c>
      <c r="G829" s="61">
        <f>IF(ISNUMBER(S3PAS!$B809),S3PAS!$B809,"")</f>
        <v>71</v>
      </c>
      <c r="H829" s="61">
        <f>IF(ISNUMBER(TRNSYS!$B809),TRNSYS!$B809,"")</f>
        <v>57</v>
      </c>
      <c r="I829" s="61">
        <f>IF(ISNUMBER(TASE!$B809),TASE!$B809,"")</f>
        <v>118</v>
      </c>
      <c r="J829" s="63">
        <f>IF(ISNUMBER(YourData!$B809),YourData!$B809,#N/A)</f>
        <v>62</v>
      </c>
      <c r="K829" s="61"/>
    </row>
    <row r="830" spans="1:11">
      <c r="A830" s="61">
        <v>11</v>
      </c>
      <c r="B830" s="61">
        <f>IF(ISNUMBER('ESP-DMU'!$B810),'ESP-DMU'!$B810,"")</f>
        <v>67</v>
      </c>
      <c r="C830" s="61">
        <f>IF(ISNUMBER('BLAST-USIT'!$B810),'BLAST-USIT'!$B810,"")</f>
        <v>72</v>
      </c>
      <c r="D830" s="61">
        <f>IF(ISNUMBER(DOE21D!$B810),DOE21D!$B810,"")</f>
        <v>107</v>
      </c>
      <c r="E830" s="61">
        <f>IF(ISNUMBER('SRES-SUN'!$B810),'SRES-SUN'!$B810,"")</f>
        <v>111</v>
      </c>
      <c r="F830" s="61">
        <f>IF(ISNUMBER('SRES-BRE'!$B810),'SRES-BRE'!$B810,"")</f>
        <v>89</v>
      </c>
      <c r="G830" s="61">
        <f>IF(ISNUMBER(S3PAS!$B810),S3PAS!$B810,"")</f>
        <v>116</v>
      </c>
      <c r="H830" s="61">
        <f>IF(ISNUMBER(TRNSYS!$B810),TRNSYS!$B810,"")</f>
        <v>95</v>
      </c>
      <c r="I830" s="61">
        <f>IF(ISNUMBER(TASE!$B810),TASE!$B810,"")</f>
        <v>134</v>
      </c>
      <c r="J830" s="63">
        <f>IF(ISNUMBER(YourData!$B810),YourData!$B810,#N/A)</f>
        <v>99</v>
      </c>
      <c r="K830" s="61"/>
    </row>
    <row r="831" spans="1:11">
      <c r="A831" s="61">
        <v>12</v>
      </c>
      <c r="B831" s="61">
        <f>IF(ISNUMBER('ESP-DMU'!$B811),'ESP-DMU'!$B811,"")</f>
        <v>90</v>
      </c>
      <c r="C831" s="61">
        <f>IF(ISNUMBER('BLAST-USIT'!$B811),'BLAST-USIT'!$B811,"")</f>
        <v>115</v>
      </c>
      <c r="D831" s="61">
        <f>IF(ISNUMBER(DOE21D!$B811),DOE21D!$B811,"")</f>
        <v>139</v>
      </c>
      <c r="E831" s="61">
        <f>IF(ISNUMBER('SRES-SUN'!$B811),'SRES-SUN'!$B811,"")</f>
        <v>137</v>
      </c>
      <c r="F831" s="61">
        <f>IF(ISNUMBER('SRES-BRE'!$B811),'SRES-BRE'!$B811,"")</f>
        <v>112</v>
      </c>
      <c r="G831" s="61">
        <f>IF(ISNUMBER(S3PAS!$B811),S3PAS!$B811,"")</f>
        <v>127</v>
      </c>
      <c r="H831" s="61">
        <f>IF(ISNUMBER(TRNSYS!$B811),TRNSYS!$B811,"")</f>
        <v>127</v>
      </c>
      <c r="I831" s="61">
        <f>IF(ISNUMBER(TASE!$B811),TASE!$B811,"")</f>
        <v>138</v>
      </c>
      <c r="J831" s="63">
        <f>IF(ISNUMBER(YourData!$B811),YourData!$B811,#N/A)</f>
        <v>118</v>
      </c>
      <c r="K831" s="61"/>
    </row>
    <row r="832" spans="1:11">
      <c r="A832" s="61">
        <v>13</v>
      </c>
      <c r="B832" s="61">
        <f>IF(ISNUMBER('ESP-DMU'!$B812),'ESP-DMU'!$B812,"")</f>
        <v>115</v>
      </c>
      <c r="C832" s="61">
        <f>IF(ISNUMBER('BLAST-USIT'!$B812),'BLAST-USIT'!$B812,"")</f>
        <v>137</v>
      </c>
      <c r="D832" s="61">
        <f>IF(ISNUMBER(DOE21D!$B812),DOE21D!$B812,"")</f>
        <v>153</v>
      </c>
      <c r="E832" s="61">
        <f>IF(ISNUMBER('SRES-SUN'!$B812),'SRES-SUN'!$B812,"")</f>
        <v>141</v>
      </c>
      <c r="F832" s="61">
        <f>IF(ISNUMBER('SRES-BRE'!$B812),'SRES-BRE'!$B812,"")</f>
        <v>142</v>
      </c>
      <c r="G832" s="61">
        <f>IF(ISNUMBER(S3PAS!$B812),S3PAS!$B812,"")</f>
        <v>157</v>
      </c>
      <c r="H832" s="61">
        <f>IF(ISNUMBER(TRNSYS!$B812),TRNSYS!$B812,"")</f>
        <v>143</v>
      </c>
      <c r="I832" s="61">
        <f>IF(ISNUMBER(TASE!$B812),TASE!$B812,"")</f>
        <v>173</v>
      </c>
      <c r="J832" s="63">
        <f>IF(ISNUMBER(YourData!$B812),YourData!$B812,#N/A)</f>
        <v>141</v>
      </c>
      <c r="K832" s="61"/>
    </row>
    <row r="833" spans="1:11">
      <c r="A833" s="61">
        <v>14</v>
      </c>
      <c r="B833" s="61">
        <f>IF(ISNUMBER('ESP-DMU'!$B813),'ESP-DMU'!$B813,"")</f>
        <v>156</v>
      </c>
      <c r="C833" s="61">
        <f>IF(ISNUMBER('BLAST-USIT'!$B813),'BLAST-USIT'!$B813,"")</f>
        <v>159</v>
      </c>
      <c r="D833" s="61">
        <f>IF(ISNUMBER(DOE21D!$B813),DOE21D!$B813,"")</f>
        <v>158</v>
      </c>
      <c r="E833" s="61">
        <f>IF(ISNUMBER('SRES-SUN'!$B813),'SRES-SUN'!$B813,"")</f>
        <v>154</v>
      </c>
      <c r="F833" s="61">
        <f>IF(ISNUMBER('SRES-BRE'!$B813),'SRES-BRE'!$B813,"")</f>
        <v>151</v>
      </c>
      <c r="G833" s="61">
        <f>IF(ISNUMBER(S3PAS!$B813),S3PAS!$B813,"")</f>
        <v>160</v>
      </c>
      <c r="H833" s="61">
        <f>IF(ISNUMBER(TRNSYS!$B813),TRNSYS!$B813,"")</f>
        <v>162</v>
      </c>
      <c r="I833" s="61">
        <f>IF(ISNUMBER(TASE!$B813),TASE!$B813,"")</f>
        <v>183</v>
      </c>
      <c r="J833" s="63">
        <f>IF(ISNUMBER(YourData!$B813),YourData!$B813,#N/A)</f>
        <v>164</v>
      </c>
      <c r="K833" s="61"/>
    </row>
    <row r="834" spans="1:11">
      <c r="A834" s="61">
        <v>15</v>
      </c>
      <c r="B834" s="61">
        <f>IF(ISNUMBER('ESP-DMU'!$B814),'ESP-DMU'!$B814,"")</f>
        <v>172</v>
      </c>
      <c r="C834" s="61">
        <f>IF(ISNUMBER('BLAST-USIT'!$B814),'BLAST-USIT'!$B814,"")</f>
        <v>165</v>
      </c>
      <c r="D834" s="61">
        <f>IF(ISNUMBER(DOE21D!$B814),DOE21D!$B814,"")</f>
        <v>206</v>
      </c>
      <c r="E834" s="61">
        <f>IF(ISNUMBER('SRES-SUN'!$B814),'SRES-SUN'!$B814,"")</f>
        <v>188</v>
      </c>
      <c r="F834" s="61">
        <f>IF(ISNUMBER('SRES-BRE'!$B814),'SRES-BRE'!$B814,"")</f>
        <v>178</v>
      </c>
      <c r="G834" s="61">
        <f>IF(ISNUMBER(S3PAS!$B814),S3PAS!$B814,"")</f>
        <v>207</v>
      </c>
      <c r="H834" s="61">
        <f>IF(ISNUMBER(TRNSYS!$B814),TRNSYS!$B814,"")</f>
        <v>183</v>
      </c>
      <c r="I834" s="61">
        <f>IF(ISNUMBER(TASE!$B814),TASE!$B814,"")</f>
        <v>234</v>
      </c>
      <c r="J834" s="63">
        <f>IF(ISNUMBER(YourData!$B814),YourData!$B814,#N/A)</f>
        <v>184</v>
      </c>
      <c r="K834" s="61"/>
    </row>
    <row r="835" spans="1:11">
      <c r="A835" s="61">
        <v>16</v>
      </c>
      <c r="B835" s="61">
        <f>IF(ISNUMBER('ESP-DMU'!$B815),'ESP-DMU'!$B815,"")</f>
        <v>215</v>
      </c>
      <c r="C835" s="61">
        <f>IF(ISNUMBER('BLAST-USIT'!$B815),'BLAST-USIT'!$B815,"")</f>
        <v>198</v>
      </c>
      <c r="D835" s="61">
        <f>IF(ISNUMBER(DOE21D!$B815),DOE21D!$B815,"")</f>
        <v>239</v>
      </c>
      <c r="E835" s="61">
        <f>IF(ISNUMBER('SRES-SUN'!$B815),'SRES-SUN'!$B815,"")</f>
        <v>232</v>
      </c>
      <c r="F835" s="61">
        <f>IF(ISNUMBER('SRES-BRE'!$B815),'SRES-BRE'!$B815,"")</f>
        <v>195</v>
      </c>
      <c r="G835" s="61">
        <f>IF(ISNUMBER(S3PAS!$B815),S3PAS!$B815,"")</f>
        <v>224</v>
      </c>
      <c r="H835" s="61">
        <f>IF(ISNUMBER(TRNSYS!$B815),TRNSYS!$B815,"")</f>
        <v>234</v>
      </c>
      <c r="I835" s="61">
        <f>IF(ISNUMBER(TASE!$B815),TASE!$B815,"")</f>
        <v>274</v>
      </c>
      <c r="J835" s="63">
        <f>IF(ISNUMBER(YourData!$B815),YourData!$B815,#N/A)</f>
        <v>232</v>
      </c>
      <c r="K835" s="61"/>
    </row>
    <row r="836" spans="1:11">
      <c r="A836" s="61">
        <v>17</v>
      </c>
      <c r="B836" s="61">
        <f>IF(ISNUMBER('ESP-DMU'!$B816),'ESP-DMU'!$B816,"")</f>
        <v>244</v>
      </c>
      <c r="C836" s="61">
        <f>IF(ISNUMBER('BLAST-USIT'!$B816),'BLAST-USIT'!$B816,"")</f>
        <v>245</v>
      </c>
      <c r="D836" s="61">
        <f>IF(ISNUMBER(DOE21D!$B816),DOE21D!$B816,"")</f>
        <v>274</v>
      </c>
      <c r="E836" s="61">
        <f>IF(ISNUMBER('SRES-SUN'!$B816),'SRES-SUN'!$B816,"")</f>
        <v>253</v>
      </c>
      <c r="F836" s="61">
        <f>IF(ISNUMBER('SRES-BRE'!$B816),'SRES-BRE'!$B816,"")</f>
        <v>248</v>
      </c>
      <c r="G836" s="61">
        <f>IF(ISNUMBER(S3PAS!$B816),S3PAS!$B816,"")</f>
        <v>255</v>
      </c>
      <c r="H836" s="61">
        <f>IF(ISNUMBER(TRNSYS!$B816),TRNSYS!$B816,"")</f>
        <v>273</v>
      </c>
      <c r="I836" s="61">
        <f>IF(ISNUMBER(TASE!$B816),TASE!$B816,"")</f>
        <v>298</v>
      </c>
      <c r="J836" s="63">
        <f>IF(ISNUMBER(YourData!$B816),YourData!$B816,#N/A)</f>
        <v>268</v>
      </c>
      <c r="K836" s="61"/>
    </row>
    <row r="837" spans="1:11">
      <c r="A837" s="61">
        <v>18</v>
      </c>
      <c r="B837" s="61">
        <f>IF(ISNUMBER('ESP-DMU'!$B817),'ESP-DMU'!$B817,"")</f>
        <v>293</v>
      </c>
      <c r="C837" s="61">
        <f>IF(ISNUMBER('BLAST-USIT'!$B817),'BLAST-USIT'!$B817,"")</f>
        <v>277</v>
      </c>
      <c r="D837" s="61">
        <f>IF(ISNUMBER(DOE21D!$B817),DOE21D!$B817,"")</f>
        <v>350</v>
      </c>
      <c r="E837" s="61">
        <f>IF(ISNUMBER('SRES-SUN'!$B817),'SRES-SUN'!$B817,"")</f>
        <v>301</v>
      </c>
      <c r="F837" s="61">
        <f>IF(ISNUMBER('SRES-BRE'!$B817),'SRES-BRE'!$B817,"")</f>
        <v>266</v>
      </c>
      <c r="G837" s="61">
        <f>IF(ISNUMBER(S3PAS!$B817),S3PAS!$B817,"")</f>
        <v>315</v>
      </c>
      <c r="H837" s="61">
        <f>IF(ISNUMBER(TRNSYS!$B817),TRNSYS!$B817,"")</f>
        <v>296</v>
      </c>
      <c r="I837" s="61">
        <f>IF(ISNUMBER(TASE!$B817),TASE!$B817,"")</f>
        <v>342</v>
      </c>
      <c r="J837" s="63">
        <f>IF(ISNUMBER(YourData!$B817),YourData!$B817,#N/A)</f>
        <v>322</v>
      </c>
      <c r="K837" s="61"/>
    </row>
    <row r="838" spans="1:11">
      <c r="A838" s="61">
        <v>19</v>
      </c>
      <c r="B838" s="61">
        <f>IF(ISNUMBER('ESP-DMU'!$B818),'ESP-DMU'!$B818,"")</f>
        <v>338</v>
      </c>
      <c r="C838" s="61">
        <f>IF(ISNUMBER('BLAST-USIT'!$B818),'BLAST-USIT'!$B818,"")</f>
        <v>317</v>
      </c>
      <c r="D838" s="61">
        <f>IF(ISNUMBER(DOE21D!$B818),DOE21D!$B818,"")</f>
        <v>322</v>
      </c>
      <c r="E838" s="61">
        <f>IF(ISNUMBER('SRES-SUN'!$B818),'SRES-SUN'!$B818,"")</f>
        <v>336</v>
      </c>
      <c r="F838" s="61">
        <f>IF(ISNUMBER('SRES-BRE'!$B818),'SRES-BRE'!$B818,"")</f>
        <v>332</v>
      </c>
      <c r="G838" s="61">
        <f>IF(ISNUMBER(S3PAS!$B818),S3PAS!$B818,"")</f>
        <v>347</v>
      </c>
      <c r="H838" s="61">
        <f>IF(ISNUMBER(TRNSYS!$B818),TRNSYS!$B818,"")</f>
        <v>356</v>
      </c>
      <c r="I838" s="61">
        <f>IF(ISNUMBER(TASE!$B818),TASE!$B818,"")</f>
        <v>352</v>
      </c>
      <c r="J838" s="63">
        <f>IF(ISNUMBER(YourData!$B818),YourData!$B818,#N/A)</f>
        <v>330</v>
      </c>
      <c r="K838" s="61"/>
    </row>
    <row r="839" spans="1:11">
      <c r="A839" s="61">
        <v>20</v>
      </c>
      <c r="B839" s="61">
        <f>IF(ISNUMBER('ESP-DMU'!$B819),'ESP-DMU'!$B819,"")</f>
        <v>387</v>
      </c>
      <c r="C839" s="61">
        <f>IF(ISNUMBER('BLAST-USIT'!$B819),'BLAST-USIT'!$B819,"")</f>
        <v>365</v>
      </c>
      <c r="D839" s="61">
        <f>IF(ISNUMBER(DOE21D!$B819),DOE21D!$B819,"")</f>
        <v>375</v>
      </c>
      <c r="E839" s="61">
        <f>IF(ISNUMBER('SRES-SUN'!$B819),'SRES-SUN'!$B819,"")</f>
        <v>342</v>
      </c>
      <c r="F839" s="61">
        <f>IF(ISNUMBER('SRES-BRE'!$B819),'SRES-BRE'!$B819,"")</f>
        <v>344</v>
      </c>
      <c r="G839" s="61">
        <f>IF(ISNUMBER(S3PAS!$B819),S3PAS!$B819,"")</f>
        <v>352</v>
      </c>
      <c r="H839" s="61">
        <f>IF(ISNUMBER(TRNSYS!$B819),TRNSYS!$B819,"")</f>
        <v>346</v>
      </c>
      <c r="I839" s="61">
        <f>IF(ISNUMBER(TASE!$B819),TASE!$B819,"")</f>
        <v>331</v>
      </c>
      <c r="J839" s="63">
        <f>IF(ISNUMBER(YourData!$B819),YourData!$B819,#N/A)</f>
        <v>371</v>
      </c>
      <c r="K839" s="61"/>
    </row>
    <row r="840" spans="1:11">
      <c r="A840" s="61">
        <v>21</v>
      </c>
      <c r="B840" s="61">
        <f>IF(ISNUMBER('ESP-DMU'!$B820),'ESP-DMU'!$B820,"")</f>
        <v>398</v>
      </c>
      <c r="C840" s="61">
        <f>IF(ISNUMBER('BLAST-USIT'!$B820),'BLAST-USIT'!$B820,"")</f>
        <v>358</v>
      </c>
      <c r="D840" s="61">
        <f>IF(ISNUMBER(DOE21D!$B820),DOE21D!$B820,"")</f>
        <v>392</v>
      </c>
      <c r="E840" s="61">
        <f>IF(ISNUMBER('SRES-SUN'!$B820),'SRES-SUN'!$B820,"")</f>
        <v>362</v>
      </c>
      <c r="F840" s="61">
        <f>IF(ISNUMBER('SRES-BRE'!$B820),'SRES-BRE'!$B820,"")</f>
        <v>361</v>
      </c>
      <c r="G840" s="61">
        <f>IF(ISNUMBER(S3PAS!$B820),S3PAS!$B820,"")</f>
        <v>366</v>
      </c>
      <c r="H840" s="61">
        <f>IF(ISNUMBER(TRNSYS!$B820),TRNSYS!$B820,"")</f>
        <v>388</v>
      </c>
      <c r="I840" s="61">
        <f>IF(ISNUMBER(TASE!$B820),TASE!$B820,"")</f>
        <v>334</v>
      </c>
      <c r="J840" s="63">
        <f>IF(ISNUMBER(YourData!$B820),YourData!$B820,#N/A)</f>
        <v>384</v>
      </c>
      <c r="K840" s="61"/>
    </row>
    <row r="841" spans="1:11">
      <c r="A841" s="61">
        <v>22</v>
      </c>
      <c r="B841" s="61">
        <f>IF(ISNUMBER('ESP-DMU'!$B821),'ESP-DMU'!$B821,"")</f>
        <v>385</v>
      </c>
      <c r="C841" s="61">
        <f>IF(ISNUMBER('BLAST-USIT'!$B821),'BLAST-USIT'!$B821,"")</f>
        <v>372</v>
      </c>
      <c r="D841" s="61">
        <f>IF(ISNUMBER(DOE21D!$B821),DOE21D!$B821,"")</f>
        <v>364</v>
      </c>
      <c r="E841" s="61">
        <f>IF(ISNUMBER('SRES-SUN'!$B821),'SRES-SUN'!$B821,"")</f>
        <v>329</v>
      </c>
      <c r="F841" s="61">
        <f>IF(ISNUMBER('SRES-BRE'!$B821),'SRES-BRE'!$B821,"")</f>
        <v>376</v>
      </c>
      <c r="G841" s="61">
        <f>IF(ISNUMBER(S3PAS!$B821),S3PAS!$B821,"")</f>
        <v>349</v>
      </c>
      <c r="H841" s="61">
        <f>IF(ISNUMBER(TRNSYS!$B821),TRNSYS!$B821,"")</f>
        <v>380</v>
      </c>
      <c r="I841" s="61">
        <f>IF(ISNUMBER(TASE!$B821),TASE!$B821,"")</f>
        <v>343</v>
      </c>
      <c r="J841" s="63">
        <f>IF(ISNUMBER(YourData!$B821),YourData!$B821,#N/A)</f>
        <v>397</v>
      </c>
      <c r="K841" s="61"/>
    </row>
    <row r="842" spans="1:11">
      <c r="A842" s="61">
        <v>23</v>
      </c>
      <c r="B842" s="61">
        <f>IF(ISNUMBER('ESP-DMU'!$B822),'ESP-DMU'!$B822,"")</f>
        <v>396</v>
      </c>
      <c r="C842" s="61">
        <f>IF(ISNUMBER('BLAST-USIT'!$B822),'BLAST-USIT'!$B822,"")</f>
        <v>341</v>
      </c>
      <c r="D842" s="61">
        <f>IF(ISNUMBER(DOE21D!$B822),DOE21D!$B822,"")</f>
        <v>370</v>
      </c>
      <c r="E842" s="61">
        <f>IF(ISNUMBER('SRES-SUN'!$B822),'SRES-SUN'!$B822,"")</f>
        <v>348</v>
      </c>
      <c r="F842" s="61">
        <f>IF(ISNUMBER('SRES-BRE'!$B822),'SRES-BRE'!$B822,"")</f>
        <v>366</v>
      </c>
      <c r="G842" s="61">
        <f>IF(ISNUMBER(S3PAS!$B822),S3PAS!$B822,"")</f>
        <v>357</v>
      </c>
      <c r="H842" s="61">
        <f>IF(ISNUMBER(TRNSYS!$B822),TRNSYS!$B822,"")</f>
        <v>366</v>
      </c>
      <c r="I842" s="61">
        <f>IF(ISNUMBER(TASE!$B822),TASE!$B822,"")</f>
        <v>349</v>
      </c>
      <c r="J842" s="63">
        <f>IF(ISNUMBER(YourData!$B822),YourData!$B822,#N/A)</f>
        <v>368</v>
      </c>
      <c r="K842" s="61"/>
    </row>
    <row r="843" spans="1:11">
      <c r="A843" s="61">
        <v>24</v>
      </c>
      <c r="B843" s="61">
        <f>IF(ISNUMBER('ESP-DMU'!$B823),'ESP-DMU'!$B823,"")</f>
        <v>380</v>
      </c>
      <c r="C843" s="61">
        <f>IF(ISNUMBER('BLAST-USIT'!$B823),'BLAST-USIT'!$B823,"")</f>
        <v>368</v>
      </c>
      <c r="D843" s="61">
        <f>IF(ISNUMBER(DOE21D!$B823),DOE21D!$B823,"")</f>
        <v>381</v>
      </c>
      <c r="E843" s="61">
        <f>IF(ISNUMBER('SRES-SUN'!$B823),'SRES-SUN'!$B823,"")</f>
        <v>352</v>
      </c>
      <c r="F843" s="61">
        <f>IF(ISNUMBER('SRES-BRE'!$B823),'SRES-BRE'!$B823,"")</f>
        <v>341</v>
      </c>
      <c r="G843" s="61">
        <f>IF(ISNUMBER(S3PAS!$B823),S3PAS!$B823,"")</f>
        <v>341</v>
      </c>
      <c r="H843" s="61">
        <f>IF(ISNUMBER(TRNSYS!$B823),TRNSYS!$B823,"")</f>
        <v>401</v>
      </c>
      <c r="I843" s="61">
        <f>IF(ISNUMBER(TASE!$B823),TASE!$B823,"")</f>
        <v>338</v>
      </c>
      <c r="J843" s="63">
        <f>IF(ISNUMBER(YourData!$B823),YourData!$B823,#N/A)</f>
        <v>416</v>
      </c>
      <c r="K843" s="61"/>
    </row>
    <row r="844" spans="1:11">
      <c r="A844" s="61">
        <v>25</v>
      </c>
      <c r="B844" s="61">
        <f>IF(ISNUMBER('ESP-DMU'!$B824),'ESP-DMU'!$B824,"")</f>
        <v>417</v>
      </c>
      <c r="C844" s="61">
        <f>IF(ISNUMBER('BLAST-USIT'!$B824),'BLAST-USIT'!$B824,"")</f>
        <v>357</v>
      </c>
      <c r="D844" s="61">
        <f>IF(ISNUMBER(DOE21D!$B824),DOE21D!$B824,"")</f>
        <v>432</v>
      </c>
      <c r="E844" s="61">
        <f>IF(ISNUMBER('SRES-SUN'!$B824),'SRES-SUN'!$B824,"")</f>
        <v>361</v>
      </c>
      <c r="F844" s="61">
        <f>IF(ISNUMBER('SRES-BRE'!$B824),'SRES-BRE'!$B824,"")</f>
        <v>397</v>
      </c>
      <c r="G844" s="61">
        <f>IF(ISNUMBER(S3PAS!$B824),S3PAS!$B824,"")</f>
        <v>392</v>
      </c>
      <c r="H844" s="61">
        <f>IF(ISNUMBER(TRNSYS!$B824),TRNSYS!$B824,"")</f>
        <v>404</v>
      </c>
      <c r="I844" s="61">
        <f>IF(ISNUMBER(TASE!$B824),TASE!$B824,"")</f>
        <v>404</v>
      </c>
      <c r="J844" s="63">
        <f>IF(ISNUMBER(YourData!$B824),YourData!$B824,#N/A)</f>
        <v>402</v>
      </c>
      <c r="K844" s="61"/>
    </row>
    <row r="845" spans="1:11">
      <c r="A845" s="61">
        <v>26</v>
      </c>
      <c r="B845" s="61">
        <f>IF(ISNUMBER('ESP-DMU'!$B825),'ESP-DMU'!$B825,"")</f>
        <v>455</v>
      </c>
      <c r="C845" s="61">
        <f>IF(ISNUMBER('BLAST-USIT'!$B825),'BLAST-USIT'!$B825,"")</f>
        <v>389</v>
      </c>
      <c r="D845" s="61">
        <f>IF(ISNUMBER(DOE21D!$B825),DOE21D!$B825,"")</f>
        <v>431</v>
      </c>
      <c r="E845" s="61">
        <f>IF(ISNUMBER('SRES-SUN'!$B825),'SRES-SUN'!$B825,"")</f>
        <v>373</v>
      </c>
      <c r="F845" s="61">
        <f>IF(ISNUMBER('SRES-BRE'!$B825),'SRES-BRE'!$B825,"")</f>
        <v>426</v>
      </c>
      <c r="G845" s="61">
        <f>IF(ISNUMBER(S3PAS!$B825),S3PAS!$B825,"")</f>
        <v>399</v>
      </c>
      <c r="H845" s="61">
        <f>IF(ISNUMBER(TRNSYS!$B825),TRNSYS!$B825,"")</f>
        <v>436</v>
      </c>
      <c r="I845" s="61">
        <f>IF(ISNUMBER(TASE!$B825),TASE!$B825,"")</f>
        <v>393</v>
      </c>
      <c r="J845" s="63">
        <f>IF(ISNUMBER(YourData!$B825),YourData!$B825,#N/A)</f>
        <v>472</v>
      </c>
      <c r="K845" s="61"/>
    </row>
    <row r="846" spans="1:11">
      <c r="A846" s="61">
        <v>27</v>
      </c>
      <c r="B846" s="61">
        <f>IF(ISNUMBER('ESP-DMU'!$B826),'ESP-DMU'!$B826,"")</f>
        <v>459</v>
      </c>
      <c r="C846" s="61">
        <f>IF(ISNUMBER('BLAST-USIT'!$B826),'BLAST-USIT'!$B826,"")</f>
        <v>420</v>
      </c>
      <c r="D846" s="61">
        <f>IF(ISNUMBER(DOE21D!$B826),DOE21D!$B826,"")</f>
        <v>415</v>
      </c>
      <c r="E846" s="61">
        <f>IF(ISNUMBER('SRES-SUN'!$B826),'SRES-SUN'!$B826,"")</f>
        <v>415</v>
      </c>
      <c r="F846" s="61">
        <f>IF(ISNUMBER('SRES-BRE'!$B826),'SRES-BRE'!$B826,"")</f>
        <v>418</v>
      </c>
      <c r="G846" s="61">
        <f>IF(ISNUMBER(S3PAS!$B826),S3PAS!$B826,"")</f>
        <v>403</v>
      </c>
      <c r="H846" s="61">
        <f>IF(ISNUMBER(TRNSYS!$B826),TRNSYS!$B826,"")</f>
        <v>465</v>
      </c>
      <c r="I846" s="61">
        <f>IF(ISNUMBER(TASE!$B826),TASE!$B826,"")</f>
        <v>396</v>
      </c>
      <c r="J846" s="63">
        <f>IF(ISNUMBER(YourData!$B826),YourData!$B826,#N/A)</f>
        <v>435</v>
      </c>
      <c r="K846" s="61"/>
    </row>
    <row r="847" spans="1:11">
      <c r="A847" s="61">
        <v>28</v>
      </c>
      <c r="B847" s="61">
        <f>IF(ISNUMBER('ESP-DMU'!$B827),'ESP-DMU'!$B827,"")</f>
        <v>445</v>
      </c>
      <c r="C847" s="61">
        <f>IF(ISNUMBER('BLAST-USIT'!$B827),'BLAST-USIT'!$B827,"")</f>
        <v>463</v>
      </c>
      <c r="D847" s="61">
        <f>IF(ISNUMBER(DOE21D!$B827),DOE21D!$B827,"")</f>
        <v>452</v>
      </c>
      <c r="E847" s="61">
        <f>IF(ISNUMBER('SRES-SUN'!$B827),'SRES-SUN'!$B827,"")</f>
        <v>390</v>
      </c>
      <c r="F847" s="61">
        <f>IF(ISNUMBER('SRES-BRE'!$B827),'SRES-BRE'!$B827,"")</f>
        <v>446</v>
      </c>
      <c r="G847" s="61">
        <f>IF(ISNUMBER(S3PAS!$B827),S3PAS!$B827,"")</f>
        <v>440</v>
      </c>
      <c r="H847" s="61">
        <f>IF(ISNUMBER(TRNSYS!$B827),TRNSYS!$B827,"")</f>
        <v>412</v>
      </c>
      <c r="I847" s="61">
        <f>IF(ISNUMBER(TASE!$B827),TASE!$B827,"")</f>
        <v>411</v>
      </c>
      <c r="J847" s="63">
        <f>IF(ISNUMBER(YourData!$B827),YourData!$B827,#N/A)</f>
        <v>440</v>
      </c>
      <c r="K847" s="61"/>
    </row>
    <row r="848" spans="1:11">
      <c r="A848" s="61">
        <v>29</v>
      </c>
      <c r="B848" s="61">
        <f>IF(ISNUMBER('ESP-DMU'!$B828),'ESP-DMU'!$B828,"")</f>
        <v>459</v>
      </c>
      <c r="C848" s="61">
        <f>IF(ISNUMBER('BLAST-USIT'!$B828),'BLAST-USIT'!$B828,"")</f>
        <v>419</v>
      </c>
      <c r="D848" s="61">
        <f>IF(ISNUMBER(DOE21D!$B828),DOE21D!$B828,"")</f>
        <v>410</v>
      </c>
      <c r="E848" s="61">
        <f>IF(ISNUMBER('SRES-SUN'!$B828),'SRES-SUN'!$B828,"")</f>
        <v>405</v>
      </c>
      <c r="F848" s="61">
        <f>IF(ISNUMBER('SRES-BRE'!$B828),'SRES-BRE'!$B828,"")</f>
        <v>432</v>
      </c>
      <c r="G848" s="61">
        <f>IF(ISNUMBER(S3PAS!$B828),S3PAS!$B828,"")</f>
        <v>396</v>
      </c>
      <c r="H848" s="61">
        <f>IF(ISNUMBER(TRNSYS!$B828),TRNSYS!$B828,"")</f>
        <v>408</v>
      </c>
      <c r="I848" s="61">
        <f>IF(ISNUMBER(TASE!$B828),TASE!$B828,"")</f>
        <v>391</v>
      </c>
      <c r="J848" s="63">
        <f>IF(ISNUMBER(YourData!$B828),YourData!$B828,#N/A)</f>
        <v>446</v>
      </c>
      <c r="K848" s="61"/>
    </row>
    <row r="849" spans="1:11">
      <c r="A849" s="61">
        <v>30</v>
      </c>
      <c r="B849" s="61">
        <f>IF(ISNUMBER('ESP-DMU'!$B829),'ESP-DMU'!$B829,"")</f>
        <v>415</v>
      </c>
      <c r="C849" s="61">
        <f>IF(ISNUMBER('BLAST-USIT'!$B829),'BLAST-USIT'!$B829,"")</f>
        <v>396</v>
      </c>
      <c r="D849" s="61">
        <f>IF(ISNUMBER(DOE21D!$B829),DOE21D!$B829,"")</f>
        <v>404</v>
      </c>
      <c r="E849" s="61">
        <f>IF(ISNUMBER('SRES-SUN'!$B829),'SRES-SUN'!$B829,"")</f>
        <v>418</v>
      </c>
      <c r="F849" s="61">
        <f>IF(ISNUMBER('SRES-BRE'!$B829),'SRES-BRE'!$B829,"")</f>
        <v>422</v>
      </c>
      <c r="G849" s="61">
        <f>IF(ISNUMBER(S3PAS!$B829),S3PAS!$B829,"")</f>
        <v>395</v>
      </c>
      <c r="H849" s="61">
        <f>IF(ISNUMBER(TRNSYS!$B829),TRNSYS!$B829,"")</f>
        <v>398</v>
      </c>
      <c r="I849" s="61">
        <f>IF(ISNUMBER(TASE!$B829),TASE!$B829,"")</f>
        <v>362</v>
      </c>
      <c r="J849" s="63">
        <f>IF(ISNUMBER(YourData!$B829),YourData!$B829,#N/A)</f>
        <v>407</v>
      </c>
      <c r="K849" s="61"/>
    </row>
    <row r="850" spans="1:11">
      <c r="A850" s="61">
        <v>31</v>
      </c>
      <c r="B850" s="61">
        <f>IF(ISNUMBER('ESP-DMU'!$B830),'ESP-DMU'!$B830,"")</f>
        <v>406</v>
      </c>
      <c r="C850" s="61">
        <f>IF(ISNUMBER('BLAST-USIT'!$B830),'BLAST-USIT'!$B830,"")</f>
        <v>393</v>
      </c>
      <c r="D850" s="61">
        <f>IF(ISNUMBER(DOE21D!$B830),DOE21D!$B830,"")</f>
        <v>342</v>
      </c>
      <c r="E850" s="61">
        <f>IF(ISNUMBER('SRES-SUN'!$B830),'SRES-SUN'!$B830,"")</f>
        <v>401</v>
      </c>
      <c r="F850" s="61">
        <f>IF(ISNUMBER('SRES-BRE'!$B830),'SRES-BRE'!$B830,"")</f>
        <v>389</v>
      </c>
      <c r="G850" s="61">
        <f>IF(ISNUMBER(S3PAS!$B830),S3PAS!$B830,"")</f>
        <v>360</v>
      </c>
      <c r="H850" s="61">
        <f>IF(ISNUMBER(TRNSYS!$B830),TRNSYS!$B830,"")</f>
        <v>335</v>
      </c>
      <c r="I850" s="61">
        <f>IF(ISNUMBER(TASE!$B830),TASE!$B830,"")</f>
        <v>342</v>
      </c>
      <c r="J850" s="63">
        <f>IF(ISNUMBER(YourData!$B830),YourData!$B830,#N/A)</f>
        <v>358</v>
      </c>
      <c r="K850" s="61"/>
    </row>
    <row r="851" spans="1:11">
      <c r="A851" s="61">
        <v>32</v>
      </c>
      <c r="B851" s="61">
        <f>IF(ISNUMBER('ESP-DMU'!$B831),'ESP-DMU'!$B831,"")</f>
        <v>369</v>
      </c>
      <c r="C851" s="61">
        <f>IF(ISNUMBER('BLAST-USIT'!$B831),'BLAST-USIT'!$B831,"")</f>
        <v>348</v>
      </c>
      <c r="D851" s="61">
        <f>IF(ISNUMBER(DOE21D!$B831),DOE21D!$B831,"")</f>
        <v>349</v>
      </c>
      <c r="E851" s="61">
        <f>IF(ISNUMBER('SRES-SUN'!$B831),'SRES-SUN'!$B831,"")</f>
        <v>341</v>
      </c>
      <c r="F851" s="61">
        <f>IF(ISNUMBER('SRES-BRE'!$B831),'SRES-BRE'!$B831,"")</f>
        <v>334</v>
      </c>
      <c r="G851" s="61">
        <f>IF(ISNUMBER(S3PAS!$B831),S3PAS!$B831,"")</f>
        <v>337</v>
      </c>
      <c r="H851" s="61">
        <f>IF(ISNUMBER(TRNSYS!$B831),TRNSYS!$B831,"")</f>
        <v>348</v>
      </c>
      <c r="I851" s="61">
        <f>IF(ISNUMBER(TASE!$B831),TASE!$B831,"")</f>
        <v>322</v>
      </c>
      <c r="J851" s="63">
        <f>IF(ISNUMBER(YourData!$B831),YourData!$B831,#N/A)</f>
        <v>336</v>
      </c>
      <c r="K851" s="61"/>
    </row>
    <row r="852" spans="1:11">
      <c r="A852" s="61">
        <v>33</v>
      </c>
      <c r="B852" s="61">
        <f>IF(ISNUMBER('ESP-DMU'!$B832),'ESP-DMU'!$B832,"")</f>
        <v>339</v>
      </c>
      <c r="C852" s="61">
        <f>IF(ISNUMBER('BLAST-USIT'!$B832),'BLAST-USIT'!$B832,"")</f>
        <v>315</v>
      </c>
      <c r="D852" s="61">
        <f>IF(ISNUMBER(DOE21D!$B832),DOE21D!$B832,"")</f>
        <v>309</v>
      </c>
      <c r="E852" s="61">
        <f>IF(ISNUMBER('SRES-SUN'!$B832),'SRES-SUN'!$B832,"")</f>
        <v>330</v>
      </c>
      <c r="F852" s="61">
        <f>IF(ISNUMBER('SRES-BRE'!$B832),'SRES-BRE'!$B832,"")</f>
        <v>338</v>
      </c>
      <c r="G852" s="61">
        <f>IF(ISNUMBER(S3PAS!$B832),S3PAS!$B832,"")</f>
        <v>306</v>
      </c>
      <c r="H852" s="61">
        <f>IF(ISNUMBER(TRNSYS!$B832),TRNSYS!$B832,"")</f>
        <v>310</v>
      </c>
      <c r="I852" s="61">
        <f>IF(ISNUMBER(TASE!$B832),TASE!$B832,"")</f>
        <v>291</v>
      </c>
      <c r="J852" s="63">
        <f>IF(ISNUMBER(YourData!$B832),YourData!$B832,#N/A)</f>
        <v>318</v>
      </c>
      <c r="K852" s="61"/>
    </row>
    <row r="853" spans="1:11">
      <c r="A853" s="61">
        <v>34</v>
      </c>
      <c r="B853" s="61">
        <f>IF(ISNUMBER('ESP-DMU'!$B833),'ESP-DMU'!$B833,"")</f>
        <v>277</v>
      </c>
      <c r="C853" s="61">
        <f>IF(ISNUMBER('BLAST-USIT'!$B833),'BLAST-USIT'!$B833,"")</f>
        <v>321</v>
      </c>
      <c r="D853" s="61">
        <f>IF(ISNUMBER(DOE21D!$B833),DOE21D!$B833,"")</f>
        <v>242</v>
      </c>
      <c r="E853" s="61">
        <f>IF(ISNUMBER('SRES-SUN'!$B833),'SRES-SUN'!$B833,"")</f>
        <v>285</v>
      </c>
      <c r="F853" s="61">
        <f>IF(ISNUMBER('SRES-BRE'!$B833),'SRES-BRE'!$B833,"")</f>
        <v>311</v>
      </c>
      <c r="G853" s="61">
        <f>IF(ISNUMBER(S3PAS!$B833),S3PAS!$B833,"")</f>
        <v>306</v>
      </c>
      <c r="H853" s="61">
        <f>IF(ISNUMBER(TRNSYS!$B833),TRNSYS!$B833,"")</f>
        <v>297</v>
      </c>
      <c r="I853" s="61">
        <f>IF(ISNUMBER(TASE!$B833),TASE!$B833,"")</f>
        <v>266</v>
      </c>
      <c r="J853" s="63">
        <f>IF(ISNUMBER(YourData!$B833),YourData!$B833,#N/A)</f>
        <v>250</v>
      </c>
      <c r="K853" s="61"/>
    </row>
    <row r="854" spans="1:11">
      <c r="A854" s="61">
        <v>35</v>
      </c>
      <c r="B854" s="61">
        <f>IF(ISNUMBER('ESP-DMU'!$B834),'ESP-DMU'!$B834,"")</f>
        <v>230</v>
      </c>
      <c r="C854" s="61">
        <f>IF(ISNUMBER('BLAST-USIT'!$B834),'BLAST-USIT'!$B834,"")</f>
        <v>303</v>
      </c>
      <c r="D854" s="61">
        <f>IF(ISNUMBER(DOE21D!$B834),DOE21D!$B834,"")</f>
        <v>197</v>
      </c>
      <c r="E854" s="61">
        <f>IF(ISNUMBER('SRES-SUN'!$B834),'SRES-SUN'!$B834,"")</f>
        <v>246</v>
      </c>
      <c r="F854" s="61">
        <f>IF(ISNUMBER('SRES-BRE'!$B834),'SRES-BRE'!$B834,"")</f>
        <v>262</v>
      </c>
      <c r="G854" s="61">
        <f>IF(ISNUMBER(S3PAS!$B834),S3PAS!$B834,"")</f>
        <v>256</v>
      </c>
      <c r="H854" s="61">
        <f>IF(ISNUMBER(TRNSYS!$B834),TRNSYS!$B834,"")</f>
        <v>202</v>
      </c>
      <c r="I854" s="61">
        <f>IF(ISNUMBER(TASE!$B834),TASE!$B834,"")</f>
        <v>210</v>
      </c>
      <c r="J854" s="63">
        <f>IF(ISNUMBER(YourData!$B834),YourData!$B834,#N/A)</f>
        <v>199</v>
      </c>
      <c r="K854" s="61"/>
    </row>
    <row r="855" spans="1:11">
      <c r="A855" s="61">
        <v>36</v>
      </c>
      <c r="B855" s="61">
        <f>IF(ISNUMBER('ESP-DMU'!$B835),'ESP-DMU'!$B835,"")</f>
        <v>191</v>
      </c>
      <c r="C855" s="61">
        <f>IF(ISNUMBER('BLAST-USIT'!$B835),'BLAST-USIT'!$B835,"")</f>
        <v>254</v>
      </c>
      <c r="D855" s="61">
        <f>IF(ISNUMBER(DOE21D!$B835),DOE21D!$B835,"")</f>
        <v>185</v>
      </c>
      <c r="E855" s="61">
        <f>IF(ISNUMBER('SRES-SUN'!$B835),'SRES-SUN'!$B835,"")</f>
        <v>213</v>
      </c>
      <c r="F855" s="61">
        <f>IF(ISNUMBER('SRES-BRE'!$B835),'SRES-BRE'!$B835,"")</f>
        <v>203</v>
      </c>
      <c r="G855" s="61">
        <f>IF(ISNUMBER(S3PAS!$B835),S3PAS!$B835,"")</f>
        <v>217</v>
      </c>
      <c r="H855" s="61">
        <f>IF(ISNUMBER(TRNSYS!$B835),TRNSYS!$B835,"")</f>
        <v>197</v>
      </c>
      <c r="I855" s="61">
        <f>IF(ISNUMBER(TASE!$B835),TASE!$B835,"")</f>
        <v>169</v>
      </c>
      <c r="J855" s="63">
        <f>IF(ISNUMBER(YourData!$B835),YourData!$B835,#N/A)</f>
        <v>188</v>
      </c>
      <c r="K855" s="61"/>
    </row>
    <row r="856" spans="1:11">
      <c r="A856" s="61">
        <v>37</v>
      </c>
      <c r="B856" s="61">
        <f>IF(ISNUMBER('ESP-DMU'!$B836),'ESP-DMU'!$B836,"")</f>
        <v>164</v>
      </c>
      <c r="C856" s="61">
        <f>IF(ISNUMBER('BLAST-USIT'!$B836),'BLAST-USIT'!$B836,"")</f>
        <v>195</v>
      </c>
      <c r="D856" s="61">
        <f>IF(ISNUMBER(DOE21D!$B836),DOE21D!$B836,"")</f>
        <v>136</v>
      </c>
      <c r="E856" s="61">
        <f>IF(ISNUMBER('SRES-SUN'!$B836),'SRES-SUN'!$B836,"")</f>
        <v>156</v>
      </c>
      <c r="F856" s="61">
        <f>IF(ISNUMBER('SRES-BRE'!$B836),'SRES-BRE'!$B836,"")</f>
        <v>189</v>
      </c>
      <c r="G856" s="61">
        <f>IF(ISNUMBER(S3PAS!$B836),S3PAS!$B836,"")</f>
        <v>166</v>
      </c>
      <c r="H856" s="61">
        <f>IF(ISNUMBER(TRNSYS!$B836),TRNSYS!$B836,"")</f>
        <v>161</v>
      </c>
      <c r="I856" s="61">
        <f>IF(ISNUMBER(TASE!$B836),TASE!$B836,"")</f>
        <v>151</v>
      </c>
      <c r="J856" s="63">
        <f>IF(ISNUMBER(YourData!$B836),YourData!$B836,#N/A)</f>
        <v>132</v>
      </c>
      <c r="K856" s="61"/>
    </row>
    <row r="857" spans="1:11">
      <c r="A857" s="61">
        <v>38</v>
      </c>
      <c r="B857" s="61">
        <f>IF(ISNUMBER('ESP-DMU'!$B837),'ESP-DMU'!$B837,"")</f>
        <v>108</v>
      </c>
      <c r="C857" s="61">
        <f>IF(ISNUMBER('BLAST-USIT'!$B837),'BLAST-USIT'!$B837,"")</f>
        <v>175</v>
      </c>
      <c r="D857" s="61">
        <f>IF(ISNUMBER(DOE21D!$B837),DOE21D!$B837,"")</f>
        <v>92</v>
      </c>
      <c r="E857" s="61">
        <f>IF(ISNUMBER('SRES-SUN'!$B837),'SRES-SUN'!$B837,"")</f>
        <v>146</v>
      </c>
      <c r="F857" s="61">
        <f>IF(ISNUMBER('SRES-BRE'!$B837),'SRES-BRE'!$B837,"")</f>
        <v>137</v>
      </c>
      <c r="G857" s="61">
        <f>IF(ISNUMBER(S3PAS!$B837),S3PAS!$B837,"")</f>
        <v>138</v>
      </c>
      <c r="H857" s="61">
        <f>IF(ISNUMBER(TRNSYS!$B837),TRNSYS!$B837,"")</f>
        <v>97</v>
      </c>
      <c r="I857" s="61">
        <f>IF(ISNUMBER(TASE!$B837),TASE!$B837,"")</f>
        <v>132</v>
      </c>
      <c r="J857" s="63">
        <f>IF(ISNUMBER(YourData!$B837),YourData!$B837,#N/A)</f>
        <v>106</v>
      </c>
      <c r="K857" s="61"/>
    </row>
    <row r="858" spans="1:11">
      <c r="A858" s="61">
        <v>39</v>
      </c>
      <c r="B858" s="61">
        <f>IF(ISNUMBER('ESP-DMU'!$B838),'ESP-DMU'!$B838,"")</f>
        <v>71</v>
      </c>
      <c r="C858" s="61">
        <f>IF(ISNUMBER('BLAST-USIT'!$B838),'BLAST-USIT'!$B838,"")</f>
        <v>99</v>
      </c>
      <c r="D858" s="61">
        <f>IF(ISNUMBER(DOE21D!$B838),DOE21D!$B838,"")</f>
        <v>74</v>
      </c>
      <c r="E858" s="61">
        <f>IF(ISNUMBER('SRES-SUN'!$B838),'SRES-SUN'!$B838,"")</f>
        <v>112</v>
      </c>
      <c r="F858" s="61">
        <f>IF(ISNUMBER('SRES-BRE'!$B838),'SRES-BRE'!$B838,"")</f>
        <v>103</v>
      </c>
      <c r="G858" s="61">
        <f>IF(ISNUMBER(S3PAS!$B838),S3PAS!$B838,"")</f>
        <v>97</v>
      </c>
      <c r="H858" s="61">
        <f>IF(ISNUMBER(TRNSYS!$B838),TRNSYS!$B838,"")</f>
        <v>86</v>
      </c>
      <c r="I858" s="61">
        <f>IF(ISNUMBER(TASE!$B838),TASE!$B838,"")</f>
        <v>85</v>
      </c>
      <c r="J858" s="63">
        <f>IF(ISNUMBER(YourData!$B838),YourData!$B838,#N/A)</f>
        <v>73</v>
      </c>
      <c r="K858" s="61"/>
    </row>
    <row r="859" spans="1:11">
      <c r="A859" s="61">
        <v>40</v>
      </c>
      <c r="B859" s="61">
        <f>IF(ISNUMBER('ESP-DMU'!$B839),'ESP-DMU'!$B839,"")</f>
        <v>37</v>
      </c>
      <c r="C859" s="61">
        <f>IF(ISNUMBER('BLAST-USIT'!$B839),'BLAST-USIT'!$B839,"")</f>
        <v>66</v>
      </c>
      <c r="D859" s="61">
        <f>IF(ISNUMBER(DOE21D!$B839),DOE21D!$B839,"")</f>
        <v>35</v>
      </c>
      <c r="E859" s="61">
        <f>IF(ISNUMBER('SRES-SUN'!$B839),'SRES-SUN'!$B839,"")</f>
        <v>90</v>
      </c>
      <c r="F859" s="61">
        <f>IF(ISNUMBER('SRES-BRE'!$B839),'SRES-BRE'!$B839,"")</f>
        <v>71</v>
      </c>
      <c r="G859" s="61">
        <f>IF(ISNUMBER(S3PAS!$B839),S3PAS!$B839,"")</f>
        <v>57</v>
      </c>
      <c r="H859" s="61">
        <f>IF(ISNUMBER(TRNSYS!$B839),TRNSYS!$B839,"")</f>
        <v>48</v>
      </c>
      <c r="I859" s="61">
        <f>IF(ISNUMBER(TASE!$B839),TASE!$B839,"")</f>
        <v>59</v>
      </c>
      <c r="J859" s="63">
        <f>IF(ISNUMBER(YourData!$B839),YourData!$B839,#N/A)</f>
        <v>40</v>
      </c>
      <c r="K859" s="61"/>
    </row>
    <row r="860" spans="1:11">
      <c r="A860" s="61">
        <v>41</v>
      </c>
      <c r="B860" s="61">
        <f>IF(ISNUMBER('ESP-DMU'!$B840),'ESP-DMU'!$B840,"")</f>
        <v>15</v>
      </c>
      <c r="C860" s="61">
        <f>IF(ISNUMBER('BLAST-USIT'!$B840),'BLAST-USIT'!$B840,"")</f>
        <v>32</v>
      </c>
      <c r="D860" s="61">
        <f>IF(ISNUMBER(DOE21D!$B840),DOE21D!$B840,"")</f>
        <v>16</v>
      </c>
      <c r="E860" s="61">
        <f>IF(ISNUMBER('SRES-SUN'!$B840),'SRES-SUN'!$B840,"")</f>
        <v>58</v>
      </c>
      <c r="F860" s="61">
        <f>IF(ISNUMBER('SRES-BRE'!$B840),'SRES-BRE'!$B840,"")</f>
        <v>35</v>
      </c>
      <c r="G860" s="61">
        <f>IF(ISNUMBER(S3PAS!$B840),S3PAS!$B840,"")</f>
        <v>31</v>
      </c>
      <c r="H860" s="61">
        <f>IF(ISNUMBER(TRNSYS!$B840),TRNSYS!$B840,"")</f>
        <v>22</v>
      </c>
      <c r="I860" s="61">
        <f>IF(ISNUMBER(TASE!$B840),TASE!$B840,"")</f>
        <v>32</v>
      </c>
      <c r="J860" s="63">
        <f>IF(ISNUMBER(YourData!$B840),YourData!$B840,#N/A)</f>
        <v>15</v>
      </c>
      <c r="K860" s="61"/>
    </row>
    <row r="861" spans="1:11">
      <c r="A861" s="61">
        <v>42</v>
      </c>
      <c r="B861" s="61">
        <f>IF(ISNUMBER('ESP-DMU'!$B841),'ESP-DMU'!$B841,"")</f>
        <v>0</v>
      </c>
      <c r="C861" s="61">
        <f>IF(ISNUMBER('BLAST-USIT'!$B841),'BLAST-USIT'!$B841,"")</f>
        <v>25</v>
      </c>
      <c r="D861" s="61">
        <f>IF(ISNUMBER(DOE21D!$B841),DOE21D!$B841,"")</f>
        <v>5</v>
      </c>
      <c r="E861" s="61">
        <f>IF(ISNUMBER('SRES-SUN'!$B841),'SRES-SUN'!$B841,"")</f>
        <v>36</v>
      </c>
      <c r="F861" s="61">
        <f>IF(ISNUMBER('SRES-BRE'!$B841),'SRES-BRE'!$B841,"")</f>
        <v>18</v>
      </c>
      <c r="G861" s="61">
        <f>IF(ISNUMBER(S3PAS!$B841),S3PAS!$B841,"")</f>
        <v>10</v>
      </c>
      <c r="H861" s="61">
        <f>IF(ISNUMBER(TRNSYS!$B841),TRNSYS!$B841,"")</f>
        <v>11</v>
      </c>
      <c r="I861" s="61">
        <f>IF(ISNUMBER(TASE!$B841),TASE!$B841,"")</f>
        <v>20</v>
      </c>
      <c r="J861" s="63">
        <f>IF(ISNUMBER(YourData!$B841),YourData!$B841,#N/A)</f>
        <v>3</v>
      </c>
      <c r="K861" s="61"/>
    </row>
    <row r="862" spans="1:11">
      <c r="A862" s="61">
        <v>43</v>
      </c>
      <c r="B862" s="61">
        <f>IF(ISNUMBER('ESP-DMU'!$B842),'ESP-DMU'!$B842,"")</f>
        <v>0</v>
      </c>
      <c r="C862" s="61">
        <f>IF(ISNUMBER('BLAST-USIT'!$B842),'BLAST-USIT'!$B842,"")</f>
        <v>5</v>
      </c>
      <c r="D862" s="61">
        <f>IF(ISNUMBER(DOE21D!$B842),DOE21D!$B842,"")</f>
        <v>0</v>
      </c>
      <c r="E862" s="61">
        <f>IF(ISNUMBER('SRES-SUN'!$B842),'SRES-SUN'!$B842,"")</f>
        <v>18</v>
      </c>
      <c r="F862" s="61">
        <f>IF(ISNUMBER('SRES-BRE'!$B842),'SRES-BRE'!$B842,"")</f>
        <v>5</v>
      </c>
      <c r="G862" s="61">
        <f>IF(ISNUMBER(S3PAS!$B842),S3PAS!$B842,"")</f>
        <v>1</v>
      </c>
      <c r="H862" s="61">
        <f>IF(ISNUMBER(TRNSYS!$B842),TRNSYS!$B842,"")</f>
        <v>2</v>
      </c>
      <c r="I862" s="61">
        <f>IF(ISNUMBER(TASE!$B842),TASE!$B842,"")</f>
        <v>1</v>
      </c>
      <c r="J862" s="63">
        <f>IF(ISNUMBER(YourData!$B842),YourData!$B842,#N/A)</f>
        <v>0</v>
      </c>
      <c r="K862" s="61"/>
    </row>
    <row r="863" spans="1:11">
      <c r="A863" s="61">
        <v>44</v>
      </c>
      <c r="B863" s="61">
        <f>IF(ISNUMBER('ESP-DMU'!$B843),'ESP-DMU'!$B843,"")</f>
        <v>0</v>
      </c>
      <c r="C863" s="61">
        <f>IF(ISNUMBER('BLAST-USIT'!$B843),'BLAST-USIT'!$B843,"")</f>
        <v>0</v>
      </c>
      <c r="D863" s="61">
        <f>IF(ISNUMBER(DOE21D!$B843),DOE21D!$B843,"")</f>
        <v>0</v>
      </c>
      <c r="E863" s="61">
        <f>IF(ISNUMBER('SRES-SUN'!$B843),'SRES-SUN'!$B843,"")</f>
        <v>5</v>
      </c>
      <c r="F863" s="61">
        <f>IF(ISNUMBER('SRES-BRE'!$B843),'SRES-BRE'!$B843,"")</f>
        <v>0</v>
      </c>
      <c r="G863" s="61">
        <f>IF(ISNUMBER(S3PAS!$B843),S3PAS!$B843,"")</f>
        <v>0</v>
      </c>
      <c r="H863" s="61">
        <f>IF(ISNUMBER(TRNSYS!$B843),TRNSYS!$B843,"")</f>
        <v>0</v>
      </c>
      <c r="I863" s="61">
        <f>IF(ISNUMBER(TASE!$B843),TASE!$B843,"")</f>
        <v>0</v>
      </c>
      <c r="J863" s="63">
        <f>IF(ISNUMBER(YourData!$B843),YourData!$B843,#N/A)</f>
        <v>0</v>
      </c>
      <c r="K863" s="61"/>
    </row>
    <row r="864" spans="1:11">
      <c r="A864" s="61">
        <v>45</v>
      </c>
      <c r="B864" s="61">
        <f>IF(ISNUMBER('ESP-DMU'!$B844),'ESP-DMU'!$B844,"")</f>
        <v>0</v>
      </c>
      <c r="C864" s="61">
        <f>IF(ISNUMBER('BLAST-USIT'!$B844),'BLAST-USIT'!$B844,"")</f>
        <v>0</v>
      </c>
      <c r="D864" s="61">
        <f>IF(ISNUMBER(DOE21D!$B844),DOE21D!$B844,"")</f>
        <v>0</v>
      </c>
      <c r="E864" s="61">
        <f>IF(ISNUMBER('SRES-SUN'!$B844),'SRES-SUN'!$B844,"")</f>
        <v>0</v>
      </c>
      <c r="F864" s="61">
        <f>IF(ISNUMBER('SRES-BRE'!$B844),'SRES-BRE'!$B844,"")</f>
        <v>0</v>
      </c>
      <c r="G864" s="61">
        <f>IF(ISNUMBER(S3PAS!$B844),S3PAS!$B844,"")</f>
        <v>0</v>
      </c>
      <c r="H864" s="61">
        <f>IF(ISNUMBER(TRNSYS!$B844),TRNSYS!$B844,"")</f>
        <v>0</v>
      </c>
      <c r="I864" s="61">
        <f>IF(ISNUMBER(TASE!$B844),TASE!$B844,"")</f>
        <v>0</v>
      </c>
      <c r="J864" s="63">
        <f>IF(ISNUMBER(YourData!$B844),YourData!$B844,#N/A)</f>
        <v>0</v>
      </c>
      <c r="K864" s="61"/>
    </row>
    <row r="865" spans="1:11">
      <c r="A865" s="61">
        <v>46</v>
      </c>
      <c r="B865" s="61">
        <f>IF(ISNUMBER('ESP-DMU'!$B845),'ESP-DMU'!$B845,"")</f>
        <v>0</v>
      </c>
      <c r="C865" s="61">
        <f>IF(ISNUMBER('BLAST-USIT'!$B845),'BLAST-USIT'!$B845,"")</f>
        <v>0</v>
      </c>
      <c r="D865" s="61">
        <f>IF(ISNUMBER(DOE21D!$B845),DOE21D!$B845,"")</f>
        <v>0</v>
      </c>
      <c r="E865" s="61">
        <f>IF(ISNUMBER('SRES-SUN'!$B845),'SRES-SUN'!$B845,"")</f>
        <v>0</v>
      </c>
      <c r="F865" s="61">
        <f>IF(ISNUMBER('SRES-BRE'!$B845),'SRES-BRE'!$B845,"")</f>
        <v>0</v>
      </c>
      <c r="G865" s="61">
        <f>IF(ISNUMBER(S3PAS!$B845),S3PAS!$B845,"")</f>
        <v>0</v>
      </c>
      <c r="H865" s="61">
        <f>IF(ISNUMBER(TRNSYS!$B845),TRNSYS!$B845,"")</f>
        <v>0</v>
      </c>
      <c r="I865" s="61">
        <f>IF(ISNUMBER(TASE!$B845),TASE!$B845,"")</f>
        <v>0</v>
      </c>
      <c r="J865" s="63">
        <f>IF(ISNUMBER(YourData!$B845),YourData!$B845,#N/A)</f>
        <v>0</v>
      </c>
      <c r="K865" s="61"/>
    </row>
    <row r="866" spans="1:11">
      <c r="A866" s="61">
        <v>47</v>
      </c>
      <c r="B866" s="61">
        <f>IF(ISNUMBER('ESP-DMU'!$B846),'ESP-DMU'!$B846,"")</f>
        <v>0</v>
      </c>
      <c r="C866" s="61">
        <f>IF(ISNUMBER('BLAST-USIT'!$B846),'BLAST-USIT'!$B846,"")</f>
        <v>0</v>
      </c>
      <c r="D866" s="61">
        <f>IF(ISNUMBER(DOE21D!$B846),DOE21D!$B846,"")</f>
        <v>0</v>
      </c>
      <c r="E866" s="61">
        <f>IF(ISNUMBER('SRES-SUN'!$B846),'SRES-SUN'!$B846,"")</f>
        <v>0</v>
      </c>
      <c r="F866" s="61">
        <f>IF(ISNUMBER('SRES-BRE'!$B846),'SRES-BRE'!$B846,"")</f>
        <v>0</v>
      </c>
      <c r="G866" s="61">
        <f>IF(ISNUMBER(S3PAS!$B846),S3PAS!$B846,"")</f>
        <v>0</v>
      </c>
      <c r="H866" s="61">
        <f>IF(ISNUMBER(TRNSYS!$B846),TRNSYS!$B846,"")</f>
        <v>0</v>
      </c>
      <c r="I866" s="61">
        <f>IF(ISNUMBER(TASE!$B846),TASE!$B846,"")</f>
        <v>0</v>
      </c>
      <c r="J866" s="63">
        <f>IF(ISNUMBER(YourData!$B846),YourData!$B846,#N/A)</f>
        <v>0</v>
      </c>
      <c r="K866" s="61"/>
    </row>
    <row r="867" spans="1:11">
      <c r="A867" s="61">
        <v>48</v>
      </c>
      <c r="B867" s="61">
        <f>IF(ISNUMBER('ESP-DMU'!$B847),'ESP-DMU'!$B847,"")</f>
        <v>0</v>
      </c>
      <c r="C867" s="61">
        <f>IF(ISNUMBER('BLAST-USIT'!$B847),'BLAST-USIT'!$B847,"")</f>
        <v>0</v>
      </c>
      <c r="D867" s="61">
        <f>IF(ISNUMBER(DOE21D!$B847),DOE21D!$B847,"")</f>
        <v>0</v>
      </c>
      <c r="E867" s="61">
        <f>IF(ISNUMBER('SRES-SUN'!$B847),'SRES-SUN'!$B847,"")</f>
        <v>0</v>
      </c>
      <c r="F867" s="61">
        <f>IF(ISNUMBER('SRES-BRE'!$B847),'SRES-BRE'!$B847,"")</f>
        <v>0</v>
      </c>
      <c r="G867" s="61">
        <f>IF(ISNUMBER(S3PAS!$B847),S3PAS!$B847,"")</f>
        <v>0</v>
      </c>
      <c r="H867" s="61">
        <f>IF(ISNUMBER(TRNSYS!$B847),TRNSYS!$B847,"")</f>
        <v>0</v>
      </c>
      <c r="I867" s="61">
        <f>IF(ISNUMBER(TASE!$B847),TASE!$B847,"")</f>
        <v>0</v>
      </c>
      <c r="J867" s="63">
        <f>IF(ISNUMBER(YourData!$B847),YourData!$B847,#N/A)</f>
        <v>0</v>
      </c>
      <c r="K867" s="61"/>
    </row>
    <row r="868" spans="1:11">
      <c r="A868" s="61">
        <v>49</v>
      </c>
      <c r="B868" s="61">
        <f>IF(ISNUMBER('ESP-DMU'!$B848),'ESP-DMU'!$B848,"")</f>
        <v>0</v>
      </c>
      <c r="C868" s="61">
        <f>IF(ISNUMBER('BLAST-USIT'!$B848),'BLAST-USIT'!$B848,"")</f>
        <v>0</v>
      </c>
      <c r="D868" s="61">
        <f>IF(ISNUMBER(DOE21D!$B848),DOE21D!$B848,"")</f>
        <v>0</v>
      </c>
      <c r="E868" s="61">
        <f>IF(ISNUMBER('SRES-SUN'!$B848),'SRES-SUN'!$B848,"")</f>
        <v>0</v>
      </c>
      <c r="F868" s="61">
        <f>IF(ISNUMBER('SRES-BRE'!$B848),'SRES-BRE'!$B848,"")</f>
        <v>0</v>
      </c>
      <c r="G868" s="61">
        <f>IF(ISNUMBER(S3PAS!$B848),S3PAS!$B848,"")</f>
        <v>0</v>
      </c>
      <c r="H868" s="61">
        <f>IF(ISNUMBER(TRNSYS!$B848),TRNSYS!$B848,"")</f>
        <v>0</v>
      </c>
      <c r="I868" s="61">
        <f>IF(ISNUMBER(TASE!$B848),TASE!$B848,"")</f>
        <v>0</v>
      </c>
      <c r="J868" s="63">
        <f>IF(ISNUMBER(YourData!$B848),YourData!$B848,#N/A)</f>
        <v>0</v>
      </c>
      <c r="K868" s="61"/>
    </row>
    <row r="869" spans="1:11">
      <c r="A869" s="61">
        <v>50</v>
      </c>
      <c r="B869" s="61">
        <f>IF(ISNUMBER('ESP-DMU'!$B849),'ESP-DMU'!$B849,"")</f>
        <v>0</v>
      </c>
      <c r="C869" s="61">
        <f>IF(ISNUMBER('BLAST-USIT'!$B849),'BLAST-USIT'!$B849,"")</f>
        <v>0</v>
      </c>
      <c r="D869" s="61">
        <f>IF(ISNUMBER(DOE21D!$B849),DOE21D!$B849,"")</f>
        <v>0</v>
      </c>
      <c r="E869" s="61">
        <f>IF(ISNUMBER('SRES-SUN'!$B849),'SRES-SUN'!$B849,"")</f>
        <v>0</v>
      </c>
      <c r="F869" s="61">
        <f>IF(ISNUMBER('SRES-BRE'!$B849),'SRES-BRE'!$B849,"")</f>
        <v>0</v>
      </c>
      <c r="G869" s="61">
        <f>IF(ISNUMBER(S3PAS!$B849),S3PAS!$B849,"")</f>
        <v>0</v>
      </c>
      <c r="H869" s="61">
        <f>IF(ISNUMBER(TRNSYS!$B849),TRNSYS!$B849,"")</f>
        <v>0</v>
      </c>
      <c r="I869" s="61">
        <f>IF(ISNUMBER(TASE!$B849),TASE!$B849,"")</f>
        <v>0</v>
      </c>
      <c r="J869" s="63">
        <f>IF(ISNUMBER(YourData!$B849),YourData!$B849,#N/A)</f>
        <v>0</v>
      </c>
      <c r="K869" s="61"/>
    </row>
    <row r="870" spans="1:11">
      <c r="A870" s="61">
        <v>51</v>
      </c>
      <c r="B870" s="61">
        <f>IF(ISNUMBER('ESP-DMU'!$B850),'ESP-DMU'!$B850,"")</f>
        <v>0</v>
      </c>
      <c r="C870" s="61">
        <f>IF(ISNUMBER('BLAST-USIT'!$B850),'BLAST-USIT'!$B850,"")</f>
        <v>0</v>
      </c>
      <c r="D870" s="61">
        <f>IF(ISNUMBER(DOE21D!$B850),DOE21D!$B850,"")</f>
        <v>0</v>
      </c>
      <c r="E870" s="61">
        <f>IF(ISNUMBER('SRES-SUN'!$B850),'SRES-SUN'!$B850,"")</f>
        <v>0</v>
      </c>
      <c r="F870" s="61">
        <f>IF(ISNUMBER('SRES-BRE'!$B850),'SRES-BRE'!$B850,"")</f>
        <v>0</v>
      </c>
      <c r="G870" s="61">
        <f>IF(ISNUMBER(S3PAS!$B850),S3PAS!$B850,"")</f>
        <v>0</v>
      </c>
      <c r="H870" s="61">
        <f>IF(ISNUMBER(TRNSYS!$B850),TRNSYS!$B850,"")</f>
        <v>0</v>
      </c>
      <c r="I870" s="61">
        <f>IF(ISNUMBER(TASE!$B850),TASE!$B850,"")</f>
        <v>0</v>
      </c>
      <c r="J870" s="63">
        <f>IF(ISNUMBER(YourData!$B850),YourData!$B850,#N/A)</f>
        <v>0</v>
      </c>
      <c r="K870" s="61"/>
    </row>
    <row r="871" spans="1:11">
      <c r="A871" s="61">
        <v>52</v>
      </c>
      <c r="B871" s="61">
        <f>IF(ISNUMBER('ESP-DMU'!$B851),'ESP-DMU'!$B851,"")</f>
        <v>0</v>
      </c>
      <c r="C871" s="61">
        <f>IF(ISNUMBER('BLAST-USIT'!$B851),'BLAST-USIT'!$B851,"")</f>
        <v>0</v>
      </c>
      <c r="D871" s="61">
        <f>IF(ISNUMBER(DOE21D!$B851),DOE21D!$B851,"")</f>
        <v>0</v>
      </c>
      <c r="E871" s="61">
        <f>IF(ISNUMBER('SRES-SUN'!$B851),'SRES-SUN'!$B851,"")</f>
        <v>0</v>
      </c>
      <c r="F871" s="61">
        <f>IF(ISNUMBER('SRES-BRE'!$B851),'SRES-BRE'!$B851,"")</f>
        <v>0</v>
      </c>
      <c r="G871" s="61">
        <f>IF(ISNUMBER(S3PAS!$B851),S3PAS!$B851,"")</f>
        <v>0</v>
      </c>
      <c r="H871" s="61">
        <f>IF(ISNUMBER(TRNSYS!$B851),TRNSYS!$B851,"")</f>
        <v>0</v>
      </c>
      <c r="I871" s="61">
        <f>IF(ISNUMBER(TASE!$B851),TASE!$B851,"")</f>
        <v>0</v>
      </c>
      <c r="J871" s="63">
        <f>IF(ISNUMBER(YourData!$B851),YourData!$B851,#N/A)</f>
        <v>0</v>
      </c>
      <c r="K871" s="61"/>
    </row>
    <row r="872" spans="1:11">
      <c r="A872" s="61">
        <v>53</v>
      </c>
      <c r="B872" s="61">
        <f>IF(ISNUMBER('ESP-DMU'!$B852),'ESP-DMU'!$B852,"")</f>
        <v>0</v>
      </c>
      <c r="C872" s="61">
        <f>IF(ISNUMBER('BLAST-USIT'!$B852),'BLAST-USIT'!$B852,"")</f>
        <v>0</v>
      </c>
      <c r="D872" s="61">
        <f>IF(ISNUMBER(DOE21D!$B852),DOE21D!$B852,"")</f>
        <v>0</v>
      </c>
      <c r="E872" s="61">
        <f>IF(ISNUMBER('SRES-SUN'!$B852),'SRES-SUN'!$B852,"")</f>
        <v>0</v>
      </c>
      <c r="F872" s="61">
        <f>IF(ISNUMBER('SRES-BRE'!$B852),'SRES-BRE'!$B852,"")</f>
        <v>0</v>
      </c>
      <c r="G872" s="61">
        <f>IF(ISNUMBER(S3PAS!$B852),S3PAS!$B852,"")</f>
        <v>0</v>
      </c>
      <c r="H872" s="61">
        <f>IF(ISNUMBER(TRNSYS!$B852),TRNSYS!$B852,"")</f>
        <v>0</v>
      </c>
      <c r="I872" s="61">
        <f>IF(ISNUMBER(TASE!$B852),TASE!$B852,"")</f>
        <v>0</v>
      </c>
      <c r="J872" s="63">
        <f>IF(ISNUMBER(YourData!$B852),YourData!$B852,#N/A)</f>
        <v>0</v>
      </c>
      <c r="K872" s="61"/>
    </row>
    <row r="873" spans="1:11">
      <c r="A873" s="61">
        <v>54</v>
      </c>
      <c r="B873" s="61">
        <f>IF(ISNUMBER('ESP-DMU'!$B853),'ESP-DMU'!$B853,"")</f>
        <v>0</v>
      </c>
      <c r="C873" s="61">
        <f>IF(ISNUMBER('BLAST-USIT'!$B853),'BLAST-USIT'!$B853,"")</f>
        <v>0</v>
      </c>
      <c r="D873" s="61">
        <f>IF(ISNUMBER(DOE21D!$B853),DOE21D!$B853,"")</f>
        <v>0</v>
      </c>
      <c r="E873" s="61">
        <f>IF(ISNUMBER('SRES-SUN'!$B853),'SRES-SUN'!$B853,"")</f>
        <v>0</v>
      </c>
      <c r="F873" s="61">
        <f>IF(ISNUMBER('SRES-BRE'!$B853),'SRES-BRE'!$B853,"")</f>
        <v>0</v>
      </c>
      <c r="G873" s="61">
        <f>IF(ISNUMBER(S3PAS!$B853),S3PAS!$B853,"")</f>
        <v>0</v>
      </c>
      <c r="H873" s="61">
        <f>IF(ISNUMBER(TRNSYS!$B853),TRNSYS!$B853,"")</f>
        <v>0</v>
      </c>
      <c r="I873" s="61">
        <f>IF(ISNUMBER(TASE!$B853),TASE!$B853,"")</f>
        <v>0</v>
      </c>
      <c r="J873" s="63">
        <f>IF(ISNUMBER(YourData!$B853),YourData!$B853,#N/A)</f>
        <v>0</v>
      </c>
      <c r="K873" s="61"/>
    </row>
    <row r="874" spans="1:11">
      <c r="A874" s="61">
        <v>55</v>
      </c>
      <c r="B874" s="61">
        <f>IF(ISNUMBER('ESP-DMU'!$B854),'ESP-DMU'!$B854,"")</f>
        <v>0</v>
      </c>
      <c r="C874" s="61">
        <f>IF(ISNUMBER('BLAST-USIT'!$B854),'BLAST-USIT'!$B854,"")</f>
        <v>0</v>
      </c>
      <c r="D874" s="61">
        <f>IF(ISNUMBER(DOE21D!$B854),DOE21D!$B854,"")</f>
        <v>0</v>
      </c>
      <c r="E874" s="61">
        <f>IF(ISNUMBER('SRES-SUN'!$B854),'SRES-SUN'!$B854,"")</f>
        <v>0</v>
      </c>
      <c r="F874" s="61">
        <f>IF(ISNUMBER('SRES-BRE'!$B854),'SRES-BRE'!$B854,"")</f>
        <v>0</v>
      </c>
      <c r="G874" s="61">
        <f>IF(ISNUMBER(S3PAS!$B854),S3PAS!$B854,"")</f>
        <v>0</v>
      </c>
      <c r="H874" s="61">
        <f>IF(ISNUMBER(TRNSYS!$B854),TRNSYS!$B854,"")</f>
        <v>0</v>
      </c>
      <c r="I874" s="61">
        <f>IF(ISNUMBER(TASE!$B854),TASE!$B854,"")</f>
        <v>0</v>
      </c>
      <c r="J874" s="63">
        <f>IF(ISNUMBER(YourData!$B854),YourData!$B854,#N/A)</f>
        <v>0</v>
      </c>
      <c r="K874" s="61"/>
    </row>
    <row r="875" spans="1:11">
      <c r="A875" s="61">
        <v>56</v>
      </c>
      <c r="B875" s="61">
        <f>IF(ISNUMBER('ESP-DMU'!$B855),'ESP-DMU'!$B855,"")</f>
        <v>0</v>
      </c>
      <c r="C875" s="61">
        <f>IF(ISNUMBER('BLAST-USIT'!$B855),'BLAST-USIT'!$B855,"")</f>
        <v>0</v>
      </c>
      <c r="D875" s="61">
        <f>IF(ISNUMBER(DOE21D!$B855),DOE21D!$B855,"")</f>
        <v>0</v>
      </c>
      <c r="E875" s="61">
        <f>IF(ISNUMBER('SRES-SUN'!$B855),'SRES-SUN'!$B855,"")</f>
        <v>0</v>
      </c>
      <c r="F875" s="61">
        <f>IF(ISNUMBER('SRES-BRE'!$B855),'SRES-BRE'!$B855,"")</f>
        <v>0</v>
      </c>
      <c r="G875" s="61">
        <f>IF(ISNUMBER(S3PAS!$B855),S3PAS!$B855,"")</f>
        <v>0</v>
      </c>
      <c r="H875" s="61">
        <f>IF(ISNUMBER(TRNSYS!$B855),TRNSYS!$B855,"")</f>
        <v>0</v>
      </c>
      <c r="I875" s="61">
        <f>IF(ISNUMBER(TASE!$B855),TASE!$B855,"")</f>
        <v>0</v>
      </c>
      <c r="J875" s="63">
        <f>IF(ISNUMBER(YourData!$B855),YourData!$B855,#N/A)</f>
        <v>0</v>
      </c>
      <c r="K875" s="61"/>
    </row>
    <row r="876" spans="1:11">
      <c r="A876" s="61">
        <v>57</v>
      </c>
      <c r="B876" s="61">
        <f>IF(ISNUMBER('ESP-DMU'!$B856),'ESP-DMU'!$B856,"")</f>
        <v>0</v>
      </c>
      <c r="C876" s="61">
        <f>IF(ISNUMBER('BLAST-USIT'!$B856),'BLAST-USIT'!$B856,"")</f>
        <v>0</v>
      </c>
      <c r="D876" s="61">
        <f>IF(ISNUMBER(DOE21D!$B856),DOE21D!$B856,"")</f>
        <v>0</v>
      </c>
      <c r="E876" s="61">
        <f>IF(ISNUMBER('SRES-SUN'!$B856),'SRES-SUN'!$B856,"")</f>
        <v>0</v>
      </c>
      <c r="F876" s="61">
        <f>IF(ISNUMBER('SRES-BRE'!$B856),'SRES-BRE'!$B856,"")</f>
        <v>0</v>
      </c>
      <c r="G876" s="61">
        <f>IF(ISNUMBER(S3PAS!$B856),S3PAS!$B856,"")</f>
        <v>0</v>
      </c>
      <c r="H876" s="61">
        <f>IF(ISNUMBER(TRNSYS!$B856),TRNSYS!$B856,"")</f>
        <v>0</v>
      </c>
      <c r="I876" s="61">
        <f>IF(ISNUMBER(TASE!$B856),TASE!$B856,"")</f>
        <v>0</v>
      </c>
      <c r="J876" s="63">
        <f>IF(ISNUMBER(YourData!$B856),YourData!$B856,#N/A)</f>
        <v>0</v>
      </c>
      <c r="K876" s="61"/>
    </row>
    <row r="877" spans="1:11">
      <c r="A877" s="61">
        <v>58</v>
      </c>
      <c r="B877" s="61">
        <f>IF(ISNUMBER('ESP-DMU'!$B857),'ESP-DMU'!$B857,"")</f>
        <v>0</v>
      </c>
      <c r="C877" s="61">
        <f>IF(ISNUMBER('BLAST-USIT'!$B857),'BLAST-USIT'!$B857,"")</f>
        <v>0</v>
      </c>
      <c r="D877" s="61">
        <f>IF(ISNUMBER(DOE21D!$B857),DOE21D!$B857,"")</f>
        <v>0</v>
      </c>
      <c r="E877" s="61">
        <f>IF(ISNUMBER('SRES-SUN'!$B857),'SRES-SUN'!$B857,"")</f>
        <v>0</v>
      </c>
      <c r="F877" s="61">
        <f>IF(ISNUMBER('SRES-BRE'!$B857),'SRES-BRE'!$B857,"")</f>
        <v>0</v>
      </c>
      <c r="G877" s="61">
        <f>IF(ISNUMBER(S3PAS!$B857),S3PAS!$B857,"")</f>
        <v>0</v>
      </c>
      <c r="H877" s="61">
        <f>IF(ISNUMBER(TRNSYS!$B857),TRNSYS!$B857,"")</f>
        <v>0</v>
      </c>
      <c r="I877" s="61">
        <f>IF(ISNUMBER(TASE!$B857),TASE!$B857,"")</f>
        <v>0</v>
      </c>
      <c r="J877" s="63">
        <f>IF(ISNUMBER(YourData!$B857),YourData!$B857,#N/A)</f>
        <v>0</v>
      </c>
      <c r="K877" s="61"/>
    </row>
    <row r="878" spans="1:11">
      <c r="A878" s="61">
        <v>59</v>
      </c>
      <c r="B878" s="61">
        <f>IF(ISNUMBER('ESP-DMU'!$B858),'ESP-DMU'!$B858,"")</f>
        <v>0</v>
      </c>
      <c r="C878" s="61">
        <f>IF(ISNUMBER('BLAST-USIT'!$B858),'BLAST-USIT'!$B858,"")</f>
        <v>0</v>
      </c>
      <c r="D878" s="61">
        <f>IF(ISNUMBER(DOE21D!$B858),DOE21D!$B858,"")</f>
        <v>0</v>
      </c>
      <c r="E878" s="61">
        <f>IF(ISNUMBER('SRES-SUN'!$B858),'SRES-SUN'!$B858,"")</f>
        <v>0</v>
      </c>
      <c r="F878" s="61">
        <f>IF(ISNUMBER('SRES-BRE'!$B858),'SRES-BRE'!$B858,"")</f>
        <v>0</v>
      </c>
      <c r="G878" s="61">
        <f>IF(ISNUMBER(S3PAS!$B858),S3PAS!$B858,"")</f>
        <v>0</v>
      </c>
      <c r="H878" s="61">
        <f>IF(ISNUMBER(TRNSYS!$B858),TRNSYS!$B858,"")</f>
        <v>0</v>
      </c>
      <c r="I878" s="61">
        <f>IF(ISNUMBER(TASE!$B858),TASE!$B858,"")</f>
        <v>0</v>
      </c>
      <c r="J878" s="63">
        <f>IF(ISNUMBER(YourData!$B858),YourData!$B858,#N/A)</f>
        <v>0</v>
      </c>
      <c r="K878" s="61"/>
    </row>
    <row r="879" spans="1:11">
      <c r="A879" s="61">
        <v>60</v>
      </c>
      <c r="B879" s="61">
        <f>IF(ISNUMBER('ESP-DMU'!$B859),'ESP-DMU'!$B859,"")</f>
        <v>0</v>
      </c>
      <c r="C879" s="61">
        <f>IF(ISNUMBER('BLAST-USIT'!$B859),'BLAST-USIT'!$B859,"")</f>
        <v>0</v>
      </c>
      <c r="D879" s="61">
        <f>IF(ISNUMBER(DOE21D!$B859),DOE21D!$B859,"")</f>
        <v>0</v>
      </c>
      <c r="E879" s="61">
        <f>IF(ISNUMBER('SRES-SUN'!$B859),'SRES-SUN'!$B859,"")</f>
        <v>0</v>
      </c>
      <c r="F879" s="61">
        <f>IF(ISNUMBER('SRES-BRE'!$B859),'SRES-BRE'!$B859,"")</f>
        <v>0</v>
      </c>
      <c r="G879" s="61">
        <f>IF(ISNUMBER(S3PAS!$B859),S3PAS!$B859,"")</f>
        <v>0</v>
      </c>
      <c r="H879" s="61">
        <f>IF(ISNUMBER(TRNSYS!$B859),TRNSYS!$B859,"")</f>
        <v>0</v>
      </c>
      <c r="I879" s="61">
        <f>IF(ISNUMBER(TASE!$B859),TASE!$B859,"")</f>
        <v>0</v>
      </c>
      <c r="J879" s="63">
        <f>IF(ISNUMBER(YourData!$B859),YourData!$B859,#N/A)</f>
        <v>0</v>
      </c>
      <c r="K879" s="61"/>
    </row>
    <row r="880" spans="1:11">
      <c r="A880" s="61">
        <v>61</v>
      </c>
      <c r="B880" s="61">
        <f>IF(ISNUMBER('ESP-DMU'!$B860),'ESP-DMU'!$B860,"")</f>
        <v>0</v>
      </c>
      <c r="C880" s="61">
        <f>IF(ISNUMBER('BLAST-USIT'!$B860),'BLAST-USIT'!$B860,"")</f>
        <v>0</v>
      </c>
      <c r="D880" s="61">
        <f>IF(ISNUMBER(DOE21D!$B860),DOE21D!$B860,"")</f>
        <v>0</v>
      </c>
      <c r="E880" s="61">
        <f>IF(ISNUMBER('SRES-SUN'!$B860),'SRES-SUN'!$B860,"")</f>
        <v>0</v>
      </c>
      <c r="F880" s="61">
        <f>IF(ISNUMBER('SRES-BRE'!$B860),'SRES-BRE'!$B860,"")</f>
        <v>0</v>
      </c>
      <c r="G880" s="61">
        <f>IF(ISNUMBER(S3PAS!$B860),S3PAS!$B860,"")</f>
        <v>0</v>
      </c>
      <c r="H880" s="61">
        <f>IF(ISNUMBER(TRNSYS!$B860),TRNSYS!$B860,"")</f>
        <v>0</v>
      </c>
      <c r="I880" s="61">
        <f>IF(ISNUMBER(TASE!$B860),TASE!$B860,"")</f>
        <v>0</v>
      </c>
      <c r="J880" s="63">
        <f>IF(ISNUMBER(YourData!$B860),YourData!$B860,#N/A)</f>
        <v>0</v>
      </c>
      <c r="K880" s="61"/>
    </row>
    <row r="881" spans="1:11">
      <c r="A881" s="61">
        <v>62</v>
      </c>
      <c r="B881" s="61">
        <f>IF(ISNUMBER('ESP-DMU'!$B861),'ESP-DMU'!$B861,"")</f>
        <v>0</v>
      </c>
      <c r="C881" s="61">
        <f>IF(ISNUMBER('BLAST-USIT'!$B861),'BLAST-USIT'!$B861,"")</f>
        <v>0</v>
      </c>
      <c r="D881" s="61">
        <f>IF(ISNUMBER(DOE21D!$B861),DOE21D!$B861,"")</f>
        <v>0</v>
      </c>
      <c r="E881" s="61">
        <f>IF(ISNUMBER('SRES-SUN'!$B861),'SRES-SUN'!$B861,"")</f>
        <v>0</v>
      </c>
      <c r="F881" s="61">
        <f>IF(ISNUMBER('SRES-BRE'!$B861),'SRES-BRE'!$B861,"")</f>
        <v>0</v>
      </c>
      <c r="G881" s="61">
        <f>IF(ISNUMBER(S3PAS!$B861),S3PAS!$B861,"")</f>
        <v>0</v>
      </c>
      <c r="H881" s="61">
        <f>IF(ISNUMBER(TRNSYS!$B861),TRNSYS!$B861,"")</f>
        <v>0</v>
      </c>
      <c r="I881" s="61">
        <f>IF(ISNUMBER(TASE!$B861),TASE!$B861,"")</f>
        <v>0</v>
      </c>
      <c r="J881" s="63">
        <f>IF(ISNUMBER(YourData!$B861),YourData!$B861,#N/A)</f>
        <v>0</v>
      </c>
      <c r="K881" s="61"/>
    </row>
    <row r="882" spans="1:11">
      <c r="A882" s="61">
        <v>63</v>
      </c>
      <c r="B882" s="61">
        <f>IF(ISNUMBER('ESP-DMU'!$B862),'ESP-DMU'!$B862,"")</f>
        <v>0</v>
      </c>
      <c r="C882" s="61">
        <f>IF(ISNUMBER('BLAST-USIT'!$B862),'BLAST-USIT'!$B862,"")</f>
        <v>0</v>
      </c>
      <c r="D882" s="61">
        <f>IF(ISNUMBER(DOE21D!$B862),DOE21D!$B862,"")</f>
        <v>0</v>
      </c>
      <c r="E882" s="61">
        <f>IF(ISNUMBER('SRES-SUN'!$B862),'SRES-SUN'!$B862,"")</f>
        <v>0</v>
      </c>
      <c r="F882" s="61">
        <f>IF(ISNUMBER('SRES-BRE'!$B862),'SRES-BRE'!$B862,"")</f>
        <v>0</v>
      </c>
      <c r="G882" s="61">
        <f>IF(ISNUMBER(S3PAS!$B862),S3PAS!$B862,"")</f>
        <v>0</v>
      </c>
      <c r="H882" s="61">
        <f>IF(ISNUMBER(TRNSYS!$B862),TRNSYS!$B862,"")</f>
        <v>0</v>
      </c>
      <c r="I882" s="61">
        <f>IF(ISNUMBER(TASE!$B862),TASE!$B862,"")</f>
        <v>0</v>
      </c>
      <c r="J882" s="63">
        <f>IF(ISNUMBER(YourData!$B862),YourData!$B862,#N/A)</f>
        <v>0</v>
      </c>
      <c r="K882" s="61"/>
    </row>
    <row r="883" spans="1:11">
      <c r="A883" s="61">
        <v>64</v>
      </c>
      <c r="B883" s="61">
        <f>IF(ISNUMBER('ESP-DMU'!$B863),'ESP-DMU'!$B863,"")</f>
        <v>0</v>
      </c>
      <c r="C883" s="61">
        <f>IF(ISNUMBER('BLAST-USIT'!$B863),'BLAST-USIT'!$B863,"")</f>
        <v>0</v>
      </c>
      <c r="D883" s="61">
        <f>IF(ISNUMBER(DOE21D!$B863),DOE21D!$B863,"")</f>
        <v>0</v>
      </c>
      <c r="E883" s="61">
        <f>IF(ISNUMBER('SRES-SUN'!$B863),'SRES-SUN'!$B863,"")</f>
        <v>0</v>
      </c>
      <c r="F883" s="61">
        <f>IF(ISNUMBER('SRES-BRE'!$B863),'SRES-BRE'!$B863,"")</f>
        <v>0</v>
      </c>
      <c r="G883" s="61">
        <f>IF(ISNUMBER(S3PAS!$B863),S3PAS!$B863,"")</f>
        <v>0</v>
      </c>
      <c r="H883" s="61">
        <f>IF(ISNUMBER(TRNSYS!$B863),TRNSYS!$B863,"")</f>
        <v>0</v>
      </c>
      <c r="I883" s="61">
        <f>IF(ISNUMBER(TASE!$B863),TASE!$B863,"")</f>
        <v>0</v>
      </c>
      <c r="J883" s="63">
        <f>IF(ISNUMBER(YourData!$B863),YourData!$B863,#N/A)</f>
        <v>0</v>
      </c>
      <c r="K883" s="61"/>
    </row>
    <row r="884" spans="1:11">
      <c r="A884" s="61">
        <v>65</v>
      </c>
      <c r="B884" s="61">
        <f>IF(ISNUMBER('ESP-DMU'!$B864),'ESP-DMU'!$B864,"")</f>
        <v>0</v>
      </c>
      <c r="C884" s="61">
        <f>IF(ISNUMBER('BLAST-USIT'!$B864),'BLAST-USIT'!$B864,"")</f>
        <v>0</v>
      </c>
      <c r="D884" s="61">
        <f>IF(ISNUMBER(DOE21D!$B864),DOE21D!$B864,"")</f>
        <v>0</v>
      </c>
      <c r="E884" s="61">
        <f>IF(ISNUMBER('SRES-SUN'!$B864),'SRES-SUN'!$B864,"")</f>
        <v>0</v>
      </c>
      <c r="F884" s="61">
        <f>IF(ISNUMBER('SRES-BRE'!$B864),'SRES-BRE'!$B864,"")</f>
        <v>0</v>
      </c>
      <c r="G884" s="61">
        <f>IF(ISNUMBER(S3PAS!$B864),S3PAS!$B864,"")</f>
        <v>0</v>
      </c>
      <c r="H884" s="61">
        <f>IF(ISNUMBER(TRNSYS!$B864),TRNSYS!$B864,"")</f>
        <v>0</v>
      </c>
      <c r="I884" s="61">
        <f>IF(ISNUMBER(TASE!$B864),TASE!$B864,"")</f>
        <v>0</v>
      </c>
      <c r="J884" s="63">
        <f>IF(ISNUMBER(YourData!$B864),YourData!$B864,#N/A)</f>
        <v>0</v>
      </c>
      <c r="K884" s="61"/>
    </row>
    <row r="885" spans="1:11">
      <c r="A885" s="61">
        <v>66</v>
      </c>
      <c r="B885" s="61">
        <f>IF(ISNUMBER('ESP-DMU'!$B865),'ESP-DMU'!$B865,"")</f>
        <v>0</v>
      </c>
      <c r="C885" s="61">
        <f>IF(ISNUMBER('BLAST-USIT'!$B865),'BLAST-USIT'!$B865,"")</f>
        <v>0</v>
      </c>
      <c r="D885" s="61">
        <f>IF(ISNUMBER(DOE21D!$B865),DOE21D!$B865,"")</f>
        <v>0</v>
      </c>
      <c r="E885" s="61">
        <f>IF(ISNUMBER('SRES-SUN'!$B865),'SRES-SUN'!$B865,"")</f>
        <v>0</v>
      </c>
      <c r="F885" s="61">
        <f>IF(ISNUMBER('SRES-BRE'!$B865),'SRES-BRE'!$B865,"")</f>
        <v>0</v>
      </c>
      <c r="G885" s="61">
        <f>IF(ISNUMBER(S3PAS!$B865),S3PAS!$B865,"")</f>
        <v>0</v>
      </c>
      <c r="H885" s="61">
        <f>IF(ISNUMBER(TRNSYS!$B865),TRNSYS!$B865,"")</f>
        <v>0</v>
      </c>
      <c r="I885" s="61">
        <f>IF(ISNUMBER(TASE!$B865),TASE!$B865,"")</f>
        <v>0</v>
      </c>
      <c r="J885" s="63">
        <f>IF(ISNUMBER(YourData!$B865),YourData!$B865,#N/A)</f>
        <v>0</v>
      </c>
      <c r="K885" s="61"/>
    </row>
    <row r="886" spans="1:11">
      <c r="A886" s="61">
        <v>67</v>
      </c>
      <c r="B886" s="61">
        <f>IF(ISNUMBER('ESP-DMU'!$B866),'ESP-DMU'!$B866,"")</f>
        <v>0</v>
      </c>
      <c r="C886" s="61">
        <f>IF(ISNUMBER('BLAST-USIT'!$B866),'BLAST-USIT'!$B866,"")</f>
        <v>0</v>
      </c>
      <c r="D886" s="61">
        <f>IF(ISNUMBER(DOE21D!$B866),DOE21D!$B866,"")</f>
        <v>0</v>
      </c>
      <c r="E886" s="61">
        <f>IF(ISNUMBER('SRES-SUN'!$B866),'SRES-SUN'!$B866,"")</f>
        <v>0</v>
      </c>
      <c r="F886" s="61">
        <f>IF(ISNUMBER('SRES-BRE'!$B866),'SRES-BRE'!$B866,"")</f>
        <v>0</v>
      </c>
      <c r="G886" s="61">
        <f>IF(ISNUMBER(S3PAS!$B866),S3PAS!$B866,"")</f>
        <v>0</v>
      </c>
      <c r="H886" s="61">
        <f>IF(ISNUMBER(TRNSYS!$B866),TRNSYS!$B866,"")</f>
        <v>0</v>
      </c>
      <c r="I886" s="61">
        <f>IF(ISNUMBER(TASE!$B866),TASE!$B866,"")</f>
        <v>0</v>
      </c>
      <c r="J886" s="63">
        <f>IF(ISNUMBER(YourData!$B866),YourData!$B866,#N/A)</f>
        <v>0</v>
      </c>
      <c r="K886" s="61"/>
    </row>
    <row r="887" spans="1:11">
      <c r="A887" s="61">
        <v>68</v>
      </c>
      <c r="B887" s="61">
        <f>IF(ISNUMBER('ESP-DMU'!$B867),'ESP-DMU'!$B867,"")</f>
        <v>0</v>
      </c>
      <c r="C887" s="61">
        <f>IF(ISNUMBER('BLAST-USIT'!$B867),'BLAST-USIT'!$B867,"")</f>
        <v>0</v>
      </c>
      <c r="D887" s="61">
        <f>IF(ISNUMBER(DOE21D!$B867),DOE21D!$B867,"")</f>
        <v>0</v>
      </c>
      <c r="E887" s="61">
        <f>IF(ISNUMBER('SRES-SUN'!$B867),'SRES-SUN'!$B867,"")</f>
        <v>0</v>
      </c>
      <c r="F887" s="61">
        <f>IF(ISNUMBER('SRES-BRE'!$B867),'SRES-BRE'!$B867,"")</f>
        <v>0</v>
      </c>
      <c r="G887" s="61">
        <f>IF(ISNUMBER(S3PAS!$B867),S3PAS!$B867,"")</f>
        <v>0</v>
      </c>
      <c r="H887" s="61">
        <f>IF(ISNUMBER(TRNSYS!$B867),TRNSYS!$B867,"")</f>
        <v>0</v>
      </c>
      <c r="I887" s="61">
        <f>IF(ISNUMBER(TASE!$B867),TASE!$B867,"")</f>
        <v>0</v>
      </c>
      <c r="J887" s="63">
        <f>IF(ISNUMBER(YourData!$B867),YourData!$B867,#N/A)</f>
        <v>0</v>
      </c>
      <c r="K887" s="61"/>
    </row>
    <row r="888" spans="1:11">
      <c r="A888" s="61">
        <v>69</v>
      </c>
      <c r="B888" s="61">
        <f>IF(ISNUMBER('ESP-DMU'!$B868),'ESP-DMU'!$B868,"")</f>
        <v>0</v>
      </c>
      <c r="C888" s="61">
        <f>IF(ISNUMBER('BLAST-USIT'!$B868),'BLAST-USIT'!$B868,"")</f>
        <v>0</v>
      </c>
      <c r="D888" s="61">
        <f>IF(ISNUMBER(DOE21D!$B868),DOE21D!$B868,"")</f>
        <v>0</v>
      </c>
      <c r="E888" s="61">
        <f>IF(ISNUMBER('SRES-SUN'!$B868),'SRES-SUN'!$B868,"")</f>
        <v>0</v>
      </c>
      <c r="F888" s="61">
        <f>IF(ISNUMBER('SRES-BRE'!$B868),'SRES-BRE'!$B868,"")</f>
        <v>0</v>
      </c>
      <c r="G888" s="61">
        <f>IF(ISNUMBER(S3PAS!$B868),S3PAS!$B868,"")</f>
        <v>0</v>
      </c>
      <c r="H888" s="61">
        <f>IF(ISNUMBER(TRNSYS!$B868),TRNSYS!$B868,"")</f>
        <v>0</v>
      </c>
      <c r="I888" s="61">
        <f>IF(ISNUMBER(TASE!$B868),TASE!$B868,"")</f>
        <v>0</v>
      </c>
      <c r="J888" s="63">
        <f>IF(ISNUMBER(YourData!$B868),YourData!$B868,#N/A)</f>
        <v>0</v>
      </c>
      <c r="K888" s="61"/>
    </row>
    <row r="889" spans="1:11">
      <c r="A889" s="61">
        <v>70</v>
      </c>
      <c r="B889" s="61">
        <f>IF(ISNUMBER('ESP-DMU'!$B869),'ESP-DMU'!$B869,"")</f>
        <v>0</v>
      </c>
      <c r="C889" s="61">
        <f>IF(ISNUMBER('BLAST-USIT'!$B869),'BLAST-USIT'!$B869,"")</f>
        <v>0</v>
      </c>
      <c r="D889" s="61">
        <f>IF(ISNUMBER(DOE21D!$B869),DOE21D!$B869,"")</f>
        <v>0</v>
      </c>
      <c r="E889" s="61">
        <f>IF(ISNUMBER('SRES-SUN'!$B869),'SRES-SUN'!$B869,"")</f>
        <v>0</v>
      </c>
      <c r="F889" s="61">
        <f>IF(ISNUMBER('SRES-BRE'!$B869),'SRES-BRE'!$B869,"")</f>
        <v>0</v>
      </c>
      <c r="G889" s="61">
        <f>IF(ISNUMBER(S3PAS!$B869),S3PAS!$B869,"")</f>
        <v>0</v>
      </c>
      <c r="H889" s="61">
        <f>IF(ISNUMBER(TRNSYS!$B869),TRNSYS!$B869,"")</f>
        <v>0</v>
      </c>
      <c r="I889" s="61">
        <f>IF(ISNUMBER(TASE!$B869),TASE!$B869,"")</f>
        <v>0</v>
      </c>
      <c r="J889" s="63">
        <f>IF(ISNUMBER(YourData!$B869),YourData!$B869,#N/A)</f>
        <v>0</v>
      </c>
      <c r="K889" s="61"/>
    </row>
    <row r="890" spans="1:11">
      <c r="A890" s="61">
        <v>71</v>
      </c>
      <c r="B890" s="61">
        <f>IF(ISNUMBER('ESP-DMU'!$B870),'ESP-DMU'!$B870,"")</f>
        <v>0</v>
      </c>
      <c r="C890" s="61">
        <f>IF(ISNUMBER('BLAST-USIT'!$B870),'BLAST-USIT'!$B870,"")</f>
        <v>0</v>
      </c>
      <c r="D890" s="61">
        <f>IF(ISNUMBER(DOE21D!$B870),DOE21D!$B870,"")</f>
        <v>0</v>
      </c>
      <c r="E890" s="61">
        <f>IF(ISNUMBER('SRES-SUN'!$B870),'SRES-SUN'!$B870,"")</f>
        <v>0</v>
      </c>
      <c r="F890" s="61">
        <f>IF(ISNUMBER('SRES-BRE'!$B870),'SRES-BRE'!$B870,"")</f>
        <v>0</v>
      </c>
      <c r="G890" s="61">
        <f>IF(ISNUMBER(S3PAS!$B870),S3PAS!$B870,"")</f>
        <v>0</v>
      </c>
      <c r="H890" s="61">
        <f>IF(ISNUMBER(TRNSYS!$B870),TRNSYS!$B870,"")</f>
        <v>0</v>
      </c>
      <c r="I890" s="61">
        <f>IF(ISNUMBER(TASE!$B870),TASE!$B870,"")</f>
        <v>0</v>
      </c>
      <c r="J890" s="63" t="e">
        <f>IF(ISNUMBER(YourData!$B870),YourData!$B870,#N/A)</f>
        <v>#N/A</v>
      </c>
      <c r="K890" s="61"/>
    </row>
    <row r="891" spans="1:11">
      <c r="A891" s="61">
        <v>72</v>
      </c>
      <c r="B891" s="61">
        <f>IF(ISNUMBER('ESP-DMU'!$B871),'ESP-DMU'!$B871,"")</f>
        <v>0</v>
      </c>
      <c r="C891" s="61">
        <f>IF(ISNUMBER('BLAST-USIT'!$B871),'BLAST-USIT'!$B871,"")</f>
        <v>0</v>
      </c>
      <c r="D891" s="61">
        <f>IF(ISNUMBER(DOE21D!$B871),DOE21D!$B871,"")</f>
        <v>0</v>
      </c>
      <c r="E891" s="61">
        <f>IF(ISNUMBER('SRES-SUN'!$B871),'SRES-SUN'!$B871,"")</f>
        <v>0</v>
      </c>
      <c r="F891" s="61">
        <f>IF(ISNUMBER('SRES-BRE'!$B871),'SRES-BRE'!$B871,"")</f>
        <v>0</v>
      </c>
      <c r="G891" s="61">
        <f>IF(ISNUMBER(S3PAS!$B871),S3PAS!$B871,"")</f>
        <v>0</v>
      </c>
      <c r="H891" s="61">
        <f>IF(ISNUMBER(TRNSYS!$B871),TRNSYS!$B871,"")</f>
        <v>0</v>
      </c>
      <c r="I891" s="61">
        <f>IF(ISNUMBER(TASE!$B871),TASE!$B871,"")</f>
        <v>0</v>
      </c>
      <c r="J891" s="63" t="e">
        <f>IF(ISNUMBER(YourData!$B871),YourData!$B871,#N/A)</f>
        <v>#N/A</v>
      </c>
      <c r="K891" s="61"/>
    </row>
    <row r="892" spans="1:11">
      <c r="A892" s="61">
        <v>73</v>
      </c>
      <c r="B892" s="61">
        <f>IF(ISNUMBER('ESP-DMU'!$B872),'ESP-DMU'!$B872,"")</f>
        <v>0</v>
      </c>
      <c r="C892" s="61">
        <f>IF(ISNUMBER('BLAST-USIT'!$B872),'BLAST-USIT'!$B872,"")</f>
        <v>0</v>
      </c>
      <c r="D892" s="61">
        <f>IF(ISNUMBER(DOE21D!$B872),DOE21D!$B872,"")</f>
        <v>0</v>
      </c>
      <c r="E892" s="61">
        <f>IF(ISNUMBER('SRES-SUN'!$B872),'SRES-SUN'!$B872,"")</f>
        <v>0</v>
      </c>
      <c r="F892" s="61">
        <f>IF(ISNUMBER('SRES-BRE'!$B872),'SRES-BRE'!$B872,"")</f>
        <v>0</v>
      </c>
      <c r="G892" s="61">
        <f>IF(ISNUMBER(S3PAS!$B872),S3PAS!$B872,"")</f>
        <v>0</v>
      </c>
      <c r="H892" s="61">
        <f>IF(ISNUMBER(TRNSYS!$B872),TRNSYS!$B872,"")</f>
        <v>0</v>
      </c>
      <c r="I892" s="61">
        <f>IF(ISNUMBER(TASE!$B872),TASE!$B872,"")</f>
        <v>0</v>
      </c>
      <c r="J892" s="63" t="e">
        <f>IF(ISNUMBER(YourData!$B872),YourData!$B872,#N/A)</f>
        <v>#N/A</v>
      </c>
      <c r="K892" s="61"/>
    </row>
    <row r="893" spans="1:11">
      <c r="A893" s="61">
        <v>74</v>
      </c>
      <c r="B893" s="61">
        <f>IF(ISNUMBER('ESP-DMU'!$B873),'ESP-DMU'!$B873,"")</f>
        <v>0</v>
      </c>
      <c r="C893" s="61">
        <f>IF(ISNUMBER('BLAST-USIT'!$B873),'BLAST-USIT'!$B873,"")</f>
        <v>0</v>
      </c>
      <c r="D893" s="61">
        <f>IF(ISNUMBER(DOE21D!$B873),DOE21D!$B873,"")</f>
        <v>0</v>
      </c>
      <c r="E893" s="61">
        <f>IF(ISNUMBER('SRES-SUN'!$B873),'SRES-SUN'!$B873,"")</f>
        <v>0</v>
      </c>
      <c r="F893" s="61">
        <f>IF(ISNUMBER('SRES-BRE'!$B873),'SRES-BRE'!$B873,"")</f>
        <v>0</v>
      </c>
      <c r="G893" s="61">
        <f>IF(ISNUMBER(S3PAS!$B873),S3PAS!$B873,"")</f>
        <v>0</v>
      </c>
      <c r="H893" s="61">
        <f>IF(ISNUMBER(TRNSYS!$B873),TRNSYS!$B873,"")</f>
        <v>0</v>
      </c>
      <c r="I893" s="61">
        <f>IF(ISNUMBER(TASE!$B873),TASE!$B873,"")</f>
        <v>0</v>
      </c>
      <c r="J893" s="63" t="e">
        <f>IF(ISNUMBER(YourData!$B873),YourData!$B873,#N/A)</f>
        <v>#N/A</v>
      </c>
      <c r="K893" s="61"/>
    </row>
    <row r="894" spans="1:11">
      <c r="A894" s="61">
        <v>75</v>
      </c>
      <c r="B894" s="61">
        <f>IF(ISNUMBER('ESP-DMU'!$B874),'ESP-DMU'!$B874,"")</f>
        <v>0</v>
      </c>
      <c r="C894" s="61">
        <f>IF(ISNUMBER('BLAST-USIT'!$B874),'BLAST-USIT'!$B874,"")</f>
        <v>0</v>
      </c>
      <c r="D894" s="61">
        <f>IF(ISNUMBER(DOE21D!$B874),DOE21D!$B874,"")</f>
        <v>0</v>
      </c>
      <c r="E894" s="61">
        <f>IF(ISNUMBER('SRES-SUN'!$B874),'SRES-SUN'!$B874,"")</f>
        <v>0</v>
      </c>
      <c r="F894" s="61">
        <f>IF(ISNUMBER('SRES-BRE'!$B874),'SRES-BRE'!$B874,"")</f>
        <v>0</v>
      </c>
      <c r="G894" s="61">
        <f>IF(ISNUMBER(S3PAS!$B874),S3PAS!$B874,"")</f>
        <v>0</v>
      </c>
      <c r="H894" s="61">
        <f>IF(ISNUMBER(TRNSYS!$B874),TRNSYS!$B874,"")</f>
        <v>0</v>
      </c>
      <c r="I894" s="61">
        <f>IF(ISNUMBER(TASE!$B874),TASE!$B874,"")</f>
        <v>0</v>
      </c>
      <c r="J894" s="63" t="e">
        <f>IF(ISNUMBER(YourData!$B874),YourData!$B874,#N/A)</f>
        <v>#N/A</v>
      </c>
      <c r="K894" s="61"/>
    </row>
    <row r="895" spans="1:11">
      <c r="A895" s="61">
        <v>76</v>
      </c>
      <c r="B895" s="61">
        <f>IF(ISNUMBER('ESP-DMU'!$B875),'ESP-DMU'!$B875,"")</f>
        <v>0</v>
      </c>
      <c r="C895" s="61">
        <f>IF(ISNUMBER('BLAST-USIT'!$B875),'BLAST-USIT'!$B875,"")</f>
        <v>0</v>
      </c>
      <c r="D895" s="61">
        <f>IF(ISNUMBER(DOE21D!$B875),DOE21D!$B875,"")</f>
        <v>0</v>
      </c>
      <c r="E895" s="61">
        <f>IF(ISNUMBER('SRES-SUN'!$B875),'SRES-SUN'!$B875,"")</f>
        <v>0</v>
      </c>
      <c r="F895" s="61">
        <f>IF(ISNUMBER('SRES-BRE'!$B875),'SRES-BRE'!$B875,"")</f>
        <v>0</v>
      </c>
      <c r="G895" s="61">
        <f>IF(ISNUMBER(S3PAS!$B875),S3PAS!$B875,"")</f>
        <v>0</v>
      </c>
      <c r="H895" s="61">
        <f>IF(ISNUMBER(TRNSYS!$B875),TRNSYS!$B875,"")</f>
        <v>0</v>
      </c>
      <c r="I895" s="61">
        <f>IF(ISNUMBER(TASE!$B875),TASE!$B875,"")</f>
        <v>0</v>
      </c>
      <c r="J895" s="63" t="e">
        <f>IF(ISNUMBER(YourData!$B875),YourData!$B875,#N/A)</f>
        <v>#N/A</v>
      </c>
      <c r="K895" s="61"/>
    </row>
    <row r="896" spans="1:11">
      <c r="A896" s="61">
        <v>77</v>
      </c>
      <c r="B896" s="61">
        <f>IF(ISNUMBER('ESP-DMU'!$B876),'ESP-DMU'!$B876,"")</f>
        <v>0</v>
      </c>
      <c r="C896" s="61">
        <f>IF(ISNUMBER('BLAST-USIT'!$B876),'BLAST-USIT'!$B876,"")</f>
        <v>0</v>
      </c>
      <c r="D896" s="61">
        <f>IF(ISNUMBER(DOE21D!$B876),DOE21D!$B876,"")</f>
        <v>0</v>
      </c>
      <c r="E896" s="61">
        <f>IF(ISNUMBER('SRES-SUN'!$B876),'SRES-SUN'!$B876,"")</f>
        <v>0</v>
      </c>
      <c r="F896" s="61">
        <f>IF(ISNUMBER('SRES-BRE'!$B876),'SRES-BRE'!$B876,"")</f>
        <v>0</v>
      </c>
      <c r="G896" s="61">
        <f>IF(ISNUMBER(S3PAS!$B876),S3PAS!$B876,"")</f>
        <v>0</v>
      </c>
      <c r="H896" s="61">
        <f>IF(ISNUMBER(TRNSYS!$B876),TRNSYS!$B876,"")</f>
        <v>0</v>
      </c>
      <c r="I896" s="61">
        <f>IF(ISNUMBER(TASE!$B876),TASE!$B876,"")</f>
        <v>0</v>
      </c>
      <c r="J896" s="63" t="e">
        <f>IF(ISNUMBER(YourData!$B876),YourData!$B876,#N/A)</f>
        <v>#N/A</v>
      </c>
      <c r="K896" s="61"/>
    </row>
    <row r="897" spans="1:11">
      <c r="A897" s="61">
        <v>78</v>
      </c>
      <c r="B897" s="61">
        <f>IF(ISNUMBER('ESP-DMU'!$B877),'ESP-DMU'!$B877,"")</f>
        <v>0</v>
      </c>
      <c r="C897" s="61">
        <f>IF(ISNUMBER('BLAST-USIT'!$B877),'BLAST-USIT'!$B877,"")</f>
        <v>0</v>
      </c>
      <c r="D897" s="61">
        <f>IF(ISNUMBER(DOE21D!$B877),DOE21D!$B877,"")</f>
        <v>0</v>
      </c>
      <c r="E897" s="61">
        <f>IF(ISNUMBER('SRES-SUN'!$B877),'SRES-SUN'!$B877,"")</f>
        <v>0</v>
      </c>
      <c r="F897" s="61">
        <f>IF(ISNUMBER('SRES-BRE'!$B877),'SRES-BRE'!$B877,"")</f>
        <v>0</v>
      </c>
      <c r="G897" s="61">
        <f>IF(ISNUMBER(S3PAS!$B877),S3PAS!$B877,"")</f>
        <v>0</v>
      </c>
      <c r="H897" s="61">
        <f>IF(ISNUMBER(TRNSYS!$B877),TRNSYS!$B877,"")</f>
        <v>0</v>
      </c>
      <c r="I897" s="61">
        <f>IF(ISNUMBER(TASE!$B877),TASE!$B877,"")</f>
        <v>0</v>
      </c>
      <c r="J897" s="63" t="e">
        <f>IF(ISNUMBER(YourData!$B877),YourData!$B877,#N/A)</f>
        <v>#N/A</v>
      </c>
      <c r="K897" s="61"/>
    </row>
    <row r="898" spans="1:11">
      <c r="A898" s="61">
        <v>79</v>
      </c>
      <c r="B898" s="61">
        <f>IF(ISNUMBER('ESP-DMU'!$B878),'ESP-DMU'!$B878,"")</f>
        <v>0</v>
      </c>
      <c r="C898" s="61">
        <f>IF(ISNUMBER('BLAST-USIT'!$B878),'BLAST-USIT'!$B878,"")</f>
        <v>0</v>
      </c>
      <c r="D898" s="61">
        <f>IF(ISNUMBER(DOE21D!$B878),DOE21D!$B878,"")</f>
        <v>0</v>
      </c>
      <c r="E898" s="61">
        <f>IF(ISNUMBER('SRES-SUN'!$B878),'SRES-SUN'!$B878,"")</f>
        <v>0</v>
      </c>
      <c r="F898" s="61">
        <f>IF(ISNUMBER('SRES-BRE'!$B878),'SRES-BRE'!$B878,"")</f>
        <v>0</v>
      </c>
      <c r="G898" s="61">
        <f>IF(ISNUMBER(S3PAS!$B878),S3PAS!$B878,"")</f>
        <v>0</v>
      </c>
      <c r="H898" s="61">
        <f>IF(ISNUMBER(TRNSYS!$B878),TRNSYS!$B878,"")</f>
        <v>0</v>
      </c>
      <c r="I898" s="61">
        <f>IF(ISNUMBER(TASE!$B878),TASE!$B878,"")</f>
        <v>0</v>
      </c>
      <c r="J898" s="63" t="e">
        <f>IF(ISNUMBER(YourData!$B878),YourData!$B878,#N/A)</f>
        <v>#N/A</v>
      </c>
      <c r="K898" s="61"/>
    </row>
    <row r="899" spans="1:11">
      <c r="A899" s="61">
        <v>80</v>
      </c>
      <c r="B899" s="61">
        <f>IF(ISNUMBER('ESP-DMU'!$B879),'ESP-DMU'!$B879,"")</f>
        <v>0</v>
      </c>
      <c r="C899" s="61">
        <f>IF(ISNUMBER('BLAST-USIT'!$B879),'BLAST-USIT'!$B879,"")</f>
        <v>0</v>
      </c>
      <c r="D899" s="61">
        <f>IF(ISNUMBER(DOE21D!$B879),DOE21D!$B879,"")</f>
        <v>0</v>
      </c>
      <c r="E899" s="61">
        <f>IF(ISNUMBER('SRES-SUN'!$B879),'SRES-SUN'!$B879,"")</f>
        <v>0</v>
      </c>
      <c r="F899" s="61">
        <f>IF(ISNUMBER('SRES-BRE'!$B879),'SRES-BRE'!$B879,"")</f>
        <v>0</v>
      </c>
      <c r="G899" s="61">
        <f>IF(ISNUMBER(S3PAS!$B879),S3PAS!$B879,"")</f>
        <v>0</v>
      </c>
      <c r="H899" s="61">
        <f>IF(ISNUMBER(TRNSYS!$B879),TRNSYS!$B879,"")</f>
        <v>0</v>
      </c>
      <c r="I899" s="61">
        <f>IF(ISNUMBER(TASE!$B879),TASE!$B879,"")</f>
        <v>0</v>
      </c>
      <c r="J899" s="63" t="e">
        <f>IF(ISNUMBER(YourData!$B879),YourData!$B879,#N/A)</f>
        <v>#N/A</v>
      </c>
      <c r="K899" s="61"/>
    </row>
    <row r="900" spans="1:11">
      <c r="A900" s="61">
        <v>81</v>
      </c>
      <c r="B900" s="61">
        <f>IF(ISNUMBER('ESP-DMU'!$B880),'ESP-DMU'!$B880,"")</f>
        <v>0</v>
      </c>
      <c r="C900" s="61">
        <f>IF(ISNUMBER('BLAST-USIT'!$B880),'BLAST-USIT'!$B880,"")</f>
        <v>0</v>
      </c>
      <c r="D900" s="61">
        <f>IF(ISNUMBER(DOE21D!$B880),DOE21D!$B880,"")</f>
        <v>0</v>
      </c>
      <c r="E900" s="61">
        <f>IF(ISNUMBER('SRES-SUN'!$B880),'SRES-SUN'!$B880,"")</f>
        <v>0</v>
      </c>
      <c r="F900" s="61">
        <f>IF(ISNUMBER('SRES-BRE'!$B880),'SRES-BRE'!$B880,"")</f>
        <v>0</v>
      </c>
      <c r="G900" s="61">
        <f>IF(ISNUMBER(S3PAS!$B880),S3PAS!$B880,"")</f>
        <v>0</v>
      </c>
      <c r="H900" s="61">
        <f>IF(ISNUMBER(TRNSYS!$B880),TRNSYS!$B880,"")</f>
        <v>0</v>
      </c>
      <c r="I900" s="61">
        <f>IF(ISNUMBER(TASE!$B880),TASE!$B880,"")</f>
        <v>0</v>
      </c>
      <c r="J900" s="63" t="e">
        <f>IF(ISNUMBER(YourData!$B880),YourData!$B880,#N/A)</f>
        <v>#N/A</v>
      </c>
      <c r="K900" s="61"/>
    </row>
    <row r="901" spans="1:11">
      <c r="A901" s="61">
        <v>82</v>
      </c>
      <c r="B901" s="61">
        <f>IF(ISNUMBER('ESP-DMU'!$B881),'ESP-DMU'!$B881,"")</f>
        <v>0</v>
      </c>
      <c r="C901" s="61">
        <f>IF(ISNUMBER('BLAST-USIT'!$B881),'BLAST-USIT'!$B881,"")</f>
        <v>0</v>
      </c>
      <c r="D901" s="61">
        <f>IF(ISNUMBER(DOE21D!$B881),DOE21D!$B881,"")</f>
        <v>0</v>
      </c>
      <c r="E901" s="61">
        <f>IF(ISNUMBER('SRES-SUN'!$B881),'SRES-SUN'!$B881,"")</f>
        <v>0</v>
      </c>
      <c r="F901" s="61">
        <f>IF(ISNUMBER('SRES-BRE'!$B881),'SRES-BRE'!$B881,"")</f>
        <v>0</v>
      </c>
      <c r="G901" s="61">
        <f>IF(ISNUMBER(S3PAS!$B881),S3PAS!$B881,"")</f>
        <v>0</v>
      </c>
      <c r="H901" s="61">
        <f>IF(ISNUMBER(TRNSYS!$B881),TRNSYS!$B881,"")</f>
        <v>0</v>
      </c>
      <c r="I901" s="61">
        <f>IF(ISNUMBER(TASE!$B881),TASE!$B881,"")</f>
        <v>0</v>
      </c>
      <c r="J901" s="63" t="e">
        <f>IF(ISNUMBER(YourData!$B881),YourData!$B881,#N/A)</f>
        <v>#N/A</v>
      </c>
      <c r="K901" s="61"/>
    </row>
    <row r="902" spans="1:11">
      <c r="A902" s="61">
        <v>83</v>
      </c>
      <c r="B902" s="61">
        <f>IF(ISNUMBER('ESP-DMU'!$B882),'ESP-DMU'!$B882,"")</f>
        <v>0</v>
      </c>
      <c r="C902" s="61">
        <f>IF(ISNUMBER('BLAST-USIT'!$B882),'BLAST-USIT'!$B882,"")</f>
        <v>0</v>
      </c>
      <c r="D902" s="61">
        <f>IF(ISNUMBER(DOE21D!$B882),DOE21D!$B882,"")</f>
        <v>0</v>
      </c>
      <c r="E902" s="61">
        <f>IF(ISNUMBER('SRES-SUN'!$B882),'SRES-SUN'!$B882,"")</f>
        <v>0</v>
      </c>
      <c r="F902" s="61">
        <f>IF(ISNUMBER('SRES-BRE'!$B882),'SRES-BRE'!$B882,"")</f>
        <v>0</v>
      </c>
      <c r="G902" s="61">
        <f>IF(ISNUMBER(S3PAS!$B882),S3PAS!$B882,"")</f>
        <v>0</v>
      </c>
      <c r="H902" s="61">
        <f>IF(ISNUMBER(TRNSYS!$B882),TRNSYS!$B882,"")</f>
        <v>0</v>
      </c>
      <c r="I902" s="61">
        <f>IF(ISNUMBER(TASE!$B882),TASE!$B882,"")</f>
        <v>0</v>
      </c>
      <c r="J902" s="63" t="e">
        <f>IF(ISNUMBER(YourData!$B882),YourData!$B882,#N/A)</f>
        <v>#N/A</v>
      </c>
      <c r="K902" s="61"/>
    </row>
    <row r="903" spans="1:11">
      <c r="A903" s="61">
        <v>84</v>
      </c>
      <c r="B903" s="61">
        <f>IF(ISNUMBER('ESP-DMU'!$B883),'ESP-DMU'!$B883,"")</f>
        <v>0</v>
      </c>
      <c r="C903" s="61">
        <f>IF(ISNUMBER('BLAST-USIT'!$B883),'BLAST-USIT'!$B883,"")</f>
        <v>0</v>
      </c>
      <c r="D903" s="61">
        <f>IF(ISNUMBER(DOE21D!$B883),DOE21D!$B883,"")</f>
        <v>0</v>
      </c>
      <c r="E903" s="61">
        <f>IF(ISNUMBER('SRES-SUN'!$B883),'SRES-SUN'!$B883,"")</f>
        <v>0</v>
      </c>
      <c r="F903" s="61">
        <f>IF(ISNUMBER('SRES-BRE'!$B883),'SRES-BRE'!$B883,"")</f>
        <v>0</v>
      </c>
      <c r="G903" s="61">
        <f>IF(ISNUMBER(S3PAS!$B883),S3PAS!$B883,"")</f>
        <v>0</v>
      </c>
      <c r="H903" s="61">
        <f>IF(ISNUMBER(TRNSYS!$B883),TRNSYS!$B883,"")</f>
        <v>0</v>
      </c>
      <c r="I903" s="61">
        <f>IF(ISNUMBER(TASE!$B883),TASE!$B883,"")</f>
        <v>0</v>
      </c>
      <c r="J903" s="63" t="e">
        <f>IF(ISNUMBER(YourData!$B883),YourData!$B883,#N/A)</f>
        <v>#N/A</v>
      </c>
      <c r="K903" s="61"/>
    </row>
    <row r="904" spans="1:11">
      <c r="A904" s="61">
        <v>85</v>
      </c>
      <c r="B904" s="61">
        <f>IF(ISNUMBER('ESP-DMU'!$B884),'ESP-DMU'!$B884,"")</f>
        <v>0</v>
      </c>
      <c r="C904" s="61">
        <f>IF(ISNUMBER('BLAST-USIT'!$B884),'BLAST-USIT'!$B884,"")</f>
        <v>0</v>
      </c>
      <c r="D904" s="61">
        <f>IF(ISNUMBER(DOE21D!$B884),DOE21D!$B884,"")</f>
        <v>0</v>
      </c>
      <c r="E904" s="61">
        <f>IF(ISNUMBER('SRES-SUN'!$B884),'SRES-SUN'!$B884,"")</f>
        <v>0</v>
      </c>
      <c r="F904" s="61">
        <f>IF(ISNUMBER('SRES-BRE'!$B884),'SRES-BRE'!$B884,"")</f>
        <v>0</v>
      </c>
      <c r="G904" s="61">
        <f>IF(ISNUMBER(S3PAS!$B884),S3PAS!$B884,"")</f>
        <v>0</v>
      </c>
      <c r="H904" s="61">
        <f>IF(ISNUMBER(TRNSYS!$B884),TRNSYS!$B884,"")</f>
        <v>0</v>
      </c>
      <c r="I904" s="61">
        <f>IF(ISNUMBER(TASE!$B884),TASE!$B884,"")</f>
        <v>0</v>
      </c>
      <c r="J904" s="63" t="e">
        <f>IF(ISNUMBER(YourData!$B884),YourData!$B884,#N/A)</f>
        <v>#N/A</v>
      </c>
      <c r="K904" s="61"/>
    </row>
    <row r="905" spans="1:11">
      <c r="A905" s="61">
        <v>86</v>
      </c>
      <c r="B905" s="61">
        <f>IF(ISNUMBER('ESP-DMU'!$B885),'ESP-DMU'!$B885,"")</f>
        <v>0</v>
      </c>
      <c r="C905" s="61">
        <f>IF(ISNUMBER('BLAST-USIT'!$B885),'BLAST-USIT'!$B885,"")</f>
        <v>0</v>
      </c>
      <c r="D905" s="61">
        <f>IF(ISNUMBER(DOE21D!$B885),DOE21D!$B885,"")</f>
        <v>0</v>
      </c>
      <c r="E905" s="61">
        <f>IF(ISNUMBER('SRES-SUN'!$B885),'SRES-SUN'!$B885,"")</f>
        <v>0</v>
      </c>
      <c r="F905" s="61">
        <f>IF(ISNUMBER('SRES-BRE'!$B885),'SRES-BRE'!$B885,"")</f>
        <v>0</v>
      </c>
      <c r="G905" s="61">
        <f>IF(ISNUMBER(S3PAS!$B885),S3PAS!$B885,"")</f>
        <v>0</v>
      </c>
      <c r="H905" s="61">
        <f>IF(ISNUMBER(TRNSYS!$B885),TRNSYS!$B885,"")</f>
        <v>0</v>
      </c>
      <c r="I905" s="61">
        <f>IF(ISNUMBER(TASE!$B885),TASE!$B885,"")</f>
        <v>0</v>
      </c>
      <c r="J905" s="63" t="e">
        <f>IF(ISNUMBER(YourData!$B885),YourData!$B885,#N/A)</f>
        <v>#N/A</v>
      </c>
      <c r="K905" s="61"/>
    </row>
    <row r="906" spans="1:11">
      <c r="A906" s="61">
        <v>87</v>
      </c>
      <c r="B906" s="61">
        <f>IF(ISNUMBER('ESP-DMU'!$B886),'ESP-DMU'!$B886,"")</f>
        <v>0</v>
      </c>
      <c r="C906" s="61">
        <f>IF(ISNUMBER('BLAST-USIT'!$B886),'BLAST-USIT'!$B886,"")</f>
        <v>0</v>
      </c>
      <c r="D906" s="61">
        <f>IF(ISNUMBER(DOE21D!$B886),DOE21D!$B886,"")</f>
        <v>0</v>
      </c>
      <c r="E906" s="61">
        <f>IF(ISNUMBER('SRES-SUN'!$B886),'SRES-SUN'!$B886,"")</f>
        <v>0</v>
      </c>
      <c r="F906" s="61">
        <f>IF(ISNUMBER('SRES-BRE'!$B886),'SRES-BRE'!$B886,"")</f>
        <v>0</v>
      </c>
      <c r="G906" s="61">
        <f>IF(ISNUMBER(S3PAS!$B886),S3PAS!$B886,"")</f>
        <v>0</v>
      </c>
      <c r="H906" s="61">
        <f>IF(ISNUMBER(TRNSYS!$B886),TRNSYS!$B886,"")</f>
        <v>0</v>
      </c>
      <c r="I906" s="61">
        <f>IF(ISNUMBER(TASE!$B886),TASE!$B886,"")</f>
        <v>0</v>
      </c>
      <c r="J906" s="63" t="e">
        <f>IF(ISNUMBER(YourData!$B886),YourData!$B886,#N/A)</f>
        <v>#N/A</v>
      </c>
      <c r="K906" s="61"/>
    </row>
    <row r="907" spans="1:11">
      <c r="A907" s="61">
        <v>88</v>
      </c>
      <c r="B907" s="61">
        <f>IF(ISNUMBER('ESP-DMU'!$B887),'ESP-DMU'!$B887,"")</f>
        <v>0</v>
      </c>
      <c r="C907" s="61">
        <f>IF(ISNUMBER('BLAST-USIT'!$B887),'BLAST-USIT'!$B887,"")</f>
        <v>0</v>
      </c>
      <c r="D907" s="61">
        <f>IF(ISNUMBER(DOE21D!$B887),DOE21D!$B887,"")</f>
        <v>0</v>
      </c>
      <c r="E907" s="61">
        <f>IF(ISNUMBER('SRES-SUN'!$B887),'SRES-SUN'!$B887,"")</f>
        <v>0</v>
      </c>
      <c r="F907" s="61">
        <f>IF(ISNUMBER('SRES-BRE'!$B887),'SRES-BRE'!$B887,"")</f>
        <v>0</v>
      </c>
      <c r="G907" s="61">
        <f>IF(ISNUMBER(S3PAS!$B887),S3PAS!$B887,"")</f>
        <v>0</v>
      </c>
      <c r="H907" s="61">
        <f>IF(ISNUMBER(TRNSYS!$B887),TRNSYS!$B887,"")</f>
        <v>0</v>
      </c>
      <c r="I907" s="61">
        <f>IF(ISNUMBER(TASE!$B887),TASE!$B887,"")</f>
        <v>0</v>
      </c>
      <c r="J907" s="63" t="e">
        <f>IF(ISNUMBER(YourData!$B887),YourData!$B887,#N/A)</f>
        <v>#N/A</v>
      </c>
      <c r="K907" s="61"/>
    </row>
    <row r="908" spans="1:11">
      <c r="A908" s="61">
        <v>89</v>
      </c>
      <c r="B908" s="61">
        <f>IF(ISNUMBER('ESP-DMU'!$B888),'ESP-DMU'!$B888,"")</f>
        <v>0</v>
      </c>
      <c r="C908" s="61">
        <f>IF(ISNUMBER('BLAST-USIT'!$B888),'BLAST-USIT'!$B888,"")</f>
        <v>0</v>
      </c>
      <c r="D908" s="61">
        <f>IF(ISNUMBER(DOE21D!$B888),DOE21D!$B888,"")</f>
        <v>0</v>
      </c>
      <c r="E908" s="61">
        <f>IF(ISNUMBER('SRES-SUN'!$B888),'SRES-SUN'!$B888,"")</f>
        <v>0</v>
      </c>
      <c r="F908" s="61">
        <f>IF(ISNUMBER('SRES-BRE'!$B888),'SRES-BRE'!$B888,"")</f>
        <v>0</v>
      </c>
      <c r="G908" s="61">
        <f>IF(ISNUMBER(S3PAS!$B888),S3PAS!$B888,"")</f>
        <v>0</v>
      </c>
      <c r="H908" s="61">
        <f>IF(ISNUMBER(TRNSYS!$B888),TRNSYS!$B888,"")</f>
        <v>0</v>
      </c>
      <c r="I908" s="61">
        <f>IF(ISNUMBER(TASE!$B888),TASE!$B888,"")</f>
        <v>0</v>
      </c>
      <c r="J908" s="63" t="e">
        <f>IF(ISNUMBER(YourData!$B888),YourData!$B888,#N/A)</f>
        <v>#N/A</v>
      </c>
      <c r="K908" s="61"/>
    </row>
    <row r="909" spans="1:11">
      <c r="A909" s="61">
        <v>90</v>
      </c>
      <c r="B909" s="61">
        <f>IF(ISNUMBER('ESP-DMU'!$B889),'ESP-DMU'!$B889,"")</f>
        <v>0</v>
      </c>
      <c r="C909" s="61">
        <f>IF(ISNUMBER('BLAST-USIT'!$B889),'BLAST-USIT'!$B889,"")</f>
        <v>0</v>
      </c>
      <c r="D909" s="61">
        <f>IF(ISNUMBER(DOE21D!$B889),DOE21D!$B889,"")</f>
        <v>0</v>
      </c>
      <c r="E909" s="61">
        <f>IF(ISNUMBER('SRES-SUN'!$B889),'SRES-SUN'!$B889,"")</f>
        <v>0</v>
      </c>
      <c r="F909" s="61">
        <f>IF(ISNUMBER('SRES-BRE'!$B889),'SRES-BRE'!$B889,"")</f>
        <v>0</v>
      </c>
      <c r="G909" s="61">
        <f>IF(ISNUMBER(S3PAS!$B889),S3PAS!$B889,"")</f>
        <v>0</v>
      </c>
      <c r="H909" s="61">
        <f>IF(ISNUMBER(TRNSYS!$B889),TRNSYS!$B889,"")</f>
        <v>0</v>
      </c>
      <c r="I909" s="61">
        <f>IF(ISNUMBER(TASE!$B889),TASE!$B889,"")</f>
        <v>0</v>
      </c>
      <c r="J909" s="63" t="e">
        <f>IF(ISNUMBER(YourData!$B889),YourData!$B889,#N/A)</f>
        <v>#N/A</v>
      </c>
      <c r="K909" s="61"/>
    </row>
    <row r="910" spans="1:11">
      <c r="A910" s="61">
        <v>91</v>
      </c>
      <c r="B910" s="61">
        <f>IF(ISNUMBER('ESP-DMU'!$B890),'ESP-DMU'!$B890,"")</f>
        <v>0</v>
      </c>
      <c r="C910" s="61">
        <f>IF(ISNUMBER('BLAST-USIT'!$B890),'BLAST-USIT'!$B890,"")</f>
        <v>0</v>
      </c>
      <c r="D910" s="61">
        <f>IF(ISNUMBER(DOE21D!$B890),DOE21D!$B890,"")</f>
        <v>0</v>
      </c>
      <c r="E910" s="61">
        <f>IF(ISNUMBER('SRES-SUN'!$B890),'SRES-SUN'!$B890,"")</f>
        <v>0</v>
      </c>
      <c r="F910" s="61">
        <f>IF(ISNUMBER('SRES-BRE'!$B890),'SRES-BRE'!$B890,"")</f>
        <v>0</v>
      </c>
      <c r="G910" s="61">
        <f>IF(ISNUMBER(S3PAS!$B890),S3PAS!$B890,"")</f>
        <v>0</v>
      </c>
      <c r="H910" s="61">
        <f>IF(ISNUMBER(TRNSYS!$B890),TRNSYS!$B890,"")</f>
        <v>0</v>
      </c>
      <c r="I910" s="61">
        <f>IF(ISNUMBER(TASE!$B890),TASE!$B890,"")</f>
        <v>0</v>
      </c>
      <c r="J910" s="63" t="e">
        <f>IF(ISNUMBER(YourData!$B890),YourData!$B890,#N/A)</f>
        <v>#N/A</v>
      </c>
      <c r="K910" s="61"/>
    </row>
    <row r="911" spans="1:11">
      <c r="A911" s="61">
        <v>92</v>
      </c>
      <c r="B911" s="61">
        <f>IF(ISNUMBER('ESP-DMU'!$B891),'ESP-DMU'!$B891,"")</f>
        <v>0</v>
      </c>
      <c r="C911" s="61">
        <f>IF(ISNUMBER('BLAST-USIT'!$B891),'BLAST-USIT'!$B891,"")</f>
        <v>0</v>
      </c>
      <c r="D911" s="61">
        <f>IF(ISNUMBER(DOE21D!$B891),DOE21D!$B891,"")</f>
        <v>0</v>
      </c>
      <c r="E911" s="61">
        <f>IF(ISNUMBER('SRES-SUN'!$B891),'SRES-SUN'!$B891,"")</f>
        <v>0</v>
      </c>
      <c r="F911" s="61">
        <f>IF(ISNUMBER('SRES-BRE'!$B891),'SRES-BRE'!$B891,"")</f>
        <v>0</v>
      </c>
      <c r="G911" s="61">
        <f>IF(ISNUMBER(S3PAS!$B891),S3PAS!$B891,"")</f>
        <v>0</v>
      </c>
      <c r="H911" s="61">
        <f>IF(ISNUMBER(TRNSYS!$B891),TRNSYS!$B891,"")</f>
        <v>0</v>
      </c>
      <c r="I911" s="61">
        <f>IF(ISNUMBER(TASE!$B891),TASE!$B891,"")</f>
        <v>0</v>
      </c>
      <c r="J911" s="63" t="e">
        <f>IF(ISNUMBER(YourData!$B891),YourData!$B891,#N/A)</f>
        <v>#N/A</v>
      </c>
      <c r="K911" s="61"/>
    </row>
    <row r="912" spans="1:11">
      <c r="A912" s="61">
        <v>93</v>
      </c>
      <c r="B912" s="61">
        <f>IF(ISNUMBER('ESP-DMU'!$B892),'ESP-DMU'!$B892,"")</f>
        <v>0</v>
      </c>
      <c r="C912" s="61">
        <f>IF(ISNUMBER('BLAST-USIT'!$B892),'BLAST-USIT'!$B892,"")</f>
        <v>0</v>
      </c>
      <c r="D912" s="61">
        <f>IF(ISNUMBER(DOE21D!$B892),DOE21D!$B892,"")</f>
        <v>0</v>
      </c>
      <c r="E912" s="61">
        <f>IF(ISNUMBER('SRES-SUN'!$B892),'SRES-SUN'!$B892,"")</f>
        <v>0</v>
      </c>
      <c r="F912" s="61">
        <f>IF(ISNUMBER('SRES-BRE'!$B892),'SRES-BRE'!$B892,"")</f>
        <v>0</v>
      </c>
      <c r="G912" s="61">
        <f>IF(ISNUMBER(S3PAS!$B892),S3PAS!$B892,"")</f>
        <v>0</v>
      </c>
      <c r="H912" s="61">
        <f>IF(ISNUMBER(TRNSYS!$B892),TRNSYS!$B892,"")</f>
        <v>0</v>
      </c>
      <c r="I912" s="61">
        <f>IF(ISNUMBER(TASE!$B892),TASE!$B892,"")</f>
        <v>0</v>
      </c>
      <c r="J912" s="63" t="e">
        <f>IF(ISNUMBER(YourData!$B892),YourData!$B892,#N/A)</f>
        <v>#N/A</v>
      </c>
      <c r="K912" s="61"/>
    </row>
    <row r="913" spans="1:11">
      <c r="A913" s="61">
        <v>94</v>
      </c>
      <c r="B913" s="61">
        <f>IF(ISNUMBER('ESP-DMU'!$B893),'ESP-DMU'!$B893,"")</f>
        <v>0</v>
      </c>
      <c r="C913" s="61">
        <f>IF(ISNUMBER('BLAST-USIT'!$B893),'BLAST-USIT'!$B893,"")</f>
        <v>0</v>
      </c>
      <c r="D913" s="61">
        <f>IF(ISNUMBER(DOE21D!$B893),DOE21D!$B893,"")</f>
        <v>0</v>
      </c>
      <c r="E913" s="61">
        <f>IF(ISNUMBER('SRES-SUN'!$B893),'SRES-SUN'!$B893,"")</f>
        <v>0</v>
      </c>
      <c r="F913" s="61">
        <f>IF(ISNUMBER('SRES-BRE'!$B893),'SRES-BRE'!$B893,"")</f>
        <v>0</v>
      </c>
      <c r="G913" s="61">
        <f>IF(ISNUMBER(S3PAS!$B893),S3PAS!$B893,"")</f>
        <v>0</v>
      </c>
      <c r="H913" s="61">
        <f>IF(ISNUMBER(TRNSYS!$B893),TRNSYS!$B893,"")</f>
        <v>0</v>
      </c>
      <c r="I913" s="61">
        <f>IF(ISNUMBER(TASE!$B893),TASE!$B893,"")</f>
        <v>0</v>
      </c>
      <c r="J913" s="63" t="e">
        <f>IF(ISNUMBER(YourData!$B893),YourData!$B893,#N/A)</f>
        <v>#N/A</v>
      </c>
      <c r="K913" s="61"/>
    </row>
    <row r="914" spans="1:11">
      <c r="A914" s="61">
        <v>95</v>
      </c>
      <c r="B914" s="61">
        <f>IF(ISNUMBER('ESP-DMU'!$B894),'ESP-DMU'!$B894,"")</f>
        <v>0</v>
      </c>
      <c r="C914" s="61">
        <f>IF(ISNUMBER('BLAST-USIT'!$B894),'BLAST-USIT'!$B894,"")</f>
        <v>0</v>
      </c>
      <c r="D914" s="61">
        <f>IF(ISNUMBER(DOE21D!$B894),DOE21D!$B894,"")</f>
        <v>0</v>
      </c>
      <c r="E914" s="61">
        <f>IF(ISNUMBER('SRES-SUN'!$B894),'SRES-SUN'!$B894,"")</f>
        <v>0</v>
      </c>
      <c r="F914" s="61">
        <f>IF(ISNUMBER('SRES-BRE'!$B894),'SRES-BRE'!$B894,"")</f>
        <v>0</v>
      </c>
      <c r="G914" s="61">
        <f>IF(ISNUMBER(S3PAS!$B894),S3PAS!$B894,"")</f>
        <v>0</v>
      </c>
      <c r="H914" s="61">
        <f>IF(ISNUMBER(TRNSYS!$B894),TRNSYS!$B894,"")</f>
        <v>0</v>
      </c>
      <c r="I914" s="61">
        <f>IF(ISNUMBER(TASE!$B894),TASE!$B894,"")</f>
        <v>0</v>
      </c>
      <c r="J914" s="63" t="e">
        <f>IF(ISNUMBER(YourData!$B894),YourData!$B894,#N/A)</f>
        <v>#N/A</v>
      </c>
      <c r="K914" s="61"/>
    </row>
    <row r="915" spans="1:11">
      <c r="A915" s="61">
        <v>96</v>
      </c>
      <c r="B915" s="61">
        <f>IF(ISNUMBER('ESP-DMU'!$B895),'ESP-DMU'!$B895,"")</f>
        <v>0</v>
      </c>
      <c r="C915" s="61">
        <f>IF(ISNUMBER('BLAST-USIT'!$B895),'BLAST-USIT'!$B895,"")</f>
        <v>0</v>
      </c>
      <c r="D915" s="61">
        <f>IF(ISNUMBER(DOE21D!$B895),DOE21D!$B895,"")</f>
        <v>0</v>
      </c>
      <c r="E915" s="61">
        <f>IF(ISNUMBER('SRES-SUN'!$B895),'SRES-SUN'!$B895,"")</f>
        <v>0</v>
      </c>
      <c r="F915" s="61">
        <f>IF(ISNUMBER('SRES-BRE'!$B895),'SRES-BRE'!$B895,"")</f>
        <v>0</v>
      </c>
      <c r="G915" s="61">
        <f>IF(ISNUMBER(S3PAS!$B895),S3PAS!$B895,"")</f>
        <v>0</v>
      </c>
      <c r="H915" s="61">
        <f>IF(ISNUMBER(TRNSYS!$B895),TRNSYS!$B895,"")</f>
        <v>0</v>
      </c>
      <c r="I915" s="61">
        <f>IF(ISNUMBER(TASE!$B895),TASE!$B895,"")</f>
        <v>0</v>
      </c>
      <c r="J915" s="63" t="e">
        <f>IF(ISNUMBER(YourData!$B895),YourData!$B895,#N/A)</f>
        <v>#N/A</v>
      </c>
      <c r="K915" s="61"/>
    </row>
    <row r="916" spans="1:11">
      <c r="A916" s="61">
        <v>97</v>
      </c>
      <c r="B916" s="61">
        <f>IF(ISNUMBER('ESP-DMU'!$B896),'ESP-DMU'!$B896,"")</f>
        <v>0</v>
      </c>
      <c r="C916" s="61">
        <f>IF(ISNUMBER('BLAST-USIT'!$B896),'BLAST-USIT'!$B896,"")</f>
        <v>0</v>
      </c>
      <c r="D916" s="61">
        <f>IF(ISNUMBER(DOE21D!$B896),DOE21D!$B896,"")</f>
        <v>0</v>
      </c>
      <c r="E916" s="61">
        <f>IF(ISNUMBER('SRES-SUN'!$B896),'SRES-SUN'!$B896,"")</f>
        <v>0</v>
      </c>
      <c r="F916" s="61">
        <f>IF(ISNUMBER('SRES-BRE'!$B896),'SRES-BRE'!$B896,"")</f>
        <v>0</v>
      </c>
      <c r="G916" s="61">
        <f>IF(ISNUMBER(S3PAS!$B896),S3PAS!$B896,"")</f>
        <v>0</v>
      </c>
      <c r="H916" s="61">
        <f>IF(ISNUMBER(TRNSYS!$B896),TRNSYS!$B896,"")</f>
        <v>0</v>
      </c>
      <c r="I916" s="61">
        <f>IF(ISNUMBER(TASE!$B896),TASE!$B896,"")</f>
        <v>0</v>
      </c>
      <c r="J916" s="63" t="e">
        <f>IF(ISNUMBER(YourData!$B896),YourData!$B896,#N/A)</f>
        <v>#N/A</v>
      </c>
      <c r="K916" s="61"/>
    </row>
    <row r="917" spans="1:11">
      <c r="A917" s="61">
        <v>98</v>
      </c>
      <c r="B917" s="61">
        <f>IF(ISNUMBER('ESP-DMU'!$B897),'ESP-DMU'!$B897,"")</f>
        <v>0</v>
      </c>
      <c r="C917" s="61">
        <f>IF(ISNUMBER('BLAST-USIT'!$B897),'BLAST-USIT'!$B897,"")</f>
        <v>0</v>
      </c>
      <c r="D917" s="61">
        <f>IF(ISNUMBER(DOE21D!$B897),DOE21D!$B897,"")</f>
        <v>0</v>
      </c>
      <c r="E917" s="61">
        <f>IF(ISNUMBER('SRES-SUN'!$B897),'SRES-SUN'!$B897,"")</f>
        <v>0</v>
      </c>
      <c r="F917" s="61">
        <f>IF(ISNUMBER('SRES-BRE'!$B897),'SRES-BRE'!$B897,"")</f>
        <v>0</v>
      </c>
      <c r="G917" s="61">
        <f>IF(ISNUMBER(S3PAS!$B897),S3PAS!$B897,"")</f>
        <v>0</v>
      </c>
      <c r="H917" s="61">
        <f>IF(ISNUMBER(TRNSYS!$B897),TRNSYS!$B897,"")</f>
        <v>0</v>
      </c>
      <c r="I917" s="61">
        <f>IF(ISNUMBER(TASE!$B897),TASE!$B897,"")</f>
        <v>0</v>
      </c>
      <c r="J917" s="63" t="e">
        <f>IF(ISNUMBER(YourData!$B897),YourData!$B897,#N/A)</f>
        <v>#N/A</v>
      </c>
      <c r="K917" s="61"/>
    </row>
    <row r="918" spans="1:11">
      <c r="A918" s="60" t="s">
        <v>87</v>
      </c>
      <c r="B918" s="60" t="s">
        <v>87</v>
      </c>
      <c r="C918" s="60" t="s">
        <v>87</v>
      </c>
      <c r="D918" s="60" t="s">
        <v>87</v>
      </c>
      <c r="E918" s="67" t="s">
        <v>87</v>
      </c>
      <c r="F918" s="67"/>
      <c r="G918" s="60" t="s">
        <v>143</v>
      </c>
      <c r="H918" s="60" t="s">
        <v>87</v>
      </c>
      <c r="I918" s="60" t="s">
        <v>87</v>
      </c>
      <c r="J918" s="60" t="s">
        <v>87</v>
      </c>
      <c r="K918" s="60"/>
    </row>
    <row r="919" spans="1:11">
      <c r="A919" s="60" t="s">
        <v>87</v>
      </c>
      <c r="B919" s="60" t="s">
        <v>87</v>
      </c>
      <c r="C919" s="60" t="s">
        <v>87</v>
      </c>
      <c r="D919" s="60" t="s">
        <v>87</v>
      </c>
      <c r="E919" s="67" t="s">
        <v>87</v>
      </c>
      <c r="F919" s="67"/>
      <c r="G919" s="60" t="s">
        <v>143</v>
      </c>
      <c r="H919" s="60" t="s">
        <v>87</v>
      </c>
      <c r="I919" s="60" t="s">
        <v>87</v>
      </c>
      <c r="J919" s="60" t="s">
        <v>87</v>
      </c>
      <c r="K919" s="60"/>
    </row>
    <row r="920" spans="1:11">
      <c r="A920" s="60" t="s">
        <v>87</v>
      </c>
      <c r="B920" s="60" t="s">
        <v>87</v>
      </c>
      <c r="C920" s="60" t="s">
        <v>87</v>
      </c>
      <c r="D920" s="60" t="s">
        <v>87</v>
      </c>
      <c r="E920" s="67" t="s">
        <v>87</v>
      </c>
      <c r="F920" s="67"/>
      <c r="G920" s="60" t="s">
        <v>87</v>
      </c>
      <c r="H920" s="60" t="s">
        <v>87</v>
      </c>
      <c r="I920" s="60" t="s">
        <v>87</v>
      </c>
      <c r="J920" s="60" t="s">
        <v>87</v>
      </c>
      <c r="K920" s="60"/>
    </row>
    <row r="921" spans="1:11">
      <c r="A921" s="60" t="s">
        <v>87</v>
      </c>
      <c r="B921" s="60" t="s">
        <v>87</v>
      </c>
      <c r="C921" s="60" t="s">
        <v>87</v>
      </c>
      <c r="D921" s="60" t="s">
        <v>87</v>
      </c>
      <c r="E921" s="67" t="s">
        <v>87</v>
      </c>
      <c r="F921" s="67"/>
      <c r="G921" s="60" t="s">
        <v>87</v>
      </c>
      <c r="H921" s="60" t="s">
        <v>87</v>
      </c>
      <c r="I921" s="60" t="s">
        <v>87</v>
      </c>
      <c r="J921" s="60" t="s">
        <v>87</v>
      </c>
      <c r="K921" s="60"/>
    </row>
    <row r="928" spans="1:11">
      <c r="A928" s="355" t="s">
        <v>1358</v>
      </c>
    </row>
    <row r="929" spans="1:10">
      <c r="A929" s="355" t="s">
        <v>1359</v>
      </c>
    </row>
    <row r="930" spans="1:10">
      <c r="A930" s="372" t="str">
        <f>A63</f>
        <v xml:space="preserve"> </v>
      </c>
      <c r="B930" s="372" t="str">
        <f t="shared" ref="B930:J930" si="323">B63</f>
        <v>DMU</v>
      </c>
      <c r="C930" s="372" t="str">
        <f t="shared" si="323"/>
        <v>US-IT</v>
      </c>
      <c r="D930" s="372" t="str">
        <f t="shared" si="323"/>
        <v>NREL</v>
      </c>
      <c r="E930" s="372" t="str">
        <f t="shared" si="323"/>
        <v>NREL</v>
      </c>
      <c r="F930" s="372" t="str">
        <f t="shared" si="323"/>
        <v>BRE</v>
      </c>
      <c r="G930" s="372" t="str">
        <f t="shared" si="323"/>
        <v>SPAIN</v>
      </c>
      <c r="H930" s="372" t="str">
        <f t="shared" si="323"/>
        <v>BEL-BRE</v>
      </c>
      <c r="I930" s="372" t="str">
        <f t="shared" si="323"/>
        <v>FINLAND</v>
      </c>
      <c r="J930" s="372" t="str">
        <f t="shared" si="323"/>
        <v>NREL</v>
      </c>
    </row>
    <row r="931" spans="1:10">
      <c r="A931" s="355" t="s">
        <v>1359</v>
      </c>
      <c r="B931" s="372" t="str">
        <f t="shared" ref="B931:J931" si="324">B64</f>
        <v>ESP/DMU</v>
      </c>
      <c r="C931" s="372" t="str">
        <f t="shared" si="324"/>
        <v>BLAST/US-IT</v>
      </c>
      <c r="D931" s="372" t="str">
        <f t="shared" si="324"/>
        <v>DOE21D/NREL</v>
      </c>
      <c r="E931" s="372" t="str">
        <f t="shared" si="324"/>
        <v>SRES-SUN/NREL</v>
      </c>
      <c r="F931" s="372" t="str">
        <f t="shared" si="324"/>
        <v>SRES/BRE</v>
      </c>
      <c r="G931" s="372" t="str">
        <f t="shared" si="324"/>
        <v>S3PAS/SPAIN</v>
      </c>
      <c r="H931" s="372" t="str">
        <f t="shared" si="324"/>
        <v>TSYS/BEL-BRE</v>
      </c>
      <c r="I931" s="372" t="str">
        <f t="shared" si="324"/>
        <v>TASE/FINLAND</v>
      </c>
      <c r="J931" s="372" t="str">
        <f t="shared" si="324"/>
        <v>OS/NREL</v>
      </c>
    </row>
    <row r="932" spans="1:10" ht="56">
      <c r="A932" s="373" t="s">
        <v>1286</v>
      </c>
      <c r="B932" s="372">
        <f t="shared" ref="B932:J933" si="325">B65</f>
        <v>4.984</v>
      </c>
      <c r="C932" s="372">
        <f t="shared" si="325"/>
        <v>4.7990000000000004</v>
      </c>
      <c r="D932" s="372">
        <f t="shared" si="325"/>
        <v>5.835</v>
      </c>
      <c r="E932" s="372">
        <f t="shared" si="325"/>
        <v>5.1989999999999998</v>
      </c>
      <c r="F932" s="372">
        <f t="shared" si="325"/>
        <v>5.2009999999999996</v>
      </c>
      <c r="G932" s="372">
        <f t="shared" si="325"/>
        <v>4.9669999999999996</v>
      </c>
      <c r="H932" s="372">
        <f t="shared" si="325"/>
        <v>4.8550000000000004</v>
      </c>
      <c r="I932" s="372">
        <f t="shared" si="325"/>
        <v>4.8390000000000004</v>
      </c>
      <c r="J932" s="372">
        <f t="shared" si="325"/>
        <v>4.9833299999999996</v>
      </c>
    </row>
    <row r="933" spans="1:10" ht="56">
      <c r="A933" s="373" t="s">
        <v>1287</v>
      </c>
      <c r="B933" s="372">
        <f t="shared" si="325"/>
        <v>5.4290000000000003</v>
      </c>
      <c r="C933" s="372">
        <f t="shared" si="325"/>
        <v>6.4880000000000004</v>
      </c>
      <c r="D933" s="372">
        <f t="shared" si="325"/>
        <v>7.827</v>
      </c>
      <c r="E933" s="372">
        <f t="shared" si="325"/>
        <v>7.1779999999999999</v>
      </c>
      <c r="F933" s="372">
        <f t="shared" si="325"/>
        <v>7.1859999999999999</v>
      </c>
      <c r="G933" s="372">
        <f t="shared" si="325"/>
        <v>6.6619999999999999</v>
      </c>
      <c r="H933" s="372">
        <f t="shared" si="325"/>
        <v>6.5</v>
      </c>
      <c r="I933" s="372">
        <f t="shared" si="325"/>
        <v>6.51</v>
      </c>
      <c r="J933" s="372">
        <f t="shared" si="325"/>
        <v>6.0305600000000004</v>
      </c>
    </row>
    <row r="934" spans="1:10" ht="56">
      <c r="A934" s="373" t="s">
        <v>1294</v>
      </c>
      <c r="B934" s="372">
        <f t="shared" ref="B934:J934" si="326">B75</f>
        <v>4.8680000000000003</v>
      </c>
      <c r="C934" s="372">
        <f t="shared" si="326"/>
        <v>5.9530000000000003</v>
      </c>
      <c r="D934" s="372">
        <f t="shared" si="326"/>
        <v>7.2279999999999998</v>
      </c>
      <c r="E934" s="372">
        <f t="shared" si="326"/>
        <v>6.6109999999999998</v>
      </c>
      <c r="F934" s="372">
        <f t="shared" si="326"/>
        <v>6.6</v>
      </c>
      <c r="G934" s="372">
        <f t="shared" si="326"/>
        <v>6.1609999999999996</v>
      </c>
      <c r="H934" s="372">
        <f t="shared" si="326"/>
        <v>5.94</v>
      </c>
      <c r="I934" s="372">
        <f t="shared" si="326"/>
        <v>5.8609999999999998</v>
      </c>
      <c r="J934" s="372">
        <f t="shared" si="326"/>
        <v>5.36944</v>
      </c>
    </row>
    <row r="935" spans="1:10">
      <c r="A935" s="355" t="s">
        <v>1360</v>
      </c>
      <c r="B935" s="372" t="str">
        <f>B931</f>
        <v>ESP/DMU</v>
      </c>
      <c r="C935" s="372" t="str">
        <f t="shared" ref="C935:J935" si="327">C931</f>
        <v>BLAST/US-IT</v>
      </c>
      <c r="D935" s="372" t="str">
        <f t="shared" si="327"/>
        <v>DOE21D/NREL</v>
      </c>
      <c r="E935" s="372" t="str">
        <f t="shared" si="327"/>
        <v>SRES-SUN/NREL</v>
      </c>
      <c r="F935" s="372" t="str">
        <f t="shared" si="327"/>
        <v>SRES/BRE</v>
      </c>
      <c r="G935" s="372" t="str">
        <f t="shared" si="327"/>
        <v>S3PAS/SPAIN</v>
      </c>
      <c r="H935" s="372" t="str">
        <f t="shared" si="327"/>
        <v>TSYS/BEL-BRE</v>
      </c>
      <c r="I935" s="372" t="str">
        <f t="shared" si="327"/>
        <v>TASE/FINLAND</v>
      </c>
      <c r="J935" s="372" t="str">
        <f t="shared" si="327"/>
        <v>OS/NREL</v>
      </c>
    </row>
    <row r="936" spans="1:10" ht="56">
      <c r="A936" s="373" t="s">
        <v>1286</v>
      </c>
      <c r="B936" s="372">
        <f t="shared" ref="B936:J936" si="328">B113</f>
        <v>0</v>
      </c>
      <c r="C936" s="372">
        <f t="shared" si="328"/>
        <v>1.0999999999999999E-2</v>
      </c>
      <c r="D936" s="372">
        <f t="shared" si="328"/>
        <v>0</v>
      </c>
      <c r="E936" s="372">
        <f t="shared" si="328"/>
        <v>1.6E-2</v>
      </c>
      <c r="F936" s="372">
        <f t="shared" si="328"/>
        <v>1.4E-2</v>
      </c>
      <c r="G936" s="372">
        <f t="shared" si="328"/>
        <v>0.01</v>
      </c>
      <c r="H936" s="372">
        <f t="shared" si="328"/>
        <v>1.0290000000000001E-2</v>
      </c>
      <c r="I936" s="372">
        <f t="shared" si="328"/>
        <v>1.0999999999999999E-2</v>
      </c>
      <c r="J936" s="372">
        <f t="shared" si="328"/>
        <v>0</v>
      </c>
    </row>
    <row r="937" spans="1:10" ht="56">
      <c r="A937" s="373" t="s">
        <v>1287</v>
      </c>
      <c r="B937" s="372">
        <f t="shared" ref="B937:J937" si="329">B114</f>
        <v>0.54200000000000004</v>
      </c>
      <c r="C937" s="372">
        <f t="shared" si="329"/>
        <v>0.61699999999999999</v>
      </c>
      <c r="D937" s="372">
        <f t="shared" si="329"/>
        <v>0.42199999999999999</v>
      </c>
      <c r="E937" s="372">
        <f t="shared" si="329"/>
        <v>0.70399999999999996</v>
      </c>
      <c r="F937" s="372">
        <f t="shared" si="329"/>
        <v>0.68400000000000005</v>
      </c>
      <c r="G937" s="372">
        <f t="shared" si="329"/>
        <v>0.56299999999999994</v>
      </c>
      <c r="H937" s="372">
        <f t="shared" si="329"/>
        <v>0.61739999999999995</v>
      </c>
      <c r="I937" s="372">
        <f t="shared" si="329"/>
        <v>0.875</v>
      </c>
      <c r="J937" s="372">
        <f t="shared" si="329"/>
        <v>0.65</v>
      </c>
    </row>
    <row r="938" spans="1:10" ht="56">
      <c r="A938" s="373" t="s">
        <v>1294</v>
      </c>
      <c r="B938" s="372">
        <f t="shared" ref="B938:J938" si="330">B123</f>
        <v>0.113</v>
      </c>
      <c r="C938" s="372">
        <f t="shared" si="330"/>
        <v>0.224</v>
      </c>
      <c r="D938" s="372">
        <f t="shared" si="330"/>
        <v>5.5E-2</v>
      </c>
      <c r="E938" s="372">
        <f t="shared" si="330"/>
        <v>0.27200000000000002</v>
      </c>
      <c r="F938" s="372">
        <f t="shared" si="330"/>
        <v>0.222</v>
      </c>
      <c r="G938" s="372">
        <f t="shared" si="330"/>
        <v>0.19500000000000001</v>
      </c>
      <c r="H938" s="372">
        <f t="shared" si="330"/>
        <v>0.20730000000000001</v>
      </c>
      <c r="I938" s="372">
        <f t="shared" si="330"/>
        <v>0.32500000000000001</v>
      </c>
      <c r="J938" s="372">
        <f t="shared" si="330"/>
        <v>0.20555599999999999</v>
      </c>
    </row>
    <row r="939" spans="1:10">
      <c r="A939" s="355" t="s">
        <v>1169</v>
      </c>
      <c r="B939" s="372" t="str">
        <f>B931</f>
        <v>ESP/DMU</v>
      </c>
      <c r="C939" s="372" t="str">
        <f t="shared" ref="C939:J939" si="331">C931</f>
        <v>BLAST/US-IT</v>
      </c>
      <c r="D939" s="372" t="str">
        <f t="shared" si="331"/>
        <v>DOE21D/NREL</v>
      </c>
      <c r="E939" s="372" t="str">
        <f t="shared" si="331"/>
        <v>SRES-SUN/NREL</v>
      </c>
      <c r="F939" s="372" t="str">
        <f t="shared" si="331"/>
        <v>SRES/BRE</v>
      </c>
      <c r="G939" s="372" t="str">
        <f t="shared" si="331"/>
        <v>S3PAS/SPAIN</v>
      </c>
      <c r="H939" s="372" t="str">
        <f t="shared" si="331"/>
        <v>TSYS/BEL-BRE</v>
      </c>
      <c r="I939" s="372" t="str">
        <f t="shared" si="331"/>
        <v>TASE/FINLAND</v>
      </c>
      <c r="J939" s="372" t="str">
        <f t="shared" si="331"/>
        <v>OS/NREL</v>
      </c>
    </row>
    <row r="940" spans="1:10" ht="56">
      <c r="A940" s="373" t="s">
        <v>1286</v>
      </c>
      <c r="B940" s="372">
        <f t="shared" ref="B940:J940" si="332">B163</f>
        <v>2.0619999999999998</v>
      </c>
      <c r="C940" s="372">
        <f t="shared" si="332"/>
        <v>2.2090000000000001</v>
      </c>
      <c r="D940" s="372">
        <f t="shared" si="332"/>
        <v>2.3279999999999998</v>
      </c>
      <c r="E940" s="372">
        <f t="shared" si="332"/>
        <v>2.3849999999999998</v>
      </c>
      <c r="F940" s="372" t="str">
        <f t="shared" si="332"/>
        <v/>
      </c>
      <c r="G940" s="372">
        <f t="shared" si="332"/>
        <v>2.2629999999999999</v>
      </c>
      <c r="H940" s="372">
        <f t="shared" si="332"/>
        <v>2.2211111111111101</v>
      </c>
      <c r="I940" s="372">
        <f t="shared" si="332"/>
        <v>2.27</v>
      </c>
      <c r="J940" s="372">
        <f t="shared" si="332"/>
        <v>2.2333500000000002</v>
      </c>
    </row>
    <row r="941" spans="1:10" ht="56">
      <c r="A941" s="373" t="s">
        <v>1287</v>
      </c>
      <c r="B941" s="372">
        <f t="shared" ref="B941:J941" si="333">B164</f>
        <v>3.4420000000000002</v>
      </c>
      <c r="C941" s="372">
        <f t="shared" si="333"/>
        <v>3.944</v>
      </c>
      <c r="D941" s="372">
        <f t="shared" si="333"/>
        <v>4.05</v>
      </c>
      <c r="E941" s="372">
        <f t="shared" si="333"/>
        <v>4.2869999999999999</v>
      </c>
      <c r="F941" s="372" t="str">
        <f t="shared" si="333"/>
        <v/>
      </c>
      <c r="G941" s="372">
        <f t="shared" si="333"/>
        <v>4.0439999999999996</v>
      </c>
      <c r="H941" s="372">
        <f t="shared" si="333"/>
        <v>3.9305555555555598</v>
      </c>
      <c r="I941" s="372">
        <f t="shared" si="333"/>
        <v>4.1369999999999996</v>
      </c>
      <c r="J941" s="372">
        <f t="shared" si="333"/>
        <v>3.9729700000000001</v>
      </c>
    </row>
    <row r="942" spans="1:10" ht="56">
      <c r="A942" s="373" t="s">
        <v>1294</v>
      </c>
      <c r="B942" s="372">
        <f t="shared" ref="B942:J942" si="334">B174</f>
        <v>3.2269999999999999</v>
      </c>
      <c r="C942" s="372">
        <f t="shared" si="334"/>
        <v>3.7930000000000001</v>
      </c>
      <c r="D942" s="372">
        <f t="shared" si="334"/>
        <v>3.9089999999999998</v>
      </c>
      <c r="E942" s="372">
        <f t="shared" si="334"/>
        <v>4.1379999999999999</v>
      </c>
      <c r="F942" s="372" t="str">
        <f t="shared" si="334"/>
        <v/>
      </c>
      <c r="G942" s="372">
        <f t="shared" si="334"/>
        <v>3.9020000000000001</v>
      </c>
      <c r="H942" s="372">
        <f t="shared" si="334"/>
        <v>3.7861111111111101</v>
      </c>
      <c r="I942" s="372">
        <f t="shared" si="334"/>
        <v>3.9390000000000001</v>
      </c>
      <c r="J942" s="372">
        <f t="shared" si="334"/>
        <v>3.7887599999999999</v>
      </c>
    </row>
    <row r="943" spans="1:10">
      <c r="A943" s="355" t="s">
        <v>1361</v>
      </c>
      <c r="B943" s="372" t="str">
        <f>B931</f>
        <v>ESP/DMU</v>
      </c>
      <c r="C943" s="372" t="str">
        <f t="shared" ref="C943:J943" si="335">C931</f>
        <v>BLAST/US-IT</v>
      </c>
      <c r="D943" s="372" t="str">
        <f t="shared" si="335"/>
        <v>DOE21D/NREL</v>
      </c>
      <c r="E943" s="372" t="str">
        <f t="shared" si="335"/>
        <v>SRES-SUN/NREL</v>
      </c>
      <c r="F943" s="372" t="str">
        <f t="shared" si="335"/>
        <v>SRES/BRE</v>
      </c>
      <c r="G943" s="372" t="str">
        <f t="shared" si="335"/>
        <v>S3PAS/SPAIN</v>
      </c>
      <c r="H943" s="372" t="str">
        <f t="shared" si="335"/>
        <v>TSYS/BEL-BRE</v>
      </c>
      <c r="I943" s="372" t="str">
        <f t="shared" si="335"/>
        <v>TASE/FINLAND</v>
      </c>
      <c r="J943" s="372" t="str">
        <f t="shared" si="335"/>
        <v>OS/NREL</v>
      </c>
    </row>
    <row r="944" spans="1:10" ht="56">
      <c r="A944" s="373" t="s">
        <v>1286</v>
      </c>
      <c r="B944" s="372">
        <f t="shared" ref="B944:J944" si="336">B212</f>
        <v>0</v>
      </c>
      <c r="C944" s="372">
        <f t="shared" si="336"/>
        <v>0.36199999999999999</v>
      </c>
      <c r="D944" s="372">
        <f t="shared" si="336"/>
        <v>0</v>
      </c>
      <c r="E944" s="372">
        <f t="shared" si="336"/>
        <v>0.39400000000000002</v>
      </c>
      <c r="F944" s="372" t="str">
        <f t="shared" si="336"/>
        <v/>
      </c>
      <c r="G944" s="372">
        <f t="shared" si="336"/>
        <v>0.35599999999999998</v>
      </c>
      <c r="H944" s="372">
        <f t="shared" si="336"/>
        <v>0.36249999999999999</v>
      </c>
      <c r="I944" s="372">
        <f t="shared" si="336"/>
        <v>0.34499999999999997</v>
      </c>
      <c r="J944" s="372">
        <f t="shared" si="336"/>
        <v>7.3586700000000005E-2</v>
      </c>
    </row>
    <row r="945" spans="1:10" ht="56">
      <c r="A945" s="373" t="s">
        <v>1287</v>
      </c>
      <c r="B945" s="372">
        <f t="shared" ref="B945:J945" si="337">B213</f>
        <v>1.4930000000000001</v>
      </c>
      <c r="C945" s="372">
        <f t="shared" si="337"/>
        <v>1.772</v>
      </c>
      <c r="D945" s="372">
        <f t="shared" si="337"/>
        <v>1.427</v>
      </c>
      <c r="E945" s="372">
        <f t="shared" si="337"/>
        <v>1.762</v>
      </c>
      <c r="F945" s="372" t="str">
        <f t="shared" si="337"/>
        <v/>
      </c>
      <c r="G945" s="372">
        <f t="shared" si="337"/>
        <v>1.575</v>
      </c>
      <c r="H945" s="372">
        <f t="shared" si="337"/>
        <v>1.79833333333333</v>
      </c>
      <c r="I945" s="372">
        <f t="shared" si="337"/>
        <v>2.5779999999999998</v>
      </c>
      <c r="J945" s="372">
        <f t="shared" si="337"/>
        <v>1.7302599999999999</v>
      </c>
    </row>
    <row r="946" spans="1:10" ht="56">
      <c r="A946" s="373" t="s">
        <v>1294</v>
      </c>
      <c r="B946" s="372">
        <f t="shared" ref="B946:J946" si="338">B223</f>
        <v>0.58499999999999996</v>
      </c>
      <c r="C946" s="372">
        <f t="shared" si="338"/>
        <v>0.96699999999999997</v>
      </c>
      <c r="D946" s="372">
        <f t="shared" si="338"/>
        <v>0.74299999999999999</v>
      </c>
      <c r="E946" s="372">
        <f t="shared" si="338"/>
        <v>1.3520000000000001</v>
      </c>
      <c r="F946" s="372" t="str">
        <f t="shared" si="338"/>
        <v/>
      </c>
      <c r="G946" s="372">
        <f t="shared" si="338"/>
        <v>1.028</v>
      </c>
      <c r="H946" s="372">
        <f t="shared" si="338"/>
        <v>0.98277777777777797</v>
      </c>
      <c r="I946" s="372">
        <f t="shared" si="338"/>
        <v>1.3580000000000001</v>
      </c>
      <c r="J946" s="372">
        <f t="shared" si="338"/>
        <v>0.85158299999999998</v>
      </c>
    </row>
  </sheetData>
  <phoneticPr fontId="0" type="noConversion"/>
  <pageMargins left="0.5" right="0.5" top="0.5" bottom="0.5" header="0.5" footer="0.5"/>
  <pageSetup scale="50" orientation="landscape" verticalDpi="300"/>
  <headerFooter alignWithMargins="0"/>
  <rowBreaks count="14" manualBreakCount="14">
    <brk id="82" max="16383" man="1"/>
    <brk id="108" max="16383" man="1"/>
    <brk id="131" max="16383" man="1"/>
    <brk id="156" max="16383" man="1"/>
    <brk id="181" max="16383" man="1"/>
    <brk id="206" max="16383" man="1"/>
    <brk id="231" max="16383" man="1"/>
    <brk id="255" max="16383" man="1"/>
    <brk id="293" max="16383" man="1"/>
    <brk id="333" max="16383" man="1"/>
    <brk id="415" max="16383" man="1"/>
    <brk id="494" max="16383" man="1"/>
    <brk id="574" max="16383" man="1"/>
    <brk id="656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transitionEvaluation="1" codeName="Sheet73"/>
  <dimension ref="A3:F901"/>
  <sheetViews>
    <sheetView showGridLines="0" zoomScale="75" workbookViewId="0">
      <selection activeCell="A34" sqref="A34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t="s">
        <v>147</v>
      </c>
      <c r="F3" t="s">
        <v>148</v>
      </c>
    </row>
    <row r="6" spans="1:6">
      <c r="A6" t="s">
        <v>149</v>
      </c>
    </row>
    <row r="8" spans="1:6">
      <c r="A8" t="s">
        <v>150</v>
      </c>
    </row>
    <row r="10" spans="1:6">
      <c r="A10" t="s">
        <v>151</v>
      </c>
    </row>
    <row r="12" spans="1:6">
      <c r="A12" t="s">
        <v>152</v>
      </c>
    </row>
    <row r="13" spans="1:6">
      <c r="A13" t="s">
        <v>153</v>
      </c>
    </row>
    <row r="15" spans="1:6">
      <c r="A15" t="s">
        <v>154</v>
      </c>
      <c r="C15" t="s">
        <v>155</v>
      </c>
    </row>
    <row r="17" spans="1:3">
      <c r="A17" t="s">
        <v>156</v>
      </c>
      <c r="C17" t="s">
        <v>157</v>
      </c>
    </row>
    <row r="18" spans="1:3">
      <c r="A18" t="s">
        <v>158</v>
      </c>
      <c r="C18" t="s">
        <v>159</v>
      </c>
    </row>
    <row r="19" spans="1:3">
      <c r="A19" t="s">
        <v>160</v>
      </c>
      <c r="C19" t="s">
        <v>161</v>
      </c>
    </row>
    <row r="20" spans="1:3">
      <c r="A20" t="s">
        <v>162</v>
      </c>
      <c r="C20" t="s">
        <v>163</v>
      </c>
    </row>
    <row r="21" spans="1:3">
      <c r="A21" t="s">
        <v>164</v>
      </c>
      <c r="C21" t="s">
        <v>165</v>
      </c>
    </row>
    <row r="22" spans="1:3">
      <c r="A22" t="s">
        <v>166</v>
      </c>
      <c r="C22" t="s">
        <v>167</v>
      </c>
    </row>
    <row r="23" spans="1:3">
      <c r="A23" t="s">
        <v>168</v>
      </c>
      <c r="C23" t="s">
        <v>169</v>
      </c>
    </row>
    <row r="24" spans="1:3">
      <c r="A24" t="s">
        <v>170</v>
      </c>
      <c r="C24" t="s">
        <v>171</v>
      </c>
    </row>
    <row r="25" spans="1:3">
      <c r="A25" t="s">
        <v>172</v>
      </c>
      <c r="C25" t="s">
        <v>173</v>
      </c>
    </row>
    <row r="26" spans="1:3">
      <c r="A26" t="s">
        <v>174</v>
      </c>
      <c r="C26" t="s">
        <v>175</v>
      </c>
    </row>
    <row r="27" spans="1:3">
      <c r="A27" t="s">
        <v>176</v>
      </c>
      <c r="C27" t="s">
        <v>177</v>
      </c>
    </row>
    <row r="28" spans="1:3">
      <c r="A28" t="s">
        <v>178</v>
      </c>
      <c r="C28" t="s">
        <v>179</v>
      </c>
    </row>
    <row r="30" spans="1:3">
      <c r="A30" t="s">
        <v>180</v>
      </c>
    </row>
    <row r="31" spans="1:3">
      <c r="A31" t="s">
        <v>181</v>
      </c>
    </row>
    <row r="33" spans="1:6">
      <c r="A33" t="s">
        <v>182</v>
      </c>
    </row>
    <row r="34" spans="1:6">
      <c r="A34" t="s">
        <v>183</v>
      </c>
      <c r="F34" s="11"/>
    </row>
    <row r="37" spans="1:6">
      <c r="A37" t="s">
        <v>184</v>
      </c>
    </row>
    <row r="38" spans="1:6">
      <c r="A38" t="s">
        <v>185</v>
      </c>
    </row>
    <row r="39" spans="1:6">
      <c r="A39" t="s">
        <v>186</v>
      </c>
    </row>
    <row r="40" spans="1:6">
      <c r="A40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342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4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343</v>
      </c>
    </row>
    <row r="53" spans="1:5">
      <c r="A53"/>
      <c r="B53"/>
      <c r="C53"/>
      <c r="D53"/>
      <c r="E53"/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ESP/DMU</v>
      </c>
    </row>
    <row r="57" spans="1:5">
      <c r="A57" s="5" t="s">
        <v>14</v>
      </c>
    </row>
    <row r="58" spans="1:5">
      <c r="A58" s="5" t="s">
        <v>331</v>
      </c>
    </row>
    <row r="61" spans="1:5">
      <c r="A61" s="3" t="s">
        <v>188</v>
      </c>
    </row>
    <row r="62" spans="1:5">
      <c r="A62" s="3" t="s">
        <v>189</v>
      </c>
      <c r="B62" s="6" t="s">
        <v>4</v>
      </c>
    </row>
    <row r="63" spans="1:5">
      <c r="A63" s="3" t="s">
        <v>190</v>
      </c>
      <c r="B63" s="6" t="s">
        <v>14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4.2960000000000003</v>
      </c>
    </row>
    <row r="66" spans="1:2">
      <c r="A66" s="3" t="s">
        <v>26</v>
      </c>
      <c r="B66" s="6">
        <v>4.3550000000000004</v>
      </c>
    </row>
    <row r="67" spans="1:2">
      <c r="A67" s="3" t="s">
        <v>27</v>
      </c>
      <c r="B67" s="6">
        <v>4.6130000000000004</v>
      </c>
    </row>
    <row r="68" spans="1:2">
      <c r="A68" s="3" t="s">
        <v>28</v>
      </c>
      <c r="B68" s="6">
        <v>5.05</v>
      </c>
    </row>
    <row r="69" spans="1:2">
      <c r="A69" s="3" t="s">
        <v>29</v>
      </c>
      <c r="B69" s="6">
        <v>2.7509999999999999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1.17</v>
      </c>
    </row>
    <row r="72" spans="1:2">
      <c r="A72" s="3" t="s">
        <v>33</v>
      </c>
      <c r="B72" s="6">
        <v>1.575</v>
      </c>
    </row>
    <row r="73" spans="1:2">
      <c r="A73" s="3" t="s">
        <v>34</v>
      </c>
      <c r="B73" s="6">
        <v>3.3130000000000002</v>
      </c>
    </row>
    <row r="74" spans="1:2">
      <c r="A74" s="3" t="s">
        <v>35</v>
      </c>
      <c r="B74" s="6">
        <v>4.1429999999999998</v>
      </c>
    </row>
    <row r="75" spans="1:2">
      <c r="A75" s="3" t="s">
        <v>36</v>
      </c>
      <c r="B75" s="6">
        <v>0.79300000000000004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2.3109999999999999</v>
      </c>
    </row>
    <row r="78" spans="1:2">
      <c r="A78" s="3" t="s">
        <v>40</v>
      </c>
      <c r="B78" s="6">
        <v>4.1669999999999998</v>
      </c>
    </row>
    <row r="79" spans="1:2">
      <c r="A79" s="3" t="s">
        <v>41</v>
      </c>
      <c r="B79" s="6">
        <v>5.2519999999999998</v>
      </c>
    </row>
    <row r="80" spans="1:2">
      <c r="A80" s="3" t="s">
        <v>42</v>
      </c>
      <c r="B80" s="6">
        <v>6.4560000000000004</v>
      </c>
    </row>
    <row r="81" spans="1:2">
      <c r="A81" s="3" t="s">
        <v>43</v>
      </c>
      <c r="B81" s="6">
        <v>5.5469999999999997</v>
      </c>
    </row>
    <row r="82" spans="1:2">
      <c r="A82" s="3" t="s">
        <v>44</v>
      </c>
      <c r="B82" s="6">
        <v>6.944</v>
      </c>
    </row>
    <row r="83" spans="1:2">
      <c r="A83" s="3" t="s">
        <v>45</v>
      </c>
      <c r="B83" s="6">
        <v>10.375999999999999</v>
      </c>
    </row>
    <row r="84" spans="1:2">
      <c r="A84" s="3" t="s">
        <v>47</v>
      </c>
      <c r="B84" s="6">
        <v>5.649</v>
      </c>
    </row>
    <row r="85" spans="1:2">
      <c r="A85" s="3" t="s">
        <v>48</v>
      </c>
      <c r="B85" s="6">
        <v>4.7510000000000003</v>
      </c>
    </row>
    <row r="86" spans="1:2">
      <c r="A86" s="3" t="s">
        <v>49</v>
      </c>
      <c r="B86" s="6">
        <v>4.51</v>
      </c>
    </row>
    <row r="87" spans="1:2">
      <c r="A87" s="3" t="s">
        <v>50</v>
      </c>
      <c r="B87" s="6">
        <v>4.6749999999999998</v>
      </c>
    </row>
    <row r="88" spans="1:2">
      <c r="A88" s="3" t="s">
        <v>51</v>
      </c>
      <c r="B88" s="6">
        <v>4.577</v>
      </c>
    </row>
    <row r="89" spans="1:2">
      <c r="A89" s="3" t="s">
        <v>52</v>
      </c>
      <c r="B89" s="6">
        <v>4.7610000000000001</v>
      </c>
    </row>
    <row r="90" spans="1:2">
      <c r="A90" s="3" t="s">
        <v>53</v>
      </c>
      <c r="B90" s="6">
        <v>5.2210000000000001</v>
      </c>
    </row>
    <row r="91" spans="1:2">
      <c r="A91" s="3" t="s">
        <v>54</v>
      </c>
      <c r="B91" s="6">
        <v>3.859</v>
      </c>
    </row>
    <row r="92" spans="1:2">
      <c r="A92" s="3" t="s">
        <v>55</v>
      </c>
      <c r="B92" s="6">
        <v>4.984</v>
      </c>
    </row>
    <row r="93" spans="1:2">
      <c r="A93" s="3" t="s">
        <v>56</v>
      </c>
      <c r="B93" s="6">
        <v>6.9</v>
      </c>
    </row>
    <row r="94" spans="1:2">
      <c r="A94" s="3" t="s">
        <v>57</v>
      </c>
      <c r="B94" s="6">
        <v>8.5960000000000001</v>
      </c>
    </row>
    <row r="95" spans="1:2">
      <c r="A95" s="3" t="s">
        <v>58</v>
      </c>
      <c r="B95" s="6">
        <v>7.298</v>
      </c>
    </row>
    <row r="96" spans="1:2">
      <c r="A96" s="3" t="s">
        <v>59</v>
      </c>
      <c r="B96" s="6">
        <v>5.4290000000000003</v>
      </c>
    </row>
    <row r="97" spans="1:2">
      <c r="A97" s="3" t="s">
        <v>60</v>
      </c>
      <c r="B97" s="6">
        <v>4.4489999999999998</v>
      </c>
    </row>
    <row r="98" spans="1:2">
      <c r="A98" s="3" t="s">
        <v>61</v>
      </c>
      <c r="B98" s="6">
        <v>4.8680000000000003</v>
      </c>
    </row>
    <row r="99" spans="1:2">
      <c r="A99" s="3" t="s">
        <v>62</v>
      </c>
      <c r="B99" s="6">
        <v>1.839</v>
      </c>
    </row>
    <row r="100" spans="1:2">
      <c r="A100" s="3" t="s">
        <v>192</v>
      </c>
    </row>
    <row r="101" spans="1:2">
      <c r="A101" s="3" t="s">
        <v>189</v>
      </c>
      <c r="B101" s="6" t="s">
        <v>4</v>
      </c>
    </row>
    <row r="102" spans="1:2">
      <c r="A102" s="3" t="s">
        <v>190</v>
      </c>
      <c r="B102" s="6" t="s">
        <v>14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6.1369999999999996</v>
      </c>
    </row>
    <row r="105" spans="1:2">
      <c r="A105" s="3" t="s">
        <v>26</v>
      </c>
      <c r="B105" s="6">
        <v>3.915</v>
      </c>
    </row>
    <row r="106" spans="1:2">
      <c r="A106" s="3" t="s">
        <v>27</v>
      </c>
      <c r="B106" s="6">
        <v>3.4169999999999998</v>
      </c>
    </row>
    <row r="107" spans="1:2">
      <c r="A107" s="3" t="s">
        <v>28</v>
      </c>
      <c r="B107" s="6">
        <v>2.129</v>
      </c>
    </row>
    <row r="108" spans="1:2">
      <c r="A108" s="3" t="s">
        <v>29</v>
      </c>
      <c r="B108" s="6">
        <v>5.952</v>
      </c>
    </row>
    <row r="109" spans="1:2">
      <c r="A109" s="3" t="s">
        <v>31</v>
      </c>
      <c r="B109" s="6">
        <v>4.8159999999999998</v>
      </c>
    </row>
    <row r="110" spans="1:2">
      <c r="A110" s="3" t="s">
        <v>32</v>
      </c>
      <c r="B110" s="6">
        <v>2.1320000000000001</v>
      </c>
    </row>
    <row r="111" spans="1:2">
      <c r="A111" s="3" t="s">
        <v>33</v>
      </c>
      <c r="B111" s="6">
        <v>0.82099999999999995</v>
      </c>
    </row>
    <row r="112" spans="1:2">
      <c r="A112" s="3" t="s">
        <v>34</v>
      </c>
      <c r="B112" s="6">
        <v>1.84</v>
      </c>
    </row>
    <row r="113" spans="1:2">
      <c r="A113" s="3" t="s">
        <v>35</v>
      </c>
      <c r="B113" s="6">
        <v>1.0389999999999999</v>
      </c>
    </row>
    <row r="114" spans="1:2">
      <c r="A114" s="3" t="s">
        <v>36</v>
      </c>
      <c r="B114" s="6">
        <v>2.0790000000000002</v>
      </c>
    </row>
    <row r="115" spans="1:2">
      <c r="A115" s="3" t="s">
        <v>37</v>
      </c>
      <c r="B115" s="6">
        <v>0.38700000000000001</v>
      </c>
    </row>
    <row r="116" spans="1:2">
      <c r="A116" s="3" t="s">
        <v>38</v>
      </c>
      <c r="B116" s="6">
        <v>0.48799999999999999</v>
      </c>
    </row>
    <row r="117" spans="1:2">
      <c r="A117" s="3" t="s">
        <v>40</v>
      </c>
      <c r="B117" s="6">
        <v>0.41399999999999998</v>
      </c>
    </row>
    <row r="118" spans="1:2">
      <c r="A118" s="3" t="s">
        <v>41</v>
      </c>
      <c r="B118" s="6">
        <v>0.56999999999999995</v>
      </c>
    </row>
    <row r="119" spans="1:2">
      <c r="A119" s="3" t="s">
        <v>42</v>
      </c>
      <c r="B119" s="6">
        <v>0.16200000000000001</v>
      </c>
    </row>
    <row r="120" spans="1:2">
      <c r="A120" s="3" t="s">
        <v>43</v>
      </c>
      <c r="B120" s="6">
        <v>0.63900000000000001</v>
      </c>
    </row>
    <row r="121" spans="1:2">
      <c r="A121" s="3" t="s">
        <v>44</v>
      </c>
      <c r="B121" s="6">
        <v>0.186</v>
      </c>
    </row>
    <row r="122" spans="1:2">
      <c r="A122" s="3" t="s">
        <v>45</v>
      </c>
      <c r="B122" s="6">
        <v>0.45400000000000001</v>
      </c>
    </row>
    <row r="123" spans="1:2">
      <c r="A123" s="3" t="s">
        <v>47</v>
      </c>
      <c r="B123" s="6">
        <v>0.41499999999999998</v>
      </c>
    </row>
    <row r="124" spans="1:2">
      <c r="A124" s="3" t="s">
        <v>48</v>
      </c>
      <c r="B124" s="6">
        <v>3.2130000000000001</v>
      </c>
    </row>
    <row r="125" spans="1:2">
      <c r="A125" s="3" t="s">
        <v>49</v>
      </c>
      <c r="B125" s="6">
        <v>7.5279999999999996</v>
      </c>
    </row>
    <row r="126" spans="1:2">
      <c r="A126" s="3" t="s">
        <v>50</v>
      </c>
      <c r="B126" s="6">
        <v>4.8730000000000002</v>
      </c>
    </row>
    <row r="127" spans="1:2">
      <c r="A127" s="3" t="s">
        <v>51</v>
      </c>
      <c r="B127" s="6">
        <v>5.2039999999999997</v>
      </c>
    </row>
    <row r="128" spans="1:2">
      <c r="A128" s="3" t="s">
        <v>52</v>
      </c>
      <c r="B128" s="6">
        <v>4.3019999999999996</v>
      </c>
    </row>
    <row r="129" spans="1:4">
      <c r="A129" s="3" t="s">
        <v>53</v>
      </c>
      <c r="B129" s="6">
        <v>2.7320000000000002</v>
      </c>
    </row>
    <row r="130" spans="1:4">
      <c r="A130" s="3" t="s">
        <v>54</v>
      </c>
      <c r="B130" s="6">
        <v>5.0609999999999999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0</v>
      </c>
    </row>
    <row r="133" spans="1:4">
      <c r="A133" s="3" t="s">
        <v>57</v>
      </c>
      <c r="B133" s="6">
        <v>0</v>
      </c>
    </row>
    <row r="134" spans="1:4">
      <c r="A134" s="3" t="s">
        <v>58</v>
      </c>
      <c r="B134" s="6">
        <v>1.0999999999999999E-2</v>
      </c>
    </row>
    <row r="135" spans="1:4">
      <c r="A135" s="3" t="s">
        <v>59</v>
      </c>
      <c r="B135" s="6">
        <v>0.54200000000000004</v>
      </c>
    </row>
    <row r="136" spans="1:4">
      <c r="A136" s="3" t="s">
        <v>60</v>
      </c>
      <c r="B136" s="6">
        <v>3.9670000000000001</v>
      </c>
    </row>
    <row r="137" spans="1:4">
      <c r="A137" s="3" t="s">
        <v>61</v>
      </c>
      <c r="B137" s="6">
        <v>0.113</v>
      </c>
    </row>
    <row r="138" spans="1:4">
      <c r="A138" s="3" t="s">
        <v>62</v>
      </c>
      <c r="B138" s="6">
        <v>1.052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4</v>
      </c>
      <c r="C143" s="8"/>
      <c r="D143" s="6"/>
    </row>
    <row r="144" spans="1:4">
      <c r="A144" s="3" t="s">
        <v>190</v>
      </c>
      <c r="B144" s="6" t="s">
        <v>14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3.4369999999999998</v>
      </c>
      <c r="C146" s="178">
        <v>33973</v>
      </c>
      <c r="D146" s="179">
        <v>5</v>
      </c>
    </row>
    <row r="147" spans="1:4">
      <c r="A147" s="3" t="s">
        <v>26</v>
      </c>
      <c r="B147" s="6">
        <v>3.4369999999999998</v>
      </c>
      <c r="C147" s="178">
        <v>33973</v>
      </c>
      <c r="D147" s="179">
        <v>5</v>
      </c>
    </row>
    <row r="148" spans="1:4">
      <c r="A148" s="3" t="s">
        <v>27</v>
      </c>
      <c r="B148" s="6">
        <v>3.5910000000000002</v>
      </c>
      <c r="C148" s="178">
        <v>33973</v>
      </c>
      <c r="D148" s="179">
        <v>6</v>
      </c>
    </row>
    <row r="149" spans="1:4">
      <c r="A149" s="3" t="s">
        <v>28</v>
      </c>
      <c r="B149" s="6">
        <v>3.5920000000000001</v>
      </c>
      <c r="C149" s="178">
        <v>33973</v>
      </c>
      <c r="D149" s="179">
        <v>7</v>
      </c>
    </row>
    <row r="150" spans="1:4">
      <c r="A150" s="3" t="s">
        <v>29</v>
      </c>
      <c r="B150" s="6">
        <v>5.2320000000000002</v>
      </c>
      <c r="C150" s="178">
        <v>33973</v>
      </c>
      <c r="D150" s="179">
        <v>7</v>
      </c>
    </row>
    <row r="151" spans="1:4">
      <c r="A151" s="3" t="s">
        <v>31</v>
      </c>
      <c r="B151" s="6">
        <v>0</v>
      </c>
      <c r="C151" s="179"/>
      <c r="D151" s="179"/>
    </row>
    <row r="152" spans="1:4">
      <c r="A152" s="3" t="s">
        <v>32</v>
      </c>
      <c r="B152" s="6">
        <v>2.85</v>
      </c>
      <c r="C152" s="178">
        <v>33973</v>
      </c>
      <c r="D152" s="179">
        <v>7</v>
      </c>
    </row>
    <row r="153" spans="1:4">
      <c r="A153" s="3" t="s">
        <v>33</v>
      </c>
      <c r="B153" s="6">
        <v>2.8580000000000001</v>
      </c>
      <c r="C153" s="178">
        <v>33973</v>
      </c>
      <c r="D153" s="179">
        <v>7</v>
      </c>
    </row>
    <row r="154" spans="1:4">
      <c r="A154" s="3" t="s">
        <v>34</v>
      </c>
      <c r="B154" s="6">
        <v>3.3079999999999998</v>
      </c>
      <c r="C154" s="178">
        <v>33973</v>
      </c>
      <c r="D154" s="179">
        <v>7</v>
      </c>
    </row>
    <row r="155" spans="1:4">
      <c r="A155" s="3" t="s">
        <v>35</v>
      </c>
      <c r="B155" s="6">
        <v>3.355</v>
      </c>
      <c r="C155" s="178">
        <v>33973</v>
      </c>
      <c r="D155" s="179">
        <v>7</v>
      </c>
    </row>
    <row r="156" spans="1:4">
      <c r="A156" s="3" t="s">
        <v>36</v>
      </c>
      <c r="B156" s="6">
        <v>3.98</v>
      </c>
      <c r="C156" s="178">
        <v>33973</v>
      </c>
      <c r="D156" s="179">
        <v>7</v>
      </c>
    </row>
    <row r="157" spans="1:4">
      <c r="A157" s="3" t="s">
        <v>37</v>
      </c>
      <c r="B157" s="6">
        <v>0</v>
      </c>
      <c r="C157" s="179"/>
      <c r="D157" s="179"/>
    </row>
    <row r="158" spans="1:4">
      <c r="A158" s="3" t="s">
        <v>38</v>
      </c>
      <c r="B158" s="6">
        <v>2.41</v>
      </c>
      <c r="C158" s="178">
        <v>33973</v>
      </c>
      <c r="D158" s="179">
        <v>7</v>
      </c>
    </row>
    <row r="159" spans="1:4">
      <c r="A159" s="3" t="s">
        <v>40</v>
      </c>
      <c r="B159" s="6">
        <v>2.004</v>
      </c>
      <c r="C159" s="178">
        <v>33973</v>
      </c>
      <c r="D159" s="179">
        <v>2</v>
      </c>
    </row>
    <row r="160" spans="1:4">
      <c r="A160" s="3" t="s">
        <v>41</v>
      </c>
      <c r="B160" s="6">
        <v>2.6509999999999998</v>
      </c>
      <c r="C160" s="178">
        <v>33973</v>
      </c>
      <c r="D160" s="179">
        <v>5</v>
      </c>
    </row>
    <row r="161" spans="1:4">
      <c r="A161" s="3" t="s">
        <v>42</v>
      </c>
      <c r="B161" s="6">
        <v>2.7010000000000001</v>
      </c>
      <c r="C161" s="178">
        <v>33973</v>
      </c>
      <c r="D161" s="179">
        <v>5</v>
      </c>
    </row>
    <row r="162" spans="1:4">
      <c r="A162" s="3" t="s">
        <v>43</v>
      </c>
      <c r="B162" s="6">
        <v>2.7869999999999999</v>
      </c>
      <c r="C162" s="178">
        <v>33973</v>
      </c>
      <c r="D162" s="179">
        <v>5</v>
      </c>
    </row>
    <row r="163" spans="1:4">
      <c r="A163" s="3" t="s">
        <v>44</v>
      </c>
      <c r="B163" s="6">
        <v>2.867</v>
      </c>
      <c r="C163" s="178">
        <v>33973</v>
      </c>
      <c r="D163" s="179">
        <v>5</v>
      </c>
    </row>
    <row r="164" spans="1:4">
      <c r="A164" s="3" t="s">
        <v>45</v>
      </c>
      <c r="B164" s="6">
        <v>4.3860000000000001</v>
      </c>
      <c r="C164" s="178">
        <v>33973</v>
      </c>
      <c r="D164" s="179">
        <v>5</v>
      </c>
    </row>
    <row r="165" spans="1:4">
      <c r="A165" s="3" t="s">
        <v>47</v>
      </c>
      <c r="B165" s="6">
        <v>2.6850000000000001</v>
      </c>
      <c r="C165" s="178">
        <v>33973</v>
      </c>
      <c r="D165" s="179">
        <v>5</v>
      </c>
    </row>
    <row r="166" spans="1:4">
      <c r="A166" s="3" t="s">
        <v>48</v>
      </c>
      <c r="B166" s="6">
        <v>2.8660000000000001</v>
      </c>
      <c r="C166" s="178">
        <v>33973</v>
      </c>
      <c r="D166" s="179">
        <v>5</v>
      </c>
    </row>
    <row r="167" spans="1:4">
      <c r="A167" s="3" t="s">
        <v>49</v>
      </c>
      <c r="B167" s="6">
        <v>2.863</v>
      </c>
      <c r="C167" s="178">
        <v>33973</v>
      </c>
      <c r="D167" s="179">
        <v>5</v>
      </c>
    </row>
    <row r="168" spans="1:4">
      <c r="A168" s="3" t="s">
        <v>50</v>
      </c>
      <c r="B168" s="6">
        <v>2.8639999999999999</v>
      </c>
      <c r="C168" s="178">
        <v>33973</v>
      </c>
      <c r="D168" s="179">
        <v>5</v>
      </c>
    </row>
    <row r="169" spans="1:4">
      <c r="A169" s="3" t="s">
        <v>51</v>
      </c>
      <c r="B169" s="6">
        <v>2.863</v>
      </c>
      <c r="C169" s="178">
        <v>33973</v>
      </c>
      <c r="D169" s="179">
        <v>5</v>
      </c>
    </row>
    <row r="170" spans="1:4">
      <c r="A170" s="3" t="s">
        <v>52</v>
      </c>
      <c r="B170" s="6">
        <v>3.0139999999999998</v>
      </c>
      <c r="C170" s="178">
        <v>33973</v>
      </c>
      <c r="D170" s="179">
        <v>6</v>
      </c>
    </row>
    <row r="171" spans="1:4">
      <c r="A171" s="3" t="s">
        <v>53</v>
      </c>
      <c r="B171" s="6">
        <v>3.0150000000000001</v>
      </c>
      <c r="C171" s="178">
        <v>33973</v>
      </c>
      <c r="D171" s="179">
        <v>6</v>
      </c>
    </row>
    <row r="172" spans="1:4">
      <c r="A172" s="3" t="s">
        <v>54</v>
      </c>
      <c r="B172" s="6">
        <v>2.8610000000000002</v>
      </c>
      <c r="C172" s="178">
        <v>33973</v>
      </c>
      <c r="D172" s="179">
        <v>5</v>
      </c>
    </row>
    <row r="173" spans="1:4">
      <c r="A173" s="3" t="s">
        <v>55</v>
      </c>
      <c r="B173" s="6">
        <v>2.0619999999999998</v>
      </c>
      <c r="C173" s="178">
        <v>33973</v>
      </c>
      <c r="D173" s="179">
        <v>7</v>
      </c>
    </row>
    <row r="174" spans="1:4">
      <c r="A174" s="3" t="s">
        <v>56</v>
      </c>
      <c r="B174" s="6">
        <v>2.867</v>
      </c>
      <c r="C174" s="178">
        <v>33973</v>
      </c>
      <c r="D174" s="179">
        <v>5</v>
      </c>
    </row>
    <row r="175" spans="1:4">
      <c r="A175" s="3" t="s">
        <v>57</v>
      </c>
      <c r="B175" s="6">
        <v>3.625</v>
      </c>
      <c r="C175" s="178">
        <v>33973</v>
      </c>
      <c r="D175" s="179">
        <v>5</v>
      </c>
    </row>
    <row r="176" spans="1:4">
      <c r="A176" s="3" t="s">
        <v>58</v>
      </c>
      <c r="B176" s="6">
        <v>3.4430000000000001</v>
      </c>
      <c r="C176" s="178">
        <v>33973</v>
      </c>
      <c r="D176" s="179">
        <v>5</v>
      </c>
    </row>
    <row r="177" spans="1:4">
      <c r="A177" s="3" t="s">
        <v>59</v>
      </c>
      <c r="B177" s="6">
        <v>3.4420000000000002</v>
      </c>
      <c r="C177" s="178">
        <v>33973</v>
      </c>
      <c r="D177" s="179">
        <v>5</v>
      </c>
    </row>
    <row r="178" spans="1:4">
      <c r="A178" s="3" t="s">
        <v>60</v>
      </c>
      <c r="B178" s="6">
        <v>3.4390000000000001</v>
      </c>
      <c r="C178" s="178">
        <v>33973</v>
      </c>
      <c r="D178" s="179">
        <v>5</v>
      </c>
    </row>
    <row r="179" spans="1:4">
      <c r="A179" s="3" t="s">
        <v>61</v>
      </c>
      <c r="B179" s="6">
        <v>3.2269999999999999</v>
      </c>
      <c r="C179" s="178">
        <v>33973</v>
      </c>
      <c r="D179" s="179">
        <v>5</v>
      </c>
    </row>
    <row r="180" spans="1:4">
      <c r="A180" s="3" t="s">
        <v>62</v>
      </c>
      <c r="B180" s="6">
        <v>2.9790000000000001</v>
      </c>
      <c r="C180" s="178">
        <v>33973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4</v>
      </c>
      <c r="C196" s="8"/>
      <c r="D196" s="6"/>
    </row>
    <row r="197" spans="1:4">
      <c r="A197" s="3" t="s">
        <v>190</v>
      </c>
      <c r="B197" s="6" t="s">
        <v>14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6.194</v>
      </c>
      <c r="C199" s="11">
        <v>34259</v>
      </c>
      <c r="D199">
        <v>13</v>
      </c>
    </row>
    <row r="200" spans="1:4">
      <c r="A200" s="3" t="s">
        <v>26</v>
      </c>
      <c r="B200" s="6">
        <v>5.6689999999999996</v>
      </c>
      <c r="C200" s="11">
        <v>34298</v>
      </c>
      <c r="D200">
        <v>13</v>
      </c>
    </row>
    <row r="201" spans="1:4">
      <c r="A201" s="3" t="s">
        <v>27</v>
      </c>
      <c r="B201" s="6">
        <v>3.6339999999999999</v>
      </c>
      <c r="C201" s="11">
        <v>34176</v>
      </c>
      <c r="D201">
        <v>16</v>
      </c>
    </row>
    <row r="202" spans="1:4">
      <c r="A202" s="3" t="s">
        <v>28</v>
      </c>
      <c r="B202" s="6">
        <v>3.0720000000000001</v>
      </c>
      <c r="C202" s="11">
        <v>34176</v>
      </c>
      <c r="D202">
        <v>16</v>
      </c>
    </row>
    <row r="203" spans="1:4">
      <c r="A203" s="3" t="s">
        <v>29</v>
      </c>
      <c r="B203" s="6">
        <v>6.1609999999999996</v>
      </c>
      <c r="C203" s="11">
        <v>34259</v>
      </c>
      <c r="D203">
        <v>13</v>
      </c>
    </row>
    <row r="204" spans="1:4">
      <c r="A204" s="3" t="s">
        <v>31</v>
      </c>
      <c r="B204" s="6">
        <v>6.0309999999999997</v>
      </c>
      <c r="C204" s="11">
        <v>34259</v>
      </c>
      <c r="D204">
        <v>13</v>
      </c>
    </row>
    <row r="205" spans="1:4">
      <c r="A205" s="3" t="s">
        <v>32</v>
      </c>
      <c r="B205" s="6">
        <v>2.8879999999999999</v>
      </c>
      <c r="C205" s="11">
        <v>34259</v>
      </c>
      <c r="D205">
        <v>14</v>
      </c>
    </row>
    <row r="206" spans="1:4">
      <c r="A206" s="3" t="s">
        <v>33</v>
      </c>
      <c r="B206" s="6">
        <v>1.8959999999999999</v>
      </c>
      <c r="C206" s="11">
        <v>34259</v>
      </c>
      <c r="D206">
        <v>15</v>
      </c>
    </row>
    <row r="207" spans="1:4">
      <c r="A207" s="3" t="s">
        <v>34</v>
      </c>
      <c r="B207" s="6">
        <v>2.3849999999999998</v>
      </c>
      <c r="C207" s="11">
        <v>34176</v>
      </c>
      <c r="D207">
        <v>16</v>
      </c>
    </row>
    <row r="208" spans="1:4">
      <c r="A208" s="3" t="s">
        <v>35</v>
      </c>
      <c r="B208" s="6">
        <v>1.873</v>
      </c>
      <c r="C208" s="11">
        <v>34176</v>
      </c>
      <c r="D208">
        <v>17</v>
      </c>
    </row>
    <row r="209" spans="1:4">
      <c r="A209" s="3" t="s">
        <v>36</v>
      </c>
      <c r="B209" s="6">
        <v>2.8879999999999999</v>
      </c>
      <c r="C209" s="11">
        <v>34259</v>
      </c>
      <c r="D209">
        <v>14</v>
      </c>
    </row>
    <row r="210" spans="1:4">
      <c r="A210" s="3" t="s">
        <v>37</v>
      </c>
      <c r="B210" s="6">
        <v>2.0329999999999999</v>
      </c>
      <c r="C210" s="11">
        <v>34214</v>
      </c>
      <c r="D210">
        <v>14</v>
      </c>
    </row>
    <row r="211" spans="1:4">
      <c r="A211" s="3" t="s">
        <v>38</v>
      </c>
      <c r="B211" s="6">
        <v>0.95299999999999996</v>
      </c>
      <c r="C211" s="11">
        <v>34197</v>
      </c>
      <c r="D211">
        <v>16</v>
      </c>
    </row>
    <row r="212" spans="1:4">
      <c r="A212" s="3" t="s">
        <v>40</v>
      </c>
      <c r="B212" s="6">
        <v>0.65100000000000002</v>
      </c>
      <c r="C212" s="11">
        <v>34176</v>
      </c>
      <c r="D212">
        <v>15</v>
      </c>
    </row>
    <row r="213" spans="1:4">
      <c r="A213" s="3" t="s">
        <v>41</v>
      </c>
      <c r="B213" s="6">
        <v>0.86299999999999999</v>
      </c>
      <c r="C213" s="11">
        <v>34197</v>
      </c>
      <c r="D213">
        <v>14</v>
      </c>
    </row>
    <row r="214" spans="1:4">
      <c r="A214" s="3" t="s">
        <v>42</v>
      </c>
      <c r="B214" s="6">
        <v>0.47599999999999998</v>
      </c>
      <c r="C214" s="11">
        <v>34197</v>
      </c>
      <c r="D214">
        <v>16</v>
      </c>
    </row>
    <row r="215" spans="1:4">
      <c r="A215" s="3" t="s">
        <v>43</v>
      </c>
      <c r="B215" s="6">
        <v>1.0069999999999999</v>
      </c>
      <c r="C215" s="11">
        <v>34192</v>
      </c>
      <c r="D215">
        <v>14</v>
      </c>
    </row>
    <row r="216" spans="1:4">
      <c r="A216" s="3" t="s">
        <v>44</v>
      </c>
      <c r="B216" s="6">
        <v>0.56000000000000005</v>
      </c>
      <c r="C216" s="11">
        <v>34177</v>
      </c>
      <c r="D216">
        <v>15</v>
      </c>
    </row>
    <row r="217" spans="1:4">
      <c r="A217" s="3" t="s">
        <v>45</v>
      </c>
      <c r="B217" s="6">
        <v>1.0589999999999999</v>
      </c>
      <c r="C217" s="11">
        <v>34177</v>
      </c>
      <c r="D217">
        <v>15</v>
      </c>
    </row>
    <row r="218" spans="1:4">
      <c r="A218" s="3" t="s">
        <v>47</v>
      </c>
      <c r="B218" s="6">
        <v>0.73899999999999999</v>
      </c>
      <c r="C218" s="11">
        <v>34177</v>
      </c>
      <c r="D218">
        <v>15</v>
      </c>
    </row>
    <row r="219" spans="1:4">
      <c r="A219" s="3" t="s">
        <v>48</v>
      </c>
      <c r="B219" s="6">
        <v>3.36</v>
      </c>
      <c r="C219" s="11">
        <v>34217</v>
      </c>
      <c r="D219">
        <v>12</v>
      </c>
    </row>
    <row r="220" spans="1:4">
      <c r="A220" s="3" t="s">
        <v>49</v>
      </c>
      <c r="B220" s="6">
        <v>6.3559999999999999</v>
      </c>
      <c r="C220" s="11">
        <v>34298</v>
      </c>
      <c r="D220">
        <v>13</v>
      </c>
    </row>
    <row r="221" spans="1:4">
      <c r="A221" s="3" t="s">
        <v>50</v>
      </c>
      <c r="B221" s="6">
        <v>4.444</v>
      </c>
      <c r="C221" s="11">
        <v>34259</v>
      </c>
      <c r="D221">
        <v>13</v>
      </c>
    </row>
    <row r="222" spans="1:4">
      <c r="A222" s="3" t="s">
        <v>51</v>
      </c>
      <c r="B222" s="6">
        <v>6.2690000000000001</v>
      </c>
      <c r="C222" s="11">
        <v>33982</v>
      </c>
      <c r="D222">
        <v>13</v>
      </c>
    </row>
    <row r="223" spans="1:4">
      <c r="A223" s="3" t="s">
        <v>52</v>
      </c>
      <c r="B223" s="6">
        <v>3.4039999999999999</v>
      </c>
      <c r="C223" s="11">
        <v>34176</v>
      </c>
      <c r="D223">
        <v>16</v>
      </c>
    </row>
    <row r="224" spans="1:4">
      <c r="A224" s="3" t="s">
        <v>53</v>
      </c>
      <c r="B224" s="6">
        <v>2.8479999999999999</v>
      </c>
      <c r="C224" s="11">
        <v>34176</v>
      </c>
      <c r="D224">
        <v>16</v>
      </c>
    </row>
    <row r="225" spans="1:4">
      <c r="A225" s="3" t="s">
        <v>54</v>
      </c>
      <c r="B225" s="6">
        <v>5.7009999999999996</v>
      </c>
      <c r="C225" s="11">
        <v>34298</v>
      </c>
      <c r="D225">
        <v>13</v>
      </c>
    </row>
    <row r="226" spans="1:4">
      <c r="A226" s="3" t="s">
        <v>55</v>
      </c>
      <c r="B226" s="6">
        <v>0</v>
      </c>
      <c r="C226"/>
      <c r="D226"/>
    </row>
    <row r="227" spans="1:4">
      <c r="A227" s="3" t="s">
        <v>56</v>
      </c>
      <c r="B227" s="6">
        <v>0</v>
      </c>
      <c r="C227" s="11"/>
      <c r="D227"/>
    </row>
    <row r="228" spans="1:4">
      <c r="A228" s="3" t="s">
        <v>57</v>
      </c>
      <c r="B228" s="6">
        <v>3.5000000000000003E-2</v>
      </c>
      <c r="C228" s="11">
        <v>34177</v>
      </c>
      <c r="D228">
        <v>16</v>
      </c>
    </row>
    <row r="229" spans="1:4">
      <c r="A229" s="3" t="s">
        <v>58</v>
      </c>
      <c r="B229" s="6">
        <v>0.25800000000000001</v>
      </c>
      <c r="C229" s="11">
        <v>34177</v>
      </c>
      <c r="D229">
        <v>15</v>
      </c>
    </row>
    <row r="230" spans="1:4">
      <c r="A230" s="3" t="s">
        <v>59</v>
      </c>
      <c r="B230" s="6">
        <v>1.4930000000000001</v>
      </c>
      <c r="C230" s="11">
        <v>34197</v>
      </c>
      <c r="D230">
        <v>14</v>
      </c>
    </row>
    <row r="231" spans="1:4">
      <c r="A231" s="3" t="s">
        <v>60</v>
      </c>
      <c r="B231" s="6">
        <v>4.5460000000000003</v>
      </c>
      <c r="C231" s="11">
        <v>34259</v>
      </c>
      <c r="D231">
        <v>13</v>
      </c>
    </row>
    <row r="232" spans="1:4">
      <c r="A232" s="3" t="s">
        <v>61</v>
      </c>
      <c r="B232" s="6">
        <v>0.58499999999999996</v>
      </c>
      <c r="C232" s="11">
        <v>34177</v>
      </c>
      <c r="D232">
        <v>14</v>
      </c>
    </row>
    <row r="233" spans="1:4">
      <c r="A233" s="3" t="s">
        <v>62</v>
      </c>
      <c r="B233" s="6">
        <v>1.8520000000000001</v>
      </c>
      <c r="C233" s="11">
        <v>34214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4</v>
      </c>
      <c r="C251" s="8"/>
      <c r="D251" s="6"/>
    </row>
    <row r="252" spans="1:4">
      <c r="A252" s="3" t="s">
        <v>190</v>
      </c>
      <c r="B252" s="6" t="s">
        <v>14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64.929000000000002</v>
      </c>
      <c r="C254" s="11">
        <v>34259</v>
      </c>
      <c r="D254">
        <v>15</v>
      </c>
    </row>
    <row r="255" spans="1:4">
      <c r="A255" s="3" t="s">
        <v>75</v>
      </c>
      <c r="B255" s="97">
        <v>41.811999999999998</v>
      </c>
      <c r="C255" s="11">
        <v>34259</v>
      </c>
      <c r="D255">
        <v>15</v>
      </c>
    </row>
    <row r="256" spans="1:4">
      <c r="A256" s="3" t="s">
        <v>76</v>
      </c>
      <c r="B256" s="97">
        <v>63.235999999999997</v>
      </c>
      <c r="C256" s="11">
        <v>34259</v>
      </c>
      <c r="D256">
        <v>15</v>
      </c>
    </row>
    <row r="257" spans="1:4">
      <c r="A257" s="3" t="s">
        <v>77</v>
      </c>
      <c r="B257" s="97">
        <v>35.54</v>
      </c>
      <c r="C257" s="11">
        <v>34214</v>
      </c>
      <c r="D257">
        <v>16</v>
      </c>
    </row>
    <row r="258" spans="1:4">
      <c r="A258" s="3" t="s">
        <v>38</v>
      </c>
      <c r="B258" s="97">
        <v>48.942999999999998</v>
      </c>
      <c r="C258" s="11">
        <v>34259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4</v>
      </c>
      <c r="D260"/>
    </row>
    <row r="261" spans="1:4">
      <c r="A261" s="3" t="s">
        <v>190</v>
      </c>
      <c r="B261"/>
      <c r="C261" s="98" t="s">
        <v>14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-15.565</v>
      </c>
      <c r="C263" s="11">
        <v>33973</v>
      </c>
      <c r="D263">
        <v>7</v>
      </c>
    </row>
    <row r="264" spans="1:4">
      <c r="A264" s="3" t="s">
        <v>75</v>
      </c>
      <c r="B264" s="97">
        <v>-1.647</v>
      </c>
      <c r="C264" s="11">
        <v>33973</v>
      </c>
      <c r="D264">
        <v>8</v>
      </c>
    </row>
    <row r="265" spans="1:4">
      <c r="A265" s="3" t="s">
        <v>76</v>
      </c>
      <c r="B265" s="97">
        <v>-22.564</v>
      </c>
      <c r="C265" s="11">
        <v>33973</v>
      </c>
      <c r="D265">
        <v>6</v>
      </c>
    </row>
    <row r="266" spans="1:4">
      <c r="A266" s="3" t="s">
        <v>77</v>
      </c>
      <c r="B266" s="97">
        <v>-19.484000000000002</v>
      </c>
      <c r="C266" s="11">
        <v>33973</v>
      </c>
      <c r="D266">
        <v>6</v>
      </c>
    </row>
    <row r="267" spans="1:4">
      <c r="A267" s="3" t="s">
        <v>38</v>
      </c>
      <c r="B267" s="97">
        <v>2.7290000000000001</v>
      </c>
      <c r="C267" s="11">
        <v>34006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4</v>
      </c>
      <c r="D269"/>
    </row>
    <row r="270" spans="1:4">
      <c r="A270" s="3" t="s">
        <v>190</v>
      </c>
      <c r="B270"/>
      <c r="C270" s="98" t="s">
        <v>14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25.126000000000001</v>
      </c>
      <c r="C272"/>
      <c r="D272"/>
    </row>
    <row r="273" spans="1:4">
      <c r="A273" s="3" t="s">
        <v>75</v>
      </c>
      <c r="B273" s="97">
        <v>25.452999999999999</v>
      </c>
      <c r="C273"/>
      <c r="D273"/>
    </row>
    <row r="274" spans="1:4">
      <c r="A274" s="3" t="s">
        <v>76</v>
      </c>
      <c r="B274" s="97">
        <v>18.234000000000002</v>
      </c>
      <c r="C274"/>
      <c r="D274"/>
    </row>
    <row r="275" spans="1:4">
      <c r="A275" s="3" t="s">
        <v>77</v>
      </c>
      <c r="B275" s="97">
        <v>14.14</v>
      </c>
      <c r="C275"/>
      <c r="D275"/>
    </row>
    <row r="276" spans="1:4">
      <c r="A276" s="3" t="s">
        <v>38</v>
      </c>
      <c r="B276" s="97">
        <v>27.49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4</v>
      </c>
    </row>
    <row r="291" spans="1:4">
      <c r="A291" s="3" t="s">
        <v>190</v>
      </c>
      <c r="B291" s="6" t="s">
        <v>14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427</v>
      </c>
    </row>
    <row r="295" spans="1:4">
      <c r="A295" s="3" t="s">
        <v>206</v>
      </c>
      <c r="B295" s="6">
        <v>959</v>
      </c>
    </row>
    <row r="296" spans="1:4">
      <c r="A296" s="3" t="s">
        <v>207</v>
      </c>
      <c r="B296" s="6">
        <v>1086</v>
      </c>
    </row>
    <row r="297" spans="1:4">
      <c r="A297" s="3" t="s">
        <v>208</v>
      </c>
      <c r="B297" s="6">
        <v>1456</v>
      </c>
    </row>
    <row r="298" spans="1:4">
      <c r="A298" s="3" t="s">
        <v>209</v>
      </c>
      <c r="B298" s="6">
        <v>1797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4</v>
      </c>
    </row>
    <row r="310" spans="1:4">
      <c r="A310" s="3" t="s">
        <v>190</v>
      </c>
      <c r="B310" s="6" t="s">
        <v>14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732</v>
      </c>
    </row>
    <row r="314" spans="1:4">
      <c r="A314" s="3" t="s">
        <v>212</v>
      </c>
      <c r="B314" s="6">
        <v>946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4</v>
      </c>
    </row>
    <row r="330" spans="1:4">
      <c r="A330" s="3" t="s">
        <v>190</v>
      </c>
      <c r="B330" s="6" t="s">
        <v>14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599</v>
      </c>
    </row>
    <row r="334" spans="1:4">
      <c r="A334" s="3" t="s">
        <v>215</v>
      </c>
      <c r="B334" s="6">
        <v>785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4</v>
      </c>
    </row>
    <row r="346" spans="1:4">
      <c r="A346" s="3" t="s">
        <v>190</v>
      </c>
      <c r="B346" s="6" t="s">
        <v>14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1.6</v>
      </c>
    </row>
    <row r="356" spans="1:2">
      <c r="A356" s="3">
        <v>8</v>
      </c>
      <c r="B356" s="6">
        <v>13.8</v>
      </c>
    </row>
    <row r="357" spans="1:2">
      <c r="A357" s="3">
        <v>9</v>
      </c>
      <c r="B357" s="6">
        <v>31.6</v>
      </c>
    </row>
    <row r="358" spans="1:2">
      <c r="A358" s="3">
        <v>10</v>
      </c>
      <c r="B358" s="6">
        <v>48.3</v>
      </c>
    </row>
    <row r="359" spans="1:2">
      <c r="A359" s="3">
        <v>11</v>
      </c>
      <c r="B359" s="6">
        <v>61.6</v>
      </c>
    </row>
    <row r="360" spans="1:2">
      <c r="A360" s="3">
        <v>12</v>
      </c>
      <c r="B360" s="6">
        <v>69.3</v>
      </c>
    </row>
    <row r="361" spans="1:2">
      <c r="A361" s="3">
        <v>13</v>
      </c>
      <c r="B361" s="6">
        <v>71.7</v>
      </c>
    </row>
    <row r="362" spans="1:2">
      <c r="A362" s="3">
        <v>14</v>
      </c>
      <c r="B362" s="6">
        <v>68.099999999999994</v>
      </c>
    </row>
    <row r="363" spans="1:2">
      <c r="A363" s="3">
        <v>15</v>
      </c>
      <c r="B363" s="6">
        <v>58.9</v>
      </c>
    </row>
    <row r="364" spans="1:2">
      <c r="A364" s="3">
        <v>16</v>
      </c>
      <c r="B364" s="6">
        <v>44.4</v>
      </c>
    </row>
    <row r="365" spans="1:2">
      <c r="A365" s="3">
        <v>17</v>
      </c>
      <c r="B365" s="6">
        <v>26.9</v>
      </c>
    </row>
    <row r="366" spans="1:2">
      <c r="A366" s="3">
        <v>18</v>
      </c>
      <c r="B366" s="6">
        <v>8.6999999999999993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4</v>
      </c>
    </row>
    <row r="386" spans="1:4">
      <c r="A386" s="3" t="s">
        <v>190</v>
      </c>
      <c r="B386" s="6" t="s">
        <v>14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1.6</v>
      </c>
    </row>
    <row r="396" spans="1:4">
      <c r="A396" s="3">
        <v>8</v>
      </c>
      <c r="B396" s="6">
        <v>13.5</v>
      </c>
    </row>
    <row r="397" spans="1:4">
      <c r="A397" s="3">
        <v>9</v>
      </c>
      <c r="B397" s="6">
        <v>31</v>
      </c>
    </row>
    <row r="398" spans="1:4">
      <c r="A398" s="3">
        <v>10</v>
      </c>
      <c r="B398" s="6">
        <v>47.1</v>
      </c>
    </row>
    <row r="399" spans="1:4">
      <c r="A399" s="3">
        <v>11</v>
      </c>
      <c r="B399" s="6">
        <v>59.7</v>
      </c>
    </row>
    <row r="400" spans="1:4">
      <c r="A400" s="3">
        <v>12</v>
      </c>
      <c r="B400" s="6">
        <v>67.400000000000006</v>
      </c>
    </row>
    <row r="401" spans="1:4">
      <c r="A401" s="3">
        <v>13</v>
      </c>
      <c r="B401" s="6">
        <v>70.099999999999994</v>
      </c>
    </row>
    <row r="402" spans="1:4">
      <c r="A402" s="3">
        <v>14</v>
      </c>
      <c r="B402" s="6">
        <v>67.3</v>
      </c>
    </row>
    <row r="403" spans="1:4">
      <c r="A403" s="3">
        <v>15</v>
      </c>
      <c r="B403" s="6">
        <v>58.9</v>
      </c>
    </row>
    <row r="404" spans="1:4">
      <c r="A404" s="3">
        <v>16</v>
      </c>
      <c r="B404" s="6">
        <v>44.9</v>
      </c>
    </row>
    <row r="405" spans="1:4">
      <c r="A405" s="3">
        <v>17</v>
      </c>
      <c r="B405" s="6">
        <v>27.6</v>
      </c>
    </row>
    <row r="406" spans="1:4">
      <c r="A406" s="3">
        <v>18</v>
      </c>
      <c r="B406" s="6">
        <v>9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4</v>
      </c>
    </row>
    <row r="426" spans="1:4">
      <c r="A426" s="3" t="s">
        <v>190</v>
      </c>
      <c r="B426" s="6" t="s">
        <v>14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0.5</v>
      </c>
    </row>
    <row r="434" spans="1:2">
      <c r="A434" s="3">
        <v>6</v>
      </c>
      <c r="B434" s="6">
        <v>17.899999999999999</v>
      </c>
    </row>
    <row r="435" spans="1:2">
      <c r="A435" s="3">
        <v>7</v>
      </c>
      <c r="B435" s="6">
        <v>58.6</v>
      </c>
    </row>
    <row r="436" spans="1:2">
      <c r="A436" s="3">
        <v>8</v>
      </c>
      <c r="B436" s="6">
        <v>100.4</v>
      </c>
    </row>
    <row r="437" spans="1:2">
      <c r="A437" s="3">
        <v>9</v>
      </c>
      <c r="B437" s="6">
        <v>205.9</v>
      </c>
    </row>
    <row r="438" spans="1:2">
      <c r="A438" s="3">
        <v>10</v>
      </c>
      <c r="B438" s="6">
        <v>326</v>
      </c>
    </row>
    <row r="439" spans="1:2">
      <c r="A439" s="3">
        <v>11</v>
      </c>
      <c r="B439" s="6">
        <v>415.1</v>
      </c>
    </row>
    <row r="440" spans="1:2">
      <c r="A440" s="3">
        <v>12</v>
      </c>
      <c r="B440" s="6">
        <v>454.8</v>
      </c>
    </row>
    <row r="441" spans="1:2">
      <c r="A441" s="3">
        <v>13</v>
      </c>
      <c r="B441" s="6">
        <v>455.6</v>
      </c>
    </row>
    <row r="442" spans="1:2">
      <c r="A442" s="3">
        <v>14</v>
      </c>
      <c r="B442" s="6">
        <v>408.6</v>
      </c>
    </row>
    <row r="443" spans="1:2">
      <c r="A443" s="3">
        <v>15</v>
      </c>
      <c r="B443" s="6">
        <v>321.2</v>
      </c>
    </row>
    <row r="444" spans="1:2">
      <c r="A444" s="3">
        <v>16</v>
      </c>
      <c r="B444" s="6">
        <v>200.6</v>
      </c>
    </row>
    <row r="445" spans="1:2">
      <c r="A445" s="3">
        <v>17</v>
      </c>
      <c r="B445" s="6">
        <v>102.3</v>
      </c>
    </row>
    <row r="446" spans="1:2">
      <c r="A446" s="3">
        <v>18</v>
      </c>
      <c r="B446" s="6">
        <v>78.8</v>
      </c>
    </row>
    <row r="447" spans="1:2">
      <c r="A447" s="3">
        <v>19</v>
      </c>
      <c r="B447" s="6">
        <v>37.1</v>
      </c>
    </row>
    <row r="448" spans="1:2">
      <c r="A448" s="3">
        <v>20</v>
      </c>
      <c r="B448" s="6">
        <v>1.1000000000000001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4</v>
      </c>
    </row>
    <row r="466" spans="1:4">
      <c r="A466" s="3" t="s">
        <v>190</v>
      </c>
      <c r="B466" s="6" t="s">
        <v>14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0.4</v>
      </c>
    </row>
    <row r="474" spans="1:4">
      <c r="A474" s="3">
        <v>6</v>
      </c>
      <c r="B474" s="6">
        <v>17.899999999999999</v>
      </c>
    </row>
    <row r="475" spans="1:4">
      <c r="A475" s="3">
        <v>7</v>
      </c>
      <c r="B475" s="6">
        <v>58.5</v>
      </c>
    </row>
    <row r="476" spans="1:4">
      <c r="A476" s="3">
        <v>8</v>
      </c>
      <c r="B476" s="6">
        <v>91.8</v>
      </c>
    </row>
    <row r="477" spans="1:4">
      <c r="A477" s="3">
        <v>9</v>
      </c>
      <c r="B477" s="6">
        <v>113.7</v>
      </c>
    </row>
    <row r="478" spans="1:4">
      <c r="A478" s="3">
        <v>10</v>
      </c>
      <c r="B478" s="6">
        <v>131.19999999999999</v>
      </c>
    </row>
    <row r="479" spans="1:4">
      <c r="A479" s="3">
        <v>11</v>
      </c>
      <c r="B479" s="6">
        <v>145.69999999999999</v>
      </c>
    </row>
    <row r="480" spans="1:4">
      <c r="A480" s="3">
        <v>12</v>
      </c>
      <c r="B480" s="6">
        <v>153.80000000000001</v>
      </c>
    </row>
    <row r="481" spans="1:4">
      <c r="A481" s="3">
        <v>13</v>
      </c>
      <c r="B481" s="6">
        <v>267.7</v>
      </c>
    </row>
    <row r="482" spans="1:4">
      <c r="A482" s="3">
        <v>14</v>
      </c>
      <c r="B482" s="6">
        <v>464.8</v>
      </c>
    </row>
    <row r="483" spans="1:4">
      <c r="A483" s="3">
        <v>15</v>
      </c>
      <c r="B483" s="6">
        <v>635.1</v>
      </c>
    </row>
    <row r="484" spans="1:4">
      <c r="A484" s="3">
        <v>16</v>
      </c>
      <c r="B484" s="6">
        <v>738.3</v>
      </c>
    </row>
    <row r="485" spans="1:4">
      <c r="A485" s="3">
        <v>17</v>
      </c>
      <c r="B485" s="6">
        <v>623.9</v>
      </c>
    </row>
    <row r="486" spans="1:4">
      <c r="A486" s="3">
        <v>18</v>
      </c>
      <c r="B486" s="6">
        <v>296.89999999999998</v>
      </c>
    </row>
    <row r="487" spans="1:4">
      <c r="A487" s="3">
        <v>19</v>
      </c>
      <c r="B487" s="6">
        <v>68.8</v>
      </c>
    </row>
    <row r="488" spans="1:4">
      <c r="A488" s="3">
        <v>20</v>
      </c>
      <c r="B488" s="6">
        <v>1.6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4</v>
      </c>
    </row>
    <row r="505" spans="1:4">
      <c r="A505" s="3" t="s">
        <v>190</v>
      </c>
      <c r="B505" s="6" t="s">
        <v>14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-8.8800000000000008</v>
      </c>
    </row>
    <row r="509" spans="1:4">
      <c r="A509" s="3">
        <v>2</v>
      </c>
      <c r="B509" s="6">
        <v>-10.48</v>
      </c>
    </row>
    <row r="510" spans="1:4">
      <c r="A510" s="3">
        <v>3</v>
      </c>
      <c r="B510" s="6">
        <v>-11.76</v>
      </c>
    </row>
    <row r="511" spans="1:4">
      <c r="A511" s="3">
        <v>4</v>
      </c>
      <c r="B511" s="6">
        <v>-12.75</v>
      </c>
    </row>
    <row r="512" spans="1:4">
      <c r="A512" s="3">
        <v>5</v>
      </c>
      <c r="B512" s="6">
        <v>-13.69</v>
      </c>
    </row>
    <row r="513" spans="1:2">
      <c r="A513" s="3">
        <v>6</v>
      </c>
      <c r="B513" s="6">
        <v>-14.49</v>
      </c>
    </row>
    <row r="514" spans="1:2">
      <c r="A514" s="3">
        <v>7</v>
      </c>
      <c r="B514" s="6">
        <v>-15.15</v>
      </c>
    </row>
    <row r="515" spans="1:2">
      <c r="A515" s="3">
        <v>8</v>
      </c>
      <c r="B515" s="6">
        <v>-15.63</v>
      </c>
    </row>
    <row r="516" spans="1:2">
      <c r="A516" s="3">
        <v>9</v>
      </c>
      <c r="B516" s="6">
        <v>-14.63</v>
      </c>
    </row>
    <row r="517" spans="1:2">
      <c r="A517" s="3">
        <v>10</v>
      </c>
      <c r="B517" s="6">
        <v>-10.029999999999999</v>
      </c>
    </row>
    <row r="518" spans="1:2">
      <c r="A518" s="3">
        <v>11</v>
      </c>
      <c r="B518" s="6">
        <v>-2.2000000000000002</v>
      </c>
    </row>
    <row r="519" spans="1:2">
      <c r="A519" s="3">
        <v>12</v>
      </c>
      <c r="B519" s="6">
        <v>8.84</v>
      </c>
    </row>
    <row r="520" spans="1:2">
      <c r="A520" s="3">
        <v>13</v>
      </c>
      <c r="B520" s="6">
        <v>18.96</v>
      </c>
    </row>
    <row r="521" spans="1:2">
      <c r="A521" s="3">
        <v>14</v>
      </c>
      <c r="B521" s="6">
        <v>27.19</v>
      </c>
    </row>
    <row r="522" spans="1:2">
      <c r="A522" s="3">
        <v>15</v>
      </c>
      <c r="B522" s="6">
        <v>33.22</v>
      </c>
    </row>
    <row r="523" spans="1:2">
      <c r="A523" s="3">
        <v>16</v>
      </c>
      <c r="B523" s="6">
        <v>35.51</v>
      </c>
    </row>
    <row r="524" spans="1:2">
      <c r="A524" s="3">
        <v>17</v>
      </c>
      <c r="B524" s="6">
        <v>31.46</v>
      </c>
    </row>
    <row r="525" spans="1:2">
      <c r="A525" s="3">
        <v>18</v>
      </c>
      <c r="B525" s="6">
        <v>23.99</v>
      </c>
    </row>
    <row r="526" spans="1:2">
      <c r="A526" s="3">
        <v>19</v>
      </c>
      <c r="B526" s="6">
        <v>18.079999999999998</v>
      </c>
    </row>
    <row r="527" spans="1:2">
      <c r="A527" s="3">
        <v>20</v>
      </c>
      <c r="B527" s="6">
        <v>13.02</v>
      </c>
    </row>
    <row r="528" spans="1:2">
      <c r="A528" s="3">
        <v>21</v>
      </c>
      <c r="B528" s="6">
        <v>8.8699999999999992</v>
      </c>
    </row>
    <row r="529" spans="1:4">
      <c r="A529" s="3">
        <v>22</v>
      </c>
      <c r="B529" s="6">
        <v>5.12</v>
      </c>
    </row>
    <row r="530" spans="1:4">
      <c r="A530" s="3">
        <v>23</v>
      </c>
      <c r="B530" s="6">
        <v>2.0299999999999998</v>
      </c>
    </row>
    <row r="531" spans="1:4">
      <c r="A531" s="3">
        <v>24</v>
      </c>
      <c r="B531" s="6">
        <v>-1.03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4</v>
      </c>
    </row>
    <row r="545" spans="1:4">
      <c r="A545" s="3" t="s">
        <v>190</v>
      </c>
      <c r="B545" s="6" t="s">
        <v>14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1.61</v>
      </c>
    </row>
    <row r="549" spans="1:4">
      <c r="A549" s="3">
        <v>2</v>
      </c>
      <c r="B549" s="6">
        <v>0.93</v>
      </c>
    </row>
    <row r="550" spans="1:4">
      <c r="A550" s="3">
        <v>3</v>
      </c>
      <c r="B550" s="6">
        <v>0.49</v>
      </c>
    </row>
    <row r="551" spans="1:4">
      <c r="A551" s="3">
        <v>4</v>
      </c>
      <c r="B551" s="6">
        <v>7.0000000000000007E-2</v>
      </c>
    </row>
    <row r="552" spans="1:4">
      <c r="A552" s="3">
        <v>5</v>
      </c>
      <c r="B552" s="6">
        <v>-0.41</v>
      </c>
    </row>
    <row r="553" spans="1:4">
      <c r="A553" s="3">
        <v>6</v>
      </c>
      <c r="B553" s="6">
        <v>-0.87</v>
      </c>
    </row>
    <row r="554" spans="1:4">
      <c r="A554" s="3">
        <v>7</v>
      </c>
      <c r="B554" s="6">
        <v>-1.27</v>
      </c>
    </row>
    <row r="555" spans="1:4">
      <c r="A555" s="3">
        <v>8</v>
      </c>
      <c r="B555" s="6">
        <v>-1.64</v>
      </c>
    </row>
    <row r="556" spans="1:4">
      <c r="A556" s="3">
        <v>9</v>
      </c>
      <c r="B556" s="6">
        <v>-1.54</v>
      </c>
    </row>
    <row r="557" spans="1:4">
      <c r="A557" s="3">
        <v>10</v>
      </c>
      <c r="B557" s="6">
        <v>-0.4</v>
      </c>
    </row>
    <row r="558" spans="1:4">
      <c r="A558" s="3">
        <v>11</v>
      </c>
      <c r="B558" s="6">
        <v>1.59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6.72</v>
      </c>
    </row>
    <row r="561" spans="1:4">
      <c r="A561" s="3">
        <v>14</v>
      </c>
      <c r="B561" s="6">
        <v>8.66</v>
      </c>
    </row>
    <row r="562" spans="1:4">
      <c r="A562" s="3">
        <v>15</v>
      </c>
      <c r="B562" s="6">
        <v>10.02</v>
      </c>
    </row>
    <row r="563" spans="1:4">
      <c r="A563" s="3">
        <v>16</v>
      </c>
      <c r="B563" s="6">
        <v>10.4</v>
      </c>
    </row>
    <row r="564" spans="1:4">
      <c r="A564" s="3">
        <v>17</v>
      </c>
      <c r="B564" s="6">
        <v>9.41</v>
      </c>
    </row>
    <row r="565" spans="1:4">
      <c r="A565" s="3">
        <v>18</v>
      </c>
      <c r="B565" s="6">
        <v>7.66</v>
      </c>
    </row>
    <row r="566" spans="1:4">
      <c r="A566" s="3">
        <v>19</v>
      </c>
      <c r="B566" s="6">
        <v>6.74</v>
      </c>
    </row>
    <row r="567" spans="1:4">
      <c r="A567" s="3">
        <v>20</v>
      </c>
      <c r="B567" s="6">
        <v>6</v>
      </c>
    </row>
    <row r="568" spans="1:4">
      <c r="A568" s="3">
        <v>21</v>
      </c>
      <c r="B568" s="6">
        <v>5.41</v>
      </c>
    </row>
    <row r="569" spans="1:4">
      <c r="A569" s="3">
        <v>22</v>
      </c>
      <c r="B569" s="6">
        <v>4.74</v>
      </c>
    </row>
    <row r="570" spans="1:4">
      <c r="A570" s="3">
        <v>23</v>
      </c>
      <c r="B570" s="6">
        <v>4.2</v>
      </c>
    </row>
    <row r="571" spans="1:4">
      <c r="A571" s="3">
        <v>24</v>
      </c>
      <c r="B571" s="6">
        <v>3.66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4</v>
      </c>
    </row>
    <row r="585" spans="1:4">
      <c r="A585" s="3" t="s">
        <v>190</v>
      </c>
      <c r="B585" s="6" t="s">
        <v>14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22.58</v>
      </c>
    </row>
    <row r="589" spans="1:4">
      <c r="A589" s="3">
        <v>2</v>
      </c>
      <c r="B589" s="6">
        <v>21.15</v>
      </c>
    </row>
    <row r="590" spans="1:4">
      <c r="A590" s="3">
        <v>3</v>
      </c>
      <c r="B590" s="6">
        <v>20.23</v>
      </c>
    </row>
    <row r="591" spans="1:4">
      <c r="A591" s="3">
        <v>4</v>
      </c>
      <c r="B591" s="6">
        <v>19.45</v>
      </c>
    </row>
    <row r="592" spans="1:4">
      <c r="A592" s="3">
        <v>5</v>
      </c>
      <c r="B592" s="6">
        <v>18.95</v>
      </c>
    </row>
    <row r="593" spans="1:2">
      <c r="A593" s="3">
        <v>6</v>
      </c>
      <c r="B593" s="6">
        <v>19.239999999999998</v>
      </c>
    </row>
    <row r="594" spans="1:2">
      <c r="A594" s="3">
        <v>7</v>
      </c>
      <c r="B594" s="6">
        <v>21.16</v>
      </c>
    </row>
    <row r="595" spans="1:2">
      <c r="A595" s="3">
        <v>8</v>
      </c>
      <c r="B595" s="6">
        <v>23.56</v>
      </c>
    </row>
    <row r="596" spans="1:2">
      <c r="A596" s="3">
        <v>9</v>
      </c>
      <c r="B596" s="6">
        <v>25.67</v>
      </c>
    </row>
    <row r="597" spans="1:2">
      <c r="A597" s="3">
        <v>10</v>
      </c>
      <c r="B597" s="6">
        <v>28.91</v>
      </c>
    </row>
    <row r="598" spans="1:2">
      <c r="A598" s="3">
        <v>11</v>
      </c>
      <c r="B598" s="6">
        <v>32.799999999999997</v>
      </c>
    </row>
    <row r="599" spans="1:2">
      <c r="A599" s="3">
        <v>12</v>
      </c>
      <c r="B599" s="6">
        <v>37.49</v>
      </c>
    </row>
    <row r="600" spans="1:2">
      <c r="A600" s="3">
        <v>13</v>
      </c>
      <c r="B600" s="6">
        <v>41.94</v>
      </c>
    </row>
    <row r="601" spans="1:2">
      <c r="A601" s="3">
        <v>14</v>
      </c>
      <c r="B601" s="6">
        <v>45.43</v>
      </c>
    </row>
    <row r="602" spans="1:2">
      <c r="A602" s="3">
        <v>15</v>
      </c>
      <c r="B602" s="6">
        <v>47.41</v>
      </c>
    </row>
    <row r="603" spans="1:2">
      <c r="A603" s="3">
        <v>16</v>
      </c>
      <c r="B603" s="6">
        <v>47.84</v>
      </c>
    </row>
    <row r="604" spans="1:2">
      <c r="A604" s="3">
        <v>17</v>
      </c>
      <c r="B604" s="6">
        <v>47.01</v>
      </c>
    </row>
    <row r="605" spans="1:2">
      <c r="A605" s="3">
        <v>18</v>
      </c>
      <c r="B605" s="6">
        <v>45.53</v>
      </c>
    </row>
    <row r="606" spans="1:2">
      <c r="A606" s="3">
        <v>19</v>
      </c>
      <c r="B606" s="6">
        <v>37.369999999999997</v>
      </c>
    </row>
    <row r="607" spans="1:2">
      <c r="A607" s="3">
        <v>20</v>
      </c>
      <c r="B607" s="6">
        <v>31.57</v>
      </c>
    </row>
    <row r="608" spans="1:2">
      <c r="A608" s="3">
        <v>21</v>
      </c>
      <c r="B608" s="6">
        <v>29.05</v>
      </c>
    </row>
    <row r="609" spans="1:4">
      <c r="A609" s="3">
        <v>22</v>
      </c>
      <c r="B609" s="6">
        <v>26.92</v>
      </c>
    </row>
    <row r="610" spans="1:4">
      <c r="A610" s="3">
        <v>23</v>
      </c>
      <c r="B610" s="6">
        <v>25.52</v>
      </c>
    </row>
    <row r="611" spans="1:4">
      <c r="A611" s="3">
        <v>24</v>
      </c>
      <c r="B611" s="6">
        <v>23.84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4</v>
      </c>
    </row>
    <row r="625" spans="1:4">
      <c r="A625" s="3" t="s">
        <v>190</v>
      </c>
      <c r="B625" s="6" t="s">
        <v>14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24.36</v>
      </c>
    </row>
    <row r="629" spans="1:4">
      <c r="A629" s="3">
        <v>2</v>
      </c>
      <c r="B629" s="6">
        <v>23.46</v>
      </c>
    </row>
    <row r="630" spans="1:4">
      <c r="A630" s="3">
        <v>3</v>
      </c>
      <c r="B630" s="6">
        <v>22.86</v>
      </c>
    </row>
    <row r="631" spans="1:4">
      <c r="A631" s="3">
        <v>4</v>
      </c>
      <c r="B631" s="6">
        <v>22.27</v>
      </c>
    </row>
    <row r="632" spans="1:4">
      <c r="A632" s="3">
        <v>5</v>
      </c>
      <c r="B632" s="6">
        <v>21.86</v>
      </c>
    </row>
    <row r="633" spans="1:4">
      <c r="A633" s="3">
        <v>6</v>
      </c>
      <c r="B633" s="6">
        <v>22.01</v>
      </c>
    </row>
    <row r="634" spans="1:4">
      <c r="A634" s="3">
        <v>7</v>
      </c>
      <c r="B634" s="6">
        <v>23.32</v>
      </c>
    </row>
    <row r="635" spans="1:4">
      <c r="A635" s="3">
        <v>8</v>
      </c>
      <c r="B635" s="6">
        <v>25.62</v>
      </c>
    </row>
    <row r="636" spans="1:4">
      <c r="A636" s="3">
        <v>9</v>
      </c>
      <c r="B636" s="6">
        <v>27.59</v>
      </c>
    </row>
    <row r="637" spans="1:4">
      <c r="A637" s="3">
        <v>10</v>
      </c>
      <c r="B637" s="6">
        <v>28.82</v>
      </c>
    </row>
    <row r="638" spans="1:4">
      <c r="A638" s="3">
        <v>11</v>
      </c>
      <c r="B638" s="6">
        <v>29.84</v>
      </c>
    </row>
    <row r="639" spans="1:4">
      <c r="A639" s="3">
        <v>12</v>
      </c>
      <c r="B639" s="6">
        <v>30.98</v>
      </c>
    </row>
    <row r="640" spans="1:4">
      <c r="A640" s="3">
        <v>13</v>
      </c>
      <c r="B640" s="6">
        <v>32.08</v>
      </c>
    </row>
    <row r="641" spans="1:4">
      <c r="A641" s="3">
        <v>14</v>
      </c>
      <c r="B641" s="6">
        <v>32.85</v>
      </c>
    </row>
    <row r="642" spans="1:4">
      <c r="A642" s="3">
        <v>15</v>
      </c>
      <c r="B642" s="6">
        <v>33.33</v>
      </c>
    </row>
    <row r="643" spans="1:4">
      <c r="A643" s="3">
        <v>16</v>
      </c>
      <c r="B643" s="6">
        <v>33.549999999999997</v>
      </c>
    </row>
    <row r="644" spans="1:4">
      <c r="A644" s="3">
        <v>17</v>
      </c>
      <c r="B644" s="6">
        <v>33.44</v>
      </c>
    </row>
    <row r="645" spans="1:4">
      <c r="A645" s="3">
        <v>18</v>
      </c>
      <c r="B645" s="6">
        <v>33.229999999999997</v>
      </c>
    </row>
    <row r="646" spans="1:4">
      <c r="A646" s="3">
        <v>19</v>
      </c>
      <c r="B646" s="6">
        <v>30.92</v>
      </c>
    </row>
    <row r="647" spans="1:4">
      <c r="A647" s="3">
        <v>20</v>
      </c>
      <c r="B647" s="6">
        <v>29.17</v>
      </c>
    </row>
    <row r="648" spans="1:4">
      <c r="A648" s="3">
        <v>21</v>
      </c>
      <c r="B648" s="6">
        <v>28.31</v>
      </c>
    </row>
    <row r="649" spans="1:4">
      <c r="A649" s="3">
        <v>22</v>
      </c>
      <c r="B649" s="6">
        <v>27.27</v>
      </c>
    </row>
    <row r="650" spans="1:4">
      <c r="A650" s="3">
        <v>23</v>
      </c>
      <c r="B650" s="6">
        <v>26.62</v>
      </c>
    </row>
    <row r="651" spans="1:4">
      <c r="A651" s="3">
        <v>24</v>
      </c>
      <c r="B651" s="6">
        <v>25.54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4</v>
      </c>
    </row>
    <row r="665" spans="1:4">
      <c r="A665" s="3" t="s">
        <v>190</v>
      </c>
      <c r="B665" s="6" t="s">
        <v>14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3.25</v>
      </c>
    </row>
    <row r="669" spans="1:4">
      <c r="A669" s="3">
        <v>2</v>
      </c>
      <c r="B669" s="6">
        <v>3.4089999999999998</v>
      </c>
    </row>
    <row r="670" spans="1:4">
      <c r="A670" s="3">
        <v>3</v>
      </c>
      <c r="B670" s="6">
        <v>3.3919999999999999</v>
      </c>
    </row>
    <row r="671" spans="1:4">
      <c r="A671" s="3">
        <v>4</v>
      </c>
      <c r="B671" s="6">
        <v>3.3809999999999998</v>
      </c>
    </row>
    <row r="672" spans="1:4">
      <c r="A672" s="3">
        <v>5</v>
      </c>
      <c r="B672" s="6">
        <v>3.4169999999999998</v>
      </c>
    </row>
    <row r="673" spans="1:2">
      <c r="A673" s="3">
        <v>6</v>
      </c>
      <c r="B673" s="6">
        <v>3.4319999999999999</v>
      </c>
    </row>
    <row r="674" spans="1:2">
      <c r="A674" s="3">
        <v>7</v>
      </c>
      <c r="B674" s="6">
        <v>3.4209999999999998</v>
      </c>
    </row>
    <row r="675" spans="1:2">
      <c r="A675" s="3">
        <v>8</v>
      </c>
      <c r="B675" s="6">
        <v>3.3370000000000002</v>
      </c>
    </row>
    <row r="676" spans="1:2">
      <c r="A676" s="3">
        <v>9</v>
      </c>
      <c r="B676" s="6">
        <v>2.7669999999999999</v>
      </c>
    </row>
    <row r="677" spans="1:2">
      <c r="A677" s="3">
        <v>10</v>
      </c>
      <c r="B677" s="6">
        <v>1.4970000000000001</v>
      </c>
    </row>
    <row r="678" spans="1:2">
      <c r="A678" s="3">
        <v>11</v>
      </c>
      <c r="B678" s="6">
        <v>0.151</v>
      </c>
    </row>
    <row r="679" spans="1:2">
      <c r="A679" s="3">
        <v>12</v>
      </c>
      <c r="B679" s="6">
        <v>-0.77100000000000002</v>
      </c>
    </row>
    <row r="680" spans="1:2">
      <c r="A680" s="3">
        <v>13</v>
      </c>
      <c r="B680" s="6">
        <v>-2.66</v>
      </c>
    </row>
    <row r="681" spans="1:2">
      <c r="A681" s="3">
        <v>14</v>
      </c>
      <c r="B681" s="6">
        <v>-3.5750000000000002</v>
      </c>
    </row>
    <row r="682" spans="1:2">
      <c r="A682" s="3">
        <v>15</v>
      </c>
      <c r="B682" s="6">
        <v>-3.5270000000000001</v>
      </c>
    </row>
    <row r="683" spans="1:2">
      <c r="A683" s="3">
        <v>16</v>
      </c>
      <c r="B683" s="6">
        <v>-2.4350000000000001</v>
      </c>
    </row>
    <row r="684" spans="1:2">
      <c r="A684" s="3">
        <v>17</v>
      </c>
      <c r="B684" s="6">
        <v>-0.35599999999999998</v>
      </c>
    </row>
    <row r="685" spans="1:2">
      <c r="A685" s="3">
        <v>18</v>
      </c>
      <c r="B685" s="6">
        <v>0.24299999999999999</v>
      </c>
    </row>
    <row r="686" spans="1:2">
      <c r="A686" s="3">
        <v>19</v>
      </c>
      <c r="B686" s="6">
        <v>1.53</v>
      </c>
    </row>
    <row r="687" spans="1:2">
      <c r="A687" s="3">
        <v>20</v>
      </c>
      <c r="B687" s="6">
        <v>2.3210000000000002</v>
      </c>
    </row>
    <row r="688" spans="1:2">
      <c r="A688" s="3">
        <v>21</v>
      </c>
      <c r="B688" s="6">
        <v>2.641</v>
      </c>
    </row>
    <row r="689" spans="1:4">
      <c r="A689" s="3">
        <v>22</v>
      </c>
      <c r="B689" s="6">
        <v>2.899</v>
      </c>
    </row>
    <row r="690" spans="1:4">
      <c r="A690" s="3">
        <v>23</v>
      </c>
      <c r="B690" s="6">
        <v>3.0169999999999999</v>
      </c>
    </row>
    <row r="691" spans="1:4">
      <c r="A691" s="3">
        <v>24</v>
      </c>
      <c r="B691" s="6">
        <v>3.008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4</v>
      </c>
    </row>
    <row r="705" spans="1:4">
      <c r="A705" s="3" t="s">
        <v>190</v>
      </c>
      <c r="B705" s="6" t="s">
        <v>14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2.4409999999999998</v>
      </c>
    </row>
    <row r="709" spans="1:4">
      <c r="A709" s="3">
        <v>2</v>
      </c>
      <c r="B709" s="6">
        <v>2.6059999999999999</v>
      </c>
    </row>
    <row r="710" spans="1:4">
      <c r="A710" s="3">
        <v>3</v>
      </c>
      <c r="B710" s="6">
        <v>2.6230000000000002</v>
      </c>
    </row>
    <row r="711" spans="1:4">
      <c r="A711" s="3">
        <v>4</v>
      </c>
      <c r="B711" s="6">
        <v>2.6669999999999998</v>
      </c>
    </row>
    <row r="712" spans="1:4">
      <c r="A712" s="3">
        <v>5</v>
      </c>
      <c r="B712" s="6">
        <v>2.7440000000000002</v>
      </c>
    </row>
    <row r="713" spans="1:4">
      <c r="A713" s="3">
        <v>6</v>
      </c>
      <c r="B713" s="6">
        <v>2.8</v>
      </c>
    </row>
    <row r="714" spans="1:4">
      <c r="A714" s="3">
        <v>7</v>
      </c>
      <c r="B714" s="6">
        <v>2.8340000000000001</v>
      </c>
    </row>
    <row r="715" spans="1:4">
      <c r="A715" s="3">
        <v>8</v>
      </c>
      <c r="B715" s="6">
        <v>2.8370000000000002</v>
      </c>
    </row>
    <row r="716" spans="1:4">
      <c r="A716" s="3">
        <v>9</v>
      </c>
      <c r="B716" s="6">
        <v>2.641</v>
      </c>
    </row>
    <row r="717" spans="1:4">
      <c r="A717" s="3">
        <v>10</v>
      </c>
      <c r="B717" s="6">
        <v>2.12</v>
      </c>
    </row>
    <row r="718" spans="1:4">
      <c r="A718" s="3">
        <v>11</v>
      </c>
      <c r="B718" s="6">
        <v>1.502</v>
      </c>
    </row>
    <row r="719" spans="1:4">
      <c r="A719" s="3">
        <v>12</v>
      </c>
      <c r="B719" s="6">
        <v>0.67600000000000005</v>
      </c>
    </row>
    <row r="720" spans="1:4">
      <c r="A720" s="3">
        <v>13</v>
      </c>
      <c r="B720" s="6">
        <v>7.3999999999999996E-2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2.7E-2</v>
      </c>
    </row>
    <row r="725" spans="1:4">
      <c r="A725" s="3">
        <v>18</v>
      </c>
      <c r="B725" s="6">
        <v>0.41299999999999998</v>
      </c>
    </row>
    <row r="726" spans="1:4">
      <c r="A726" s="3">
        <v>19</v>
      </c>
      <c r="B726" s="6">
        <v>0.80400000000000005</v>
      </c>
    </row>
    <row r="727" spans="1:4">
      <c r="A727" s="3">
        <v>20</v>
      </c>
      <c r="B727" s="6">
        <v>1.0680000000000001</v>
      </c>
    </row>
    <row r="728" spans="1:4">
      <c r="A728" s="3">
        <v>21</v>
      </c>
      <c r="B728" s="6">
        <v>1.2689999999999999</v>
      </c>
    </row>
    <row r="729" spans="1:4">
      <c r="A729" s="3">
        <v>22</v>
      </c>
      <c r="B729" s="6">
        <v>1.502</v>
      </c>
    </row>
    <row r="730" spans="1:4">
      <c r="A730" s="3">
        <v>23</v>
      </c>
      <c r="B730" s="6">
        <v>1.6579999999999999</v>
      </c>
    </row>
    <row r="731" spans="1:4">
      <c r="A731" s="3">
        <v>24</v>
      </c>
      <c r="B731" s="6">
        <v>1.7490000000000001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4</v>
      </c>
    </row>
    <row r="746" spans="1:4">
      <c r="A746" s="3" t="s">
        <v>190</v>
      </c>
      <c r="B746" s="6" t="s">
        <v>14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0</v>
      </c>
    </row>
    <row r="796" spans="1:2">
      <c r="A796" s="3">
        <v>-3</v>
      </c>
      <c r="B796" s="6">
        <v>0</v>
      </c>
    </row>
    <row r="797" spans="1:2">
      <c r="A797" s="3">
        <v>-2</v>
      </c>
      <c r="B797" s="6">
        <v>3</v>
      </c>
    </row>
    <row r="798" spans="1:2">
      <c r="A798" s="3">
        <v>-1</v>
      </c>
      <c r="B798" s="6">
        <v>3</v>
      </c>
    </row>
    <row r="799" spans="1:2">
      <c r="A799" s="3">
        <v>0</v>
      </c>
      <c r="B799" s="6">
        <v>8</v>
      </c>
    </row>
    <row r="800" spans="1:2">
      <c r="A800" s="3">
        <v>1</v>
      </c>
      <c r="B800" s="6">
        <v>6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17</v>
      </c>
    </row>
    <row r="804" spans="1:2">
      <c r="A804" s="3">
        <v>5</v>
      </c>
      <c r="B804" s="6">
        <v>18</v>
      </c>
    </row>
    <row r="805" spans="1:2">
      <c r="A805" s="3">
        <v>6</v>
      </c>
      <c r="B805" s="6">
        <v>22</v>
      </c>
    </row>
    <row r="806" spans="1:2">
      <c r="A806" s="3">
        <v>7</v>
      </c>
      <c r="B806" s="6">
        <v>31</v>
      </c>
    </row>
    <row r="807" spans="1:2">
      <c r="A807" s="3">
        <v>8</v>
      </c>
      <c r="B807" s="6">
        <v>30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51</v>
      </c>
    </row>
    <row r="810" spans="1:2">
      <c r="A810" s="3">
        <v>11</v>
      </c>
      <c r="B810" s="6">
        <v>67</v>
      </c>
    </row>
    <row r="811" spans="1:2">
      <c r="A811" s="3">
        <v>12</v>
      </c>
      <c r="B811" s="6">
        <v>90</v>
      </c>
    </row>
    <row r="812" spans="1:2">
      <c r="A812" s="3">
        <v>13</v>
      </c>
      <c r="B812" s="6">
        <v>115</v>
      </c>
    </row>
    <row r="813" spans="1:2">
      <c r="A813" s="3">
        <v>14</v>
      </c>
      <c r="B813" s="6">
        <v>156</v>
      </c>
    </row>
    <row r="814" spans="1:2">
      <c r="A814" s="3">
        <v>15</v>
      </c>
      <c r="B814" s="6">
        <v>172</v>
      </c>
    </row>
    <row r="815" spans="1:2">
      <c r="A815" s="3">
        <v>16</v>
      </c>
      <c r="B815" s="6">
        <v>215</v>
      </c>
    </row>
    <row r="816" spans="1:2">
      <c r="A816" s="3">
        <v>17</v>
      </c>
      <c r="B816" s="6">
        <v>244</v>
      </c>
    </row>
    <row r="817" spans="1:2">
      <c r="A817" s="3">
        <v>18</v>
      </c>
      <c r="B817" s="6">
        <v>293</v>
      </c>
    </row>
    <row r="818" spans="1:2">
      <c r="A818" s="3">
        <v>19</v>
      </c>
      <c r="B818" s="6">
        <v>338</v>
      </c>
    </row>
    <row r="819" spans="1:2">
      <c r="A819" s="3">
        <v>20</v>
      </c>
      <c r="B819" s="6">
        <v>387</v>
      </c>
    </row>
    <row r="820" spans="1:2">
      <c r="A820" s="3">
        <v>21</v>
      </c>
      <c r="B820" s="6">
        <v>398</v>
      </c>
    </row>
    <row r="821" spans="1:2">
      <c r="A821" s="3">
        <v>22</v>
      </c>
      <c r="B821" s="6">
        <v>385</v>
      </c>
    </row>
    <row r="822" spans="1:2">
      <c r="A822" s="3">
        <v>23</v>
      </c>
      <c r="B822" s="6">
        <v>396</v>
      </c>
    </row>
    <row r="823" spans="1:2">
      <c r="A823" s="3">
        <v>24</v>
      </c>
      <c r="B823" s="6">
        <v>380</v>
      </c>
    </row>
    <row r="824" spans="1:2">
      <c r="A824" s="3">
        <v>25</v>
      </c>
      <c r="B824" s="6">
        <v>417</v>
      </c>
    </row>
    <row r="825" spans="1:2">
      <c r="A825" s="3">
        <v>26</v>
      </c>
      <c r="B825" s="6">
        <v>455</v>
      </c>
    </row>
    <row r="826" spans="1:2">
      <c r="A826" s="3">
        <v>27</v>
      </c>
      <c r="B826" s="6">
        <v>459</v>
      </c>
    </row>
    <row r="827" spans="1:2">
      <c r="A827" s="3">
        <v>28</v>
      </c>
      <c r="B827" s="6">
        <v>445</v>
      </c>
    </row>
    <row r="828" spans="1:2">
      <c r="A828" s="3">
        <v>29</v>
      </c>
      <c r="B828" s="6">
        <v>459</v>
      </c>
    </row>
    <row r="829" spans="1:2">
      <c r="A829" s="3">
        <v>30</v>
      </c>
      <c r="B829" s="6">
        <v>415</v>
      </c>
    </row>
    <row r="830" spans="1:2">
      <c r="A830" s="3">
        <v>31</v>
      </c>
      <c r="B830" s="6">
        <v>406</v>
      </c>
    </row>
    <row r="831" spans="1:2">
      <c r="A831" s="3">
        <v>32</v>
      </c>
      <c r="B831" s="6">
        <v>369</v>
      </c>
    </row>
    <row r="832" spans="1:2">
      <c r="A832" s="3">
        <v>33</v>
      </c>
      <c r="B832" s="6">
        <v>339</v>
      </c>
    </row>
    <row r="833" spans="1:2">
      <c r="A833" s="3">
        <v>34</v>
      </c>
      <c r="B833" s="6">
        <v>277</v>
      </c>
    </row>
    <row r="834" spans="1:2">
      <c r="A834" s="3">
        <v>35</v>
      </c>
      <c r="B834" s="6">
        <v>230</v>
      </c>
    </row>
    <row r="835" spans="1:2">
      <c r="A835" s="3">
        <v>36</v>
      </c>
      <c r="B835" s="6">
        <v>191</v>
      </c>
    </row>
    <row r="836" spans="1:2">
      <c r="A836" s="3">
        <v>37</v>
      </c>
      <c r="B836" s="6">
        <v>164</v>
      </c>
    </row>
    <row r="837" spans="1:2">
      <c r="A837" s="3">
        <v>38</v>
      </c>
      <c r="B837" s="6">
        <v>108</v>
      </c>
    </row>
    <row r="838" spans="1:2">
      <c r="A838" s="3">
        <v>39</v>
      </c>
      <c r="B838" s="6">
        <v>71</v>
      </c>
    </row>
    <row r="839" spans="1:2">
      <c r="A839" s="3">
        <v>40</v>
      </c>
      <c r="B839" s="6">
        <v>37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0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 transitionEvaluation="1" codeName="Sheet74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345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370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BLAST/US-IT</v>
      </c>
    </row>
    <row r="57" spans="1:5">
      <c r="A57" s="5" t="s">
        <v>15</v>
      </c>
    </row>
    <row r="58" spans="1:5">
      <c r="A58" s="5" t="s">
        <v>332</v>
      </c>
    </row>
    <row r="61" spans="1:5">
      <c r="A61" s="3" t="s">
        <v>188</v>
      </c>
    </row>
    <row r="62" spans="1:5">
      <c r="A62" s="3" t="s">
        <v>189</v>
      </c>
      <c r="B62" s="6" t="s">
        <v>5</v>
      </c>
    </row>
    <row r="63" spans="1:5">
      <c r="A63" s="3" t="s">
        <v>190</v>
      </c>
      <c r="B63" s="6" t="s">
        <v>15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4.7729999999999997</v>
      </c>
    </row>
    <row r="66" spans="1:2">
      <c r="A66" s="3" t="s">
        <v>26</v>
      </c>
      <c r="B66" s="6">
        <v>4.806</v>
      </c>
    </row>
    <row r="67" spans="1:2">
      <c r="A67" s="3" t="s">
        <v>27</v>
      </c>
      <c r="B67" s="6">
        <v>5.0490000000000004</v>
      </c>
    </row>
    <row r="68" spans="1:2">
      <c r="A68" s="3" t="s">
        <v>28</v>
      </c>
      <c r="B68" s="6">
        <v>5.359</v>
      </c>
    </row>
    <row r="69" spans="1:2">
      <c r="A69" s="3" t="s">
        <v>29</v>
      </c>
      <c r="B69" s="6">
        <v>2.8879999999999999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1.61</v>
      </c>
    </row>
    <row r="72" spans="1:2">
      <c r="A72" s="3" t="s">
        <v>33</v>
      </c>
      <c r="B72" s="6">
        <v>1.8620000000000001</v>
      </c>
    </row>
    <row r="73" spans="1:2">
      <c r="A73" s="3" t="s">
        <v>34</v>
      </c>
      <c r="B73" s="6">
        <v>3.7519999999999998</v>
      </c>
    </row>
    <row r="74" spans="1:2">
      <c r="A74" s="3" t="s">
        <v>35</v>
      </c>
      <c r="B74" s="6">
        <v>4.3470000000000004</v>
      </c>
    </row>
    <row r="75" spans="1:2">
      <c r="A75" s="3" t="s">
        <v>36</v>
      </c>
      <c r="B75" s="6">
        <v>1.0209999999999999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2.6640000000000001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6.5590000000000002</v>
      </c>
    </row>
    <row r="81" spans="1:2">
      <c r="A81" s="3" t="s">
        <v>43</v>
      </c>
      <c r="B81" s="6"/>
    </row>
    <row r="82" spans="1:2">
      <c r="A82" s="3" t="s">
        <v>44</v>
      </c>
      <c r="B82" s="6">
        <v>7.2149999999999999</v>
      </c>
    </row>
    <row r="83" spans="1:2">
      <c r="A83" s="3" t="s">
        <v>45</v>
      </c>
      <c r="B83" s="6">
        <v>10.74</v>
      </c>
    </row>
    <row r="84" spans="1:2">
      <c r="A84" s="3" t="s">
        <v>47</v>
      </c>
      <c r="B84" s="6">
        <v>6.0090000000000003</v>
      </c>
    </row>
    <row r="85" spans="1:2">
      <c r="A85" s="3" t="s">
        <v>48</v>
      </c>
      <c r="B85" s="6">
        <v>5.7389999999999999</v>
      </c>
    </row>
    <row r="86" spans="1:2">
      <c r="A86" s="3" t="s">
        <v>49</v>
      </c>
      <c r="B86" s="6">
        <v>4.93</v>
      </c>
    </row>
    <row r="87" spans="1:2">
      <c r="A87" s="3" t="s">
        <v>50</v>
      </c>
      <c r="B87" s="6">
        <v>5.125</v>
      </c>
    </row>
    <row r="88" spans="1:2">
      <c r="A88" s="3" t="s">
        <v>51</v>
      </c>
      <c r="B88" s="6">
        <v>4.9589999999999996</v>
      </c>
    </row>
    <row r="89" spans="1:2">
      <c r="A89" s="3" t="s">
        <v>52</v>
      </c>
      <c r="B89" s="6">
        <v>5.077</v>
      </c>
    </row>
    <row r="90" spans="1:2">
      <c r="A90" s="3" t="s">
        <v>53</v>
      </c>
      <c r="B90" s="6">
        <v>5.327</v>
      </c>
    </row>
    <row r="91" spans="1:2">
      <c r="A91" s="3" t="s">
        <v>54</v>
      </c>
      <c r="B91" s="6">
        <v>4.2089999999999996</v>
      </c>
    </row>
    <row r="92" spans="1:2">
      <c r="A92" s="3" t="s">
        <v>55</v>
      </c>
      <c r="B92" s="6">
        <v>4.7990000000000004</v>
      </c>
    </row>
    <row r="93" spans="1:2">
      <c r="A93" s="3" t="s">
        <v>56</v>
      </c>
      <c r="B93" s="6">
        <v>7.0750000000000002</v>
      </c>
    </row>
    <row r="94" spans="1:2">
      <c r="A94" s="3" t="s">
        <v>57</v>
      </c>
      <c r="B94" s="6">
        <v>8.8729999999999993</v>
      </c>
    </row>
    <row r="95" spans="1:2">
      <c r="A95" s="3" t="s">
        <v>58</v>
      </c>
      <c r="B95" s="6">
        <v>7.61</v>
      </c>
    </row>
    <row r="96" spans="1:2">
      <c r="A96" s="3" t="s">
        <v>59</v>
      </c>
      <c r="B96" s="6">
        <v>6.4880000000000004</v>
      </c>
    </row>
    <row r="97" spans="1:2">
      <c r="A97" s="3" t="s">
        <v>60</v>
      </c>
      <c r="B97" s="6">
        <v>4.9870000000000001</v>
      </c>
    </row>
    <row r="98" spans="1:2">
      <c r="A98" s="3" t="s">
        <v>61</v>
      </c>
      <c r="B98" s="6">
        <v>5.9530000000000003</v>
      </c>
    </row>
    <row r="99" spans="1:2">
      <c r="A99" s="3" t="s">
        <v>62</v>
      </c>
      <c r="B99" s="6">
        <v>2.4460000000000002</v>
      </c>
    </row>
    <row r="100" spans="1:2">
      <c r="A100" s="3" t="s">
        <v>192</v>
      </c>
    </row>
    <row r="101" spans="1:2">
      <c r="A101" s="3" t="s">
        <v>189</v>
      </c>
      <c r="B101" s="6" t="s">
        <v>5</v>
      </c>
    </row>
    <row r="102" spans="1:2">
      <c r="A102" s="3" t="s">
        <v>190</v>
      </c>
      <c r="B102" s="6" t="s">
        <v>15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6.4329999999999998</v>
      </c>
    </row>
    <row r="105" spans="1:2">
      <c r="A105" s="3" t="s">
        <v>26</v>
      </c>
      <c r="B105" s="6">
        <v>4.851</v>
      </c>
    </row>
    <row r="106" spans="1:2">
      <c r="A106" s="3" t="s">
        <v>27</v>
      </c>
      <c r="B106" s="6">
        <v>4.0919999999999996</v>
      </c>
    </row>
    <row r="107" spans="1:2">
      <c r="A107" s="3" t="s">
        <v>28</v>
      </c>
      <c r="B107" s="6">
        <v>3.1080000000000001</v>
      </c>
    </row>
    <row r="108" spans="1:2">
      <c r="A108" s="3" t="s">
        <v>29</v>
      </c>
      <c r="B108" s="6">
        <v>6.1829999999999998</v>
      </c>
    </row>
    <row r="109" spans="1:2">
      <c r="A109" s="3" t="s">
        <v>31</v>
      </c>
      <c r="B109" s="6">
        <v>5.14</v>
      </c>
    </row>
    <row r="110" spans="1:2">
      <c r="A110" s="3" t="s">
        <v>32</v>
      </c>
      <c r="B110" s="6">
        <v>2.6</v>
      </c>
    </row>
    <row r="111" spans="1:2">
      <c r="A111" s="3" t="s">
        <v>33</v>
      </c>
      <c r="B111" s="6">
        <v>1.5329999999999999</v>
      </c>
    </row>
    <row r="112" spans="1:2">
      <c r="A112" s="3" t="s">
        <v>34</v>
      </c>
      <c r="B112" s="6">
        <v>2.6160000000000001</v>
      </c>
    </row>
    <row r="113" spans="1:2">
      <c r="A113" s="3" t="s">
        <v>35</v>
      </c>
      <c r="B113" s="6">
        <v>1.9339999999999999</v>
      </c>
    </row>
    <row r="114" spans="1:2">
      <c r="A114" s="3" t="s">
        <v>36</v>
      </c>
      <c r="B114" s="6">
        <v>2.536</v>
      </c>
    </row>
    <row r="115" spans="1:2">
      <c r="A115" s="3" t="s">
        <v>37</v>
      </c>
      <c r="B115" s="6">
        <v>0.52600000000000002</v>
      </c>
    </row>
    <row r="116" spans="1:2">
      <c r="A116" s="3" t="s">
        <v>38</v>
      </c>
      <c r="B116" s="6">
        <v>0.66600000000000004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0.61299999999999999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0.70099999999999996</v>
      </c>
    </row>
    <row r="122" spans="1:2">
      <c r="A122" s="3" t="s">
        <v>45</v>
      </c>
      <c r="B122" s="6">
        <v>0.97599999999999998</v>
      </c>
    </row>
    <row r="123" spans="1:2">
      <c r="A123" s="3" t="s">
        <v>47</v>
      </c>
      <c r="B123" s="6">
        <v>1.0720000000000001</v>
      </c>
    </row>
    <row r="124" spans="1:2">
      <c r="A124" s="3" t="s">
        <v>48</v>
      </c>
      <c r="B124" s="6">
        <v>2.5449999999999999</v>
      </c>
    </row>
    <row r="125" spans="1:2">
      <c r="A125" s="3" t="s">
        <v>49</v>
      </c>
      <c r="B125" s="6">
        <v>8.67</v>
      </c>
    </row>
    <row r="126" spans="1:2">
      <c r="A126" s="3" t="s">
        <v>50</v>
      </c>
      <c r="B126" s="6">
        <v>5.8949999999999996</v>
      </c>
    </row>
    <row r="127" spans="1:2">
      <c r="A127" s="3" t="s">
        <v>51</v>
      </c>
      <c r="B127" s="6">
        <v>7.0110000000000001</v>
      </c>
    </row>
    <row r="128" spans="1:2">
      <c r="A128" s="3" t="s">
        <v>52</v>
      </c>
      <c r="B128" s="6">
        <v>5.8360000000000003</v>
      </c>
    </row>
    <row r="129" spans="1:4">
      <c r="A129" s="3" t="s">
        <v>53</v>
      </c>
      <c r="B129" s="6">
        <v>4.57</v>
      </c>
    </row>
    <row r="130" spans="1:4">
      <c r="A130" s="3" t="s">
        <v>54</v>
      </c>
      <c r="B130" s="6">
        <v>5.9059999999999997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0.04</v>
      </c>
    </row>
    <row r="133" spans="1:4">
      <c r="A133" s="3" t="s">
        <v>57</v>
      </c>
      <c r="B133" s="6">
        <v>5.8999999999999997E-2</v>
      </c>
    </row>
    <row r="134" spans="1:4">
      <c r="A134" s="3" t="s">
        <v>58</v>
      </c>
      <c r="B134" s="6">
        <v>0.14699999999999999</v>
      </c>
    </row>
    <row r="135" spans="1:4">
      <c r="A135" s="3" t="s">
        <v>59</v>
      </c>
      <c r="B135" s="6">
        <v>0.61699999999999999</v>
      </c>
    </row>
    <row r="136" spans="1:4">
      <c r="A136" s="3" t="s">
        <v>60</v>
      </c>
      <c r="B136" s="6">
        <v>4.1719999999999997</v>
      </c>
    </row>
    <row r="137" spans="1:4">
      <c r="A137" s="3" t="s">
        <v>61</v>
      </c>
      <c r="B137" s="6">
        <v>0.224</v>
      </c>
    </row>
    <row r="138" spans="1:4">
      <c r="A138" s="3" t="s">
        <v>62</v>
      </c>
      <c r="B138" s="6">
        <v>1.405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5</v>
      </c>
      <c r="C143" s="8"/>
      <c r="D143" s="6"/>
    </row>
    <row r="144" spans="1:4">
      <c r="A144" s="3" t="s">
        <v>190</v>
      </c>
      <c r="B144" s="6" t="s">
        <v>15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3.94</v>
      </c>
      <c r="C146" s="222" t="s">
        <v>92</v>
      </c>
      <c r="D146" s="179">
        <v>5</v>
      </c>
    </row>
    <row r="147" spans="1:4">
      <c r="A147" s="3" t="s">
        <v>26</v>
      </c>
      <c r="B147" s="6">
        <v>3.9409999999999998</v>
      </c>
      <c r="C147" s="222" t="s">
        <v>92</v>
      </c>
      <c r="D147" s="179">
        <v>5</v>
      </c>
    </row>
    <row r="148" spans="1:4">
      <c r="A148" s="3" t="s">
        <v>27</v>
      </c>
      <c r="B148" s="6">
        <v>3.9409999999999998</v>
      </c>
      <c r="C148" s="222" t="s">
        <v>92</v>
      </c>
      <c r="D148" s="179">
        <v>5</v>
      </c>
    </row>
    <row r="149" spans="1:4">
      <c r="A149" s="3" t="s">
        <v>28</v>
      </c>
      <c r="B149" s="6">
        <v>3.9409999999999998</v>
      </c>
      <c r="C149" s="222" t="s">
        <v>92</v>
      </c>
      <c r="D149" s="179">
        <v>5</v>
      </c>
    </row>
    <row r="150" spans="1:4">
      <c r="A150" s="3" t="s">
        <v>29</v>
      </c>
      <c r="B150" s="6">
        <v>5.4859999999999998</v>
      </c>
      <c r="C150" s="222" t="s">
        <v>92</v>
      </c>
      <c r="D150" s="179">
        <v>8</v>
      </c>
    </row>
    <row r="151" spans="1:4">
      <c r="A151" s="3" t="s">
        <v>31</v>
      </c>
      <c r="B151" s="6">
        <v>0</v>
      </c>
      <c r="C151" s="222" t="s">
        <v>92</v>
      </c>
      <c r="D151" s="179"/>
    </row>
    <row r="152" spans="1:4">
      <c r="A152" s="3" t="s">
        <v>32</v>
      </c>
      <c r="B152" s="6">
        <v>3.4529999999999998</v>
      </c>
      <c r="C152" s="222" t="s">
        <v>92</v>
      </c>
      <c r="D152" s="179">
        <v>7</v>
      </c>
    </row>
    <row r="153" spans="1:4">
      <c r="A153" s="3" t="s">
        <v>33</v>
      </c>
      <c r="B153" s="6">
        <v>3.456</v>
      </c>
      <c r="C153" s="222" t="s">
        <v>92</v>
      </c>
      <c r="D153" s="179">
        <v>7</v>
      </c>
    </row>
    <row r="154" spans="1:4">
      <c r="A154" s="3" t="s">
        <v>34</v>
      </c>
      <c r="B154" s="6">
        <v>3.7029999999999998</v>
      </c>
      <c r="C154" s="222" t="s">
        <v>92</v>
      </c>
      <c r="D154" s="179">
        <v>7</v>
      </c>
    </row>
    <row r="155" spans="1:4">
      <c r="A155" s="3" t="s">
        <v>35</v>
      </c>
      <c r="B155" s="6">
        <v>3.7320000000000002</v>
      </c>
      <c r="C155" s="222" t="s">
        <v>92</v>
      </c>
      <c r="D155" s="179">
        <v>7</v>
      </c>
    </row>
    <row r="156" spans="1:4">
      <c r="A156" s="3" t="s">
        <v>36</v>
      </c>
      <c r="B156" s="6">
        <v>5.0279999999999996</v>
      </c>
      <c r="C156" s="222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/>
    </row>
    <row r="158" spans="1:4">
      <c r="A158" s="3" t="s">
        <v>38</v>
      </c>
      <c r="B158" s="6">
        <v>2.7509999999999999</v>
      </c>
      <c r="C158" s="22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2.9729999999999999</v>
      </c>
      <c r="C161" s="222" t="s">
        <v>92</v>
      </c>
      <c r="D161" s="179">
        <v>5</v>
      </c>
    </row>
    <row r="162" spans="1:4">
      <c r="A162" s="3" t="s">
        <v>43</v>
      </c>
      <c r="B162" s="6"/>
      <c r="C162" s="180"/>
      <c r="D162" s="179"/>
    </row>
    <row r="163" spans="1:4">
      <c r="A163" s="3" t="s">
        <v>44</v>
      </c>
      <c r="B163" s="6">
        <v>3.28</v>
      </c>
      <c r="C163" s="222" t="s">
        <v>92</v>
      </c>
      <c r="D163" s="179">
        <v>5</v>
      </c>
    </row>
    <row r="164" spans="1:4">
      <c r="A164" s="3" t="s">
        <v>45</v>
      </c>
      <c r="B164" s="6">
        <v>4.984</v>
      </c>
      <c r="C164" s="222" t="s">
        <v>92</v>
      </c>
      <c r="D164" s="179">
        <v>2</v>
      </c>
    </row>
    <row r="165" spans="1:4">
      <c r="A165" s="3" t="s">
        <v>47</v>
      </c>
      <c r="B165" s="6">
        <v>3.1</v>
      </c>
      <c r="C165" s="222" t="s">
        <v>92</v>
      </c>
      <c r="D165" s="179">
        <v>5</v>
      </c>
    </row>
    <row r="166" spans="1:4">
      <c r="A166" s="3" t="s">
        <v>48</v>
      </c>
      <c r="B166" s="6">
        <v>3.2789999999999999</v>
      </c>
      <c r="C166" s="222" t="s">
        <v>92</v>
      </c>
      <c r="D166" s="179">
        <v>5</v>
      </c>
    </row>
    <row r="167" spans="1:4">
      <c r="A167" s="3" t="s">
        <v>49</v>
      </c>
      <c r="B167" s="6">
        <v>3.2770000000000001</v>
      </c>
      <c r="C167" s="222" t="s">
        <v>92</v>
      </c>
      <c r="D167" s="179">
        <v>5</v>
      </c>
    </row>
    <row r="168" spans="1:4">
      <c r="A168" s="3" t="s">
        <v>50</v>
      </c>
      <c r="B168" s="6">
        <v>3.278</v>
      </c>
      <c r="C168" s="222" t="s">
        <v>92</v>
      </c>
      <c r="D168" s="179">
        <v>5</v>
      </c>
    </row>
    <row r="169" spans="1:4">
      <c r="A169" s="3" t="s">
        <v>51</v>
      </c>
      <c r="B169" s="6">
        <v>3.2770000000000001</v>
      </c>
      <c r="C169" s="222" t="s">
        <v>92</v>
      </c>
      <c r="D169" s="179">
        <v>5</v>
      </c>
    </row>
    <row r="170" spans="1:4">
      <c r="A170" s="3" t="s">
        <v>52</v>
      </c>
      <c r="B170" s="6">
        <v>3.2759999999999998</v>
      </c>
      <c r="C170" s="222" t="s">
        <v>92</v>
      </c>
      <c r="D170" s="179">
        <v>5</v>
      </c>
    </row>
    <row r="171" spans="1:4">
      <c r="A171" s="3" t="s">
        <v>53</v>
      </c>
      <c r="B171" s="6">
        <v>3.2770000000000001</v>
      </c>
      <c r="C171" s="222" t="s">
        <v>92</v>
      </c>
      <c r="D171" s="179">
        <v>5</v>
      </c>
    </row>
    <row r="172" spans="1:4">
      <c r="A172" s="3" t="s">
        <v>54</v>
      </c>
      <c r="B172" s="6">
        <v>3.2749999999999999</v>
      </c>
      <c r="C172" s="222" t="s">
        <v>92</v>
      </c>
      <c r="D172" s="179">
        <v>5</v>
      </c>
    </row>
    <row r="173" spans="1:4">
      <c r="A173" s="3" t="s">
        <v>55</v>
      </c>
      <c r="B173" s="6">
        <v>2.2090000000000001</v>
      </c>
      <c r="C173" s="222" t="s">
        <v>92</v>
      </c>
      <c r="D173" s="179">
        <v>8</v>
      </c>
    </row>
    <row r="174" spans="1:4">
      <c r="A174" s="3" t="s">
        <v>56</v>
      </c>
      <c r="B174" s="6">
        <v>3.28</v>
      </c>
      <c r="C174" s="222" t="s">
        <v>92</v>
      </c>
      <c r="D174" s="179">
        <v>5</v>
      </c>
    </row>
    <row r="175" spans="1:4">
      <c r="A175" s="3" t="s">
        <v>57</v>
      </c>
      <c r="B175" s="6">
        <v>4.1239999999999997</v>
      </c>
      <c r="C175" s="222" t="s">
        <v>92</v>
      </c>
      <c r="D175" s="179">
        <v>5</v>
      </c>
    </row>
    <row r="176" spans="1:4">
      <c r="A176" s="3" t="s">
        <v>58</v>
      </c>
      <c r="B176" s="6">
        <v>3.944</v>
      </c>
      <c r="C176" s="222" t="s">
        <v>92</v>
      </c>
      <c r="D176" s="179">
        <v>5</v>
      </c>
    </row>
    <row r="177" spans="1:4">
      <c r="A177" s="3" t="s">
        <v>59</v>
      </c>
      <c r="B177" s="6">
        <v>3.944</v>
      </c>
      <c r="C177" s="222" t="s">
        <v>92</v>
      </c>
      <c r="D177" s="179">
        <v>5</v>
      </c>
    </row>
    <row r="178" spans="1:4">
      <c r="A178" s="3" t="s">
        <v>60</v>
      </c>
      <c r="B178" s="6">
        <v>3.9420000000000002</v>
      </c>
      <c r="C178" s="222" t="s">
        <v>92</v>
      </c>
      <c r="D178" s="179">
        <v>5</v>
      </c>
    </row>
    <row r="179" spans="1:4">
      <c r="A179" s="3" t="s">
        <v>61</v>
      </c>
      <c r="B179" s="6">
        <v>3.7930000000000001</v>
      </c>
      <c r="C179" s="222" t="s">
        <v>92</v>
      </c>
      <c r="D179" s="179">
        <v>7</v>
      </c>
    </row>
    <row r="180" spans="1:4">
      <c r="A180" s="3" t="s">
        <v>62</v>
      </c>
      <c r="B180" s="6">
        <v>3.5659999999999998</v>
      </c>
      <c r="C180" s="22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5</v>
      </c>
      <c r="C196" s="8"/>
      <c r="D196" s="6"/>
    </row>
    <row r="197" spans="1:4">
      <c r="A197" s="3" t="s">
        <v>190</v>
      </c>
      <c r="B197" s="6" t="s">
        <v>15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5.9649999999999999</v>
      </c>
      <c r="C199" s="94" t="s">
        <v>99</v>
      </c>
      <c r="D199">
        <v>14</v>
      </c>
    </row>
    <row r="200" spans="1:4">
      <c r="A200" s="3" t="s">
        <v>26</v>
      </c>
      <c r="B200" s="6">
        <v>5.8239999999999998</v>
      </c>
      <c r="C200" s="94" t="s">
        <v>100</v>
      </c>
      <c r="D200">
        <v>14</v>
      </c>
    </row>
    <row r="201" spans="1:4">
      <c r="A201" s="3" t="s">
        <v>27</v>
      </c>
      <c r="B201" s="6">
        <v>4.0750000000000002</v>
      </c>
      <c r="C201" s="94" t="s">
        <v>104</v>
      </c>
      <c r="D201">
        <v>17</v>
      </c>
    </row>
    <row r="202" spans="1:4">
      <c r="A202" s="3" t="s">
        <v>28</v>
      </c>
      <c r="B202" s="6">
        <v>3.7040000000000002</v>
      </c>
      <c r="C202" s="94" t="s">
        <v>104</v>
      </c>
      <c r="D202">
        <v>17</v>
      </c>
    </row>
    <row r="203" spans="1:4">
      <c r="A203" s="3" t="s">
        <v>29</v>
      </c>
      <c r="B203" s="6">
        <v>5.8920000000000003</v>
      </c>
      <c r="C203" s="94" t="s">
        <v>99</v>
      </c>
      <c r="D203">
        <v>14</v>
      </c>
    </row>
    <row r="204" spans="1:4">
      <c r="A204" s="3" t="s">
        <v>31</v>
      </c>
      <c r="B204" s="6">
        <v>5.8310000000000004</v>
      </c>
      <c r="C204" s="94" t="s">
        <v>99</v>
      </c>
      <c r="D204">
        <v>14</v>
      </c>
    </row>
    <row r="205" spans="1:4">
      <c r="A205" s="3" t="s">
        <v>32</v>
      </c>
      <c r="B205" s="6">
        <v>3.1549999999999998</v>
      </c>
      <c r="C205" s="94" t="s">
        <v>107</v>
      </c>
      <c r="D205">
        <v>15</v>
      </c>
    </row>
    <row r="206" spans="1:4">
      <c r="A206" s="3" t="s">
        <v>33</v>
      </c>
      <c r="B206" s="6">
        <v>2.5</v>
      </c>
      <c r="C206" s="94" t="s">
        <v>108</v>
      </c>
      <c r="D206">
        <v>15</v>
      </c>
    </row>
    <row r="207" spans="1:4">
      <c r="A207" s="3" t="s">
        <v>34</v>
      </c>
      <c r="B207" s="6">
        <v>2.9329999999999998</v>
      </c>
      <c r="C207" s="94" t="s">
        <v>104</v>
      </c>
      <c r="D207">
        <v>17</v>
      </c>
    </row>
    <row r="208" spans="1:4">
      <c r="A208" s="3" t="s">
        <v>35</v>
      </c>
      <c r="B208" s="6">
        <v>2.5459999999999998</v>
      </c>
      <c r="C208" s="94" t="s">
        <v>104</v>
      </c>
      <c r="D208">
        <v>17</v>
      </c>
    </row>
    <row r="209" spans="1:4">
      <c r="A209" s="3" t="s">
        <v>36</v>
      </c>
      <c r="B209" s="6">
        <v>3.1549999999999998</v>
      </c>
      <c r="C209" s="94" t="s">
        <v>107</v>
      </c>
      <c r="D209">
        <v>15</v>
      </c>
    </row>
    <row r="210" spans="1:4">
      <c r="A210" s="3" t="s">
        <v>37</v>
      </c>
      <c r="B210" s="6">
        <v>2.621</v>
      </c>
      <c r="C210" s="94" t="s">
        <v>109</v>
      </c>
      <c r="D210">
        <v>15</v>
      </c>
    </row>
    <row r="211" spans="1:4">
      <c r="A211" s="3" t="s">
        <v>38</v>
      </c>
      <c r="B211" s="6">
        <v>1.1439999999999999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1.0169999999999999</v>
      </c>
      <c r="C214" s="94" t="s">
        <v>104</v>
      </c>
      <c r="D214">
        <v>15</v>
      </c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1.1659999999999999</v>
      </c>
      <c r="C216" s="94" t="s">
        <v>104</v>
      </c>
      <c r="D216">
        <v>15</v>
      </c>
    </row>
    <row r="217" spans="1:4">
      <c r="A217" s="3" t="s">
        <v>45</v>
      </c>
      <c r="B217" s="6">
        <v>1.6459999999999999</v>
      </c>
      <c r="C217" s="94" t="s">
        <v>104</v>
      </c>
      <c r="D217">
        <v>15</v>
      </c>
    </row>
    <row r="218" spans="1:4">
      <c r="A218" s="3" t="s">
        <v>47</v>
      </c>
      <c r="B218" s="6">
        <v>1.347</v>
      </c>
      <c r="C218" s="94" t="s">
        <v>104</v>
      </c>
      <c r="D218">
        <v>15</v>
      </c>
    </row>
    <row r="219" spans="1:4">
      <c r="A219" s="3" t="s">
        <v>48</v>
      </c>
      <c r="B219" s="6">
        <v>3.036</v>
      </c>
      <c r="C219" s="94" t="s">
        <v>113</v>
      </c>
      <c r="D219">
        <v>12</v>
      </c>
    </row>
    <row r="220" spans="1:4">
      <c r="A220" s="3" t="s">
        <v>49</v>
      </c>
      <c r="B220" s="6">
        <v>6.641</v>
      </c>
      <c r="C220" s="94" t="s">
        <v>100</v>
      </c>
      <c r="D220">
        <v>14</v>
      </c>
    </row>
    <row r="221" spans="1:4">
      <c r="A221" s="3" t="s">
        <v>50</v>
      </c>
      <c r="B221" s="6">
        <v>4.6310000000000002</v>
      </c>
      <c r="C221" s="94" t="s">
        <v>100</v>
      </c>
      <c r="D221">
        <v>13</v>
      </c>
    </row>
    <row r="222" spans="1:4">
      <c r="A222" s="3" t="s">
        <v>51</v>
      </c>
      <c r="B222" s="6">
        <v>6.5549999999999997</v>
      </c>
      <c r="C222" s="94" t="s">
        <v>100</v>
      </c>
      <c r="D222">
        <v>14</v>
      </c>
    </row>
    <row r="223" spans="1:4">
      <c r="A223" s="3" t="s">
        <v>52</v>
      </c>
      <c r="B223" s="6">
        <v>4.093</v>
      </c>
      <c r="C223" s="94" t="s">
        <v>104</v>
      </c>
      <c r="D223">
        <v>17</v>
      </c>
    </row>
    <row r="224" spans="1:4">
      <c r="A224" s="3" t="s">
        <v>53</v>
      </c>
      <c r="B224" s="6">
        <v>3.7490000000000001</v>
      </c>
      <c r="C224" s="94" t="s">
        <v>105</v>
      </c>
      <c r="D224">
        <v>17</v>
      </c>
    </row>
    <row r="225" spans="1:4">
      <c r="A225" s="3" t="s">
        <v>54</v>
      </c>
      <c r="B225" s="6">
        <v>5.9459999999999997</v>
      </c>
      <c r="C225" s="94" t="s">
        <v>100</v>
      </c>
      <c r="D225">
        <v>14</v>
      </c>
    </row>
    <row r="226" spans="1:4">
      <c r="A226" s="3" t="s">
        <v>55</v>
      </c>
      <c r="B226" s="6">
        <v>0.36199999999999999</v>
      </c>
      <c r="C226" s="94" t="s">
        <v>104</v>
      </c>
      <c r="D226">
        <v>18</v>
      </c>
    </row>
    <row r="227" spans="1:4">
      <c r="A227" s="3" t="s">
        <v>56</v>
      </c>
      <c r="B227" s="6">
        <v>0.58099999999999996</v>
      </c>
      <c r="C227" s="94" t="s">
        <v>104</v>
      </c>
      <c r="D227">
        <v>17</v>
      </c>
    </row>
    <row r="228" spans="1:4">
      <c r="A228" s="3" t="s">
        <v>57</v>
      </c>
      <c r="B228" s="6">
        <v>0.69899999999999995</v>
      </c>
      <c r="C228" s="94" t="s">
        <v>104</v>
      </c>
      <c r="D228">
        <v>17</v>
      </c>
    </row>
    <row r="229" spans="1:4">
      <c r="A229" s="3" t="s">
        <v>58</v>
      </c>
      <c r="B229" s="6">
        <v>0.92300000000000004</v>
      </c>
      <c r="C229" s="94" t="s">
        <v>104</v>
      </c>
      <c r="D229">
        <v>15</v>
      </c>
    </row>
    <row r="230" spans="1:4">
      <c r="A230" s="3" t="s">
        <v>59</v>
      </c>
      <c r="B230" s="6">
        <v>1.772</v>
      </c>
      <c r="C230" s="94" t="s">
        <v>115</v>
      </c>
      <c r="D230">
        <v>14</v>
      </c>
    </row>
    <row r="231" spans="1:4">
      <c r="A231" s="3" t="s">
        <v>60</v>
      </c>
      <c r="B231" s="6">
        <v>4.4240000000000004</v>
      </c>
      <c r="C231" s="94" t="s">
        <v>99</v>
      </c>
      <c r="D231">
        <v>14</v>
      </c>
    </row>
    <row r="232" spans="1:4">
      <c r="A232" s="3" t="s">
        <v>61</v>
      </c>
      <c r="B232" s="6">
        <v>0.96699999999999997</v>
      </c>
      <c r="C232" s="94" t="s">
        <v>117</v>
      </c>
      <c r="D232">
        <v>14</v>
      </c>
    </row>
    <row r="233" spans="1:4">
      <c r="A233" s="3" t="s">
        <v>62</v>
      </c>
      <c r="B233" s="6">
        <v>2.3570000000000002</v>
      </c>
      <c r="C233" s="94" t="s">
        <v>115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5</v>
      </c>
      <c r="C251" s="8"/>
      <c r="D251" s="6"/>
    </row>
    <row r="252" spans="1:4">
      <c r="A252" s="3" t="s">
        <v>190</v>
      </c>
      <c r="B252" s="6" t="s">
        <v>15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65.11</v>
      </c>
      <c r="C254" s="11" t="s">
        <v>99</v>
      </c>
      <c r="D254">
        <v>15</v>
      </c>
    </row>
    <row r="255" spans="1:4">
      <c r="A255" s="3" t="s">
        <v>75</v>
      </c>
      <c r="B255" s="97">
        <v>43.44</v>
      </c>
      <c r="C255" s="11" t="s">
        <v>109</v>
      </c>
      <c r="D255">
        <v>16</v>
      </c>
    </row>
    <row r="256" spans="1:4">
      <c r="A256" s="3" t="s">
        <v>76</v>
      </c>
      <c r="B256" s="97">
        <v>63.45</v>
      </c>
      <c r="C256" s="11" t="s">
        <v>99</v>
      </c>
      <c r="D256">
        <v>15</v>
      </c>
    </row>
    <row r="257" spans="1:4">
      <c r="A257" s="3" t="s">
        <v>77</v>
      </c>
      <c r="B257" s="97">
        <v>36.229999999999997</v>
      </c>
      <c r="C257" s="11" t="s">
        <v>109</v>
      </c>
      <c r="D257">
        <v>16</v>
      </c>
    </row>
    <row r="258" spans="1:4">
      <c r="A258" s="3" t="s">
        <v>38</v>
      </c>
      <c r="B258" s="97">
        <v>48.88</v>
      </c>
      <c r="C258" s="11" t="s">
        <v>107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5</v>
      </c>
      <c r="D260"/>
    </row>
    <row r="261" spans="1:4">
      <c r="A261" s="3" t="s">
        <v>190</v>
      </c>
      <c r="B261"/>
      <c r="C261" s="98" t="s">
        <v>67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-17.05</v>
      </c>
      <c r="C263" s="11" t="s">
        <v>92</v>
      </c>
      <c r="D263">
        <v>8</v>
      </c>
    </row>
    <row r="264" spans="1:4">
      <c r="A264" s="3" t="s">
        <v>75</v>
      </c>
      <c r="B264" s="97">
        <v>-3.15</v>
      </c>
      <c r="C264" s="11" t="s">
        <v>92</v>
      </c>
      <c r="D264">
        <v>8</v>
      </c>
    </row>
    <row r="265" spans="1:4">
      <c r="A265" s="3" t="s">
        <v>76</v>
      </c>
      <c r="B265" s="97">
        <v>-22.96</v>
      </c>
      <c r="C265" s="11" t="s">
        <v>92</v>
      </c>
      <c r="D265">
        <v>7</v>
      </c>
    </row>
    <row r="266" spans="1:4">
      <c r="A266" s="3" t="s">
        <v>77</v>
      </c>
      <c r="B266" s="97">
        <v>-20.04</v>
      </c>
      <c r="C266" s="11" t="s">
        <v>92</v>
      </c>
      <c r="D266">
        <v>7</v>
      </c>
    </row>
    <row r="267" spans="1:4">
      <c r="A267" s="3" t="s">
        <v>38</v>
      </c>
      <c r="B267" s="97">
        <v>1.63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5</v>
      </c>
      <c r="D269"/>
    </row>
    <row r="270" spans="1:4">
      <c r="A270" s="3" t="s">
        <v>190</v>
      </c>
      <c r="B270"/>
      <c r="C270" s="98" t="s">
        <v>67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25.43</v>
      </c>
      <c r="C272"/>
      <c r="D272"/>
    </row>
    <row r="273" spans="1:4">
      <c r="A273" s="3" t="s">
        <v>75</v>
      </c>
      <c r="B273" s="97">
        <v>25.93</v>
      </c>
      <c r="C273"/>
      <c r="D273"/>
    </row>
    <row r="274" spans="1:4">
      <c r="A274" s="3" t="s">
        <v>76</v>
      </c>
      <c r="B274" s="97">
        <v>18.690000000000001</v>
      </c>
      <c r="C274"/>
      <c r="D274"/>
    </row>
    <row r="275" spans="1:4">
      <c r="A275" s="3" t="s">
        <v>77</v>
      </c>
      <c r="B275" s="97">
        <v>14.26</v>
      </c>
      <c r="C275"/>
      <c r="D275"/>
    </row>
    <row r="276" spans="1:4">
      <c r="A276" s="3" t="s">
        <v>38</v>
      </c>
      <c r="B276" s="97">
        <v>27.72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5</v>
      </c>
    </row>
    <row r="291" spans="1:4">
      <c r="A291" s="3" t="s">
        <v>190</v>
      </c>
      <c r="B291" s="6" t="s">
        <v>230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/>
    </row>
    <row r="295" spans="1:4">
      <c r="A295" s="3" t="s">
        <v>206</v>
      </c>
      <c r="B295" s="6"/>
    </row>
    <row r="296" spans="1:4">
      <c r="A296" s="3" t="s">
        <v>207</v>
      </c>
      <c r="B296" s="6"/>
    </row>
    <row r="297" spans="1:4">
      <c r="A297" s="3" t="s">
        <v>208</v>
      </c>
      <c r="B297" s="6"/>
    </row>
    <row r="298" spans="1:4">
      <c r="A298" s="3" t="s">
        <v>209</v>
      </c>
      <c r="B298" s="6"/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5</v>
      </c>
    </row>
    <row r="310" spans="1:4">
      <c r="A310" s="3" t="s">
        <v>190</v>
      </c>
      <c r="B310" s="6" t="s">
        <v>230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/>
    </row>
    <row r="314" spans="1:4">
      <c r="A314" s="3" t="s">
        <v>212</v>
      </c>
      <c r="B314" s="6"/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5</v>
      </c>
    </row>
    <row r="330" spans="1:4">
      <c r="A330" s="3" t="s">
        <v>190</v>
      </c>
      <c r="B330" s="6" t="s">
        <v>230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/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5</v>
      </c>
    </row>
    <row r="346" spans="1:4">
      <c r="A346" s="3" t="s">
        <v>190</v>
      </c>
      <c r="B346" s="6" t="s">
        <v>230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/>
    </row>
    <row r="350" spans="1:4">
      <c r="A350" s="3">
        <v>2</v>
      </c>
      <c r="B350" s="6"/>
    </row>
    <row r="351" spans="1:4">
      <c r="A351" s="3">
        <v>3</v>
      </c>
      <c r="B351" s="6"/>
    </row>
    <row r="352" spans="1:4">
      <c r="A352" s="3">
        <v>4</v>
      </c>
      <c r="B352" s="6"/>
    </row>
    <row r="353" spans="1:2">
      <c r="A353" s="3">
        <v>5</v>
      </c>
      <c r="B353" s="6"/>
    </row>
    <row r="354" spans="1:2">
      <c r="A354" s="3">
        <v>6</v>
      </c>
      <c r="B354" s="6"/>
    </row>
    <row r="355" spans="1:2">
      <c r="A355" s="3">
        <v>7</v>
      </c>
      <c r="B355" s="6"/>
    </row>
    <row r="356" spans="1:2">
      <c r="A356" s="3">
        <v>8</v>
      </c>
      <c r="B356" s="6"/>
    </row>
    <row r="357" spans="1:2">
      <c r="A357" s="3">
        <v>9</v>
      </c>
      <c r="B357" s="6"/>
    </row>
    <row r="358" spans="1:2">
      <c r="A358" s="3">
        <v>10</v>
      </c>
      <c r="B358" s="6"/>
    </row>
    <row r="359" spans="1:2">
      <c r="A359" s="3">
        <v>11</v>
      </c>
      <c r="B359" s="6"/>
    </row>
    <row r="360" spans="1:2">
      <c r="A360" s="3">
        <v>12</v>
      </c>
      <c r="B360" s="6"/>
    </row>
    <row r="361" spans="1:2">
      <c r="A361" s="3">
        <v>13</v>
      </c>
      <c r="B361" s="6"/>
    </row>
    <row r="362" spans="1:2">
      <c r="A362" s="3">
        <v>14</v>
      </c>
      <c r="B362" s="6"/>
    </row>
    <row r="363" spans="1:2">
      <c r="A363" s="3">
        <v>15</v>
      </c>
      <c r="B363" s="6"/>
    </row>
    <row r="364" spans="1:2">
      <c r="A364" s="3">
        <v>16</v>
      </c>
      <c r="B364" s="6"/>
    </row>
    <row r="365" spans="1:2">
      <c r="A365" s="3">
        <v>17</v>
      </c>
      <c r="B365" s="6"/>
    </row>
    <row r="366" spans="1:2">
      <c r="A366" s="3">
        <v>18</v>
      </c>
      <c r="B366" s="6"/>
    </row>
    <row r="367" spans="1:2">
      <c r="A367" s="3">
        <v>19</v>
      </c>
      <c r="B367" s="6"/>
    </row>
    <row r="368" spans="1:2">
      <c r="A368" s="3">
        <v>20</v>
      </c>
      <c r="B368" s="6"/>
    </row>
    <row r="369" spans="1:4">
      <c r="A369" s="3">
        <v>21</v>
      </c>
      <c r="B369" s="6"/>
    </row>
    <row r="370" spans="1:4">
      <c r="A370" s="3">
        <v>22</v>
      </c>
      <c r="B370" s="6"/>
    </row>
    <row r="371" spans="1:4">
      <c r="A371" s="3">
        <v>23</v>
      </c>
      <c r="B371" s="6"/>
    </row>
    <row r="372" spans="1:4">
      <c r="A372" s="3">
        <v>24</v>
      </c>
      <c r="B372" s="6"/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5</v>
      </c>
    </row>
    <row r="386" spans="1:4">
      <c r="A386" s="3" t="s">
        <v>190</v>
      </c>
      <c r="B386" s="6" t="s">
        <v>230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/>
    </row>
    <row r="390" spans="1:4">
      <c r="A390" s="3">
        <v>2</v>
      </c>
      <c r="B390" s="6"/>
    </row>
    <row r="391" spans="1:4">
      <c r="A391" s="3">
        <v>3</v>
      </c>
      <c r="B391" s="6"/>
    </row>
    <row r="392" spans="1:4">
      <c r="A392" s="3">
        <v>4</v>
      </c>
      <c r="B392" s="6"/>
    </row>
    <row r="393" spans="1:4">
      <c r="A393" s="3">
        <v>5</v>
      </c>
      <c r="B393" s="6"/>
    </row>
    <row r="394" spans="1:4">
      <c r="A394" s="3">
        <v>6</v>
      </c>
      <c r="B394" s="6"/>
    </row>
    <row r="395" spans="1:4">
      <c r="A395" s="3">
        <v>7</v>
      </c>
      <c r="B395" s="6"/>
    </row>
    <row r="396" spans="1:4">
      <c r="A396" s="3">
        <v>8</v>
      </c>
      <c r="B396" s="6"/>
    </row>
    <row r="397" spans="1:4">
      <c r="A397" s="3">
        <v>9</v>
      </c>
      <c r="B397" s="6"/>
    </row>
    <row r="398" spans="1:4">
      <c r="A398" s="3">
        <v>10</v>
      </c>
      <c r="B398" s="6"/>
    </row>
    <row r="399" spans="1:4">
      <c r="A399" s="3">
        <v>11</v>
      </c>
      <c r="B399" s="6"/>
    </row>
    <row r="400" spans="1:4">
      <c r="A400" s="3">
        <v>12</v>
      </c>
      <c r="B400" s="6"/>
    </row>
    <row r="401" spans="1:4">
      <c r="A401" s="3">
        <v>13</v>
      </c>
      <c r="B401" s="6"/>
    </row>
    <row r="402" spans="1:4">
      <c r="A402" s="3">
        <v>14</v>
      </c>
      <c r="B402" s="6"/>
    </row>
    <row r="403" spans="1:4">
      <c r="A403" s="3">
        <v>15</v>
      </c>
      <c r="B403" s="6"/>
    </row>
    <row r="404" spans="1:4">
      <c r="A404" s="3">
        <v>16</v>
      </c>
      <c r="B404" s="6"/>
    </row>
    <row r="405" spans="1:4">
      <c r="A405" s="3">
        <v>17</v>
      </c>
      <c r="B405" s="6"/>
    </row>
    <row r="406" spans="1:4">
      <c r="A406" s="3">
        <v>18</v>
      </c>
      <c r="B406" s="6"/>
    </row>
    <row r="407" spans="1:4">
      <c r="A407" s="3">
        <v>19</v>
      </c>
      <c r="B407" s="6"/>
    </row>
    <row r="408" spans="1:4">
      <c r="A408" s="3">
        <v>20</v>
      </c>
      <c r="B408" s="6"/>
    </row>
    <row r="409" spans="1:4">
      <c r="A409" s="3">
        <v>21</v>
      </c>
      <c r="B409" s="6"/>
    </row>
    <row r="410" spans="1:4">
      <c r="A410" s="3">
        <v>22</v>
      </c>
      <c r="B410" s="6"/>
    </row>
    <row r="411" spans="1:4">
      <c r="A411" s="3">
        <v>23</v>
      </c>
      <c r="B411" s="6"/>
    </row>
    <row r="412" spans="1:4">
      <c r="A412" s="3">
        <v>24</v>
      </c>
      <c r="B412" s="6"/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5</v>
      </c>
    </row>
    <row r="426" spans="1:4">
      <c r="A426" s="3" t="s">
        <v>190</v>
      </c>
      <c r="B426" s="6" t="s">
        <v>230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/>
    </row>
    <row r="430" spans="1:4">
      <c r="A430" s="3">
        <v>2</v>
      </c>
      <c r="B430" s="6"/>
    </row>
    <row r="431" spans="1:4">
      <c r="A431" s="3">
        <v>3</v>
      </c>
      <c r="B431" s="6"/>
    </row>
    <row r="432" spans="1:4">
      <c r="A432" s="3">
        <v>4</v>
      </c>
      <c r="B432" s="6"/>
    </row>
    <row r="433" spans="1:2">
      <c r="A433" s="3">
        <v>5</v>
      </c>
      <c r="B433" s="6"/>
    </row>
    <row r="434" spans="1:2">
      <c r="A434" s="3">
        <v>6</v>
      </c>
      <c r="B434" s="6"/>
    </row>
    <row r="435" spans="1:2">
      <c r="A435" s="3">
        <v>7</v>
      </c>
      <c r="B435" s="6"/>
    </row>
    <row r="436" spans="1:2">
      <c r="A436" s="3">
        <v>8</v>
      </c>
      <c r="B436" s="6"/>
    </row>
    <row r="437" spans="1:2">
      <c r="A437" s="3">
        <v>9</v>
      </c>
      <c r="B437" s="6"/>
    </row>
    <row r="438" spans="1:2">
      <c r="A438" s="3">
        <v>10</v>
      </c>
      <c r="B438" s="6"/>
    </row>
    <row r="439" spans="1:2">
      <c r="A439" s="3">
        <v>11</v>
      </c>
      <c r="B439" s="6"/>
    </row>
    <row r="440" spans="1:2">
      <c r="A440" s="3">
        <v>12</v>
      </c>
      <c r="B440" s="6"/>
    </row>
    <row r="441" spans="1:2">
      <c r="A441" s="3">
        <v>13</v>
      </c>
      <c r="B441" s="6"/>
    </row>
    <row r="442" spans="1:2">
      <c r="A442" s="3">
        <v>14</v>
      </c>
      <c r="B442" s="6"/>
    </row>
    <row r="443" spans="1:2">
      <c r="A443" s="3">
        <v>15</v>
      </c>
      <c r="B443" s="6"/>
    </row>
    <row r="444" spans="1:2">
      <c r="A444" s="3">
        <v>16</v>
      </c>
      <c r="B444" s="6"/>
    </row>
    <row r="445" spans="1:2">
      <c r="A445" s="3">
        <v>17</v>
      </c>
      <c r="B445" s="6"/>
    </row>
    <row r="446" spans="1:2">
      <c r="A446" s="3">
        <v>18</v>
      </c>
      <c r="B446" s="6"/>
    </row>
    <row r="447" spans="1:2">
      <c r="A447" s="3">
        <v>19</v>
      </c>
      <c r="B447" s="6"/>
    </row>
    <row r="448" spans="1:2">
      <c r="A448" s="3">
        <v>20</v>
      </c>
      <c r="B448" s="6"/>
    </row>
    <row r="449" spans="1:4">
      <c r="A449" s="3">
        <v>21</v>
      </c>
      <c r="B449" s="6"/>
    </row>
    <row r="450" spans="1:4">
      <c r="A450" s="3">
        <v>22</v>
      </c>
      <c r="B450" s="6"/>
    </row>
    <row r="451" spans="1:4">
      <c r="A451" s="3">
        <v>23</v>
      </c>
      <c r="B451" s="6"/>
    </row>
    <row r="452" spans="1:4">
      <c r="A452" s="3">
        <v>24</v>
      </c>
      <c r="B452" s="6"/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5</v>
      </c>
    </row>
    <row r="466" spans="1:4">
      <c r="A466" s="3" t="s">
        <v>190</v>
      </c>
      <c r="B466" s="6" t="s">
        <v>230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/>
    </row>
    <row r="470" spans="1:4">
      <c r="A470" s="3">
        <v>2</v>
      </c>
      <c r="B470" s="6"/>
    </row>
    <row r="471" spans="1:4">
      <c r="A471" s="3">
        <v>3</v>
      </c>
      <c r="B471" s="6"/>
    </row>
    <row r="472" spans="1:4">
      <c r="A472" s="3">
        <v>4</v>
      </c>
      <c r="B472" s="6"/>
    </row>
    <row r="473" spans="1:4">
      <c r="A473" s="3">
        <v>5</v>
      </c>
      <c r="B473" s="6"/>
    </row>
    <row r="474" spans="1:4">
      <c r="A474" s="3">
        <v>6</v>
      </c>
      <c r="B474" s="6"/>
    </row>
    <row r="475" spans="1:4">
      <c r="A475" s="3">
        <v>7</v>
      </c>
      <c r="B475" s="6"/>
    </row>
    <row r="476" spans="1:4">
      <c r="A476" s="3">
        <v>8</v>
      </c>
      <c r="B476" s="6"/>
    </row>
    <row r="477" spans="1:4">
      <c r="A477" s="3">
        <v>9</v>
      </c>
      <c r="B477" s="6"/>
    </row>
    <row r="478" spans="1:4">
      <c r="A478" s="3">
        <v>10</v>
      </c>
      <c r="B478" s="6"/>
    </row>
    <row r="479" spans="1:4">
      <c r="A479" s="3">
        <v>11</v>
      </c>
      <c r="B479" s="6"/>
    </row>
    <row r="480" spans="1:4">
      <c r="A480" s="3">
        <v>12</v>
      </c>
      <c r="B480" s="6"/>
    </row>
    <row r="481" spans="1:4">
      <c r="A481" s="3">
        <v>13</v>
      </c>
      <c r="B481" s="6"/>
    </row>
    <row r="482" spans="1:4">
      <c r="A482" s="3">
        <v>14</v>
      </c>
      <c r="B482" s="6"/>
    </row>
    <row r="483" spans="1:4">
      <c r="A483" s="3">
        <v>15</v>
      </c>
      <c r="B483" s="6"/>
    </row>
    <row r="484" spans="1:4">
      <c r="A484" s="3">
        <v>16</v>
      </c>
      <c r="B484" s="6"/>
    </row>
    <row r="485" spans="1:4">
      <c r="A485" s="3">
        <v>17</v>
      </c>
      <c r="B485" s="6"/>
    </row>
    <row r="486" spans="1:4">
      <c r="A486" s="3">
        <v>18</v>
      </c>
      <c r="B486" s="6"/>
    </row>
    <row r="487" spans="1:4">
      <c r="A487" s="3">
        <v>19</v>
      </c>
      <c r="B487" s="6"/>
    </row>
    <row r="488" spans="1:4">
      <c r="A488" s="3">
        <v>20</v>
      </c>
      <c r="B488" s="6"/>
    </row>
    <row r="489" spans="1:4">
      <c r="A489" s="3">
        <v>21</v>
      </c>
      <c r="B489" s="6"/>
    </row>
    <row r="490" spans="1:4">
      <c r="A490" s="3">
        <v>22</v>
      </c>
      <c r="B490" s="6"/>
    </row>
    <row r="491" spans="1:4">
      <c r="A491" s="3">
        <v>23</v>
      </c>
      <c r="B491" s="6"/>
    </row>
    <row r="492" spans="1:4">
      <c r="A492" s="3">
        <v>24</v>
      </c>
      <c r="B492" s="6"/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5</v>
      </c>
    </row>
    <row r="505" spans="1:4">
      <c r="A505" s="3" t="s">
        <v>190</v>
      </c>
      <c r="B505" s="6" t="s">
        <v>230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-12.040929999999999</v>
      </c>
    </row>
    <row r="509" spans="1:4">
      <c r="A509" s="3">
        <v>2</v>
      </c>
      <c r="B509" s="6">
        <v>-13.523020000000001</v>
      </c>
    </row>
    <row r="510" spans="1:4">
      <c r="A510" s="3">
        <v>3</v>
      </c>
      <c r="B510" s="6">
        <v>-14.40184</v>
      </c>
    </row>
    <row r="511" spans="1:4">
      <c r="A511" s="3">
        <v>4</v>
      </c>
      <c r="B511" s="6">
        <v>-15.25975</v>
      </c>
    </row>
    <row r="512" spans="1:4">
      <c r="A512" s="3">
        <v>5</v>
      </c>
      <c r="B512" s="6">
        <v>-15.99878</v>
      </c>
    </row>
    <row r="513" spans="1:2">
      <c r="A513" s="3">
        <v>6</v>
      </c>
      <c r="B513" s="6">
        <v>-16.398319999999998</v>
      </c>
    </row>
    <row r="514" spans="1:2">
      <c r="A514" s="3">
        <v>7</v>
      </c>
      <c r="B514" s="6">
        <v>-17.010829999999999</v>
      </c>
    </row>
    <row r="515" spans="1:2">
      <c r="A515" s="3">
        <v>8</v>
      </c>
      <c r="B515" s="6">
        <v>-17.053129999999999</v>
      </c>
    </row>
    <row r="516" spans="1:2">
      <c r="A516" s="3">
        <v>9</v>
      </c>
      <c r="B516" s="6">
        <v>-13.73638</v>
      </c>
    </row>
    <row r="517" spans="1:2">
      <c r="A517" s="3">
        <v>10</v>
      </c>
      <c r="B517" s="6">
        <v>-7.993716</v>
      </c>
    </row>
    <row r="518" spans="1:2">
      <c r="A518" s="3">
        <v>11</v>
      </c>
      <c r="B518" s="6">
        <v>2.6043159999999999</v>
      </c>
    </row>
    <row r="519" spans="1:2">
      <c r="A519" s="3">
        <v>12</v>
      </c>
      <c r="B519" s="6">
        <v>12.215059999999999</v>
      </c>
    </row>
    <row r="520" spans="1:2">
      <c r="A520" s="3">
        <v>13</v>
      </c>
      <c r="B520" s="6">
        <v>20.860199999999999</v>
      </c>
    </row>
    <row r="521" spans="1:2">
      <c r="A521" s="3">
        <v>14</v>
      </c>
      <c r="B521" s="6">
        <v>27.53201</v>
      </c>
    </row>
    <row r="522" spans="1:2">
      <c r="A522" s="3">
        <v>15</v>
      </c>
      <c r="B522" s="6">
        <v>31.328890000000001</v>
      </c>
    </row>
    <row r="523" spans="1:2">
      <c r="A523" s="3">
        <v>16</v>
      </c>
      <c r="B523" s="6">
        <v>31.059419999999999</v>
      </c>
    </row>
    <row r="524" spans="1:2">
      <c r="A524" s="3">
        <v>17</v>
      </c>
      <c r="B524" s="6">
        <v>24.280139999999999</v>
      </c>
    </row>
    <row r="525" spans="1:2">
      <c r="A525" s="3">
        <v>18</v>
      </c>
      <c r="B525" s="6">
        <v>17.463360000000002</v>
      </c>
    </row>
    <row r="526" spans="1:2">
      <c r="A526" s="3">
        <v>19</v>
      </c>
      <c r="B526" s="6">
        <v>12.05287</v>
      </c>
    </row>
    <row r="527" spans="1:2">
      <c r="A527" s="3">
        <v>20</v>
      </c>
      <c r="B527" s="6">
        <v>7.5727209999999996</v>
      </c>
    </row>
    <row r="528" spans="1:2">
      <c r="A528" s="3">
        <v>21</v>
      </c>
      <c r="B528" s="6">
        <v>3.5981290000000001</v>
      </c>
    </row>
    <row r="529" spans="1:4">
      <c r="A529" s="3">
        <v>22</v>
      </c>
      <c r="B529" s="6">
        <v>0.51861420000000003</v>
      </c>
    </row>
    <row r="530" spans="1:4">
      <c r="A530" s="3">
        <v>23</v>
      </c>
      <c r="B530" s="6">
        <v>-1.9380599999999999</v>
      </c>
    </row>
    <row r="531" spans="1:4">
      <c r="A531" s="3">
        <v>24</v>
      </c>
      <c r="B531" s="6">
        <v>-4.0741290000000001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5</v>
      </c>
    </row>
    <row r="545" spans="1:4">
      <c r="A545" s="3" t="s">
        <v>190</v>
      </c>
      <c r="B545" s="6" t="s">
        <v>230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-0.17002049999999999</v>
      </c>
    </row>
    <row r="549" spans="1:4">
      <c r="A549" s="3">
        <v>2</v>
      </c>
      <c r="B549" s="6">
        <v>-0.79333200000000004</v>
      </c>
    </row>
    <row r="550" spans="1:4">
      <c r="A550" s="3">
        <v>3</v>
      </c>
      <c r="B550" s="6">
        <v>-1.0907659999999999</v>
      </c>
    </row>
    <row r="551" spans="1:4">
      <c r="A551" s="3">
        <v>4</v>
      </c>
      <c r="B551" s="6">
        <v>-1.674518</v>
      </c>
    </row>
    <row r="552" spans="1:4">
      <c r="A552" s="3">
        <v>5</v>
      </c>
      <c r="B552" s="6">
        <v>-2.041385</v>
      </c>
    </row>
    <row r="553" spans="1:4">
      <c r="A553" s="3">
        <v>6</v>
      </c>
      <c r="B553" s="6">
        <v>-2.432849</v>
      </c>
    </row>
    <row r="554" spans="1:4">
      <c r="A554" s="3">
        <v>7</v>
      </c>
      <c r="B554" s="6">
        <v>-2.9701719999999998</v>
      </c>
    </row>
    <row r="555" spans="1:4">
      <c r="A555" s="3">
        <v>8</v>
      </c>
      <c r="B555" s="6">
        <v>-3.1541109999999999</v>
      </c>
    </row>
    <row r="556" spans="1:4">
      <c r="A556" s="3">
        <v>9</v>
      </c>
      <c r="B556" s="6">
        <v>-2.3937599999999999</v>
      </c>
    </row>
    <row r="557" spans="1:4">
      <c r="A557" s="3">
        <v>10</v>
      </c>
      <c r="B557" s="6">
        <v>-1.0923590000000001</v>
      </c>
    </row>
    <row r="558" spans="1:4">
      <c r="A558" s="3">
        <v>11</v>
      </c>
      <c r="B558" s="6">
        <v>1.5953360000000001</v>
      </c>
    </row>
    <row r="559" spans="1:4">
      <c r="A559" s="3">
        <v>12</v>
      </c>
      <c r="B559" s="6">
        <v>3.6248589999999998</v>
      </c>
    </row>
    <row r="560" spans="1:4">
      <c r="A560" s="3">
        <v>13</v>
      </c>
      <c r="B560" s="6">
        <v>5.6202759999999996</v>
      </c>
    </row>
    <row r="561" spans="1:4">
      <c r="A561" s="3">
        <v>14</v>
      </c>
      <c r="B561" s="6">
        <v>7.3237449999999997</v>
      </c>
    </row>
    <row r="562" spans="1:4">
      <c r="A562" s="3">
        <v>15</v>
      </c>
      <c r="B562" s="6">
        <v>8.2691359999999996</v>
      </c>
    </row>
    <row r="563" spans="1:4">
      <c r="A563" s="3">
        <v>16</v>
      </c>
      <c r="B563" s="6">
        <v>8.1513120000000008</v>
      </c>
    </row>
    <row r="564" spans="1:4">
      <c r="A564" s="3">
        <v>17</v>
      </c>
      <c r="B564" s="6">
        <v>6.5308599999999997</v>
      </c>
    </row>
    <row r="565" spans="1:4">
      <c r="A565" s="3">
        <v>18</v>
      </c>
      <c r="B565" s="6">
        <v>5.2506139999999997</v>
      </c>
    </row>
    <row r="566" spans="1:4">
      <c r="A566" s="3">
        <v>19</v>
      </c>
      <c r="B566" s="6">
        <v>4.5190869999999999</v>
      </c>
    </row>
    <row r="567" spans="1:4">
      <c r="A567" s="3">
        <v>20</v>
      </c>
      <c r="B567" s="6">
        <v>3.8832390000000001</v>
      </c>
    </row>
    <row r="568" spans="1:4">
      <c r="A568" s="3">
        <v>21</v>
      </c>
      <c r="B568" s="6">
        <v>3.2206000000000001</v>
      </c>
    </row>
    <row r="569" spans="1:4">
      <c r="A569" s="3">
        <v>22</v>
      </c>
      <c r="B569" s="6">
        <v>2.848462</v>
      </c>
    </row>
    <row r="570" spans="1:4">
      <c r="A570" s="3">
        <v>23</v>
      </c>
      <c r="B570" s="6">
        <v>2.4744579999999998</v>
      </c>
    </row>
    <row r="571" spans="1:4">
      <c r="A571" s="3">
        <v>24</v>
      </c>
      <c r="B571" s="6">
        <v>1.8993629999999999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5</v>
      </c>
    </row>
    <row r="585" spans="1:4">
      <c r="A585" s="3" t="s">
        <v>190</v>
      </c>
      <c r="B585" s="6" t="s">
        <v>230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22.222999999999999</v>
      </c>
    </row>
    <row r="589" spans="1:4">
      <c r="A589" s="3">
        <v>2</v>
      </c>
      <c r="B589" s="6">
        <v>21.154589999999999</v>
      </c>
    </row>
    <row r="590" spans="1:4">
      <c r="A590" s="3">
        <v>3</v>
      </c>
      <c r="B590" s="6">
        <v>20.30677</v>
      </c>
    </row>
    <row r="591" spans="1:4">
      <c r="A591" s="3">
        <v>4</v>
      </c>
      <c r="B591" s="6">
        <v>19.52177</v>
      </c>
    </row>
    <row r="592" spans="1:4">
      <c r="A592" s="3">
        <v>5</v>
      </c>
      <c r="B592" s="6">
        <v>19.29496</v>
      </c>
    </row>
    <row r="593" spans="1:2">
      <c r="A593" s="3">
        <v>6</v>
      </c>
      <c r="B593" s="6">
        <v>19.91442</v>
      </c>
    </row>
    <row r="594" spans="1:2">
      <c r="A594" s="3">
        <v>7</v>
      </c>
      <c r="B594" s="6">
        <v>22.528390000000002</v>
      </c>
    </row>
    <row r="595" spans="1:2">
      <c r="A595" s="3">
        <v>8</v>
      </c>
      <c r="B595" s="6">
        <v>25.027460000000001</v>
      </c>
    </row>
    <row r="596" spans="1:2">
      <c r="A596" s="3">
        <v>9</v>
      </c>
      <c r="B596" s="6">
        <v>28.33267</v>
      </c>
    </row>
    <row r="597" spans="1:2">
      <c r="A597" s="3">
        <v>10</v>
      </c>
      <c r="B597" s="6">
        <v>31.831119999999999</v>
      </c>
    </row>
    <row r="598" spans="1:2">
      <c r="A598" s="3">
        <v>11</v>
      </c>
      <c r="B598" s="6">
        <v>35.825040000000001</v>
      </c>
    </row>
    <row r="599" spans="1:2">
      <c r="A599" s="3">
        <v>12</v>
      </c>
      <c r="B599" s="6">
        <v>40.197270000000003</v>
      </c>
    </row>
    <row r="600" spans="1:2">
      <c r="A600" s="3">
        <v>13</v>
      </c>
      <c r="B600" s="6">
        <v>43.902610000000003</v>
      </c>
    </row>
    <row r="601" spans="1:2">
      <c r="A601" s="3">
        <v>14</v>
      </c>
      <c r="B601" s="6">
        <v>46.346359999999997</v>
      </c>
    </row>
    <row r="602" spans="1:2">
      <c r="A602" s="3">
        <v>15</v>
      </c>
      <c r="B602" s="6">
        <v>47.636229999999998</v>
      </c>
    </row>
    <row r="603" spans="1:2">
      <c r="A603" s="3">
        <v>16</v>
      </c>
      <c r="B603" s="6">
        <v>47.60286</v>
      </c>
    </row>
    <row r="604" spans="1:2">
      <c r="A604" s="3">
        <v>17</v>
      </c>
      <c r="B604" s="6">
        <v>47.340620000000001</v>
      </c>
    </row>
    <row r="605" spans="1:2">
      <c r="A605" s="3">
        <v>18</v>
      </c>
      <c r="B605" s="6">
        <v>45.396410000000003</v>
      </c>
    </row>
    <row r="606" spans="1:2">
      <c r="A606" s="3">
        <v>19</v>
      </c>
      <c r="B606" s="6">
        <v>33.703429999999997</v>
      </c>
    </row>
    <row r="607" spans="1:2">
      <c r="A607" s="3">
        <v>20</v>
      </c>
      <c r="B607" s="6">
        <v>30.866379999999999</v>
      </c>
    </row>
    <row r="608" spans="1:2">
      <c r="A608" s="3">
        <v>21</v>
      </c>
      <c r="B608" s="6">
        <v>28.694959999999998</v>
      </c>
    </row>
    <row r="609" spans="1:4">
      <c r="A609" s="3">
        <v>22</v>
      </c>
      <c r="B609" s="6">
        <v>26.496790000000001</v>
      </c>
    </row>
    <row r="610" spans="1:4">
      <c r="A610" s="3">
        <v>23</v>
      </c>
      <c r="B610" s="6">
        <v>25.684439999999999</v>
      </c>
    </row>
    <row r="611" spans="1:4">
      <c r="A611" s="3">
        <v>24</v>
      </c>
      <c r="B611" s="6">
        <v>24.054269999999999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5</v>
      </c>
    </row>
    <row r="625" spans="1:4">
      <c r="A625" s="3" t="s">
        <v>190</v>
      </c>
      <c r="B625" s="6" t="s">
        <v>230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24.560130000000001</v>
      </c>
    </row>
    <row r="629" spans="1:4">
      <c r="A629" s="3">
        <v>2</v>
      </c>
      <c r="B629" s="6">
        <v>23.896329999999999</v>
      </c>
    </row>
    <row r="630" spans="1:4">
      <c r="A630" s="3">
        <v>3</v>
      </c>
      <c r="B630" s="6">
        <v>23.312629999999999</v>
      </c>
    </row>
    <row r="631" spans="1:4">
      <c r="A631" s="3">
        <v>4</v>
      </c>
      <c r="B631" s="6">
        <v>22.68233</v>
      </c>
    </row>
    <row r="632" spans="1:4">
      <c r="A632" s="3">
        <v>5</v>
      </c>
      <c r="B632" s="6">
        <v>22.4527</v>
      </c>
    </row>
    <row r="633" spans="1:4">
      <c r="A633" s="3">
        <v>6</v>
      </c>
      <c r="B633" s="6">
        <v>22.812750000000001</v>
      </c>
    </row>
    <row r="634" spans="1:4">
      <c r="A634" s="3">
        <v>7</v>
      </c>
      <c r="B634" s="6">
        <v>24.667750000000002</v>
      </c>
    </row>
    <row r="635" spans="1:4">
      <c r="A635" s="3">
        <v>8</v>
      </c>
      <c r="B635" s="6">
        <v>27.358609999999999</v>
      </c>
    </row>
    <row r="636" spans="1:4">
      <c r="A636" s="3">
        <v>9</v>
      </c>
      <c r="B636" s="6">
        <v>28.322890000000001</v>
      </c>
    </row>
    <row r="637" spans="1:4">
      <c r="A637" s="3">
        <v>10</v>
      </c>
      <c r="B637" s="6">
        <v>29.207380000000001</v>
      </c>
    </row>
    <row r="638" spans="1:4">
      <c r="A638" s="3">
        <v>11</v>
      </c>
      <c r="B638" s="6">
        <v>30.19013</v>
      </c>
    </row>
    <row r="639" spans="1:4">
      <c r="A639" s="3">
        <v>12</v>
      </c>
      <c r="B639" s="6">
        <v>31.335180000000001</v>
      </c>
    </row>
    <row r="640" spans="1:4">
      <c r="A640" s="3">
        <v>13</v>
      </c>
      <c r="B640" s="6">
        <v>32.187910000000002</v>
      </c>
    </row>
    <row r="641" spans="1:4">
      <c r="A641" s="3">
        <v>14</v>
      </c>
      <c r="B641" s="6">
        <v>32.845039999999997</v>
      </c>
    </row>
    <row r="642" spans="1:4">
      <c r="A642" s="3">
        <v>15</v>
      </c>
      <c r="B642" s="6">
        <v>33.119790000000002</v>
      </c>
    </row>
    <row r="643" spans="1:4">
      <c r="A643" s="3">
        <v>16</v>
      </c>
      <c r="B643" s="6">
        <v>33.247810000000001</v>
      </c>
    </row>
    <row r="644" spans="1:4">
      <c r="A644" s="3">
        <v>17</v>
      </c>
      <c r="B644" s="6">
        <v>33.352310000000003</v>
      </c>
    </row>
    <row r="645" spans="1:4">
      <c r="A645" s="3">
        <v>18</v>
      </c>
      <c r="B645" s="6">
        <v>32.996040000000001</v>
      </c>
    </row>
    <row r="646" spans="1:4">
      <c r="A646" s="3">
        <v>19</v>
      </c>
      <c r="B646" s="6">
        <v>30.203040000000001</v>
      </c>
    </row>
    <row r="647" spans="1:4">
      <c r="A647" s="3">
        <v>20</v>
      </c>
      <c r="B647" s="6">
        <v>29.353449999999999</v>
      </c>
    </row>
    <row r="648" spans="1:4">
      <c r="A648" s="3">
        <v>21</v>
      </c>
      <c r="B648" s="6">
        <v>28.541589999999999</v>
      </c>
    </row>
    <row r="649" spans="1:4">
      <c r="A649" s="3">
        <v>22</v>
      </c>
      <c r="B649" s="6">
        <v>27.375900000000001</v>
      </c>
    </row>
    <row r="650" spans="1:4">
      <c r="A650" s="3">
        <v>23</v>
      </c>
      <c r="B650" s="6">
        <v>27.174040000000002</v>
      </c>
    </row>
    <row r="651" spans="1:4">
      <c r="A651" s="3">
        <v>24</v>
      </c>
      <c r="B651" s="6">
        <v>25.98047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5</v>
      </c>
    </row>
    <row r="665" spans="1:4">
      <c r="A665" s="3" t="s">
        <v>190</v>
      </c>
      <c r="B665" s="6" t="s">
        <v>230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3.8018230000000002</v>
      </c>
    </row>
    <row r="669" spans="1:4">
      <c r="A669" s="3">
        <v>2</v>
      </c>
      <c r="B669" s="6">
        <v>3.910936</v>
      </c>
    </row>
    <row r="670" spans="1:4">
      <c r="A670" s="3">
        <v>3</v>
      </c>
      <c r="B670" s="6">
        <v>3.8657970000000001</v>
      </c>
    </row>
    <row r="671" spans="1:4">
      <c r="A671" s="3">
        <v>4</v>
      </c>
      <c r="B671" s="6">
        <v>3.9196019999999998</v>
      </c>
    </row>
    <row r="672" spans="1:4">
      <c r="A672" s="3">
        <v>5</v>
      </c>
      <c r="B672" s="6">
        <v>3.940134</v>
      </c>
    </row>
    <row r="673" spans="1:2">
      <c r="A673" s="3">
        <v>6</v>
      </c>
      <c r="B673" s="6">
        <v>3.9258150000000001</v>
      </c>
    </row>
    <row r="674" spans="1:2">
      <c r="A674" s="3">
        <v>7</v>
      </c>
      <c r="B674" s="6">
        <v>3.936957</v>
      </c>
    </row>
    <row r="675" spans="1:2">
      <c r="A675" s="3">
        <v>8</v>
      </c>
      <c r="B675" s="6">
        <v>3.702264</v>
      </c>
    </row>
    <row r="676" spans="1:2">
      <c r="A676" s="3">
        <v>9</v>
      </c>
      <c r="B676" s="6">
        <v>2.6752220000000002</v>
      </c>
    </row>
    <row r="677" spans="1:2">
      <c r="A677" s="3">
        <v>10</v>
      </c>
      <c r="B677" s="6">
        <v>1.3833219999999999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-1.225471</v>
      </c>
    </row>
    <row r="680" spans="1:2">
      <c r="A680" s="3">
        <v>13</v>
      </c>
      <c r="B680" s="6">
        <v>-2.487117</v>
      </c>
    </row>
    <row r="681" spans="1:2">
      <c r="A681" s="3">
        <v>14</v>
      </c>
      <c r="B681" s="6">
        <v>-2.9579409999999999</v>
      </c>
    </row>
    <row r="682" spans="1:2">
      <c r="A682" s="3">
        <v>15</v>
      </c>
      <c r="B682" s="6">
        <v>-2.631008</v>
      </c>
    </row>
    <row r="683" spans="1:2">
      <c r="A683" s="3">
        <v>16</v>
      </c>
      <c r="B683" s="6">
        <v>-1.3491299999999999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0.95016849999999997</v>
      </c>
    </row>
    <row r="686" spans="1:2">
      <c r="A686" s="3">
        <v>19</v>
      </c>
      <c r="B686" s="6">
        <v>2.3779189999999999</v>
      </c>
    </row>
    <row r="687" spans="1:2">
      <c r="A687" s="3">
        <v>20</v>
      </c>
      <c r="B687" s="6">
        <v>2.8664869999999998</v>
      </c>
    </row>
    <row r="688" spans="1:2">
      <c r="A688" s="3">
        <v>21</v>
      </c>
      <c r="B688" s="6">
        <v>3.212612</v>
      </c>
    </row>
    <row r="689" spans="1:4">
      <c r="A689" s="3">
        <v>22</v>
      </c>
      <c r="B689" s="6">
        <v>3.2845110000000002</v>
      </c>
    </row>
    <row r="690" spans="1:4">
      <c r="A690" s="3">
        <v>23</v>
      </c>
      <c r="B690" s="6">
        <v>3.3307470000000001</v>
      </c>
    </row>
    <row r="691" spans="1:4">
      <c r="A691" s="3">
        <v>24</v>
      </c>
      <c r="B691" s="6">
        <v>3.387975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5</v>
      </c>
    </row>
    <row r="705" spans="1:4">
      <c r="A705" s="3" t="s">
        <v>190</v>
      </c>
      <c r="B705" s="6" t="s">
        <v>230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3.103939</v>
      </c>
    </row>
    <row r="709" spans="1:4">
      <c r="A709" s="3">
        <v>2</v>
      </c>
      <c r="B709" s="6">
        <v>3.1985890000000001</v>
      </c>
    </row>
    <row r="710" spans="1:4">
      <c r="A710" s="3">
        <v>3</v>
      </c>
      <c r="B710" s="6">
        <v>3.2044450000000002</v>
      </c>
    </row>
    <row r="711" spans="1:4">
      <c r="A711" s="3">
        <v>4</v>
      </c>
      <c r="B711" s="6">
        <v>3.3056040000000002</v>
      </c>
    </row>
    <row r="712" spans="1:4">
      <c r="A712" s="3">
        <v>5</v>
      </c>
      <c r="B712" s="6">
        <v>3.3668550000000002</v>
      </c>
    </row>
    <row r="713" spans="1:4">
      <c r="A713" s="3">
        <v>6</v>
      </c>
      <c r="B713" s="6">
        <v>3.3992879999999999</v>
      </c>
    </row>
    <row r="714" spans="1:4">
      <c r="A714" s="3">
        <v>7</v>
      </c>
      <c r="B714" s="6">
        <v>3.453233</v>
      </c>
    </row>
    <row r="715" spans="1:4">
      <c r="A715" s="3">
        <v>8</v>
      </c>
      <c r="B715" s="6">
        <v>3.3760340000000002</v>
      </c>
    </row>
    <row r="716" spans="1:4">
      <c r="A716" s="3">
        <v>9</v>
      </c>
      <c r="B716" s="6">
        <v>2.8980779999999999</v>
      </c>
    </row>
    <row r="717" spans="1:4">
      <c r="A717" s="3">
        <v>10</v>
      </c>
      <c r="B717" s="6">
        <v>2.346263</v>
      </c>
    </row>
    <row r="718" spans="1:4">
      <c r="A718" s="3">
        <v>11</v>
      </c>
      <c r="B718" s="6">
        <v>1.398112</v>
      </c>
    </row>
    <row r="719" spans="1:4">
      <c r="A719" s="3">
        <v>12</v>
      </c>
      <c r="B719" s="6">
        <v>0.37698320000000002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0.1240916</v>
      </c>
    </row>
    <row r="725" spans="1:4">
      <c r="A725" s="3">
        <v>18</v>
      </c>
      <c r="B725" s="6">
        <v>0.76691169999999997</v>
      </c>
    </row>
    <row r="726" spans="1:4">
      <c r="A726" s="3">
        <v>19</v>
      </c>
      <c r="B726" s="6">
        <v>1.3063880000000001</v>
      </c>
    </row>
    <row r="727" spans="1:4">
      <c r="A727" s="3">
        <v>20</v>
      </c>
      <c r="B727" s="6">
        <v>1.613048</v>
      </c>
    </row>
    <row r="728" spans="1:4">
      <c r="A728" s="3">
        <v>21</v>
      </c>
      <c r="B728" s="6">
        <v>1.925513</v>
      </c>
    </row>
    <row r="729" spans="1:4">
      <c r="A729" s="3">
        <v>22</v>
      </c>
      <c r="B729" s="6">
        <v>2.1361189999999999</v>
      </c>
    </row>
    <row r="730" spans="1:4">
      <c r="A730" s="3">
        <v>23</v>
      </c>
      <c r="B730" s="6">
        <v>2.2207560000000002</v>
      </c>
    </row>
    <row r="731" spans="1:4">
      <c r="A731" s="3">
        <v>24</v>
      </c>
      <c r="B731" s="6">
        <v>2.311051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5</v>
      </c>
    </row>
    <row r="746" spans="1:4">
      <c r="A746" s="3" t="s">
        <v>190</v>
      </c>
      <c r="B746" s="6" t="s">
        <v>230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1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6</v>
      </c>
    </row>
    <row r="799" spans="1:2">
      <c r="A799" s="3">
        <v>0</v>
      </c>
      <c r="B799" s="6">
        <v>10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14</v>
      </c>
    </row>
    <row r="804" spans="1:2">
      <c r="A804" s="3">
        <v>5</v>
      </c>
      <c r="B804" s="6">
        <v>25</v>
      </c>
    </row>
    <row r="805" spans="1:2">
      <c r="A805" s="3">
        <v>6</v>
      </c>
      <c r="B805" s="6">
        <v>19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34</v>
      </c>
    </row>
    <row r="808" spans="1:2">
      <c r="A808" s="3">
        <v>9</v>
      </c>
      <c r="B808" s="6">
        <v>42</v>
      </c>
    </row>
    <row r="809" spans="1:2">
      <c r="A809" s="3">
        <v>10</v>
      </c>
      <c r="B809" s="6">
        <v>54</v>
      </c>
    </row>
    <row r="810" spans="1:2">
      <c r="A810" s="3">
        <v>11</v>
      </c>
      <c r="B810" s="6">
        <v>72</v>
      </c>
    </row>
    <row r="811" spans="1:2">
      <c r="A811" s="3">
        <v>12</v>
      </c>
      <c r="B811" s="6">
        <v>115</v>
      </c>
    </row>
    <row r="812" spans="1:2">
      <c r="A812" s="3">
        <v>13</v>
      </c>
      <c r="B812" s="6">
        <v>137</v>
      </c>
    </row>
    <row r="813" spans="1:2">
      <c r="A813" s="3">
        <v>14</v>
      </c>
      <c r="B813" s="6">
        <v>159</v>
      </c>
    </row>
    <row r="814" spans="1:2">
      <c r="A814" s="3">
        <v>15</v>
      </c>
      <c r="B814" s="6">
        <v>165</v>
      </c>
    </row>
    <row r="815" spans="1:2">
      <c r="A815" s="3">
        <v>16</v>
      </c>
      <c r="B815" s="6">
        <v>198</v>
      </c>
    </row>
    <row r="816" spans="1:2">
      <c r="A816" s="3">
        <v>17</v>
      </c>
      <c r="B816" s="6">
        <v>245</v>
      </c>
    </row>
    <row r="817" spans="1:2">
      <c r="A817" s="3">
        <v>18</v>
      </c>
      <c r="B817" s="6">
        <v>277</v>
      </c>
    </row>
    <row r="818" spans="1:2">
      <c r="A818" s="3">
        <v>19</v>
      </c>
      <c r="B818" s="6">
        <v>317</v>
      </c>
    </row>
    <row r="819" spans="1:2">
      <c r="A819" s="3">
        <v>20</v>
      </c>
      <c r="B819" s="6">
        <v>365</v>
      </c>
    </row>
    <row r="820" spans="1:2">
      <c r="A820" s="3">
        <v>21</v>
      </c>
      <c r="B820" s="6">
        <v>358</v>
      </c>
    </row>
    <row r="821" spans="1:2">
      <c r="A821" s="3">
        <v>22</v>
      </c>
      <c r="B821" s="6">
        <v>372</v>
      </c>
    </row>
    <row r="822" spans="1:2">
      <c r="A822" s="3">
        <v>23</v>
      </c>
      <c r="B822" s="6">
        <v>341</v>
      </c>
    </row>
    <row r="823" spans="1:2">
      <c r="A823" s="3">
        <v>24</v>
      </c>
      <c r="B823" s="6">
        <v>368</v>
      </c>
    </row>
    <row r="824" spans="1:2">
      <c r="A824" s="3">
        <v>25</v>
      </c>
      <c r="B824" s="6">
        <v>357</v>
      </c>
    </row>
    <row r="825" spans="1:2">
      <c r="A825" s="3">
        <v>26</v>
      </c>
      <c r="B825" s="6">
        <v>389</v>
      </c>
    </row>
    <row r="826" spans="1:2">
      <c r="A826" s="3">
        <v>27</v>
      </c>
      <c r="B826" s="6">
        <v>420</v>
      </c>
    </row>
    <row r="827" spans="1:2">
      <c r="A827" s="3">
        <v>28</v>
      </c>
      <c r="B827" s="6">
        <v>463</v>
      </c>
    </row>
    <row r="828" spans="1:2">
      <c r="A828" s="3">
        <v>29</v>
      </c>
      <c r="B828" s="6">
        <v>419</v>
      </c>
    </row>
    <row r="829" spans="1:2">
      <c r="A829" s="3">
        <v>30</v>
      </c>
      <c r="B829" s="6">
        <v>396</v>
      </c>
    </row>
    <row r="830" spans="1:2">
      <c r="A830" s="3">
        <v>31</v>
      </c>
      <c r="B830" s="6">
        <v>393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315</v>
      </c>
    </row>
    <row r="833" spans="1:2">
      <c r="A833" s="3">
        <v>34</v>
      </c>
      <c r="B833" s="6">
        <v>321</v>
      </c>
    </row>
    <row r="834" spans="1:2">
      <c r="A834" s="3">
        <v>35</v>
      </c>
      <c r="B834" s="6">
        <v>303</v>
      </c>
    </row>
    <row r="835" spans="1:2">
      <c r="A835" s="3">
        <v>36</v>
      </c>
      <c r="B835" s="6">
        <v>254</v>
      </c>
    </row>
    <row r="836" spans="1:2">
      <c r="A836" s="3">
        <v>37</v>
      </c>
      <c r="B836" s="6">
        <v>195</v>
      </c>
    </row>
    <row r="837" spans="1:2">
      <c r="A837" s="3">
        <v>38</v>
      </c>
      <c r="B837" s="6">
        <v>175</v>
      </c>
    </row>
    <row r="838" spans="1:2">
      <c r="A838" s="3">
        <v>39</v>
      </c>
      <c r="B838" s="6">
        <v>99</v>
      </c>
    </row>
    <row r="839" spans="1:2">
      <c r="A839" s="3">
        <v>40</v>
      </c>
      <c r="B839" s="6">
        <v>66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25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 transitionEvaluation="1" codeName="Sheet75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346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367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DOE21D/NREL</v>
      </c>
    </row>
    <row r="57" spans="1:5">
      <c r="A57" s="5" t="s">
        <v>16</v>
      </c>
    </row>
    <row r="58" spans="1:5">
      <c r="A58" s="5" t="str">
        <f>E48</f>
        <v>DOE21D</v>
      </c>
    </row>
    <row r="61" spans="1:5">
      <c r="A61" s="3" t="s">
        <v>188</v>
      </c>
    </row>
    <row r="62" spans="1:5">
      <c r="A62" s="3" t="s">
        <v>189</v>
      </c>
      <c r="B62" s="6" t="s">
        <v>6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5.7089999999999996</v>
      </c>
    </row>
    <row r="66" spans="1:2">
      <c r="A66" s="3" t="s">
        <v>26</v>
      </c>
      <c r="B66" s="6">
        <v>5.7859999999999996</v>
      </c>
    </row>
    <row r="67" spans="1:2">
      <c r="A67" s="3" t="s">
        <v>27</v>
      </c>
      <c r="B67" s="6">
        <v>5.944</v>
      </c>
    </row>
    <row r="68" spans="1:2">
      <c r="A68" s="3" t="s">
        <v>28</v>
      </c>
      <c r="B68" s="6">
        <v>6.4690000000000003</v>
      </c>
    </row>
    <row r="69" spans="1:2">
      <c r="A69" s="3" t="s">
        <v>29</v>
      </c>
      <c r="B69" s="6">
        <v>3.5430000000000001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1.8720000000000001</v>
      </c>
    </row>
    <row r="72" spans="1:2">
      <c r="A72" s="3" t="s">
        <v>33</v>
      </c>
      <c r="B72" s="6">
        <v>2.254</v>
      </c>
    </row>
    <row r="73" spans="1:2">
      <c r="A73" s="3" t="s">
        <v>34</v>
      </c>
      <c r="B73" s="6">
        <v>4.2549999999999999</v>
      </c>
    </row>
    <row r="74" spans="1:2">
      <c r="A74" s="3" t="s">
        <v>35</v>
      </c>
      <c r="B74" s="6">
        <v>5.335</v>
      </c>
    </row>
    <row r="75" spans="1:2">
      <c r="A75" s="3" t="s">
        <v>36</v>
      </c>
      <c r="B75" s="6">
        <v>1.2390000000000001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2.9279999999999999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8.7870000000000008</v>
      </c>
    </row>
    <row r="83" spans="1:2">
      <c r="A83" s="3" t="s">
        <v>45</v>
      </c>
      <c r="B83" s="6">
        <v>12.243</v>
      </c>
    </row>
    <row r="84" spans="1:2">
      <c r="A84" s="3" t="s">
        <v>47</v>
      </c>
      <c r="B84" s="6">
        <v>7.4480000000000004</v>
      </c>
    </row>
    <row r="85" spans="1:2">
      <c r="A85" s="3" t="s">
        <v>48</v>
      </c>
      <c r="B85" s="6">
        <v>7.024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5.835</v>
      </c>
    </row>
    <row r="93" spans="1:2">
      <c r="A93" s="3" t="s">
        <v>56</v>
      </c>
      <c r="B93" s="6">
        <v>8.77</v>
      </c>
    </row>
    <row r="94" spans="1:2">
      <c r="A94" s="3" t="s">
        <v>57</v>
      </c>
      <c r="B94" s="6">
        <v>10.506</v>
      </c>
    </row>
    <row r="95" spans="1:2">
      <c r="A95" s="3" t="s">
        <v>58</v>
      </c>
      <c r="B95" s="6">
        <v>9.1509999999999998</v>
      </c>
    </row>
    <row r="96" spans="1:2">
      <c r="A96" s="3" t="s">
        <v>59</v>
      </c>
      <c r="B96" s="6">
        <v>7.827</v>
      </c>
    </row>
    <row r="97" spans="1:2">
      <c r="A97" s="3" t="s">
        <v>60</v>
      </c>
      <c r="B97" s="6"/>
    </row>
    <row r="98" spans="1:2">
      <c r="A98" s="3" t="s">
        <v>61</v>
      </c>
      <c r="B98" s="6">
        <v>7.2279999999999998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6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7.0789999999999997</v>
      </c>
    </row>
    <row r="105" spans="1:2">
      <c r="A105" s="3" t="s">
        <v>26</v>
      </c>
      <c r="B105" s="6">
        <v>4.8520000000000003</v>
      </c>
    </row>
    <row r="106" spans="1:2">
      <c r="A106" s="3" t="s">
        <v>27</v>
      </c>
      <c r="B106" s="6">
        <v>4.3339999999999996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6.7590000000000003</v>
      </c>
    </row>
    <row r="109" spans="1:2">
      <c r="A109" s="3" t="s">
        <v>31</v>
      </c>
      <c r="B109" s="6">
        <v>5.7949999999999999</v>
      </c>
    </row>
    <row r="110" spans="1:2">
      <c r="A110" s="3" t="s">
        <v>32</v>
      </c>
      <c r="B110" s="6">
        <v>2.4550000000000001</v>
      </c>
    </row>
    <row r="111" spans="1:2">
      <c r="A111" s="3" t="s">
        <v>33</v>
      </c>
      <c r="B111" s="6">
        <v>0.97599999999999998</v>
      </c>
    </row>
    <row r="112" spans="1:2">
      <c r="A112" s="3" t="s">
        <v>34</v>
      </c>
      <c r="B112" s="6">
        <v>2.44</v>
      </c>
    </row>
    <row r="113" spans="1:2">
      <c r="A113" s="3" t="s">
        <v>35</v>
      </c>
      <c r="B113" s="6">
        <v>1.266</v>
      </c>
    </row>
    <row r="114" spans="1:2">
      <c r="A114" s="3" t="s">
        <v>36</v>
      </c>
      <c r="B114" s="6">
        <v>2.34</v>
      </c>
    </row>
    <row r="115" spans="1:2">
      <c r="A115" s="3" t="s">
        <v>37</v>
      </c>
      <c r="B115" s="6">
        <v>0.53800000000000003</v>
      </c>
    </row>
    <row r="116" spans="1:2">
      <c r="A116" s="3" t="s">
        <v>38</v>
      </c>
      <c r="B116" s="6">
        <v>0.42799999999999999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0.39900000000000002</v>
      </c>
    </row>
    <row r="122" spans="1:2">
      <c r="A122" s="3" t="s">
        <v>45</v>
      </c>
      <c r="B122" s="6">
        <v>0.69199999999999995</v>
      </c>
    </row>
    <row r="123" spans="1:2">
      <c r="A123" s="3" t="s">
        <v>47</v>
      </c>
      <c r="B123" s="6">
        <v>0.66</v>
      </c>
    </row>
    <row r="124" spans="1:2">
      <c r="A124" s="3" t="s">
        <v>48</v>
      </c>
      <c r="B124" s="6">
        <v>2.177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2E-3</v>
      </c>
    </row>
    <row r="133" spans="1:4">
      <c r="A133" s="3" t="s">
        <v>57</v>
      </c>
      <c r="B133" s="6">
        <v>0.01</v>
      </c>
    </row>
    <row r="134" spans="1:4">
      <c r="A134" s="3" t="s">
        <v>58</v>
      </c>
      <c r="B134" s="6">
        <v>5.0999999999999997E-2</v>
      </c>
    </row>
    <row r="135" spans="1:4">
      <c r="A135" s="3" t="s">
        <v>59</v>
      </c>
      <c r="B135" s="6">
        <v>0.42199999999999999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5.5E-2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6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4.0449999999999999</v>
      </c>
      <c r="C146" s="180" t="s">
        <v>92</v>
      </c>
      <c r="D146" s="179">
        <v>5</v>
      </c>
    </row>
    <row r="147" spans="1:4">
      <c r="A147" s="3" t="s">
        <v>26</v>
      </c>
      <c r="B147" s="6">
        <v>4.0339999999999998</v>
      </c>
      <c r="C147" s="180" t="s">
        <v>92</v>
      </c>
      <c r="D147" s="179">
        <v>5</v>
      </c>
    </row>
    <row r="148" spans="1:4">
      <c r="A148" s="3" t="s">
        <v>27</v>
      </c>
      <c r="B148" s="6">
        <v>4.0460000000000003</v>
      </c>
      <c r="C148" s="180" t="s">
        <v>92</v>
      </c>
      <c r="D148" s="179">
        <v>5</v>
      </c>
    </row>
    <row r="149" spans="1:4">
      <c r="A149" s="3" t="s">
        <v>28</v>
      </c>
      <c r="B149" s="6">
        <v>4.0250000000000004</v>
      </c>
      <c r="C149" s="180" t="s">
        <v>92</v>
      </c>
      <c r="D149" s="179">
        <v>5</v>
      </c>
    </row>
    <row r="150" spans="1:4">
      <c r="A150" s="3" t="s">
        <v>29</v>
      </c>
      <c r="B150" s="6">
        <v>5.9429999999999996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3.5569999999999999</v>
      </c>
      <c r="C152" s="180" t="s">
        <v>92</v>
      </c>
      <c r="D152" s="179">
        <v>7</v>
      </c>
    </row>
    <row r="153" spans="1:4">
      <c r="A153" s="3" t="s">
        <v>33</v>
      </c>
      <c r="B153" s="6">
        <v>3.5640000000000001</v>
      </c>
      <c r="C153" s="180" t="s">
        <v>92</v>
      </c>
      <c r="D153" s="179">
        <v>7</v>
      </c>
    </row>
    <row r="154" spans="1:4">
      <c r="A154" s="3" t="s">
        <v>34</v>
      </c>
      <c r="B154" s="6">
        <v>3.8050000000000002</v>
      </c>
      <c r="C154" s="180" t="s">
        <v>92</v>
      </c>
      <c r="D154" s="179">
        <v>7</v>
      </c>
    </row>
    <row r="155" spans="1:4">
      <c r="A155" s="3" t="s">
        <v>35</v>
      </c>
      <c r="B155" s="6">
        <v>3.8319999999999999</v>
      </c>
      <c r="C155" s="180" t="s">
        <v>92</v>
      </c>
      <c r="D155" s="179">
        <v>7</v>
      </c>
    </row>
    <row r="156" spans="1:4">
      <c r="A156" s="3" t="s">
        <v>36</v>
      </c>
      <c r="B156" s="6">
        <v>5.665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0" t="s">
        <v>89</v>
      </c>
      <c r="D157" s="179" t="s">
        <v>95</v>
      </c>
    </row>
    <row r="158" spans="1:4">
      <c r="A158" s="3" t="s">
        <v>38</v>
      </c>
      <c r="B158" s="6">
        <v>2.7269999999999999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0"/>
      <c r="D159" s="179"/>
    </row>
    <row r="160" spans="1:4">
      <c r="A160" s="3" t="s">
        <v>41</v>
      </c>
      <c r="B160" s="6"/>
      <c r="C160" s="180"/>
      <c r="D160" s="179"/>
    </row>
    <row r="161" spans="1:4">
      <c r="A161" s="3" t="s">
        <v>42</v>
      </c>
      <c r="B161" s="6"/>
      <c r="C161" s="181"/>
      <c r="D161" s="179"/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3.4649999999999999</v>
      </c>
      <c r="C163" s="180" t="s">
        <v>92</v>
      </c>
      <c r="D163" s="179">
        <v>5</v>
      </c>
    </row>
    <row r="164" spans="1:4">
      <c r="A164" s="3" t="s">
        <v>45</v>
      </c>
      <c r="B164" s="6">
        <v>4.9939999999999998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3.282</v>
      </c>
      <c r="C165" s="180" t="s">
        <v>92</v>
      </c>
      <c r="D165" s="179">
        <v>5</v>
      </c>
    </row>
    <row r="166" spans="1:4">
      <c r="A166" s="3" t="s">
        <v>48</v>
      </c>
      <c r="B166" s="6">
        <v>3.4649999999999999</v>
      </c>
      <c r="C166" s="180" t="s">
        <v>92</v>
      </c>
      <c r="D166" s="179">
        <v>5</v>
      </c>
    </row>
    <row r="167" spans="1:4">
      <c r="A167" s="3" t="s">
        <v>49</v>
      </c>
      <c r="B167" s="6"/>
      <c r="C167" s="180"/>
      <c r="D167" s="179"/>
    </row>
    <row r="168" spans="1:4">
      <c r="A168" s="3" t="s">
        <v>50</v>
      </c>
      <c r="B168" s="6"/>
      <c r="C168" s="180"/>
      <c r="D168" s="179"/>
    </row>
    <row r="169" spans="1:4">
      <c r="A169" s="3" t="s">
        <v>51</v>
      </c>
      <c r="B169" s="6"/>
      <c r="C169" s="180"/>
      <c r="D169" s="179"/>
    </row>
    <row r="170" spans="1:4">
      <c r="A170" s="3" t="s">
        <v>52</v>
      </c>
      <c r="B170" s="6"/>
      <c r="C170" s="180"/>
      <c r="D170" s="179"/>
    </row>
    <row r="171" spans="1:4">
      <c r="A171" s="3" t="s">
        <v>53</v>
      </c>
      <c r="B171" s="6"/>
      <c r="C171" s="180"/>
      <c r="D171" s="179"/>
    </row>
    <row r="172" spans="1:4">
      <c r="A172" s="3" t="s">
        <v>54</v>
      </c>
      <c r="B172" s="6"/>
      <c r="C172" s="180"/>
      <c r="D172" s="179"/>
    </row>
    <row r="173" spans="1:4">
      <c r="A173" s="3" t="s">
        <v>55</v>
      </c>
      <c r="B173" s="6">
        <v>2.3279999999999998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3.476</v>
      </c>
      <c r="C174" s="180" t="s">
        <v>92</v>
      </c>
      <c r="D174" s="179">
        <v>5</v>
      </c>
    </row>
    <row r="175" spans="1:4">
      <c r="A175" s="3" t="s">
        <v>57</v>
      </c>
      <c r="B175" s="6">
        <v>4.2329999999999997</v>
      </c>
      <c r="C175" s="180" t="s">
        <v>92</v>
      </c>
      <c r="D175" s="179">
        <v>5</v>
      </c>
    </row>
    <row r="176" spans="1:4">
      <c r="A176" s="3" t="s">
        <v>58</v>
      </c>
      <c r="B176" s="6">
        <v>4.05</v>
      </c>
      <c r="C176" s="180" t="s">
        <v>92</v>
      </c>
      <c r="D176" s="179">
        <v>5</v>
      </c>
    </row>
    <row r="177" spans="1:4">
      <c r="A177" s="3" t="s">
        <v>59</v>
      </c>
      <c r="B177" s="6">
        <v>4.05</v>
      </c>
      <c r="C177" s="180" t="s">
        <v>92</v>
      </c>
      <c r="D177" s="179">
        <v>5</v>
      </c>
    </row>
    <row r="178" spans="1:4">
      <c r="A178" s="3" t="s">
        <v>60</v>
      </c>
      <c r="B178" s="6"/>
      <c r="C178" s="180"/>
      <c r="D178" s="179"/>
    </row>
    <row r="179" spans="1:4">
      <c r="A179" s="3" t="s">
        <v>61</v>
      </c>
      <c r="B179" s="6">
        <v>3.9089999999999998</v>
      </c>
      <c r="C179" s="180" t="s">
        <v>92</v>
      </c>
      <c r="D179" s="179">
        <v>7</v>
      </c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6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6.6559999999999997</v>
      </c>
      <c r="C199" s="94" t="s">
        <v>99</v>
      </c>
      <c r="D199">
        <v>13</v>
      </c>
    </row>
    <row r="200" spans="1:4">
      <c r="A200" s="3" t="s">
        <v>26</v>
      </c>
      <c r="B200" s="6">
        <v>6.0640000000000001</v>
      </c>
      <c r="C200" s="94" t="s">
        <v>103</v>
      </c>
      <c r="D200">
        <v>14</v>
      </c>
    </row>
    <row r="201" spans="1:4">
      <c r="A201" s="3" t="s">
        <v>27</v>
      </c>
      <c r="B201" s="6">
        <v>4.43</v>
      </c>
      <c r="C201" s="94" t="s">
        <v>104</v>
      </c>
      <c r="D201">
        <v>17</v>
      </c>
    </row>
    <row r="202" spans="1:4">
      <c r="A202" s="3" t="s">
        <v>28</v>
      </c>
      <c r="B202" s="6">
        <v>3.5880000000000001</v>
      </c>
      <c r="C202" s="94" t="s">
        <v>104</v>
      </c>
      <c r="D202">
        <v>17</v>
      </c>
    </row>
    <row r="203" spans="1:4">
      <c r="A203" s="3" t="s">
        <v>29</v>
      </c>
      <c r="B203" s="6">
        <v>6.5759999999999996</v>
      </c>
      <c r="C203" s="94" t="s">
        <v>99</v>
      </c>
      <c r="D203">
        <v>14</v>
      </c>
    </row>
    <row r="204" spans="1:4">
      <c r="A204" s="3" t="s">
        <v>31</v>
      </c>
      <c r="B204" s="6">
        <v>6.516</v>
      </c>
      <c r="C204" s="94" t="s">
        <v>99</v>
      </c>
      <c r="D204">
        <v>14</v>
      </c>
    </row>
    <row r="205" spans="1:4">
      <c r="A205" s="3" t="s">
        <v>32</v>
      </c>
      <c r="B205" s="6">
        <v>3.4580000000000002</v>
      </c>
      <c r="C205" s="94" t="s">
        <v>102</v>
      </c>
      <c r="D205">
        <v>14</v>
      </c>
    </row>
    <row r="206" spans="1:4">
      <c r="A206" s="3" t="s">
        <v>33</v>
      </c>
      <c r="B206" s="6">
        <v>2.3359999999999999</v>
      </c>
      <c r="C206" s="94" t="s">
        <v>102</v>
      </c>
      <c r="D206">
        <v>15</v>
      </c>
    </row>
    <row r="207" spans="1:4">
      <c r="A207" s="3" t="s">
        <v>34</v>
      </c>
      <c r="B207" s="6">
        <v>3.109</v>
      </c>
      <c r="C207" s="94" t="s">
        <v>104</v>
      </c>
      <c r="D207">
        <v>17</v>
      </c>
    </row>
    <row r="208" spans="1:4">
      <c r="A208" s="3" t="s">
        <v>35</v>
      </c>
      <c r="B208" s="6">
        <v>2.3879999999999999</v>
      </c>
      <c r="C208" s="94" t="s">
        <v>104</v>
      </c>
      <c r="D208">
        <v>18</v>
      </c>
    </row>
    <row r="209" spans="1:4">
      <c r="A209" s="3" t="s">
        <v>36</v>
      </c>
      <c r="B209" s="6">
        <v>3.4580000000000002</v>
      </c>
      <c r="C209" s="94" t="s">
        <v>102</v>
      </c>
      <c r="D209">
        <v>14</v>
      </c>
    </row>
    <row r="210" spans="1:4">
      <c r="A210" s="3" t="s">
        <v>37</v>
      </c>
      <c r="B210" s="6">
        <v>2.6640000000000001</v>
      </c>
      <c r="C210" s="94" t="s">
        <v>110</v>
      </c>
      <c r="D210">
        <v>15</v>
      </c>
    </row>
    <row r="211" spans="1:4">
      <c r="A211" s="3" t="s">
        <v>38</v>
      </c>
      <c r="B211" s="6">
        <v>1.0569999999999999</v>
      </c>
      <c r="C211" s="94" t="s">
        <v>104</v>
      </c>
      <c r="D211">
        <v>16</v>
      </c>
    </row>
    <row r="212" spans="1:4">
      <c r="A212" s="3" t="s">
        <v>40</v>
      </c>
      <c r="B212" s="6"/>
      <c r="C212" s="94"/>
      <c r="D212"/>
    </row>
    <row r="213" spans="1:4">
      <c r="A213" s="3" t="s">
        <v>41</v>
      </c>
      <c r="B213" s="6"/>
      <c r="C213" s="94"/>
      <c r="D213"/>
    </row>
    <row r="214" spans="1:4">
      <c r="A214" s="3" t="s">
        <v>42</v>
      </c>
      <c r="B214" s="6"/>
      <c r="C214" s="94"/>
      <c r="D214"/>
    </row>
    <row r="215" spans="1:4">
      <c r="A215" s="3" t="s">
        <v>43</v>
      </c>
      <c r="B215" s="6"/>
      <c r="C215" s="94"/>
      <c r="D215"/>
    </row>
    <row r="216" spans="1:4">
      <c r="A216" s="3" t="s">
        <v>44</v>
      </c>
      <c r="B216" s="6">
        <v>0.93700000000000006</v>
      </c>
      <c r="C216" s="94" t="s">
        <v>112</v>
      </c>
      <c r="D216">
        <v>14</v>
      </c>
    </row>
    <row r="217" spans="1:4">
      <c r="A217" s="3" t="s">
        <v>45</v>
      </c>
      <c r="B217" s="6">
        <v>1.4550000000000001</v>
      </c>
      <c r="C217" s="94" t="s">
        <v>112</v>
      </c>
      <c r="D217">
        <v>14</v>
      </c>
    </row>
    <row r="218" spans="1:4">
      <c r="A218" s="3" t="s">
        <v>47</v>
      </c>
      <c r="B218" s="6">
        <v>1.119</v>
      </c>
      <c r="C218" s="94" t="s">
        <v>112</v>
      </c>
      <c r="D218">
        <v>14</v>
      </c>
    </row>
    <row r="219" spans="1:4">
      <c r="A219" s="3" t="s">
        <v>48</v>
      </c>
      <c r="B219" s="6">
        <v>2.605</v>
      </c>
      <c r="C219" s="94" t="s">
        <v>114</v>
      </c>
      <c r="D219">
        <v>11</v>
      </c>
    </row>
    <row r="220" spans="1:4">
      <c r="A220" s="3" t="s">
        <v>49</v>
      </c>
      <c r="B220" s="6"/>
      <c r="C220" s="94"/>
      <c r="D220"/>
    </row>
    <row r="221" spans="1:4">
      <c r="A221" s="3" t="s">
        <v>50</v>
      </c>
      <c r="B221" s="6"/>
      <c r="C221" s="94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/>
      <c r="C225" s="95"/>
      <c r="D225"/>
    </row>
    <row r="226" spans="1:4">
      <c r="A226" s="3" t="s">
        <v>55</v>
      </c>
      <c r="B226" s="6">
        <v>0</v>
      </c>
      <c r="C226" s="95"/>
      <c r="D226"/>
    </row>
    <row r="227" spans="1:4">
      <c r="A227" s="3" t="s">
        <v>56</v>
      </c>
      <c r="B227" s="6">
        <v>0.26500000000000001</v>
      </c>
      <c r="C227" s="94" t="s">
        <v>112</v>
      </c>
      <c r="D227">
        <v>17</v>
      </c>
    </row>
    <row r="228" spans="1:4">
      <c r="A228" s="3" t="s">
        <v>57</v>
      </c>
      <c r="B228" s="6">
        <v>0.41299999999999998</v>
      </c>
      <c r="C228" s="94" t="s">
        <v>112</v>
      </c>
      <c r="D228">
        <v>17</v>
      </c>
    </row>
    <row r="229" spans="1:4">
      <c r="A229" s="3" t="s">
        <v>58</v>
      </c>
      <c r="B229" s="6">
        <v>0.63100000000000001</v>
      </c>
      <c r="C229" s="94" t="s">
        <v>112</v>
      </c>
      <c r="D229">
        <v>15</v>
      </c>
    </row>
    <row r="230" spans="1:4">
      <c r="A230" s="3" t="s">
        <v>59</v>
      </c>
      <c r="B230" s="6">
        <v>1.427</v>
      </c>
      <c r="C230" s="94" t="s">
        <v>117</v>
      </c>
      <c r="D230">
        <v>14</v>
      </c>
    </row>
    <row r="231" spans="1:4">
      <c r="A231" s="3" t="s">
        <v>60</v>
      </c>
      <c r="B231" s="6"/>
      <c r="C231" s="94"/>
      <c r="D231"/>
    </row>
    <row r="232" spans="1:4">
      <c r="A232" s="3" t="s">
        <v>61</v>
      </c>
      <c r="B232" s="6">
        <v>0.74299999999999999</v>
      </c>
      <c r="C232" s="94" t="s">
        <v>118</v>
      </c>
      <c r="D232">
        <v>14</v>
      </c>
    </row>
    <row r="233" spans="1:4">
      <c r="A233" s="3" t="s">
        <v>62</v>
      </c>
      <c r="B233" s="6"/>
      <c r="C233" s="95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6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69.5</v>
      </c>
      <c r="C254" s="11" t="s">
        <v>102</v>
      </c>
      <c r="D254">
        <v>15</v>
      </c>
    </row>
    <row r="255" spans="1:4">
      <c r="A255" s="3" t="s">
        <v>75</v>
      </c>
      <c r="B255" s="97">
        <v>42.7</v>
      </c>
      <c r="C255" s="11" t="s">
        <v>109</v>
      </c>
      <c r="D255">
        <v>15</v>
      </c>
    </row>
    <row r="256" spans="1:4">
      <c r="A256" s="3" t="s">
        <v>76</v>
      </c>
      <c r="B256" s="97">
        <v>68.2</v>
      </c>
      <c r="C256" s="11" t="s">
        <v>102</v>
      </c>
      <c r="D256">
        <v>15</v>
      </c>
    </row>
    <row r="257" spans="1:4">
      <c r="A257" s="3" t="s">
        <v>77</v>
      </c>
      <c r="B257" s="97">
        <v>35.9</v>
      </c>
      <c r="C257" s="11" t="s">
        <v>109</v>
      </c>
      <c r="D257">
        <v>16</v>
      </c>
    </row>
    <row r="258" spans="1:4">
      <c r="A258" s="3" t="s">
        <v>38</v>
      </c>
      <c r="B258" s="97">
        <v>49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6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-18.8</v>
      </c>
      <c r="C263" s="11" t="s">
        <v>92</v>
      </c>
      <c r="D263">
        <v>8</v>
      </c>
    </row>
    <row r="264" spans="1:4">
      <c r="A264" s="3" t="s">
        <v>75</v>
      </c>
      <c r="B264" s="97">
        <v>-4.3</v>
      </c>
      <c r="C264" s="11" t="s">
        <v>92</v>
      </c>
      <c r="D264">
        <v>8</v>
      </c>
    </row>
    <row r="265" spans="1:4">
      <c r="A265" s="3" t="s">
        <v>76</v>
      </c>
      <c r="B265" s="97">
        <v>-21.6</v>
      </c>
      <c r="C265" s="11" t="s">
        <v>92</v>
      </c>
      <c r="D265">
        <v>2</v>
      </c>
    </row>
    <row r="266" spans="1:4">
      <c r="A266" s="3" t="s">
        <v>77</v>
      </c>
      <c r="B266" s="97">
        <v>-18.600000000000001</v>
      </c>
      <c r="C266" s="11" t="s">
        <v>92</v>
      </c>
      <c r="D266">
        <v>7</v>
      </c>
    </row>
    <row r="267" spans="1:4">
      <c r="A267" s="3" t="s">
        <v>38</v>
      </c>
      <c r="B267" s="97">
        <v>3.9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6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24.6</v>
      </c>
      <c r="C272"/>
      <c r="D272"/>
    </row>
    <row r="273" spans="1:4">
      <c r="A273" s="3" t="s">
        <v>75</v>
      </c>
      <c r="B273" s="97">
        <v>24.7</v>
      </c>
      <c r="C273"/>
      <c r="D273"/>
    </row>
    <row r="274" spans="1:4">
      <c r="A274" s="3" t="s">
        <v>76</v>
      </c>
      <c r="B274" s="97">
        <v>19.100000000000001</v>
      </c>
      <c r="C274"/>
      <c r="D274"/>
    </row>
    <row r="275" spans="1:4">
      <c r="A275" s="3" t="s">
        <v>77</v>
      </c>
      <c r="B275" s="97">
        <v>14.3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84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434</v>
      </c>
    </row>
    <row r="295" spans="1:4">
      <c r="A295" s="3" t="s">
        <v>206</v>
      </c>
      <c r="B295" s="6">
        <v>1155</v>
      </c>
    </row>
    <row r="296" spans="1:4">
      <c r="A296" s="3" t="s">
        <v>207</v>
      </c>
      <c r="B296" s="6">
        <v>1079</v>
      </c>
    </row>
    <row r="297" spans="1:4">
      <c r="A297" s="3" t="s">
        <v>208</v>
      </c>
      <c r="B297" s="6">
        <v>1566</v>
      </c>
    </row>
    <row r="298" spans="1:4">
      <c r="A298" s="3" t="s">
        <v>209</v>
      </c>
      <c r="B298" s="6">
        <v>1831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84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735</v>
      </c>
    </row>
    <row r="314" spans="1:4">
      <c r="A314" s="3" t="s">
        <v>212</v>
      </c>
      <c r="B314" s="6">
        <v>1051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84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481</v>
      </c>
    </row>
    <row r="334" spans="1:4">
      <c r="A334" s="3" t="s">
        <v>215</v>
      </c>
      <c r="B334" s="6">
        <v>831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84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1.5</v>
      </c>
    </row>
    <row r="356" spans="1:2">
      <c r="A356" s="3">
        <v>8</v>
      </c>
      <c r="B356" s="6">
        <v>12.59</v>
      </c>
    </row>
    <row r="357" spans="1:2">
      <c r="A357" s="3">
        <v>9</v>
      </c>
      <c r="B357" s="6">
        <v>30.01</v>
      </c>
    </row>
    <row r="358" spans="1:2">
      <c r="A358" s="3">
        <v>10</v>
      </c>
      <c r="B358" s="6">
        <v>46.23</v>
      </c>
    </row>
    <row r="359" spans="1:2">
      <c r="A359" s="3">
        <v>11</v>
      </c>
      <c r="B359" s="6">
        <v>59.31</v>
      </c>
    </row>
    <row r="360" spans="1:2">
      <c r="A360" s="3">
        <v>12</v>
      </c>
      <c r="B360" s="6">
        <v>65.05</v>
      </c>
    </row>
    <row r="361" spans="1:2">
      <c r="A361" s="3">
        <v>13</v>
      </c>
      <c r="B361" s="6">
        <v>66.98</v>
      </c>
    </row>
    <row r="362" spans="1:2">
      <c r="A362" s="3">
        <v>14</v>
      </c>
      <c r="B362" s="6">
        <v>63.11</v>
      </c>
    </row>
    <row r="363" spans="1:2">
      <c r="A363" s="3">
        <v>15</v>
      </c>
      <c r="B363" s="6">
        <v>51.79</v>
      </c>
    </row>
    <row r="364" spans="1:2">
      <c r="A364" s="3">
        <v>16</v>
      </c>
      <c r="B364" s="6">
        <v>37.130000000000003</v>
      </c>
    </row>
    <row r="365" spans="1:2">
      <c r="A365" s="3">
        <v>17</v>
      </c>
      <c r="B365" s="6">
        <v>19.14</v>
      </c>
    </row>
    <row r="366" spans="1:2">
      <c r="A366" s="3">
        <v>18</v>
      </c>
      <c r="B366" s="6">
        <v>4.62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84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1.8</v>
      </c>
    </row>
    <row r="396" spans="1:4">
      <c r="A396" s="3">
        <v>8</v>
      </c>
      <c r="B396" s="6">
        <v>13.92</v>
      </c>
    </row>
    <row r="397" spans="1:4">
      <c r="A397" s="3">
        <v>9</v>
      </c>
      <c r="B397" s="6">
        <v>31.75</v>
      </c>
    </row>
    <row r="398" spans="1:4">
      <c r="A398" s="3">
        <v>10</v>
      </c>
      <c r="B398" s="6">
        <v>45.24</v>
      </c>
    </row>
    <row r="399" spans="1:4">
      <c r="A399" s="3">
        <v>11</v>
      </c>
      <c r="B399" s="6">
        <v>56.63</v>
      </c>
    </row>
    <row r="400" spans="1:4">
      <c r="A400" s="3">
        <v>12</v>
      </c>
      <c r="B400" s="6">
        <v>61.58</v>
      </c>
    </row>
    <row r="401" spans="1:4">
      <c r="A401" s="3">
        <v>13</v>
      </c>
      <c r="B401" s="6">
        <v>63.7</v>
      </c>
    </row>
    <row r="402" spans="1:4">
      <c r="A402" s="3">
        <v>14</v>
      </c>
      <c r="B402" s="6">
        <v>61.46</v>
      </c>
    </row>
    <row r="403" spans="1:4">
      <c r="A403" s="3">
        <v>15</v>
      </c>
      <c r="B403" s="6">
        <v>51.67</v>
      </c>
    </row>
    <row r="404" spans="1:4">
      <c r="A404" s="3">
        <v>16</v>
      </c>
      <c r="B404" s="6">
        <v>37.200000000000003</v>
      </c>
    </row>
    <row r="405" spans="1:4">
      <c r="A405" s="3">
        <v>17</v>
      </c>
      <c r="B405" s="6">
        <v>16.72</v>
      </c>
    </row>
    <row r="406" spans="1:4">
      <c r="A406" s="3">
        <v>18</v>
      </c>
      <c r="B406" s="6">
        <v>2.52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84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20.11</v>
      </c>
    </row>
    <row r="435" spans="1:2">
      <c r="A435" s="3">
        <v>7</v>
      </c>
      <c r="B435" s="6">
        <v>70.22</v>
      </c>
    </row>
    <row r="436" spans="1:2">
      <c r="A436" s="3">
        <v>8</v>
      </c>
      <c r="B436" s="6">
        <v>108.13</v>
      </c>
    </row>
    <row r="437" spans="1:2">
      <c r="A437" s="3">
        <v>9</v>
      </c>
      <c r="B437" s="6">
        <v>219.58</v>
      </c>
    </row>
    <row r="438" spans="1:2">
      <c r="A438" s="3">
        <v>10</v>
      </c>
      <c r="B438" s="6">
        <v>343.67</v>
      </c>
    </row>
    <row r="439" spans="1:2">
      <c r="A439" s="3">
        <v>11</v>
      </c>
      <c r="B439" s="6">
        <v>435.54</v>
      </c>
    </row>
    <row r="440" spans="1:2">
      <c r="A440" s="3">
        <v>12</v>
      </c>
      <c r="B440" s="6">
        <v>475.37</v>
      </c>
    </row>
    <row r="441" spans="1:2">
      <c r="A441" s="3">
        <v>13</v>
      </c>
      <c r="B441" s="6">
        <v>488.49</v>
      </c>
    </row>
    <row r="442" spans="1:2">
      <c r="A442" s="3">
        <v>14</v>
      </c>
      <c r="B442" s="6">
        <v>443.66</v>
      </c>
    </row>
    <row r="443" spans="1:2">
      <c r="A443" s="3">
        <v>15</v>
      </c>
      <c r="B443" s="6">
        <v>367.07</v>
      </c>
    </row>
    <row r="444" spans="1:2">
      <c r="A444" s="3">
        <v>16</v>
      </c>
      <c r="B444" s="6">
        <v>246.71</v>
      </c>
    </row>
    <row r="445" spans="1:2">
      <c r="A445" s="3">
        <v>17</v>
      </c>
      <c r="B445" s="6">
        <v>119.19</v>
      </c>
    </row>
    <row r="446" spans="1:2">
      <c r="A446" s="3">
        <v>18</v>
      </c>
      <c r="B446" s="6">
        <v>68.86</v>
      </c>
    </row>
    <row r="447" spans="1:2">
      <c r="A447" s="3">
        <v>19</v>
      </c>
      <c r="B447" s="6">
        <v>19.75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84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19.96</v>
      </c>
    </row>
    <row r="475" spans="1:4">
      <c r="A475" s="3">
        <v>7</v>
      </c>
      <c r="B475" s="6">
        <v>65.86</v>
      </c>
    </row>
    <row r="476" spans="1:4">
      <c r="A476" s="3">
        <v>8</v>
      </c>
      <c r="B476" s="6">
        <v>97.11</v>
      </c>
    </row>
    <row r="477" spans="1:4">
      <c r="A477" s="3">
        <v>9</v>
      </c>
      <c r="B477" s="6">
        <v>116.89</v>
      </c>
    </row>
    <row r="478" spans="1:4">
      <c r="A478" s="3">
        <v>10</v>
      </c>
      <c r="B478" s="6">
        <v>128.97</v>
      </c>
    </row>
    <row r="479" spans="1:4">
      <c r="A479" s="3">
        <v>11</v>
      </c>
      <c r="B479" s="6">
        <v>138.05000000000001</v>
      </c>
    </row>
    <row r="480" spans="1:4">
      <c r="A480" s="3">
        <v>12</v>
      </c>
      <c r="B480" s="6">
        <v>141.34</v>
      </c>
    </row>
    <row r="481" spans="1:4">
      <c r="A481" s="3">
        <v>13</v>
      </c>
      <c r="B481" s="6">
        <v>243.51</v>
      </c>
    </row>
    <row r="482" spans="1:4">
      <c r="A482" s="3">
        <v>14</v>
      </c>
      <c r="B482" s="6">
        <v>462.83</v>
      </c>
    </row>
    <row r="483" spans="1:4">
      <c r="A483" s="3">
        <v>15</v>
      </c>
      <c r="B483" s="6">
        <v>664.62</v>
      </c>
    </row>
    <row r="484" spans="1:4">
      <c r="A484" s="3">
        <v>16</v>
      </c>
      <c r="B484" s="6">
        <v>786.35</v>
      </c>
    </row>
    <row r="485" spans="1:4">
      <c r="A485" s="3">
        <v>17</v>
      </c>
      <c r="B485" s="6">
        <v>649.04999999999995</v>
      </c>
    </row>
    <row r="486" spans="1:4">
      <c r="A486" s="3">
        <v>18</v>
      </c>
      <c r="B486" s="6">
        <v>243.11</v>
      </c>
    </row>
    <row r="487" spans="1:4">
      <c r="A487" s="3">
        <v>19</v>
      </c>
      <c r="B487" s="6">
        <v>43.19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84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-12.3</v>
      </c>
    </row>
    <row r="509" spans="1:4">
      <c r="A509" s="3">
        <v>2</v>
      </c>
      <c r="B509" s="6">
        <v>-14.1</v>
      </c>
    </row>
    <row r="510" spans="1:4">
      <c r="A510" s="3">
        <v>3</v>
      </c>
      <c r="B510" s="6">
        <v>-15.4</v>
      </c>
    </row>
    <row r="511" spans="1:4">
      <c r="A511" s="3">
        <v>4</v>
      </c>
      <c r="B511" s="6">
        <v>-16.3</v>
      </c>
    </row>
    <row r="512" spans="1:4">
      <c r="A512" s="3">
        <v>5</v>
      </c>
      <c r="B512" s="6">
        <v>-17.100000000000001</v>
      </c>
    </row>
    <row r="513" spans="1:2">
      <c r="A513" s="3">
        <v>6</v>
      </c>
      <c r="B513" s="6">
        <v>-17.899999999999999</v>
      </c>
    </row>
    <row r="514" spans="1:2">
      <c r="A514" s="3">
        <v>7</v>
      </c>
      <c r="B514" s="6">
        <v>-18.5</v>
      </c>
    </row>
    <row r="515" spans="1:2">
      <c r="A515" s="3">
        <v>8</v>
      </c>
      <c r="B515" s="6">
        <v>-18.8</v>
      </c>
    </row>
    <row r="516" spans="1:2">
      <c r="A516" s="3">
        <v>9</v>
      </c>
      <c r="B516" s="6">
        <v>-14.7</v>
      </c>
    </row>
    <row r="517" spans="1:2">
      <c r="A517" s="3">
        <v>10</v>
      </c>
      <c r="B517" s="6">
        <v>-7.8</v>
      </c>
    </row>
    <row r="518" spans="1:2">
      <c r="A518" s="3">
        <v>11</v>
      </c>
      <c r="B518" s="6">
        <v>3.2</v>
      </c>
    </row>
    <row r="519" spans="1:2">
      <c r="A519" s="3">
        <v>12</v>
      </c>
      <c r="B519" s="6">
        <v>13.4</v>
      </c>
    </row>
    <row r="520" spans="1:2">
      <c r="A520" s="3">
        <v>13</v>
      </c>
      <c r="B520" s="6">
        <v>22.3</v>
      </c>
    </row>
    <row r="521" spans="1:2">
      <c r="A521" s="3">
        <v>14</v>
      </c>
      <c r="B521" s="6">
        <v>29.5</v>
      </c>
    </row>
    <row r="522" spans="1:2">
      <c r="A522" s="3">
        <v>15</v>
      </c>
      <c r="B522" s="6">
        <v>33.799999999999997</v>
      </c>
    </row>
    <row r="523" spans="1:2">
      <c r="A523" s="3">
        <v>16</v>
      </c>
      <c r="B523" s="6">
        <v>33.5</v>
      </c>
    </row>
    <row r="524" spans="1:2">
      <c r="A524" s="3">
        <v>17</v>
      </c>
      <c r="B524" s="6">
        <v>27</v>
      </c>
    </row>
    <row r="525" spans="1:2">
      <c r="A525" s="3">
        <v>18</v>
      </c>
      <c r="B525" s="6">
        <v>19.7</v>
      </c>
    </row>
    <row r="526" spans="1:2">
      <c r="A526" s="3">
        <v>19</v>
      </c>
      <c r="B526" s="6">
        <v>13.7</v>
      </c>
    </row>
    <row r="527" spans="1:2">
      <c r="A527" s="3">
        <v>20</v>
      </c>
      <c r="B527" s="6">
        <v>8.6999999999999993</v>
      </c>
    </row>
    <row r="528" spans="1:2">
      <c r="A528" s="3">
        <v>21</v>
      </c>
      <c r="B528" s="6">
        <v>4.4000000000000004</v>
      </c>
    </row>
    <row r="529" spans="1:4">
      <c r="A529" s="3">
        <v>22</v>
      </c>
      <c r="B529" s="6">
        <v>1</v>
      </c>
    </row>
    <row r="530" spans="1:4">
      <c r="A530" s="3">
        <v>23</v>
      </c>
      <c r="B530" s="6">
        <v>-1.9</v>
      </c>
    </row>
    <row r="531" spans="1:4">
      <c r="A531" s="3">
        <v>24</v>
      </c>
      <c r="B531" s="6">
        <v>-4.4000000000000004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84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-0.9</v>
      </c>
    </row>
    <row r="549" spans="1:4">
      <c r="A549" s="3">
        <v>2</v>
      </c>
      <c r="B549" s="6">
        <v>-1.6</v>
      </c>
    </row>
    <row r="550" spans="1:4">
      <c r="A550" s="3">
        <v>3</v>
      </c>
      <c r="B550" s="6">
        <v>-2</v>
      </c>
    </row>
    <row r="551" spans="1:4">
      <c r="A551" s="3">
        <v>4</v>
      </c>
      <c r="B551" s="6">
        <v>-2.5</v>
      </c>
    </row>
    <row r="552" spans="1:4">
      <c r="A552" s="3">
        <v>5</v>
      </c>
      <c r="B552" s="6">
        <v>-2.9</v>
      </c>
    </row>
    <row r="553" spans="1:4">
      <c r="A553" s="3">
        <v>6</v>
      </c>
      <c r="B553" s="6">
        <v>-3.4</v>
      </c>
    </row>
    <row r="554" spans="1:4">
      <c r="A554" s="3">
        <v>7</v>
      </c>
      <c r="B554" s="6">
        <v>-3.9</v>
      </c>
    </row>
    <row r="555" spans="1:4">
      <c r="A555" s="3">
        <v>8</v>
      </c>
      <c r="B555" s="6">
        <v>-4.3</v>
      </c>
    </row>
    <row r="556" spans="1:4">
      <c r="A556" s="3">
        <v>9</v>
      </c>
      <c r="B556" s="6">
        <v>-3.3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1.2</v>
      </c>
    </row>
    <row r="559" spans="1:4">
      <c r="A559" s="3">
        <v>12</v>
      </c>
      <c r="B559" s="6">
        <v>3.5</v>
      </c>
    </row>
    <row r="560" spans="1:4">
      <c r="A560" s="3">
        <v>13</v>
      </c>
      <c r="B560" s="6">
        <v>5.5</v>
      </c>
    </row>
    <row r="561" spans="1:4">
      <c r="A561" s="3">
        <v>14</v>
      </c>
      <c r="B561" s="6">
        <v>7.2</v>
      </c>
    </row>
    <row r="562" spans="1:4">
      <c r="A562" s="3">
        <v>15</v>
      </c>
      <c r="B562" s="6">
        <v>8</v>
      </c>
    </row>
    <row r="563" spans="1:4">
      <c r="A563" s="3">
        <v>16</v>
      </c>
      <c r="B563" s="6">
        <v>7.9</v>
      </c>
    </row>
    <row r="564" spans="1:4">
      <c r="A564" s="3">
        <v>17</v>
      </c>
      <c r="B564" s="6">
        <v>6.2</v>
      </c>
    </row>
    <row r="565" spans="1:4">
      <c r="A565" s="3">
        <v>18</v>
      </c>
      <c r="B565" s="6">
        <v>4.7</v>
      </c>
    </row>
    <row r="566" spans="1:4">
      <c r="A566" s="3">
        <v>19</v>
      </c>
      <c r="B566" s="6">
        <v>3.8</v>
      </c>
    </row>
    <row r="567" spans="1:4">
      <c r="A567" s="3">
        <v>20</v>
      </c>
      <c r="B567" s="6">
        <v>3.2</v>
      </c>
    </row>
    <row r="568" spans="1:4">
      <c r="A568" s="3">
        <v>21</v>
      </c>
      <c r="B568" s="6">
        <v>2.7</v>
      </c>
    </row>
    <row r="569" spans="1:4">
      <c r="A569" s="3">
        <v>22</v>
      </c>
      <c r="B569" s="6">
        <v>2.2000000000000002</v>
      </c>
    </row>
    <row r="570" spans="1:4">
      <c r="A570" s="3">
        <v>23</v>
      </c>
      <c r="B570" s="6">
        <v>1.7</v>
      </c>
    </row>
    <row r="571" spans="1:4">
      <c r="A571" s="3">
        <v>24</v>
      </c>
      <c r="B571" s="6">
        <v>1.2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84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21.8</v>
      </c>
    </row>
    <row r="589" spans="1:4">
      <c r="A589" s="3">
        <v>2</v>
      </c>
      <c r="B589" s="6">
        <v>20.8</v>
      </c>
    </row>
    <row r="590" spans="1:4">
      <c r="A590" s="3">
        <v>3</v>
      </c>
      <c r="B590" s="6">
        <v>19.899999999999999</v>
      </c>
    </row>
    <row r="591" spans="1:4">
      <c r="A591" s="3">
        <v>4</v>
      </c>
      <c r="B591" s="6">
        <v>19.100000000000001</v>
      </c>
    </row>
    <row r="592" spans="1:4">
      <c r="A592" s="3">
        <v>5</v>
      </c>
      <c r="B592" s="6">
        <v>18.8</v>
      </c>
    </row>
    <row r="593" spans="1:2">
      <c r="A593" s="3">
        <v>6</v>
      </c>
      <c r="B593" s="6">
        <v>19.5</v>
      </c>
    </row>
    <row r="594" spans="1:2">
      <c r="A594" s="3">
        <v>7</v>
      </c>
      <c r="B594" s="6">
        <v>22.2</v>
      </c>
    </row>
    <row r="595" spans="1:2">
      <c r="A595" s="3">
        <v>8</v>
      </c>
      <c r="B595" s="6">
        <v>24</v>
      </c>
    </row>
    <row r="596" spans="1:2">
      <c r="A596" s="3">
        <v>9</v>
      </c>
      <c r="B596" s="6">
        <v>27.3</v>
      </c>
    </row>
    <row r="597" spans="1:2">
      <c r="A597" s="3">
        <v>10</v>
      </c>
      <c r="B597" s="6">
        <v>31.5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41.1</v>
      </c>
    </row>
    <row r="600" spans="1:2">
      <c r="A600" s="3">
        <v>13</v>
      </c>
      <c r="B600" s="6">
        <v>45.4</v>
      </c>
    </row>
    <row r="601" spans="1:2">
      <c r="A601" s="3">
        <v>14</v>
      </c>
      <c r="B601" s="6">
        <v>48.4</v>
      </c>
    </row>
    <row r="602" spans="1:2">
      <c r="A602" s="3">
        <v>15</v>
      </c>
      <c r="B602" s="6">
        <v>50.1</v>
      </c>
    </row>
    <row r="603" spans="1:2">
      <c r="A603" s="3">
        <v>16</v>
      </c>
      <c r="B603" s="6">
        <v>50.1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46.8</v>
      </c>
    </row>
    <row r="606" spans="1:2">
      <c r="A606" s="3">
        <v>19</v>
      </c>
      <c r="B606" s="6">
        <v>34</v>
      </c>
    </row>
    <row r="607" spans="1:2">
      <c r="A607" s="3">
        <v>20</v>
      </c>
      <c r="B607" s="6">
        <v>30.9</v>
      </c>
    </row>
    <row r="608" spans="1:2">
      <c r="A608" s="3">
        <v>21</v>
      </c>
      <c r="B608" s="6">
        <v>28.5</v>
      </c>
    </row>
    <row r="609" spans="1:4">
      <c r="A609" s="3">
        <v>22</v>
      </c>
      <c r="B609" s="6">
        <v>26.3</v>
      </c>
    </row>
    <row r="610" spans="1:4">
      <c r="A610" s="3">
        <v>23</v>
      </c>
      <c r="B610" s="6">
        <v>25.4</v>
      </c>
    </row>
    <row r="611" spans="1:4">
      <c r="A611" s="3">
        <v>24</v>
      </c>
      <c r="B611" s="6">
        <v>23.7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84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24.2</v>
      </c>
    </row>
    <row r="629" spans="1:4">
      <c r="A629" s="3">
        <v>2</v>
      </c>
      <c r="B629" s="6">
        <v>23.5</v>
      </c>
    </row>
    <row r="630" spans="1:4">
      <c r="A630" s="3">
        <v>3</v>
      </c>
      <c r="B630" s="6">
        <v>22.9</v>
      </c>
    </row>
    <row r="631" spans="1:4">
      <c r="A631" s="3">
        <v>4</v>
      </c>
      <c r="B631" s="6">
        <v>22.3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22.5</v>
      </c>
    </row>
    <row r="634" spans="1:4">
      <c r="A634" s="3">
        <v>7</v>
      </c>
      <c r="B634" s="6">
        <v>24.3</v>
      </c>
    </row>
    <row r="635" spans="1:4">
      <c r="A635" s="3">
        <v>8</v>
      </c>
      <c r="B635" s="6">
        <v>26.5</v>
      </c>
    </row>
    <row r="636" spans="1:4">
      <c r="A636" s="3">
        <v>9</v>
      </c>
      <c r="B636" s="6">
        <v>27.5</v>
      </c>
    </row>
    <row r="637" spans="1:4">
      <c r="A637" s="3">
        <v>10</v>
      </c>
      <c r="B637" s="6">
        <v>28.6</v>
      </c>
    </row>
    <row r="638" spans="1:4">
      <c r="A638" s="3">
        <v>11</v>
      </c>
      <c r="B638" s="6">
        <v>29.8</v>
      </c>
    </row>
    <row r="639" spans="1:4">
      <c r="A639" s="3">
        <v>12</v>
      </c>
      <c r="B639" s="6">
        <v>31.1</v>
      </c>
    </row>
    <row r="640" spans="1:4">
      <c r="A640" s="3">
        <v>13</v>
      </c>
      <c r="B640" s="6">
        <v>32.200000000000003</v>
      </c>
    </row>
    <row r="641" spans="1:4">
      <c r="A641" s="3">
        <v>14</v>
      </c>
      <c r="B641" s="6">
        <v>33</v>
      </c>
    </row>
    <row r="642" spans="1:4">
      <c r="A642" s="3">
        <v>15</v>
      </c>
      <c r="B642" s="6">
        <v>33.4</v>
      </c>
    </row>
    <row r="643" spans="1:4">
      <c r="A643" s="3">
        <v>16</v>
      </c>
      <c r="B643" s="6">
        <v>33.5</v>
      </c>
    </row>
    <row r="644" spans="1:4">
      <c r="A644" s="3">
        <v>17</v>
      </c>
      <c r="B644" s="6">
        <v>33.5</v>
      </c>
    </row>
    <row r="645" spans="1:4">
      <c r="A645" s="3">
        <v>18</v>
      </c>
      <c r="B645" s="6">
        <v>33.1</v>
      </c>
    </row>
    <row r="646" spans="1:4">
      <c r="A646" s="3">
        <v>19</v>
      </c>
      <c r="B646" s="6">
        <v>30</v>
      </c>
    </row>
    <row r="647" spans="1:4">
      <c r="A647" s="3">
        <v>20</v>
      </c>
      <c r="B647" s="6">
        <v>29.1</v>
      </c>
    </row>
    <row r="648" spans="1:4">
      <c r="A648" s="3">
        <v>21</v>
      </c>
      <c r="B648" s="6">
        <v>28.2</v>
      </c>
    </row>
    <row r="649" spans="1:4">
      <c r="A649" s="3">
        <v>22</v>
      </c>
      <c r="B649" s="6">
        <v>27.1</v>
      </c>
    </row>
    <row r="650" spans="1:4">
      <c r="A650" s="3">
        <v>23</v>
      </c>
      <c r="B650" s="6">
        <v>26.8</v>
      </c>
    </row>
    <row r="651" spans="1:4">
      <c r="A651" s="3">
        <v>24</v>
      </c>
      <c r="B651" s="6">
        <v>25.7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84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3.9260000000000002</v>
      </c>
    </row>
    <row r="669" spans="1:4">
      <c r="A669" s="3">
        <v>2</v>
      </c>
      <c r="B669" s="6">
        <v>4.0350000000000001</v>
      </c>
    </row>
    <row r="670" spans="1:4">
      <c r="A670" s="3">
        <v>3</v>
      </c>
      <c r="B670" s="6">
        <v>4.0129999999999999</v>
      </c>
    </row>
    <row r="671" spans="1:4">
      <c r="A671" s="3">
        <v>4</v>
      </c>
      <c r="B671" s="6">
        <v>4.0410000000000004</v>
      </c>
    </row>
    <row r="672" spans="1:4">
      <c r="A672" s="3">
        <v>5</v>
      </c>
      <c r="B672" s="6">
        <v>4.0449999999999999</v>
      </c>
    </row>
    <row r="673" spans="1:2">
      <c r="A673" s="3">
        <v>6</v>
      </c>
      <c r="B673" s="6">
        <v>4.0359999999999996</v>
      </c>
    </row>
    <row r="674" spans="1:2">
      <c r="A674" s="3">
        <v>7</v>
      </c>
      <c r="B674" s="6">
        <v>4.0449999999999999</v>
      </c>
    </row>
    <row r="675" spans="1:2">
      <c r="A675" s="3">
        <v>8</v>
      </c>
      <c r="B675" s="6">
        <v>3.8570000000000002</v>
      </c>
    </row>
    <row r="676" spans="1:2">
      <c r="A676" s="3">
        <v>9</v>
      </c>
      <c r="B676" s="6">
        <v>2.5590000000000002</v>
      </c>
    </row>
    <row r="677" spans="1:2">
      <c r="A677" s="3">
        <v>10</v>
      </c>
      <c r="B677" s="6">
        <v>0.84299999999999997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-1.552</v>
      </c>
    </row>
    <row r="680" spans="1:2">
      <c r="A680" s="3">
        <v>13</v>
      </c>
      <c r="B680" s="6">
        <v>-2.8540000000000001</v>
      </c>
    </row>
    <row r="681" spans="1:2">
      <c r="A681" s="3">
        <v>14</v>
      </c>
      <c r="B681" s="6">
        <v>-3.3980000000000001</v>
      </c>
    </row>
    <row r="682" spans="1:2">
      <c r="A682" s="3">
        <v>15</v>
      </c>
      <c r="B682" s="6">
        <v>-3.1160000000000001</v>
      </c>
    </row>
    <row r="683" spans="1:2">
      <c r="A683" s="3">
        <v>16</v>
      </c>
      <c r="B683" s="6">
        <v>-1.82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0.77500000000000002</v>
      </c>
    </row>
    <row r="686" spans="1:2">
      <c r="A686" s="3">
        <v>19</v>
      </c>
      <c r="B686" s="6">
        <v>2.2320000000000002</v>
      </c>
    </row>
    <row r="687" spans="1:2">
      <c r="A687" s="3">
        <v>20</v>
      </c>
      <c r="B687" s="6">
        <v>2.9329999999999998</v>
      </c>
    </row>
    <row r="688" spans="1:2">
      <c r="A688" s="3">
        <v>21</v>
      </c>
      <c r="B688" s="6">
        <v>3.323</v>
      </c>
    </row>
    <row r="689" spans="1:4">
      <c r="A689" s="3">
        <v>22</v>
      </c>
      <c r="B689" s="6">
        <v>3.4870000000000001</v>
      </c>
    </row>
    <row r="690" spans="1:4">
      <c r="A690" s="3">
        <v>23</v>
      </c>
      <c r="B690" s="6">
        <v>3.5139999999999998</v>
      </c>
    </row>
    <row r="691" spans="1:4">
      <c r="A691" s="3">
        <v>24</v>
      </c>
      <c r="B691" s="6">
        <v>3.5609999999999999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84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3.101</v>
      </c>
    </row>
    <row r="709" spans="1:4">
      <c r="A709" s="3">
        <v>2</v>
      </c>
      <c r="B709" s="6">
        <v>3.2370000000000001</v>
      </c>
    </row>
    <row r="710" spans="1:4">
      <c r="A710" s="3">
        <v>3</v>
      </c>
      <c r="B710" s="6">
        <v>3.2789999999999999</v>
      </c>
    </row>
    <row r="711" spans="1:4">
      <c r="A711" s="3">
        <v>4</v>
      </c>
      <c r="B711" s="6">
        <v>3.3769999999999998</v>
      </c>
    </row>
    <row r="712" spans="1:4">
      <c r="A712" s="3">
        <v>5</v>
      </c>
      <c r="B712" s="6">
        <v>3.4460000000000002</v>
      </c>
    </row>
    <row r="713" spans="1:4">
      <c r="A713" s="3">
        <v>6</v>
      </c>
      <c r="B713" s="6">
        <v>3.4980000000000002</v>
      </c>
    </row>
    <row r="714" spans="1:4">
      <c r="A714" s="3">
        <v>7</v>
      </c>
      <c r="B714" s="6">
        <v>3.5569999999999999</v>
      </c>
    </row>
    <row r="715" spans="1:4">
      <c r="A715" s="3">
        <v>8</v>
      </c>
      <c r="B715" s="6">
        <v>3.516</v>
      </c>
    </row>
    <row r="716" spans="1:4">
      <c r="A716" s="3">
        <v>9</v>
      </c>
      <c r="B716" s="6">
        <v>2.9740000000000002</v>
      </c>
    </row>
    <row r="717" spans="1:4">
      <c r="A717" s="3">
        <v>10</v>
      </c>
      <c r="B717" s="6">
        <v>2.202</v>
      </c>
    </row>
    <row r="718" spans="1:4">
      <c r="A718" s="3">
        <v>11</v>
      </c>
      <c r="B718" s="6">
        <v>1.034</v>
      </c>
    </row>
    <row r="719" spans="1:4">
      <c r="A719" s="3">
        <v>12</v>
      </c>
      <c r="B719" s="6">
        <v>0.23200000000000001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</v>
      </c>
    </row>
    <row r="725" spans="1:4">
      <c r="A725" s="3">
        <v>18</v>
      </c>
      <c r="B725" s="6">
        <v>0.73899999999999999</v>
      </c>
    </row>
    <row r="726" spans="1:4">
      <c r="A726" s="3">
        <v>19</v>
      </c>
      <c r="B726" s="6">
        <v>1.1399999999999999</v>
      </c>
    </row>
    <row r="727" spans="1:4">
      <c r="A727" s="3">
        <v>20</v>
      </c>
      <c r="B727" s="6">
        <v>1.429</v>
      </c>
    </row>
    <row r="728" spans="1:4">
      <c r="A728" s="3">
        <v>21</v>
      </c>
      <c r="B728" s="6">
        <v>1.7</v>
      </c>
    </row>
    <row r="729" spans="1:4">
      <c r="A729" s="3">
        <v>22</v>
      </c>
      <c r="B729" s="6">
        <v>1.8939999999999999</v>
      </c>
    </row>
    <row r="730" spans="1:4">
      <c r="A730" s="3">
        <v>23</v>
      </c>
      <c r="B730" s="6">
        <v>2.028</v>
      </c>
    </row>
    <row r="731" spans="1:4">
      <c r="A731" s="3">
        <v>24</v>
      </c>
      <c r="B731" s="6">
        <v>2.1930000000000001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84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1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10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17</v>
      </c>
    </row>
    <row r="801" spans="1:2">
      <c r="A801" s="3">
        <v>2</v>
      </c>
      <c r="B801" s="6">
        <v>18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30</v>
      </c>
    </row>
    <row r="805" spans="1:2">
      <c r="A805" s="3">
        <v>6</v>
      </c>
      <c r="B805" s="6">
        <v>25</v>
      </c>
    </row>
    <row r="806" spans="1:2">
      <c r="A806" s="3">
        <v>7</v>
      </c>
      <c r="B806" s="6">
        <v>37</v>
      </c>
    </row>
    <row r="807" spans="1:2">
      <c r="A807" s="3">
        <v>8</v>
      </c>
      <c r="B807" s="6">
        <v>51</v>
      </c>
    </row>
    <row r="808" spans="1:2">
      <c r="A808" s="3">
        <v>9</v>
      </c>
      <c r="B808" s="6">
        <v>59</v>
      </c>
    </row>
    <row r="809" spans="1:2">
      <c r="A809" s="3">
        <v>10</v>
      </c>
      <c r="B809" s="6">
        <v>84</v>
      </c>
    </row>
    <row r="810" spans="1:2">
      <c r="A810" s="3">
        <v>11</v>
      </c>
      <c r="B810" s="6">
        <v>107</v>
      </c>
    </row>
    <row r="811" spans="1:2">
      <c r="A811" s="3">
        <v>12</v>
      </c>
      <c r="B811" s="6">
        <v>139</v>
      </c>
    </row>
    <row r="812" spans="1:2">
      <c r="A812" s="3">
        <v>13</v>
      </c>
      <c r="B812" s="6">
        <v>153</v>
      </c>
    </row>
    <row r="813" spans="1:2">
      <c r="A813" s="3">
        <v>14</v>
      </c>
      <c r="B813" s="6">
        <v>158</v>
      </c>
    </row>
    <row r="814" spans="1:2">
      <c r="A814" s="3">
        <v>15</v>
      </c>
      <c r="B814" s="6">
        <v>206</v>
      </c>
    </row>
    <row r="815" spans="1:2">
      <c r="A815" s="3">
        <v>16</v>
      </c>
      <c r="B815" s="6">
        <v>239</v>
      </c>
    </row>
    <row r="816" spans="1:2">
      <c r="A816" s="3">
        <v>17</v>
      </c>
      <c r="B816" s="6">
        <v>274</v>
      </c>
    </row>
    <row r="817" spans="1:2">
      <c r="A817" s="3">
        <v>18</v>
      </c>
      <c r="B817" s="6">
        <v>350</v>
      </c>
    </row>
    <row r="818" spans="1:2">
      <c r="A818" s="3">
        <v>19</v>
      </c>
      <c r="B818" s="6">
        <v>322</v>
      </c>
    </row>
    <row r="819" spans="1:2">
      <c r="A819" s="3">
        <v>20</v>
      </c>
      <c r="B819" s="6">
        <v>375</v>
      </c>
    </row>
    <row r="820" spans="1:2">
      <c r="A820" s="3">
        <v>21</v>
      </c>
      <c r="B820" s="6">
        <v>392</v>
      </c>
    </row>
    <row r="821" spans="1:2">
      <c r="A821" s="3">
        <v>22</v>
      </c>
      <c r="B821" s="6">
        <v>364</v>
      </c>
    </row>
    <row r="822" spans="1:2">
      <c r="A822" s="3">
        <v>23</v>
      </c>
      <c r="B822" s="6">
        <v>370</v>
      </c>
    </row>
    <row r="823" spans="1:2">
      <c r="A823" s="3">
        <v>24</v>
      </c>
      <c r="B823" s="6">
        <v>381</v>
      </c>
    </row>
    <row r="824" spans="1:2">
      <c r="A824" s="3">
        <v>25</v>
      </c>
      <c r="B824" s="6">
        <v>432</v>
      </c>
    </row>
    <row r="825" spans="1:2">
      <c r="A825" s="3">
        <v>26</v>
      </c>
      <c r="B825" s="6">
        <v>431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452</v>
      </c>
    </row>
    <row r="828" spans="1:2">
      <c r="A828" s="3">
        <v>29</v>
      </c>
      <c r="B828" s="6">
        <v>410</v>
      </c>
    </row>
    <row r="829" spans="1:2">
      <c r="A829" s="3">
        <v>30</v>
      </c>
      <c r="B829" s="6">
        <v>404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349</v>
      </c>
    </row>
    <row r="832" spans="1:2">
      <c r="A832" s="3">
        <v>33</v>
      </c>
      <c r="B832" s="6">
        <v>309</v>
      </c>
    </row>
    <row r="833" spans="1:2">
      <c r="A833" s="3">
        <v>34</v>
      </c>
      <c r="B833" s="6">
        <v>242</v>
      </c>
    </row>
    <row r="834" spans="1:2">
      <c r="A834" s="3">
        <v>35</v>
      </c>
      <c r="B834" s="6">
        <v>197</v>
      </c>
    </row>
    <row r="835" spans="1:2">
      <c r="A835" s="3">
        <v>36</v>
      </c>
      <c r="B835" s="6">
        <v>185</v>
      </c>
    </row>
    <row r="836" spans="1:2">
      <c r="A836" s="3">
        <v>37</v>
      </c>
      <c r="B836" s="6">
        <v>136</v>
      </c>
    </row>
    <row r="837" spans="1:2">
      <c r="A837" s="3">
        <v>38</v>
      </c>
      <c r="B837" s="6">
        <v>92</v>
      </c>
    </row>
    <row r="838" spans="1:2">
      <c r="A838" s="3">
        <v>39</v>
      </c>
      <c r="B838" s="6">
        <v>74</v>
      </c>
    </row>
    <row r="839" spans="1:2">
      <c r="A839" s="3">
        <v>40</v>
      </c>
      <c r="B839" s="6">
        <v>35</v>
      </c>
    </row>
    <row r="840" spans="1:2">
      <c r="A840" s="3">
        <v>41</v>
      </c>
      <c r="B840" s="6">
        <v>16</v>
      </c>
    </row>
    <row r="841" spans="1:2">
      <c r="A841" s="3">
        <v>42</v>
      </c>
      <c r="B841" s="6">
        <v>5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 transitionEvaluation="1" codeName="Sheet76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349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374</v>
      </c>
      <c r="B48" s="13"/>
      <c r="C48" s="13"/>
      <c r="D48" s="13"/>
      <c r="E48" s="286" t="s">
        <v>368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347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348</v>
      </c>
    </row>
    <row r="54" spans="1:5">
      <c r="A54" s="12" t="s">
        <v>373</v>
      </c>
      <c r="B54"/>
      <c r="C54"/>
      <c r="D54"/>
      <c r="E54" s="286" t="str">
        <f>IF(OR(ISTEXT(E48),ISTEXT(E52)),IF(NOT(ISTEXT(E48)),E52,IF(NOT(ISTEXT(E52)),E48,E48&amp;"/"&amp;E52)),"")</f>
        <v>SRES-SUN/NREL</v>
      </c>
    </row>
    <row r="57" spans="1:5">
      <c r="A57" s="5" t="s">
        <v>16</v>
      </c>
    </row>
    <row r="58" spans="1:5">
      <c r="A58" s="5" t="s">
        <v>7</v>
      </c>
    </row>
    <row r="61" spans="1:5">
      <c r="A61" s="3" t="s">
        <v>188</v>
      </c>
    </row>
    <row r="62" spans="1:5">
      <c r="A62" s="3" t="s">
        <v>189</v>
      </c>
      <c r="B62" s="6" t="s">
        <v>7</v>
      </c>
    </row>
    <row r="63" spans="1:5">
      <c r="A63" s="3" t="s">
        <v>190</v>
      </c>
      <c r="B63" s="6" t="s">
        <v>16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5.226</v>
      </c>
    </row>
    <row r="66" spans="1:2">
      <c r="A66" s="3" t="s">
        <v>26</v>
      </c>
      <c r="B66" s="6">
        <v>5.28</v>
      </c>
    </row>
    <row r="67" spans="1:2">
      <c r="A67" s="3" t="s">
        <v>27</v>
      </c>
      <c r="B67" s="6">
        <v>5.5540000000000003</v>
      </c>
    </row>
    <row r="68" spans="1:2">
      <c r="A68" s="3" t="s">
        <v>28</v>
      </c>
      <c r="B68" s="6">
        <v>5.883</v>
      </c>
    </row>
    <row r="69" spans="1:2">
      <c r="A69" s="3" t="s">
        <v>29</v>
      </c>
      <c r="B69" s="6">
        <v>3.2549999999999999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1.897</v>
      </c>
    </row>
    <row r="72" spans="1:2">
      <c r="A72" s="3" t="s">
        <v>33</v>
      </c>
      <c r="B72" s="6">
        <v>2.1739999999999999</v>
      </c>
    </row>
    <row r="73" spans="1:2">
      <c r="A73" s="3" t="s">
        <v>34</v>
      </c>
      <c r="B73" s="6">
        <v>4.093</v>
      </c>
    </row>
    <row r="74" spans="1:2">
      <c r="A74" s="3" t="s">
        <v>35</v>
      </c>
      <c r="B74" s="6">
        <v>4.7549999999999999</v>
      </c>
    </row>
    <row r="75" spans="1:2">
      <c r="A75" s="3" t="s">
        <v>36</v>
      </c>
      <c r="B75" s="6">
        <v>1.2310000000000001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2.8839999999999999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8.1020000000000003</v>
      </c>
    </row>
    <row r="83" spans="1:2">
      <c r="A83" s="3" t="s">
        <v>45</v>
      </c>
      <c r="B83" s="6">
        <v>11.632999999999999</v>
      </c>
    </row>
    <row r="84" spans="1:2">
      <c r="A84" s="3" t="s">
        <v>47</v>
      </c>
      <c r="B84" s="6">
        <v>6.7690000000000001</v>
      </c>
    </row>
    <row r="85" spans="1:2">
      <c r="A85" s="3" t="s">
        <v>48</v>
      </c>
      <c r="B85" s="6">
        <v>6.6079999999999997</v>
      </c>
    </row>
    <row r="86" spans="1:2">
      <c r="A86" s="3" t="s">
        <v>49</v>
      </c>
      <c r="B86" s="6">
        <v>5.3410000000000002</v>
      </c>
    </row>
    <row r="87" spans="1:2">
      <c r="A87" s="3" t="s">
        <v>50</v>
      </c>
      <c r="B87" s="6">
        <v>5.9370000000000003</v>
      </c>
    </row>
    <row r="88" spans="1:2">
      <c r="A88" s="3" t="s">
        <v>51</v>
      </c>
      <c r="B88" s="6">
        <v>5.4059999999999997</v>
      </c>
    </row>
    <row r="89" spans="1:2">
      <c r="A89" s="3" t="s">
        <v>52</v>
      </c>
      <c r="B89" s="6">
        <v>5.5869999999999997</v>
      </c>
    </row>
    <row r="90" spans="1:2">
      <c r="A90" s="3" t="s">
        <v>53</v>
      </c>
      <c r="B90" s="6">
        <v>5.85</v>
      </c>
    </row>
    <row r="91" spans="1:2">
      <c r="A91" s="3" t="s">
        <v>54</v>
      </c>
      <c r="B91" s="6">
        <v>4.6269999999999998</v>
      </c>
    </row>
    <row r="92" spans="1:2">
      <c r="A92" s="3" t="s">
        <v>55</v>
      </c>
      <c r="B92" s="6">
        <v>5.1989999999999998</v>
      </c>
    </row>
    <row r="93" spans="1:2">
      <c r="A93" s="3" t="s">
        <v>56</v>
      </c>
      <c r="B93" s="6">
        <v>7.9660000000000002</v>
      </c>
    </row>
    <row r="94" spans="1:2">
      <c r="A94" s="3" t="s">
        <v>57</v>
      </c>
      <c r="B94" s="6">
        <v>9.7260000000000009</v>
      </c>
    </row>
    <row r="95" spans="1:2">
      <c r="A95" s="3" t="s">
        <v>58</v>
      </c>
      <c r="B95" s="6">
        <v>8.3650000000000002</v>
      </c>
    </row>
    <row r="96" spans="1:2">
      <c r="A96" s="3" t="s">
        <v>59</v>
      </c>
      <c r="B96" s="6">
        <v>7.1779999999999999</v>
      </c>
    </row>
    <row r="97" spans="1:2">
      <c r="A97" s="3" t="s">
        <v>60</v>
      </c>
      <c r="B97" s="6">
        <v>5.6520000000000001</v>
      </c>
    </row>
    <row r="98" spans="1:2">
      <c r="A98" s="3" t="s">
        <v>61</v>
      </c>
      <c r="B98" s="6">
        <v>6.6109999999999998</v>
      </c>
    </row>
    <row r="99" spans="1:2">
      <c r="A99" s="3" t="s">
        <v>62</v>
      </c>
      <c r="B99" s="6">
        <v>3.004</v>
      </c>
    </row>
    <row r="100" spans="1:2">
      <c r="A100" s="3" t="s">
        <v>192</v>
      </c>
    </row>
    <row r="101" spans="1:2">
      <c r="A101" s="3" t="s">
        <v>189</v>
      </c>
      <c r="B101" s="6" t="s">
        <v>7</v>
      </c>
    </row>
    <row r="102" spans="1:2">
      <c r="A102" s="3" t="s">
        <v>190</v>
      </c>
      <c r="B102" s="6" t="s">
        <v>16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7.2779999999999996</v>
      </c>
    </row>
    <row r="105" spans="1:2">
      <c r="A105" s="3" t="s">
        <v>26</v>
      </c>
      <c r="B105" s="6">
        <v>5.4480000000000004</v>
      </c>
    </row>
    <row r="106" spans="1:2">
      <c r="A106" s="3" t="s">
        <v>27</v>
      </c>
      <c r="B106" s="6">
        <v>4.633</v>
      </c>
    </row>
    <row r="107" spans="1:2">
      <c r="A107" s="3" t="s">
        <v>28</v>
      </c>
      <c r="B107" s="6">
        <v>3.4929999999999999</v>
      </c>
    </row>
    <row r="108" spans="1:2">
      <c r="A108" s="3" t="s">
        <v>29</v>
      </c>
      <c r="B108" s="6">
        <v>7.0259999999999998</v>
      </c>
    </row>
    <row r="109" spans="1:2">
      <c r="A109" s="3" t="s">
        <v>31</v>
      </c>
      <c r="B109" s="6">
        <v>5.8940000000000001</v>
      </c>
    </row>
    <row r="110" spans="1:2">
      <c r="A110" s="3" t="s">
        <v>32</v>
      </c>
      <c r="B110" s="6">
        <v>3.165</v>
      </c>
    </row>
    <row r="111" spans="1:2">
      <c r="A111" s="3" t="s">
        <v>33</v>
      </c>
      <c r="B111" s="6">
        <v>1.8720000000000001</v>
      </c>
    </row>
    <row r="112" spans="1:2">
      <c r="A112" s="3" t="s">
        <v>34</v>
      </c>
      <c r="B112" s="6">
        <v>2.9430000000000001</v>
      </c>
    </row>
    <row r="113" spans="1:2">
      <c r="A113" s="3" t="s">
        <v>35</v>
      </c>
      <c r="B113" s="6">
        <v>2.173</v>
      </c>
    </row>
    <row r="114" spans="1:2">
      <c r="A114" s="3" t="s">
        <v>36</v>
      </c>
      <c r="B114" s="6">
        <v>3.036</v>
      </c>
    </row>
    <row r="115" spans="1:2">
      <c r="A115" s="3" t="s">
        <v>37</v>
      </c>
      <c r="B115" s="6">
        <v>0.92100000000000004</v>
      </c>
    </row>
    <row r="116" spans="1:2">
      <c r="A116" s="3" t="s">
        <v>38</v>
      </c>
      <c r="B116" s="6">
        <v>0.80300000000000005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0.82699999999999996</v>
      </c>
    </row>
    <row r="122" spans="1:2">
      <c r="A122" s="3" t="s">
        <v>45</v>
      </c>
      <c r="B122" s="6">
        <v>1.131</v>
      </c>
    </row>
    <row r="123" spans="1:2">
      <c r="A123" s="3" t="s">
        <v>47</v>
      </c>
      <c r="B123" s="6">
        <v>1.2390000000000001</v>
      </c>
    </row>
    <row r="124" spans="1:2">
      <c r="A124" s="3" t="s">
        <v>48</v>
      </c>
      <c r="B124" s="6">
        <v>2.9239999999999999</v>
      </c>
    </row>
    <row r="125" spans="1:2">
      <c r="A125" s="3" t="s">
        <v>49</v>
      </c>
      <c r="B125" s="6">
        <v>9.8279999999999994</v>
      </c>
    </row>
    <row r="126" spans="1:2">
      <c r="A126" s="3" t="s">
        <v>50</v>
      </c>
      <c r="B126" s="6">
        <v>6.5110000000000001</v>
      </c>
    </row>
    <row r="127" spans="1:2">
      <c r="A127" s="3" t="s">
        <v>51</v>
      </c>
      <c r="B127" s="6">
        <v>7.8710000000000004</v>
      </c>
    </row>
    <row r="128" spans="1:2">
      <c r="A128" s="3" t="s">
        <v>52</v>
      </c>
      <c r="B128" s="6">
        <v>6.665</v>
      </c>
    </row>
    <row r="129" spans="1:4">
      <c r="A129" s="3" t="s">
        <v>53</v>
      </c>
      <c r="B129" s="6">
        <v>5.2450000000000001</v>
      </c>
    </row>
    <row r="130" spans="1:4">
      <c r="A130" s="3" t="s">
        <v>54</v>
      </c>
      <c r="B130" s="6">
        <v>6.7249999999999996</v>
      </c>
    </row>
    <row r="131" spans="1:4">
      <c r="A131" s="3" t="s">
        <v>55</v>
      </c>
      <c r="B131" s="6">
        <v>1.6E-2</v>
      </c>
    </row>
    <row r="132" spans="1:4">
      <c r="A132" s="3" t="s">
        <v>56</v>
      </c>
      <c r="B132" s="6">
        <v>6.0999999999999999E-2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0.189</v>
      </c>
    </row>
    <row r="135" spans="1:4">
      <c r="A135" s="3" t="s">
        <v>59</v>
      </c>
      <c r="B135" s="6">
        <v>0.70399999999999996</v>
      </c>
    </row>
    <row r="136" spans="1:4">
      <c r="A136" s="3" t="s">
        <v>60</v>
      </c>
      <c r="B136" s="6">
        <v>4.6740000000000004</v>
      </c>
    </row>
    <row r="137" spans="1:4">
      <c r="A137" s="3" t="s">
        <v>61</v>
      </c>
      <c r="B137" s="6">
        <v>0.27200000000000002</v>
      </c>
    </row>
    <row r="138" spans="1:4">
      <c r="A138" s="3" t="s">
        <v>62</v>
      </c>
      <c r="B138" s="6">
        <v>1.7110000000000001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7</v>
      </c>
      <c r="C143" s="8"/>
      <c r="D143" s="6"/>
    </row>
    <row r="144" spans="1:4">
      <c r="A144" s="3" t="s">
        <v>190</v>
      </c>
      <c r="B144" s="6" t="s">
        <v>16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4.258</v>
      </c>
      <c r="C146" s="180" t="s">
        <v>92</v>
      </c>
      <c r="D146" s="179">
        <v>2</v>
      </c>
    </row>
    <row r="147" spans="1:4">
      <c r="A147" s="3" t="s">
        <v>26</v>
      </c>
      <c r="B147" s="6">
        <v>4.258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4.28</v>
      </c>
      <c r="C149" s="180" t="s">
        <v>92</v>
      </c>
      <c r="D149" s="179">
        <v>2</v>
      </c>
    </row>
    <row r="150" spans="1:4">
      <c r="A150" s="3" t="s">
        <v>29</v>
      </c>
      <c r="B150" s="6">
        <v>6.53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3.76</v>
      </c>
      <c r="C152" s="180" t="s">
        <v>92</v>
      </c>
      <c r="D152" s="179">
        <v>7</v>
      </c>
    </row>
    <row r="153" spans="1:4">
      <c r="A153" s="3" t="s">
        <v>33</v>
      </c>
      <c r="B153" s="6">
        <v>3.7639999999999998</v>
      </c>
      <c r="C153" s="180" t="s">
        <v>92</v>
      </c>
      <c r="D153" s="179">
        <v>7</v>
      </c>
    </row>
    <row r="154" spans="1:4">
      <c r="A154" s="3" t="s">
        <v>34</v>
      </c>
      <c r="B154" s="6">
        <v>4.0129999999999999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4.0419999999999998</v>
      </c>
      <c r="C155" s="180" t="s">
        <v>92</v>
      </c>
      <c r="D155" s="179">
        <v>7</v>
      </c>
    </row>
    <row r="156" spans="1:4">
      <c r="A156" s="3" t="s">
        <v>36</v>
      </c>
      <c r="B156" s="6">
        <v>6.1159999999999997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2.863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3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3.6949999999999998</v>
      </c>
      <c r="C163" s="180" t="s">
        <v>92</v>
      </c>
      <c r="D163" s="179">
        <v>2</v>
      </c>
    </row>
    <row r="164" spans="1:4">
      <c r="A164" s="3" t="s">
        <v>45</v>
      </c>
      <c r="B164" s="6">
        <v>5.2789999999999999</v>
      </c>
      <c r="C164" s="180" t="s">
        <v>92</v>
      </c>
      <c r="D164" s="179">
        <v>2</v>
      </c>
    </row>
    <row r="165" spans="1:4">
      <c r="A165" s="3" t="s">
        <v>47</v>
      </c>
      <c r="B165" s="6">
        <v>3.4950000000000001</v>
      </c>
      <c r="C165" s="180" t="s">
        <v>92</v>
      </c>
      <c r="D165" s="179">
        <v>2</v>
      </c>
    </row>
    <row r="166" spans="1:4">
      <c r="A166" s="3" t="s">
        <v>48</v>
      </c>
      <c r="B166" s="6">
        <v>3.6949999999999998</v>
      </c>
      <c r="C166" s="180" t="s">
        <v>92</v>
      </c>
      <c r="D166" s="179">
        <v>2</v>
      </c>
    </row>
    <row r="167" spans="1:4">
      <c r="A167" s="3" t="s">
        <v>49</v>
      </c>
      <c r="B167" s="6">
        <v>3.661</v>
      </c>
      <c r="C167" s="180" t="s">
        <v>92</v>
      </c>
      <c r="D167" s="179">
        <v>2</v>
      </c>
    </row>
    <row r="168" spans="1:4">
      <c r="A168" s="3" t="s">
        <v>50</v>
      </c>
      <c r="B168" s="6">
        <v>3.6850000000000001</v>
      </c>
      <c r="C168" s="180" t="s">
        <v>92</v>
      </c>
      <c r="D168" s="179">
        <v>2</v>
      </c>
    </row>
    <row r="169" spans="1:4">
      <c r="A169" s="3" t="s">
        <v>51</v>
      </c>
      <c r="B169" s="6">
        <v>3.661</v>
      </c>
      <c r="C169" s="180" t="s">
        <v>92</v>
      </c>
      <c r="D169" s="179">
        <v>2</v>
      </c>
    </row>
    <row r="170" spans="1:4">
      <c r="A170" s="3" t="s">
        <v>52</v>
      </c>
      <c r="B170" s="6">
        <v>3.681</v>
      </c>
      <c r="C170" s="180" t="s">
        <v>92</v>
      </c>
      <c r="D170" s="179">
        <v>2</v>
      </c>
    </row>
    <row r="171" spans="1:4">
      <c r="A171" s="3" t="s">
        <v>53</v>
      </c>
      <c r="B171" s="6">
        <v>3.669</v>
      </c>
      <c r="C171" s="180" t="s">
        <v>92</v>
      </c>
      <c r="D171" s="179">
        <v>2</v>
      </c>
    </row>
    <row r="172" spans="1:4">
      <c r="A172" s="3" t="s">
        <v>54</v>
      </c>
      <c r="B172" s="6">
        <v>3.6509999999999998</v>
      </c>
      <c r="C172" s="180" t="s">
        <v>92</v>
      </c>
      <c r="D172" s="179">
        <v>2</v>
      </c>
    </row>
    <row r="173" spans="1:4">
      <c r="A173" s="3" t="s">
        <v>55</v>
      </c>
      <c r="B173" s="6">
        <v>2.3849999999999998</v>
      </c>
      <c r="C173" s="180" t="s">
        <v>92</v>
      </c>
      <c r="D173" s="179">
        <v>3</v>
      </c>
    </row>
    <row r="174" spans="1:4">
      <c r="A174" s="3" t="s">
        <v>56</v>
      </c>
      <c r="B174" s="6">
        <v>3.6949999999999998</v>
      </c>
      <c r="C174" s="180" t="s">
        <v>92</v>
      </c>
      <c r="D174" s="179">
        <v>2</v>
      </c>
    </row>
    <row r="175" spans="1:4">
      <c r="A175" s="3" t="s">
        <v>57</v>
      </c>
      <c r="B175" s="6">
        <v>4.4870000000000001</v>
      </c>
      <c r="C175" s="180" t="s">
        <v>92</v>
      </c>
      <c r="D175" s="179">
        <v>2</v>
      </c>
    </row>
    <row r="176" spans="1:4">
      <c r="A176" s="3" t="s">
        <v>58</v>
      </c>
      <c r="B176" s="6">
        <v>4.2869999999999999</v>
      </c>
      <c r="C176" s="180" t="s">
        <v>92</v>
      </c>
      <c r="D176" s="179">
        <v>2</v>
      </c>
    </row>
    <row r="177" spans="1:4">
      <c r="A177" s="3" t="s">
        <v>59</v>
      </c>
      <c r="B177" s="6">
        <v>4.2869999999999999</v>
      </c>
      <c r="C177" s="180" t="s">
        <v>92</v>
      </c>
      <c r="D177" s="179">
        <v>2</v>
      </c>
    </row>
    <row r="178" spans="1:4">
      <c r="A178" s="3" t="s">
        <v>60</v>
      </c>
      <c r="B178" s="6">
        <v>4.2770000000000001</v>
      </c>
      <c r="C178" s="180" t="s">
        <v>92</v>
      </c>
      <c r="D178" s="179">
        <v>2</v>
      </c>
    </row>
    <row r="179" spans="1:4">
      <c r="A179" s="3" t="s">
        <v>61</v>
      </c>
      <c r="B179" s="6">
        <v>4.1379999999999999</v>
      </c>
      <c r="C179" s="180" t="s">
        <v>92</v>
      </c>
      <c r="D179" s="179">
        <v>2</v>
      </c>
    </row>
    <row r="180" spans="1:4">
      <c r="A180" s="3" t="s">
        <v>62</v>
      </c>
      <c r="B180" s="6">
        <v>3.915</v>
      </c>
      <c r="C180" s="180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7</v>
      </c>
      <c r="C196" s="8"/>
      <c r="D196" s="6"/>
    </row>
    <row r="197" spans="1:4">
      <c r="A197" s="3" t="s">
        <v>190</v>
      </c>
      <c r="B197" s="6" t="s">
        <v>16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6.827</v>
      </c>
      <c r="C199" s="94" t="s">
        <v>99</v>
      </c>
      <c r="D199">
        <v>14</v>
      </c>
    </row>
    <row r="200" spans="1:4">
      <c r="A200" s="3" t="s">
        <v>26</v>
      </c>
      <c r="B200" s="6">
        <v>6.3710000000000004</v>
      </c>
      <c r="C200" s="94" t="s">
        <v>100</v>
      </c>
      <c r="D200">
        <v>14</v>
      </c>
    </row>
    <row r="201" spans="1:4">
      <c r="A201" s="3" t="s">
        <v>27</v>
      </c>
      <c r="B201" s="6">
        <v>4.593</v>
      </c>
      <c r="C201" s="94" t="s">
        <v>104</v>
      </c>
      <c r="D201">
        <v>17</v>
      </c>
    </row>
    <row r="202" spans="1:4">
      <c r="A202" s="3" t="s">
        <v>28</v>
      </c>
      <c r="B202" s="6">
        <v>4.1159999999999997</v>
      </c>
      <c r="C202" s="94" t="s">
        <v>104</v>
      </c>
      <c r="D202">
        <v>17</v>
      </c>
    </row>
    <row r="203" spans="1:4">
      <c r="A203" s="3" t="s">
        <v>29</v>
      </c>
      <c r="B203" s="6">
        <v>6.7759999999999998</v>
      </c>
      <c r="C203" s="94" t="s">
        <v>99</v>
      </c>
      <c r="D203">
        <v>14</v>
      </c>
    </row>
    <row r="204" spans="1:4">
      <c r="A204" s="3" t="s">
        <v>31</v>
      </c>
      <c r="B204" s="6">
        <v>6.6710000000000003</v>
      </c>
      <c r="C204" s="94" t="s">
        <v>99</v>
      </c>
      <c r="D204">
        <v>14</v>
      </c>
    </row>
    <row r="205" spans="1:4">
      <c r="A205" s="3" t="s">
        <v>32</v>
      </c>
      <c r="B205" s="6">
        <v>3.871</v>
      </c>
      <c r="C205" s="94" t="s">
        <v>102</v>
      </c>
      <c r="D205">
        <v>14</v>
      </c>
    </row>
    <row r="206" spans="1:4">
      <c r="A206" s="3" t="s">
        <v>33</v>
      </c>
      <c r="B206" s="6">
        <v>3.2770000000000001</v>
      </c>
      <c r="C206" s="94" t="s">
        <v>102</v>
      </c>
      <c r="D206">
        <v>15</v>
      </c>
    </row>
    <row r="207" spans="1:4">
      <c r="A207" s="3" t="s">
        <v>34</v>
      </c>
      <c r="B207" s="6">
        <v>3.4870000000000001</v>
      </c>
      <c r="C207" s="94" t="s">
        <v>104</v>
      </c>
      <c r="D207">
        <v>17</v>
      </c>
    </row>
    <row r="208" spans="1:4">
      <c r="A208" s="3" t="s">
        <v>35</v>
      </c>
      <c r="B208" s="6">
        <v>3.08</v>
      </c>
      <c r="C208" s="94" t="s">
        <v>104</v>
      </c>
      <c r="D208">
        <v>17</v>
      </c>
    </row>
    <row r="209" spans="1:4">
      <c r="A209" s="3" t="s">
        <v>36</v>
      </c>
      <c r="B209" s="6">
        <v>3.871</v>
      </c>
      <c r="C209" s="94" t="s">
        <v>102</v>
      </c>
      <c r="D209">
        <v>14</v>
      </c>
    </row>
    <row r="210" spans="1:4">
      <c r="A210" s="3" t="s">
        <v>37</v>
      </c>
      <c r="B210" s="6">
        <v>3.17</v>
      </c>
      <c r="C210" s="94" t="s">
        <v>109</v>
      </c>
      <c r="D210">
        <v>14</v>
      </c>
    </row>
    <row r="211" spans="1:4">
      <c r="A211" s="3" t="s">
        <v>38</v>
      </c>
      <c r="B211" s="6">
        <v>1.37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1.34</v>
      </c>
      <c r="C216" s="94" t="s">
        <v>104</v>
      </c>
      <c r="D216">
        <v>15</v>
      </c>
    </row>
    <row r="217" spans="1:4">
      <c r="A217" s="3" t="s">
        <v>45</v>
      </c>
      <c r="B217" s="6">
        <v>1.875</v>
      </c>
      <c r="C217" s="94" t="s">
        <v>104</v>
      </c>
      <c r="D217">
        <v>15</v>
      </c>
    </row>
    <row r="218" spans="1:4">
      <c r="A218" s="3" t="s">
        <v>47</v>
      </c>
      <c r="B218" s="6">
        <v>1.54</v>
      </c>
      <c r="C218" s="94" t="s">
        <v>104</v>
      </c>
      <c r="D218">
        <v>15</v>
      </c>
    </row>
    <row r="219" spans="1:4">
      <c r="A219" s="3" t="s">
        <v>48</v>
      </c>
      <c r="B219" s="6">
        <v>2.59</v>
      </c>
      <c r="C219" s="94" t="s">
        <v>115</v>
      </c>
      <c r="D219">
        <v>14</v>
      </c>
    </row>
    <row r="220" spans="1:4">
      <c r="A220" s="3" t="s">
        <v>49</v>
      </c>
      <c r="B220" s="6">
        <v>7.234</v>
      </c>
      <c r="C220" s="94" t="s">
        <v>99</v>
      </c>
      <c r="D220">
        <v>14</v>
      </c>
    </row>
    <row r="221" spans="1:4">
      <c r="A221" s="3" t="s">
        <v>50</v>
      </c>
      <c r="B221" s="6">
        <v>5.22</v>
      </c>
      <c r="C221" s="94" t="s">
        <v>99</v>
      </c>
      <c r="D221">
        <v>14</v>
      </c>
    </row>
    <row r="222" spans="1:4">
      <c r="A222" s="3" t="s">
        <v>51</v>
      </c>
      <c r="B222" s="6">
        <v>6.976</v>
      </c>
      <c r="C222" s="94" t="s">
        <v>100</v>
      </c>
      <c r="D222">
        <v>14</v>
      </c>
    </row>
    <row r="223" spans="1:4">
      <c r="A223" s="3" t="s">
        <v>52</v>
      </c>
      <c r="B223" s="6">
        <v>4.657</v>
      </c>
      <c r="C223" s="94" t="s">
        <v>104</v>
      </c>
      <c r="D223">
        <v>17</v>
      </c>
    </row>
    <row r="224" spans="1:4">
      <c r="A224" s="3" t="s">
        <v>53</v>
      </c>
      <c r="B224" s="6">
        <v>4.1639999999999997</v>
      </c>
      <c r="C224" s="94" t="s">
        <v>104</v>
      </c>
      <c r="D224">
        <v>17</v>
      </c>
    </row>
    <row r="225" spans="1:4">
      <c r="A225" s="3" t="s">
        <v>54</v>
      </c>
      <c r="B225" s="6">
        <v>6.5529999999999999</v>
      </c>
      <c r="C225" s="94" t="s">
        <v>99</v>
      </c>
      <c r="D225">
        <v>14</v>
      </c>
    </row>
    <row r="226" spans="1:4">
      <c r="A226" s="3" t="s">
        <v>55</v>
      </c>
      <c r="B226" s="6">
        <v>0.39400000000000002</v>
      </c>
      <c r="C226" s="94" t="s">
        <v>104</v>
      </c>
      <c r="D226">
        <v>17</v>
      </c>
    </row>
    <row r="227" spans="1:4">
      <c r="A227" s="3" t="s">
        <v>56</v>
      </c>
      <c r="B227" s="6">
        <v>0.66600000000000004</v>
      </c>
      <c r="C227" s="94" t="s">
        <v>104</v>
      </c>
      <c r="D227">
        <v>16</v>
      </c>
    </row>
    <row r="228" spans="1:4">
      <c r="A228" s="3" t="s">
        <v>57</v>
      </c>
      <c r="B228" s="6">
        <v>0.81399999999999995</v>
      </c>
      <c r="C228" s="94" t="s">
        <v>104</v>
      </c>
      <c r="D228">
        <v>15</v>
      </c>
    </row>
    <row r="229" spans="1:4">
      <c r="A229" s="3" t="s">
        <v>58</v>
      </c>
      <c r="B229" s="6">
        <v>1.0469999999999999</v>
      </c>
      <c r="C229" s="94" t="s">
        <v>104</v>
      </c>
      <c r="D229">
        <v>15</v>
      </c>
    </row>
    <row r="230" spans="1:4">
      <c r="A230" s="3" t="s">
        <v>59</v>
      </c>
      <c r="B230" s="6">
        <v>1.762</v>
      </c>
      <c r="C230" s="94" t="s">
        <v>104</v>
      </c>
      <c r="D230">
        <v>15</v>
      </c>
    </row>
    <row r="231" spans="1:4">
      <c r="A231" s="3" t="s">
        <v>60</v>
      </c>
      <c r="B231" s="6">
        <v>5.0529999999999999</v>
      </c>
      <c r="C231" s="94" t="s">
        <v>99</v>
      </c>
      <c r="D231">
        <v>14</v>
      </c>
    </row>
    <row r="232" spans="1:4">
      <c r="A232" s="3" t="s">
        <v>61</v>
      </c>
      <c r="B232" s="6">
        <v>1.3520000000000001</v>
      </c>
      <c r="C232" s="94" t="s">
        <v>112</v>
      </c>
      <c r="D232">
        <v>14</v>
      </c>
    </row>
    <row r="233" spans="1:4">
      <c r="A233" s="3" t="s">
        <v>62</v>
      </c>
      <c r="B233" s="6">
        <v>2.9910000000000001</v>
      </c>
      <c r="C233" s="94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7</v>
      </c>
      <c r="C251" s="8"/>
      <c r="D251" s="6"/>
    </row>
    <row r="252" spans="1:4">
      <c r="A252" s="3" t="s">
        <v>190</v>
      </c>
      <c r="B252" s="6" t="s">
        <v>16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68.599999999999994</v>
      </c>
      <c r="C254" s="11" t="s">
        <v>99</v>
      </c>
      <c r="D254">
        <v>15</v>
      </c>
    </row>
    <row r="255" spans="1:4">
      <c r="A255" s="3" t="s">
        <v>75</v>
      </c>
      <c r="B255" s="97">
        <v>44.8</v>
      </c>
      <c r="C255" s="11" t="s">
        <v>109</v>
      </c>
      <c r="D255">
        <v>15</v>
      </c>
    </row>
    <row r="256" spans="1:4">
      <c r="A256" s="3" t="s">
        <v>76</v>
      </c>
      <c r="B256" s="97">
        <v>67</v>
      </c>
      <c r="C256" s="11" t="s">
        <v>99</v>
      </c>
      <c r="D256">
        <v>15</v>
      </c>
    </row>
    <row r="257" spans="1:4">
      <c r="A257" s="3" t="s">
        <v>77</v>
      </c>
      <c r="B257" s="97">
        <v>38.5</v>
      </c>
      <c r="C257" s="11" t="s">
        <v>109</v>
      </c>
      <c r="D257">
        <v>15</v>
      </c>
    </row>
    <row r="258" spans="1:4">
      <c r="A258" s="3" t="s">
        <v>38</v>
      </c>
      <c r="B258" s="97">
        <v>51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7</v>
      </c>
      <c r="D260"/>
    </row>
    <row r="261" spans="1:4">
      <c r="A261" s="3" t="s">
        <v>190</v>
      </c>
      <c r="B261"/>
      <c r="C261" s="98" t="s">
        <v>16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</v>
      </c>
      <c r="C263" s="11" t="s">
        <v>92</v>
      </c>
      <c r="D263">
        <v>7</v>
      </c>
    </row>
    <row r="264" spans="1:4">
      <c r="A264" s="3" t="s">
        <v>75</v>
      </c>
      <c r="B264" s="97">
        <v>-4.5</v>
      </c>
      <c r="C264" s="11" t="s">
        <v>92</v>
      </c>
      <c r="D264">
        <v>8</v>
      </c>
    </row>
    <row r="265" spans="1:4">
      <c r="A265" s="3" t="s">
        <v>76</v>
      </c>
      <c r="B265" s="97">
        <v>-23</v>
      </c>
      <c r="C265" s="11" t="s">
        <v>92</v>
      </c>
      <c r="D265">
        <v>2</v>
      </c>
    </row>
    <row r="266" spans="1:4">
      <c r="A266" s="3" t="s">
        <v>77</v>
      </c>
      <c r="B266" s="97">
        <v>-19.7</v>
      </c>
      <c r="C266" s="11" t="s">
        <v>92</v>
      </c>
      <c r="D266">
        <v>7</v>
      </c>
    </row>
    <row r="267" spans="1:4">
      <c r="A267" s="3" t="s">
        <v>38</v>
      </c>
      <c r="B267" s="97">
        <v>3.1</v>
      </c>
      <c r="C267" s="11" t="s">
        <v>125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7</v>
      </c>
      <c r="D269"/>
    </row>
    <row r="270" spans="1:4">
      <c r="A270" s="3" t="s">
        <v>190</v>
      </c>
      <c r="B270"/>
      <c r="C270" s="98" t="s">
        <v>16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25.48</v>
      </c>
      <c r="C272"/>
      <c r="D272"/>
    </row>
    <row r="273" spans="1:4">
      <c r="A273" s="3" t="s">
        <v>75</v>
      </c>
      <c r="B273" s="97">
        <v>25.49</v>
      </c>
      <c r="C273"/>
      <c r="D273"/>
    </row>
    <row r="274" spans="1:4">
      <c r="A274" s="3" t="s">
        <v>76</v>
      </c>
      <c r="B274" s="97">
        <v>18.96</v>
      </c>
      <c r="C274"/>
      <c r="D274"/>
    </row>
    <row r="275" spans="1:4">
      <c r="A275" s="3" t="s">
        <v>77</v>
      </c>
      <c r="B275" s="97">
        <v>14.97</v>
      </c>
      <c r="C275"/>
      <c r="D275"/>
    </row>
    <row r="276" spans="1:4">
      <c r="A276" s="3" t="s">
        <v>38</v>
      </c>
      <c r="B276" s="97">
        <v>28.69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7</v>
      </c>
    </row>
    <row r="291" spans="1:4">
      <c r="A291" s="3" t="s">
        <v>190</v>
      </c>
      <c r="B291" s="6" t="s">
        <v>16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456</v>
      </c>
    </row>
    <row r="295" spans="1:4">
      <c r="A295" s="3" t="s">
        <v>206</v>
      </c>
      <c r="B295" s="6">
        <v>1083</v>
      </c>
    </row>
    <row r="296" spans="1:4">
      <c r="A296" s="3" t="s">
        <v>207</v>
      </c>
      <c r="B296" s="6">
        <v>1003</v>
      </c>
    </row>
    <row r="297" spans="1:4">
      <c r="A297" s="3" t="s">
        <v>208</v>
      </c>
      <c r="B297" s="6">
        <v>1476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7</v>
      </c>
    </row>
    <row r="310" spans="1:4">
      <c r="A310" s="3" t="s">
        <v>190</v>
      </c>
      <c r="B310" s="6" t="s">
        <v>16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689</v>
      </c>
    </row>
    <row r="314" spans="1:4">
      <c r="A314" s="3" t="s">
        <v>212</v>
      </c>
      <c r="B314" s="6">
        <v>962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7</v>
      </c>
    </row>
    <row r="330" spans="1:4">
      <c r="A330" s="3" t="s">
        <v>190</v>
      </c>
      <c r="B330" s="6" t="s">
        <v>16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554</v>
      </c>
    </row>
    <row r="334" spans="1:4">
      <c r="A334" s="3" t="s">
        <v>215</v>
      </c>
      <c r="B334" s="6">
        <v>803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7</v>
      </c>
    </row>
    <row r="346" spans="1:4">
      <c r="A346" s="3" t="s">
        <v>190</v>
      </c>
      <c r="B346" s="6" t="s">
        <v>16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3.0447222222222199</v>
      </c>
    </row>
    <row r="356" spans="1:2">
      <c r="A356" s="3">
        <v>8</v>
      </c>
      <c r="B356" s="6">
        <v>20.6463888888889</v>
      </c>
    </row>
    <row r="357" spans="1:2">
      <c r="A357" s="3">
        <v>9</v>
      </c>
      <c r="B357" s="6">
        <v>38.883611111111101</v>
      </c>
    </row>
    <row r="358" spans="1:2">
      <c r="A358" s="3">
        <v>10</v>
      </c>
      <c r="B358" s="6">
        <v>54.566388888888902</v>
      </c>
    </row>
    <row r="359" spans="1:2">
      <c r="A359" s="3">
        <v>11</v>
      </c>
      <c r="B359" s="6">
        <v>65.973333333333301</v>
      </c>
    </row>
    <row r="360" spans="1:2">
      <c r="A360" s="3">
        <v>12</v>
      </c>
      <c r="B360" s="6">
        <v>71.783888888888896</v>
      </c>
    </row>
    <row r="361" spans="1:2">
      <c r="A361" s="3">
        <v>13</v>
      </c>
      <c r="B361" s="6">
        <v>72.283888888888896</v>
      </c>
    </row>
    <row r="362" spans="1:2">
      <c r="A362" s="3">
        <v>14</v>
      </c>
      <c r="B362" s="6">
        <v>66.407499999999999</v>
      </c>
    </row>
    <row r="363" spans="1:2">
      <c r="A363" s="3">
        <v>15</v>
      </c>
      <c r="B363" s="6">
        <v>54.899722222222202</v>
      </c>
    </row>
    <row r="364" spans="1:2">
      <c r="A364" s="3">
        <v>16</v>
      </c>
      <c r="B364" s="6">
        <v>38.883611111111101</v>
      </c>
    </row>
    <row r="365" spans="1:2">
      <c r="A365" s="3">
        <v>17</v>
      </c>
      <c r="B365" s="6">
        <v>20.4797222222222</v>
      </c>
    </row>
    <row r="366" spans="1:2">
      <c r="A366" s="3">
        <v>18</v>
      </c>
      <c r="B366" s="6">
        <v>3.0447222222222199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7</v>
      </c>
    </row>
    <row r="386" spans="1:4">
      <c r="A386" s="3" t="s">
        <v>190</v>
      </c>
      <c r="B386" s="6" t="s">
        <v>16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2.9966666666666701</v>
      </c>
    </row>
    <row r="396" spans="1:4">
      <c r="A396" s="3">
        <v>8</v>
      </c>
      <c r="B396" s="6">
        <v>20.183055555555601</v>
      </c>
    </row>
    <row r="397" spans="1:4">
      <c r="A397" s="3">
        <v>9</v>
      </c>
      <c r="B397" s="6">
        <v>37.954999999999998</v>
      </c>
    </row>
    <row r="398" spans="1:4">
      <c r="A398" s="3">
        <v>10</v>
      </c>
      <c r="B398" s="6">
        <v>53.244444444444397</v>
      </c>
    </row>
    <row r="399" spans="1:4">
      <c r="A399" s="3">
        <v>11</v>
      </c>
      <c r="B399" s="6">
        <v>64.467222222222205</v>
      </c>
    </row>
    <row r="400" spans="1:4">
      <c r="A400" s="3">
        <v>12</v>
      </c>
      <c r="B400" s="6">
        <v>69.981944444444494</v>
      </c>
    </row>
    <row r="401" spans="1:4">
      <c r="A401" s="3">
        <v>13</v>
      </c>
      <c r="B401" s="6">
        <v>70.806111111111093</v>
      </c>
    </row>
    <row r="402" spans="1:4">
      <c r="A402" s="3">
        <v>14</v>
      </c>
      <c r="B402" s="6">
        <v>65.663333333333298</v>
      </c>
    </row>
    <row r="403" spans="1:4">
      <c r="A403" s="3">
        <v>15</v>
      </c>
      <c r="B403" s="6">
        <v>54.921388888888899</v>
      </c>
    </row>
    <row r="404" spans="1:4">
      <c r="A404" s="3">
        <v>16</v>
      </c>
      <c r="B404" s="6">
        <v>39.486944444444397</v>
      </c>
    </row>
    <row r="405" spans="1:4">
      <c r="A405" s="3">
        <v>17</v>
      </c>
      <c r="B405" s="6">
        <v>21.290555555555599</v>
      </c>
    </row>
    <row r="406" spans="1:4">
      <c r="A406" s="3">
        <v>18</v>
      </c>
      <c r="B406" s="6">
        <v>3.27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7</v>
      </c>
    </row>
    <row r="426" spans="1:4">
      <c r="A426" s="3" t="s">
        <v>190</v>
      </c>
      <c r="B426" s="6" t="s">
        <v>16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0.16666666666666699</v>
      </c>
    </row>
    <row r="434" spans="1:2">
      <c r="A434" s="3">
        <v>6</v>
      </c>
      <c r="B434" s="6">
        <v>27.827500000000001</v>
      </c>
    </row>
    <row r="435" spans="1:2">
      <c r="A435" s="3">
        <v>7</v>
      </c>
      <c r="B435" s="6">
        <v>77.302499999999995</v>
      </c>
    </row>
    <row r="436" spans="1:2">
      <c r="A436" s="3">
        <v>8</v>
      </c>
      <c r="B436" s="6">
        <v>99.989166666666705</v>
      </c>
    </row>
    <row r="437" spans="1:2">
      <c r="A437" s="3">
        <v>9</v>
      </c>
      <c r="B437" s="6">
        <v>211.00638888888901</v>
      </c>
    </row>
    <row r="438" spans="1:2">
      <c r="A438" s="3">
        <v>10</v>
      </c>
      <c r="B438" s="6">
        <v>331.00583333333299</v>
      </c>
    </row>
    <row r="439" spans="1:2">
      <c r="A439" s="3">
        <v>11</v>
      </c>
      <c r="B439" s="6">
        <v>418.17166666666702</v>
      </c>
    </row>
    <row r="440" spans="1:2">
      <c r="A440" s="3">
        <v>12</v>
      </c>
      <c r="B440" s="6">
        <v>454.99416666666701</v>
      </c>
    </row>
    <row r="441" spans="1:2">
      <c r="A441" s="3">
        <v>13</v>
      </c>
      <c r="B441" s="6">
        <v>464.56888888888898</v>
      </c>
    </row>
    <row r="442" spans="1:2">
      <c r="A442" s="3">
        <v>14</v>
      </c>
      <c r="B442" s="6">
        <v>413.63638888888897</v>
      </c>
    </row>
    <row r="443" spans="1:2">
      <c r="A443" s="3">
        <v>15</v>
      </c>
      <c r="B443" s="6">
        <v>334.28388888888901</v>
      </c>
    </row>
    <row r="444" spans="1:2">
      <c r="A444" s="3">
        <v>16</v>
      </c>
      <c r="B444" s="6">
        <v>211.94388888888901</v>
      </c>
    </row>
    <row r="445" spans="1:2">
      <c r="A445" s="3">
        <v>17</v>
      </c>
      <c r="B445" s="6">
        <v>111.740833333333</v>
      </c>
    </row>
    <row r="446" spans="1:2">
      <c r="A446" s="3">
        <v>18</v>
      </c>
      <c r="B446" s="6">
        <v>73.079166666666694</v>
      </c>
    </row>
    <row r="447" spans="1:2">
      <c r="A447" s="3">
        <v>19</v>
      </c>
      <c r="B447" s="6">
        <v>17.702500000000001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7</v>
      </c>
    </row>
    <row r="466" spans="1:4">
      <c r="A466" s="3" t="s">
        <v>190</v>
      </c>
      <c r="B466" s="6" t="s">
        <v>16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0.16666666666666699</v>
      </c>
    </row>
    <row r="474" spans="1:4">
      <c r="A474" s="3">
        <v>6</v>
      </c>
      <c r="B474" s="6">
        <v>27.827500000000001</v>
      </c>
    </row>
    <row r="475" spans="1:4">
      <c r="A475" s="3">
        <v>7</v>
      </c>
      <c r="B475" s="6">
        <v>77.302499999999995</v>
      </c>
    </row>
    <row r="476" spans="1:4">
      <c r="A476" s="3">
        <v>8</v>
      </c>
      <c r="B476" s="6">
        <v>99.989166666666705</v>
      </c>
    </row>
    <row r="477" spans="1:4">
      <c r="A477" s="3">
        <v>9</v>
      </c>
      <c r="B477" s="6">
        <v>120.050555555556</v>
      </c>
    </row>
    <row r="478" spans="1:4">
      <c r="A478" s="3">
        <v>10</v>
      </c>
      <c r="B478" s="6">
        <v>134.963055555556</v>
      </c>
    </row>
    <row r="479" spans="1:4">
      <c r="A479" s="3">
        <v>11</v>
      </c>
      <c r="B479" s="6">
        <v>149.58472222222201</v>
      </c>
    </row>
    <row r="480" spans="1:4">
      <c r="A480" s="3">
        <v>12</v>
      </c>
      <c r="B480" s="6">
        <v>153.13361111111101</v>
      </c>
    </row>
    <row r="481" spans="1:4">
      <c r="A481" s="3">
        <v>13</v>
      </c>
      <c r="B481" s="6">
        <v>266.44888888888897</v>
      </c>
    </row>
    <row r="482" spans="1:4">
      <c r="A482" s="3">
        <v>14</v>
      </c>
      <c r="B482" s="6">
        <v>461.27722222222201</v>
      </c>
    </row>
    <row r="483" spans="1:4">
      <c r="A483" s="3">
        <v>15</v>
      </c>
      <c r="B483" s="6">
        <v>635.51027777777801</v>
      </c>
    </row>
    <row r="484" spans="1:4">
      <c r="A484" s="3">
        <v>16</v>
      </c>
      <c r="B484" s="6">
        <v>719.32555555555598</v>
      </c>
    </row>
    <row r="485" spans="1:4">
      <c r="A485" s="3">
        <v>17</v>
      </c>
      <c r="B485" s="6">
        <v>502.78888888888901</v>
      </c>
    </row>
    <row r="486" spans="1:4">
      <c r="A486" s="3">
        <v>18</v>
      </c>
      <c r="B486" s="6">
        <v>141.24250000000001</v>
      </c>
    </row>
    <row r="487" spans="1:4">
      <c r="A487" s="3">
        <v>19</v>
      </c>
      <c r="B487" s="6">
        <v>25.247222222222199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7</v>
      </c>
    </row>
    <row r="505" spans="1:4">
      <c r="A505" s="3" t="s">
        <v>190</v>
      </c>
      <c r="B505" s="6" t="s">
        <v>16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-12.21</v>
      </c>
    </row>
    <row r="509" spans="1:4">
      <c r="A509" s="3">
        <v>2</v>
      </c>
      <c r="B509" s="6">
        <v>-13.8</v>
      </c>
    </row>
    <row r="510" spans="1:4">
      <c r="A510" s="3">
        <v>3</v>
      </c>
      <c r="B510" s="6">
        <v>-14.9</v>
      </c>
    </row>
    <row r="511" spans="1:4">
      <c r="A511" s="3">
        <v>4</v>
      </c>
      <c r="B511" s="6">
        <v>-15.79</v>
      </c>
    </row>
    <row r="512" spans="1:4">
      <c r="A512" s="3">
        <v>5</v>
      </c>
      <c r="B512" s="6">
        <v>-16.55</v>
      </c>
    </row>
    <row r="513" spans="1:2">
      <c r="A513" s="3">
        <v>6</v>
      </c>
      <c r="B513" s="6">
        <v>-17.2</v>
      </c>
    </row>
    <row r="514" spans="1:2">
      <c r="A514" s="3">
        <v>7</v>
      </c>
      <c r="B514" s="6">
        <v>-17.739999999999998</v>
      </c>
    </row>
    <row r="515" spans="1:2">
      <c r="A515" s="3">
        <v>8</v>
      </c>
      <c r="B515" s="6">
        <v>-17.850000000000001</v>
      </c>
    </row>
    <row r="516" spans="1:2">
      <c r="A516" s="3">
        <v>9</v>
      </c>
      <c r="B516" s="6">
        <v>-14.88</v>
      </c>
    </row>
    <row r="517" spans="1:2">
      <c r="A517" s="3">
        <v>10</v>
      </c>
      <c r="B517" s="6">
        <v>-9.07</v>
      </c>
    </row>
    <row r="518" spans="1:2">
      <c r="A518" s="3">
        <v>11</v>
      </c>
      <c r="B518" s="6">
        <v>1.01</v>
      </c>
    </row>
    <row r="519" spans="1:2">
      <c r="A519" s="3">
        <v>12</v>
      </c>
      <c r="B519" s="6">
        <v>11.21</v>
      </c>
    </row>
    <row r="520" spans="1:2">
      <c r="A520" s="3">
        <v>13</v>
      </c>
      <c r="B520" s="6">
        <v>20.03</v>
      </c>
    </row>
    <row r="521" spans="1:2">
      <c r="A521" s="3">
        <v>14</v>
      </c>
      <c r="B521" s="6">
        <v>27.27</v>
      </c>
    </row>
    <row r="522" spans="1:2">
      <c r="A522" s="3">
        <v>15</v>
      </c>
      <c r="B522" s="6">
        <v>31.34</v>
      </c>
    </row>
    <row r="523" spans="1:2">
      <c r="A523" s="3">
        <v>16</v>
      </c>
      <c r="B523" s="6">
        <v>31.47</v>
      </c>
    </row>
    <row r="524" spans="1:2">
      <c r="A524" s="3">
        <v>17</v>
      </c>
      <c r="B524" s="6">
        <v>25.96</v>
      </c>
    </row>
    <row r="525" spans="1:2">
      <c r="A525" s="3">
        <v>18</v>
      </c>
      <c r="B525" s="6">
        <v>18.96</v>
      </c>
    </row>
    <row r="526" spans="1:2">
      <c r="A526" s="3">
        <v>19</v>
      </c>
      <c r="B526" s="6">
        <v>13.04</v>
      </c>
    </row>
    <row r="527" spans="1:2">
      <c r="A527" s="3">
        <v>20</v>
      </c>
      <c r="B527" s="6">
        <v>8.31</v>
      </c>
    </row>
    <row r="528" spans="1:2">
      <c r="A528" s="3">
        <v>21</v>
      </c>
      <c r="B528" s="6">
        <v>4.2699999999999996</v>
      </c>
    </row>
    <row r="529" spans="1:4">
      <c r="A529" s="3">
        <v>22</v>
      </c>
      <c r="B529" s="6">
        <v>0.99</v>
      </c>
    </row>
    <row r="530" spans="1:4">
      <c r="A530" s="3">
        <v>23</v>
      </c>
      <c r="B530" s="6">
        <v>-1.66</v>
      </c>
    </row>
    <row r="531" spans="1:4">
      <c r="A531" s="3">
        <v>24</v>
      </c>
      <c r="B531" s="6">
        <v>-3.92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7</v>
      </c>
    </row>
    <row r="545" spans="1:4">
      <c r="A545" s="3" t="s">
        <v>190</v>
      </c>
      <c r="B545" s="6" t="s">
        <v>16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-1.31</v>
      </c>
    </row>
    <row r="549" spans="1:4">
      <c r="A549" s="3">
        <v>2</v>
      </c>
      <c r="B549" s="6">
        <v>-1.97</v>
      </c>
    </row>
    <row r="550" spans="1:4">
      <c r="A550" s="3">
        <v>3</v>
      </c>
      <c r="B550" s="6">
        <v>-2.37</v>
      </c>
    </row>
    <row r="551" spans="1:4">
      <c r="A551" s="3">
        <v>4</v>
      </c>
      <c r="B551" s="6">
        <v>-2.81</v>
      </c>
    </row>
    <row r="552" spans="1:4">
      <c r="A552" s="3">
        <v>5</v>
      </c>
      <c r="B552" s="6">
        <v>-3.25</v>
      </c>
    </row>
    <row r="553" spans="1:4">
      <c r="A553" s="3">
        <v>6</v>
      </c>
      <c r="B553" s="6">
        <v>-3.68</v>
      </c>
    </row>
    <row r="554" spans="1:4">
      <c r="A554" s="3">
        <v>7</v>
      </c>
      <c r="B554" s="6">
        <v>-4.0999999999999996</v>
      </c>
    </row>
    <row r="555" spans="1:4">
      <c r="A555" s="3">
        <v>8</v>
      </c>
      <c r="B555" s="6">
        <v>-4.4000000000000004</v>
      </c>
    </row>
    <row r="556" spans="1:4">
      <c r="A556" s="3">
        <v>9</v>
      </c>
      <c r="B556" s="6">
        <v>-3.45</v>
      </c>
    </row>
    <row r="557" spans="1:4">
      <c r="A557" s="3">
        <v>10</v>
      </c>
      <c r="B557" s="6">
        <v>-1.6</v>
      </c>
    </row>
    <row r="558" spans="1:4">
      <c r="A558" s="3">
        <v>11</v>
      </c>
      <c r="B558" s="6">
        <v>1.66</v>
      </c>
    </row>
    <row r="559" spans="1:4">
      <c r="A559" s="3">
        <v>12</v>
      </c>
      <c r="B559" s="6">
        <v>4.4000000000000004</v>
      </c>
    </row>
    <row r="560" spans="1:4">
      <c r="A560" s="3">
        <v>13</v>
      </c>
      <c r="B560" s="6">
        <v>6.56</v>
      </c>
    </row>
    <row r="561" spans="1:4">
      <c r="A561" s="3">
        <v>14</v>
      </c>
      <c r="B561" s="6">
        <v>8.39</v>
      </c>
    </row>
    <row r="562" spans="1:4">
      <c r="A562" s="3">
        <v>15</v>
      </c>
      <c r="B562" s="6">
        <v>9.0399999999999991</v>
      </c>
    </row>
    <row r="563" spans="1:4">
      <c r="A563" s="3">
        <v>16</v>
      </c>
      <c r="B563" s="6">
        <v>8.58</v>
      </c>
    </row>
    <row r="564" spans="1:4">
      <c r="A564" s="3">
        <v>17</v>
      </c>
      <c r="B564" s="6">
        <v>6.44</v>
      </c>
    </row>
    <row r="565" spans="1:4">
      <c r="A565" s="3">
        <v>18</v>
      </c>
      <c r="B565" s="6">
        <v>4.43</v>
      </c>
    </row>
    <row r="566" spans="1:4">
      <c r="A566" s="3">
        <v>19</v>
      </c>
      <c r="B566" s="6">
        <v>3.37</v>
      </c>
    </row>
    <row r="567" spans="1:4">
      <c r="A567" s="3">
        <v>20</v>
      </c>
      <c r="B567" s="6">
        <v>2.73</v>
      </c>
    </row>
    <row r="568" spans="1:4">
      <c r="A568" s="3">
        <v>21</v>
      </c>
      <c r="B568" s="6">
        <v>2.11</v>
      </c>
    </row>
    <row r="569" spans="1:4">
      <c r="A569" s="3">
        <v>22</v>
      </c>
      <c r="B569" s="6">
        <v>1.66</v>
      </c>
    </row>
    <row r="570" spans="1:4">
      <c r="A570" s="3">
        <v>23</v>
      </c>
      <c r="B570" s="6">
        <v>1.26</v>
      </c>
    </row>
    <row r="571" spans="1:4">
      <c r="A571" s="3">
        <v>24</v>
      </c>
      <c r="B571" s="6">
        <v>0.83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7</v>
      </c>
    </row>
    <row r="585" spans="1:4">
      <c r="A585" s="3" t="s">
        <v>190</v>
      </c>
      <c r="B585" s="6" t="s">
        <v>16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22.37</v>
      </c>
    </row>
    <row r="589" spans="1:4">
      <c r="A589" s="3">
        <v>2</v>
      </c>
      <c r="B589" s="6">
        <v>21.19</v>
      </c>
    </row>
    <row r="590" spans="1:4">
      <c r="A590" s="3">
        <v>3</v>
      </c>
      <c r="B590" s="6">
        <v>20.329999999999998</v>
      </c>
    </row>
    <row r="591" spans="1:4">
      <c r="A591" s="3">
        <v>4</v>
      </c>
      <c r="B591" s="6">
        <v>19.54</v>
      </c>
    </row>
    <row r="592" spans="1:4">
      <c r="A592" s="3">
        <v>5</v>
      </c>
      <c r="B592" s="6">
        <v>19.21</v>
      </c>
    </row>
    <row r="593" spans="1:2">
      <c r="A593" s="3">
        <v>6</v>
      </c>
      <c r="B593" s="6">
        <v>19.86</v>
      </c>
    </row>
    <row r="594" spans="1:2">
      <c r="A594" s="3">
        <v>7</v>
      </c>
      <c r="B594" s="6">
        <v>22.51</v>
      </c>
    </row>
    <row r="595" spans="1:2">
      <c r="A595" s="3">
        <v>8</v>
      </c>
      <c r="B595" s="6">
        <v>24.89</v>
      </c>
    </row>
    <row r="596" spans="1:2">
      <c r="A596" s="3">
        <v>9</v>
      </c>
      <c r="B596" s="6">
        <v>28.29</v>
      </c>
    </row>
    <row r="597" spans="1:2">
      <c r="A597" s="3">
        <v>10</v>
      </c>
      <c r="B597" s="6">
        <v>32.42</v>
      </c>
    </row>
    <row r="598" spans="1:2">
      <c r="A598" s="3">
        <v>11</v>
      </c>
      <c r="B598" s="6">
        <v>37.119999999999997</v>
      </c>
    </row>
    <row r="599" spans="1:2">
      <c r="A599" s="3">
        <v>12</v>
      </c>
      <c r="B599" s="6">
        <v>42.08</v>
      </c>
    </row>
    <row r="600" spans="1:2">
      <c r="A600" s="3">
        <v>13</v>
      </c>
      <c r="B600" s="6">
        <v>46.46</v>
      </c>
    </row>
    <row r="601" spans="1:2">
      <c r="A601" s="3">
        <v>14</v>
      </c>
      <c r="B601" s="6">
        <v>49.69</v>
      </c>
    </row>
    <row r="602" spans="1:2">
      <c r="A602" s="3">
        <v>15</v>
      </c>
      <c r="B602" s="6">
        <v>51.3</v>
      </c>
    </row>
    <row r="603" spans="1:2">
      <c r="A603" s="3">
        <v>16</v>
      </c>
      <c r="B603" s="6">
        <v>51.28</v>
      </c>
    </row>
    <row r="604" spans="1:2">
      <c r="A604" s="3">
        <v>17</v>
      </c>
      <c r="B604" s="6">
        <v>50.46</v>
      </c>
    </row>
    <row r="605" spans="1:2">
      <c r="A605" s="3">
        <v>18</v>
      </c>
      <c r="B605" s="6">
        <v>48.37</v>
      </c>
    </row>
    <row r="606" spans="1:2">
      <c r="A606" s="3">
        <v>19</v>
      </c>
      <c r="B606" s="6">
        <v>35.39</v>
      </c>
    </row>
    <row r="607" spans="1:2">
      <c r="A607" s="3">
        <v>20</v>
      </c>
      <c r="B607" s="6">
        <v>31.63</v>
      </c>
    </row>
    <row r="608" spans="1:2">
      <c r="A608" s="3">
        <v>21</v>
      </c>
      <c r="B608" s="6">
        <v>29.12</v>
      </c>
    </row>
    <row r="609" spans="1:4">
      <c r="A609" s="3">
        <v>22</v>
      </c>
      <c r="B609" s="6">
        <v>26.83</v>
      </c>
    </row>
    <row r="610" spans="1:4">
      <c r="A610" s="3">
        <v>23</v>
      </c>
      <c r="B610" s="6">
        <v>25.87</v>
      </c>
    </row>
    <row r="611" spans="1:4">
      <c r="A611" s="3">
        <v>24</v>
      </c>
      <c r="B611" s="6">
        <v>24.19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7</v>
      </c>
    </row>
    <row r="625" spans="1:4">
      <c r="A625" s="3" t="s">
        <v>190</v>
      </c>
      <c r="B625" s="6" t="s">
        <v>16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24.52</v>
      </c>
    </row>
    <row r="629" spans="1:4">
      <c r="A629" s="3">
        <v>2</v>
      </c>
      <c r="B629" s="6">
        <v>23.81</v>
      </c>
    </row>
    <row r="630" spans="1:4">
      <c r="A630" s="3">
        <v>3</v>
      </c>
      <c r="B630" s="6">
        <v>23.22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22.32</v>
      </c>
    </row>
    <row r="633" spans="1:4">
      <c r="A633" s="3">
        <v>6</v>
      </c>
      <c r="B633" s="6">
        <v>22.77</v>
      </c>
    </row>
    <row r="634" spans="1:4">
      <c r="A634" s="3">
        <v>7</v>
      </c>
      <c r="B634" s="6">
        <v>24.73</v>
      </c>
    </row>
    <row r="635" spans="1:4">
      <c r="A635" s="3">
        <v>8</v>
      </c>
      <c r="B635" s="6">
        <v>27.59</v>
      </c>
    </row>
    <row r="636" spans="1:4">
      <c r="A636" s="3">
        <v>9</v>
      </c>
      <c r="B636" s="6">
        <v>29.09</v>
      </c>
    </row>
    <row r="637" spans="1:4">
      <c r="A637" s="3">
        <v>10</v>
      </c>
      <c r="B637" s="6">
        <v>30.5</v>
      </c>
    </row>
    <row r="638" spans="1:4">
      <c r="A638" s="3">
        <v>11</v>
      </c>
      <c r="B638" s="6">
        <v>31.98</v>
      </c>
    </row>
    <row r="639" spans="1:4">
      <c r="A639" s="3">
        <v>12</v>
      </c>
      <c r="B639" s="6">
        <v>33.56</v>
      </c>
    </row>
    <row r="640" spans="1:4">
      <c r="A640" s="3">
        <v>13</v>
      </c>
      <c r="B640" s="6">
        <v>34.79</v>
      </c>
    </row>
    <row r="641" spans="1:4">
      <c r="A641" s="3">
        <v>14</v>
      </c>
      <c r="B641" s="6">
        <v>35.65</v>
      </c>
    </row>
    <row r="642" spans="1:4">
      <c r="A642" s="3">
        <v>15</v>
      </c>
      <c r="B642" s="6">
        <v>35.96</v>
      </c>
    </row>
    <row r="643" spans="1:4">
      <c r="A643" s="3">
        <v>16</v>
      </c>
      <c r="B643" s="6">
        <v>35.82</v>
      </c>
    </row>
    <row r="644" spans="1:4">
      <c r="A644" s="3">
        <v>17</v>
      </c>
      <c r="B644" s="6">
        <v>35.61</v>
      </c>
    </row>
    <row r="645" spans="1:4">
      <c r="A645" s="3">
        <v>18</v>
      </c>
      <c r="B645" s="6">
        <v>34.93</v>
      </c>
    </row>
    <row r="646" spans="1:4">
      <c r="A646" s="3">
        <v>19</v>
      </c>
      <c r="B646" s="6">
        <v>30.96</v>
      </c>
    </row>
    <row r="647" spans="1:4">
      <c r="A647" s="3">
        <v>20</v>
      </c>
      <c r="B647" s="6">
        <v>29.79</v>
      </c>
    </row>
    <row r="648" spans="1:4">
      <c r="A648" s="3">
        <v>21</v>
      </c>
      <c r="B648" s="6">
        <v>28.83</v>
      </c>
    </row>
    <row r="649" spans="1:4">
      <c r="A649" s="3">
        <v>22</v>
      </c>
      <c r="B649" s="6">
        <v>27.59</v>
      </c>
    </row>
    <row r="650" spans="1:4">
      <c r="A650" s="3">
        <v>23</v>
      </c>
      <c r="B650" s="6">
        <v>27.28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7</v>
      </c>
    </row>
    <row r="665" spans="1:4">
      <c r="A665" s="3" t="s">
        <v>190</v>
      </c>
      <c r="B665" s="6" t="s">
        <v>16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4.1269999999999998</v>
      </c>
    </row>
    <row r="669" spans="1:4">
      <c r="A669" s="3">
        <v>2</v>
      </c>
      <c r="B669" s="6">
        <v>4.258</v>
      </c>
    </row>
    <row r="670" spans="1:4">
      <c r="A670" s="3">
        <v>3</v>
      </c>
      <c r="B670" s="6">
        <v>4.2290000000000001</v>
      </c>
    </row>
    <row r="671" spans="1:4">
      <c r="A671" s="3">
        <v>4</v>
      </c>
      <c r="B671" s="6">
        <v>4.22</v>
      </c>
    </row>
    <row r="672" spans="1:4">
      <c r="A672" s="3">
        <v>5</v>
      </c>
      <c r="B672" s="6">
        <v>4.22</v>
      </c>
    </row>
    <row r="673" spans="1:2">
      <c r="A673" s="3">
        <v>6</v>
      </c>
      <c r="B673" s="6">
        <v>4.2210000000000001</v>
      </c>
    </row>
    <row r="674" spans="1:2">
      <c r="A674" s="3">
        <v>7</v>
      </c>
      <c r="B674" s="6">
        <v>4.2220000000000004</v>
      </c>
    </row>
    <row r="675" spans="1:2">
      <c r="A675" s="3">
        <v>8</v>
      </c>
      <c r="B675" s="6">
        <v>4.09</v>
      </c>
    </row>
    <row r="676" spans="1:2">
      <c r="A676" s="3">
        <v>9</v>
      </c>
      <c r="B676" s="6">
        <v>2.9020000000000001</v>
      </c>
    </row>
    <row r="677" spans="1:2">
      <c r="A677" s="3">
        <v>10</v>
      </c>
      <c r="B677" s="6">
        <v>1.2749999999999999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-1.0660000000000001</v>
      </c>
    </row>
    <row r="680" spans="1:2">
      <c r="A680" s="3">
        <v>13</v>
      </c>
      <c r="B680" s="6">
        <v>-2.5859999999999999</v>
      </c>
    </row>
    <row r="681" spans="1:2">
      <c r="A681" s="3">
        <v>14</v>
      </c>
      <c r="B681" s="6">
        <v>-3.2250000000000001</v>
      </c>
    </row>
    <row r="682" spans="1:2">
      <c r="A682" s="3">
        <v>15</v>
      </c>
      <c r="B682" s="6">
        <v>-2.8260000000000001</v>
      </c>
    </row>
    <row r="683" spans="1:2">
      <c r="A683" s="3">
        <v>16</v>
      </c>
      <c r="B683" s="6">
        <v>-1.552</v>
      </c>
    </row>
    <row r="684" spans="1:2">
      <c r="A684" s="3">
        <v>17</v>
      </c>
      <c r="B684" s="6">
        <v>-1E-3</v>
      </c>
    </row>
    <row r="685" spans="1:2">
      <c r="A685" s="3">
        <v>18</v>
      </c>
      <c r="B685" s="6">
        <v>0.8</v>
      </c>
    </row>
    <row r="686" spans="1:2">
      <c r="A686" s="3">
        <v>19</v>
      </c>
      <c r="B686" s="6">
        <v>2.34</v>
      </c>
    </row>
    <row r="687" spans="1:2">
      <c r="A687" s="3">
        <v>20</v>
      </c>
      <c r="B687" s="6">
        <v>2.988</v>
      </c>
    </row>
    <row r="688" spans="1:2">
      <c r="A688" s="3">
        <v>21</v>
      </c>
      <c r="B688" s="6">
        <v>3.3650000000000002</v>
      </c>
    </row>
    <row r="689" spans="1:4">
      <c r="A689" s="3">
        <v>22</v>
      </c>
      <c r="B689" s="6">
        <v>3.532</v>
      </c>
    </row>
    <row r="690" spans="1:4">
      <c r="A690" s="3">
        <v>23</v>
      </c>
      <c r="B690" s="6">
        <v>3.605</v>
      </c>
    </row>
    <row r="691" spans="1:4">
      <c r="A691" s="3">
        <v>24</v>
      </c>
      <c r="B691" s="6">
        <v>3.6629999999999998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7</v>
      </c>
    </row>
    <row r="705" spans="1:4">
      <c r="A705" s="3" t="s">
        <v>190</v>
      </c>
      <c r="B705" s="6" t="s">
        <v>16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3.3940000000000001</v>
      </c>
    </row>
    <row r="709" spans="1:4">
      <c r="A709" s="3">
        <v>2</v>
      </c>
      <c r="B709" s="6">
        <v>3.54</v>
      </c>
    </row>
    <row r="710" spans="1:4">
      <c r="A710" s="3">
        <v>3</v>
      </c>
      <c r="B710" s="6">
        <v>3.5569999999999999</v>
      </c>
    </row>
    <row r="711" spans="1:4">
      <c r="A711" s="3">
        <v>4</v>
      </c>
      <c r="B711" s="6">
        <v>3.613</v>
      </c>
    </row>
    <row r="712" spans="1:4">
      <c r="A712" s="3">
        <v>5</v>
      </c>
      <c r="B712" s="6">
        <v>3.6659999999999999</v>
      </c>
    </row>
    <row r="713" spans="1:4">
      <c r="A713" s="3">
        <v>6</v>
      </c>
      <c r="B713" s="6">
        <v>3.7149999999999999</v>
      </c>
    </row>
    <row r="714" spans="1:4">
      <c r="A714" s="3">
        <v>7</v>
      </c>
      <c r="B714" s="6">
        <v>3.76</v>
      </c>
    </row>
    <row r="715" spans="1:4">
      <c r="A715" s="3">
        <v>8</v>
      </c>
      <c r="B715" s="6">
        <v>3.7490000000000001</v>
      </c>
    </row>
    <row r="716" spans="1:4">
      <c r="A716" s="3">
        <v>9</v>
      </c>
      <c r="B716" s="6">
        <v>3.17</v>
      </c>
    </row>
    <row r="717" spans="1:4">
      <c r="A717" s="3">
        <v>10</v>
      </c>
      <c r="B717" s="6">
        <v>2.3199999999999998</v>
      </c>
    </row>
    <row r="718" spans="1:4">
      <c r="A718" s="3">
        <v>11</v>
      </c>
      <c r="B718" s="6">
        <v>0.94899999999999995</v>
      </c>
    </row>
    <row r="719" spans="1:4">
      <c r="A719" s="3">
        <v>12</v>
      </c>
      <c r="B719" s="6">
        <v>0.10100000000000001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0.27700000000000002</v>
      </c>
    </row>
    <row r="725" spans="1:4">
      <c r="A725" s="3">
        <v>18</v>
      </c>
      <c r="B725" s="6">
        <v>1.216</v>
      </c>
    </row>
    <row r="726" spans="1:4">
      <c r="A726" s="3">
        <v>19</v>
      </c>
      <c r="B726" s="6">
        <v>1.6080000000000001</v>
      </c>
    </row>
    <row r="727" spans="1:4">
      <c r="A727" s="3">
        <v>20</v>
      </c>
      <c r="B727" s="6">
        <v>1.8160000000000001</v>
      </c>
    </row>
    <row r="728" spans="1:4">
      <c r="A728" s="3">
        <v>21</v>
      </c>
      <c r="B728" s="6">
        <v>2.0379999999999998</v>
      </c>
    </row>
    <row r="729" spans="1:4">
      <c r="A729" s="3">
        <v>22</v>
      </c>
      <c r="B729" s="6">
        <v>2.1739999999999999</v>
      </c>
    </row>
    <row r="730" spans="1:4">
      <c r="A730" s="3">
        <v>23</v>
      </c>
      <c r="B730" s="6">
        <v>2.2930000000000001</v>
      </c>
    </row>
    <row r="731" spans="1:4">
      <c r="A731" s="3">
        <v>24</v>
      </c>
      <c r="B731" s="6">
        <v>2.423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7</v>
      </c>
    </row>
    <row r="746" spans="1:4">
      <c r="A746" s="3" t="s">
        <v>190</v>
      </c>
      <c r="B746" s="6" t="s">
        <v>16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2</v>
      </c>
    </row>
    <row r="795" spans="1:2">
      <c r="A795" s="3">
        <v>-4</v>
      </c>
      <c r="B795" s="6">
        <v>3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7</v>
      </c>
    </row>
    <row r="799" spans="1:2">
      <c r="A799" s="3">
        <v>0</v>
      </c>
      <c r="B799" s="6">
        <v>19</v>
      </c>
    </row>
    <row r="800" spans="1:2">
      <c r="A800" s="3">
        <v>1</v>
      </c>
      <c r="B800" s="6">
        <v>19</v>
      </c>
    </row>
    <row r="801" spans="1:2">
      <c r="A801" s="3">
        <v>2</v>
      </c>
      <c r="B801" s="6">
        <v>13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23</v>
      </c>
    </row>
    <row r="804" spans="1:2">
      <c r="A804" s="3">
        <v>5</v>
      </c>
      <c r="B804" s="6">
        <v>28</v>
      </c>
    </row>
    <row r="805" spans="1:2">
      <c r="A805" s="3">
        <v>6</v>
      </c>
      <c r="B805" s="6">
        <v>29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62</v>
      </c>
    </row>
    <row r="809" spans="1:2">
      <c r="A809" s="3">
        <v>10</v>
      </c>
      <c r="B809" s="6">
        <v>69</v>
      </c>
    </row>
    <row r="810" spans="1:2">
      <c r="A810" s="3">
        <v>11</v>
      </c>
      <c r="B810" s="6">
        <v>111</v>
      </c>
    </row>
    <row r="811" spans="1:2">
      <c r="A811" s="3">
        <v>12</v>
      </c>
      <c r="B811" s="6">
        <v>137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154</v>
      </c>
    </row>
    <row r="814" spans="1:2">
      <c r="A814" s="3">
        <v>15</v>
      </c>
      <c r="B814" s="6">
        <v>188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253</v>
      </c>
    </row>
    <row r="817" spans="1:2">
      <c r="A817" s="3">
        <v>18</v>
      </c>
      <c r="B817" s="6">
        <v>301</v>
      </c>
    </row>
    <row r="818" spans="1:2">
      <c r="A818" s="3">
        <v>19</v>
      </c>
      <c r="B818" s="6">
        <v>336</v>
      </c>
    </row>
    <row r="819" spans="1:2">
      <c r="A819" s="3">
        <v>20</v>
      </c>
      <c r="B819" s="6">
        <v>342</v>
      </c>
    </row>
    <row r="820" spans="1:2">
      <c r="A820" s="3">
        <v>21</v>
      </c>
      <c r="B820" s="6">
        <v>362</v>
      </c>
    </row>
    <row r="821" spans="1:2">
      <c r="A821" s="3">
        <v>22</v>
      </c>
      <c r="B821" s="6">
        <v>329</v>
      </c>
    </row>
    <row r="822" spans="1:2">
      <c r="A822" s="3">
        <v>23</v>
      </c>
      <c r="B822" s="6">
        <v>348</v>
      </c>
    </row>
    <row r="823" spans="1:2">
      <c r="A823" s="3">
        <v>24</v>
      </c>
      <c r="B823" s="6">
        <v>352</v>
      </c>
    </row>
    <row r="824" spans="1:2">
      <c r="A824" s="3">
        <v>25</v>
      </c>
      <c r="B824" s="6">
        <v>361</v>
      </c>
    </row>
    <row r="825" spans="1:2">
      <c r="A825" s="3">
        <v>26</v>
      </c>
      <c r="B825" s="6">
        <v>373</v>
      </c>
    </row>
    <row r="826" spans="1:2">
      <c r="A826" s="3">
        <v>27</v>
      </c>
      <c r="B826" s="6">
        <v>415</v>
      </c>
    </row>
    <row r="827" spans="1:2">
      <c r="A827" s="3">
        <v>28</v>
      </c>
      <c r="B827" s="6">
        <v>390</v>
      </c>
    </row>
    <row r="828" spans="1:2">
      <c r="A828" s="3">
        <v>29</v>
      </c>
      <c r="B828" s="6">
        <v>405</v>
      </c>
    </row>
    <row r="829" spans="1:2">
      <c r="A829" s="3">
        <v>30</v>
      </c>
      <c r="B829" s="6">
        <v>418</v>
      </c>
    </row>
    <row r="830" spans="1:2">
      <c r="A830" s="3">
        <v>31</v>
      </c>
      <c r="B830" s="6">
        <v>401</v>
      </c>
    </row>
    <row r="831" spans="1:2">
      <c r="A831" s="3">
        <v>32</v>
      </c>
      <c r="B831" s="6">
        <v>341</v>
      </c>
    </row>
    <row r="832" spans="1:2">
      <c r="A832" s="3">
        <v>33</v>
      </c>
      <c r="B832" s="6">
        <v>330</v>
      </c>
    </row>
    <row r="833" spans="1:2">
      <c r="A833" s="3">
        <v>34</v>
      </c>
      <c r="B833" s="6">
        <v>285</v>
      </c>
    </row>
    <row r="834" spans="1:2">
      <c r="A834" s="3">
        <v>35</v>
      </c>
      <c r="B834" s="6">
        <v>246</v>
      </c>
    </row>
    <row r="835" spans="1:2">
      <c r="A835" s="3">
        <v>36</v>
      </c>
      <c r="B835" s="6">
        <v>213</v>
      </c>
    </row>
    <row r="836" spans="1:2">
      <c r="A836" s="3">
        <v>37</v>
      </c>
      <c r="B836" s="6">
        <v>156</v>
      </c>
    </row>
    <row r="837" spans="1:2">
      <c r="A837" s="3">
        <v>38</v>
      </c>
      <c r="B837" s="6">
        <v>146</v>
      </c>
    </row>
    <row r="838" spans="1:2">
      <c r="A838" s="3">
        <v>39</v>
      </c>
      <c r="B838" s="6">
        <v>112</v>
      </c>
    </row>
    <row r="839" spans="1:2">
      <c r="A839" s="3">
        <v>40</v>
      </c>
      <c r="B839" s="6">
        <v>90</v>
      </c>
    </row>
    <row r="840" spans="1:2">
      <c r="A840" s="3">
        <v>41</v>
      </c>
      <c r="B840" s="6">
        <v>58</v>
      </c>
    </row>
    <row r="841" spans="1:2">
      <c r="A841" s="3">
        <v>42</v>
      </c>
      <c r="B841" s="6">
        <v>36</v>
      </c>
    </row>
    <row r="842" spans="1:2">
      <c r="A842" s="3">
        <v>43</v>
      </c>
      <c r="B842" s="6">
        <v>18</v>
      </c>
    </row>
    <row r="843" spans="1:2">
      <c r="A843" s="3">
        <v>44</v>
      </c>
      <c r="B843" s="6">
        <v>5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 transitionEvaluation="1" codeName="Sheet77"/>
  <dimension ref="A3:F901"/>
  <sheetViews>
    <sheetView showGridLines="0" zoomScale="75" workbookViewId="0">
      <selection activeCell="B49" sqref="B49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350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353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352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SRES/BRE</v>
      </c>
    </row>
    <row r="57" spans="1:5">
      <c r="A57" s="5" t="s">
        <v>17</v>
      </c>
    </row>
    <row r="58" spans="1:5">
      <c r="A58" s="5" t="s">
        <v>333</v>
      </c>
    </row>
    <row r="61" spans="1:5">
      <c r="A61" s="3" t="s">
        <v>188</v>
      </c>
    </row>
    <row r="62" spans="1:5">
      <c r="A62" s="3" t="s">
        <v>189</v>
      </c>
      <c r="B62" s="6" t="s">
        <v>8</v>
      </c>
    </row>
    <row r="63" spans="1:5">
      <c r="A63" s="3" t="s">
        <v>190</v>
      </c>
      <c r="B63" s="6" t="s">
        <v>17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5.5960000000000001</v>
      </c>
    </row>
    <row r="66" spans="1:2">
      <c r="A66" s="3" t="s">
        <v>26</v>
      </c>
      <c r="B66" s="6">
        <v>5.62</v>
      </c>
    </row>
    <row r="67" spans="1:2">
      <c r="A67" s="3" t="s">
        <v>27</v>
      </c>
      <c r="B67" s="6">
        <v>5.734</v>
      </c>
    </row>
    <row r="68" spans="1:2">
      <c r="A68" s="3" t="s">
        <v>28</v>
      </c>
      <c r="B68" s="6">
        <v>6.0010000000000003</v>
      </c>
    </row>
    <row r="69" spans="1:2">
      <c r="A69" s="3" t="s">
        <v>29</v>
      </c>
      <c r="B69" s="6">
        <v>3.8029999999999999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1.988</v>
      </c>
    </row>
    <row r="72" spans="1:2">
      <c r="A72" s="3" t="s">
        <v>33</v>
      </c>
      <c r="B72" s="6">
        <v>2.282</v>
      </c>
    </row>
    <row r="73" spans="1:2">
      <c r="A73" s="3" t="s">
        <v>34</v>
      </c>
      <c r="B73" s="6">
        <v>4.0579999999999998</v>
      </c>
    </row>
    <row r="74" spans="1:2">
      <c r="A74" s="3" t="s">
        <v>35</v>
      </c>
      <c r="B74" s="6">
        <v>4.7279999999999998</v>
      </c>
    </row>
    <row r="75" spans="1:2">
      <c r="A75" s="3" t="s">
        <v>36</v>
      </c>
      <c r="B75" s="6">
        <v>1.411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2.851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8.1270000000000007</v>
      </c>
    </row>
    <row r="83" spans="1:2">
      <c r="A83" s="3" t="s">
        <v>45</v>
      </c>
      <c r="B83" s="6">
        <v>11.648999999999999</v>
      </c>
    </row>
    <row r="84" spans="1:2">
      <c r="A84" s="3" t="s">
        <v>47</v>
      </c>
      <c r="B84" s="6">
        <v>6.7859999999999996</v>
      </c>
    </row>
    <row r="85" spans="1:2">
      <c r="A85" s="3" t="s">
        <v>48</v>
      </c>
      <c r="B85" s="6">
        <v>6.6529999999999996</v>
      </c>
    </row>
    <row r="86" spans="1:2">
      <c r="A86" s="3" t="s">
        <v>49</v>
      </c>
      <c r="B86" s="6">
        <v>5.92</v>
      </c>
    </row>
    <row r="87" spans="1:2">
      <c r="A87" s="3" t="s">
        <v>50</v>
      </c>
      <c r="B87" s="6">
        <v>6.1479999999999997</v>
      </c>
    </row>
    <row r="88" spans="1:2">
      <c r="A88" s="3" t="s">
        <v>51</v>
      </c>
      <c r="B88" s="6">
        <v>5.9420000000000002</v>
      </c>
    </row>
    <row r="89" spans="1:2">
      <c r="A89" s="3" t="s">
        <v>52</v>
      </c>
      <c r="B89" s="6">
        <v>5.9640000000000004</v>
      </c>
    </row>
    <row r="90" spans="1:2">
      <c r="A90" s="3" t="s">
        <v>53</v>
      </c>
      <c r="B90" s="6">
        <v>6.165</v>
      </c>
    </row>
    <row r="91" spans="1:2">
      <c r="A91" s="3" t="s">
        <v>54</v>
      </c>
      <c r="B91" s="6">
        <v>5.141</v>
      </c>
    </row>
    <row r="92" spans="1:2">
      <c r="A92" s="3" t="s">
        <v>55</v>
      </c>
      <c r="B92" s="6">
        <v>5.2009999999999996</v>
      </c>
    </row>
    <row r="93" spans="1:2">
      <c r="A93" s="3" t="s">
        <v>56</v>
      </c>
      <c r="B93" s="6">
        <v>7.9729999999999999</v>
      </c>
    </row>
    <row r="94" spans="1:2">
      <c r="A94" s="3" t="s">
        <v>57</v>
      </c>
      <c r="B94" s="6">
        <v>9.734</v>
      </c>
    </row>
    <row r="95" spans="1:2">
      <c r="A95" s="3" t="s">
        <v>58</v>
      </c>
      <c r="B95" s="6">
        <v>8.3729999999999993</v>
      </c>
    </row>
    <row r="96" spans="1:2">
      <c r="A96" s="3" t="s">
        <v>59</v>
      </c>
      <c r="B96" s="6">
        <v>7.1859999999999999</v>
      </c>
    </row>
    <row r="97" spans="1:2">
      <c r="A97" s="3" t="s">
        <v>60</v>
      </c>
      <c r="B97" s="6">
        <v>5.8109999999999999</v>
      </c>
    </row>
    <row r="98" spans="1:2">
      <c r="A98" s="3" t="s">
        <v>61</v>
      </c>
      <c r="B98" s="6">
        <v>6.6</v>
      </c>
    </row>
    <row r="99" spans="1:2">
      <c r="A99" s="3" t="s">
        <v>62</v>
      </c>
      <c r="B99" s="6">
        <v>2.8279999999999998</v>
      </c>
    </row>
    <row r="100" spans="1:2">
      <c r="A100" s="3" t="s">
        <v>192</v>
      </c>
    </row>
    <row r="101" spans="1:2">
      <c r="A101" s="3" t="s">
        <v>189</v>
      </c>
      <c r="B101" s="6" t="s">
        <v>8</v>
      </c>
    </row>
    <row r="102" spans="1:2">
      <c r="A102" s="3" t="s">
        <v>190</v>
      </c>
      <c r="B102" s="6" t="s">
        <v>17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7.9640000000000004</v>
      </c>
    </row>
    <row r="105" spans="1:2">
      <c r="A105" s="3" t="s">
        <v>26</v>
      </c>
      <c r="B105" s="6">
        <v>5.7779999999999996</v>
      </c>
    </row>
    <row r="106" spans="1:2">
      <c r="A106" s="3" t="s">
        <v>27</v>
      </c>
      <c r="B106" s="6">
        <v>5.0039999999999996</v>
      </c>
    </row>
    <row r="107" spans="1:2">
      <c r="A107" s="3" t="s">
        <v>28</v>
      </c>
      <c r="B107" s="6">
        <v>3.7010000000000001</v>
      </c>
    </row>
    <row r="108" spans="1:2">
      <c r="A108" s="3" t="s">
        <v>29</v>
      </c>
      <c r="B108" s="6">
        <v>7.8109999999999999</v>
      </c>
    </row>
    <row r="109" spans="1:2">
      <c r="A109" s="3" t="s">
        <v>31</v>
      </c>
      <c r="B109" s="6">
        <v>6.5449999999999999</v>
      </c>
    </row>
    <row r="110" spans="1:2">
      <c r="A110" s="3" t="s">
        <v>32</v>
      </c>
      <c r="B110" s="6">
        <v>3.415</v>
      </c>
    </row>
    <row r="111" spans="1:2">
      <c r="A111" s="3" t="s">
        <v>33</v>
      </c>
      <c r="B111" s="6">
        <v>1.8540000000000001</v>
      </c>
    </row>
    <row r="112" spans="1:2">
      <c r="A112" s="3" t="s">
        <v>34</v>
      </c>
      <c r="B112" s="6">
        <v>3.0920000000000001</v>
      </c>
    </row>
    <row r="113" spans="1:2">
      <c r="A113" s="3" t="s">
        <v>35</v>
      </c>
      <c r="B113" s="6">
        <v>2.238</v>
      </c>
    </row>
    <row r="114" spans="1:2">
      <c r="A114" s="3" t="s">
        <v>36</v>
      </c>
      <c r="B114" s="6">
        <v>3.2410000000000001</v>
      </c>
    </row>
    <row r="115" spans="1:2">
      <c r="A115" s="3" t="s">
        <v>37</v>
      </c>
      <c r="B115" s="6">
        <v>0.58899999999999997</v>
      </c>
    </row>
    <row r="116" spans="1:2">
      <c r="A116" s="3" t="s">
        <v>38</v>
      </c>
      <c r="B116" s="6">
        <v>0.71799999999999997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0.83499999999999996</v>
      </c>
    </row>
    <row r="122" spans="1:2">
      <c r="A122" s="3" t="s">
        <v>45</v>
      </c>
      <c r="B122" s="6">
        <v>1.139</v>
      </c>
    </row>
    <row r="123" spans="1:2">
      <c r="A123" s="3" t="s">
        <v>47</v>
      </c>
      <c r="B123" s="6">
        <v>1.246</v>
      </c>
    </row>
    <row r="124" spans="1:2">
      <c r="A124" s="3" t="s">
        <v>48</v>
      </c>
      <c r="B124" s="6">
        <v>2.931</v>
      </c>
    </row>
    <row r="125" spans="1:2">
      <c r="A125" s="3" t="s">
        <v>49</v>
      </c>
      <c r="B125" s="6">
        <v>10.35</v>
      </c>
    </row>
    <row r="126" spans="1:2">
      <c r="A126" s="3" t="s">
        <v>50</v>
      </c>
      <c r="B126" s="6">
        <v>7.1139999999999999</v>
      </c>
    </row>
    <row r="127" spans="1:2">
      <c r="A127" s="3" t="s">
        <v>51</v>
      </c>
      <c r="B127" s="6">
        <v>8.0890000000000004</v>
      </c>
    </row>
    <row r="128" spans="1:2">
      <c r="A128" s="3" t="s">
        <v>52</v>
      </c>
      <c r="B128" s="6">
        <v>7.1</v>
      </c>
    </row>
    <row r="129" spans="1:4">
      <c r="A129" s="3" t="s">
        <v>53</v>
      </c>
      <c r="B129" s="6">
        <v>5.4710000000000001</v>
      </c>
    </row>
    <row r="130" spans="1:4">
      <c r="A130" s="3" t="s">
        <v>54</v>
      </c>
      <c r="B130" s="6">
        <v>7.3040000000000003</v>
      </c>
    </row>
    <row r="131" spans="1:4">
      <c r="A131" s="3" t="s">
        <v>55</v>
      </c>
      <c r="B131" s="6">
        <v>1.4E-2</v>
      </c>
    </row>
    <row r="132" spans="1:4">
      <c r="A132" s="3" t="s">
        <v>56</v>
      </c>
      <c r="B132" s="6">
        <v>5.8000000000000003E-2</v>
      </c>
    </row>
    <row r="133" spans="1:4">
      <c r="A133" s="3" t="s">
        <v>57</v>
      </c>
      <c r="B133" s="6">
        <v>8.4000000000000005E-2</v>
      </c>
    </row>
    <row r="134" spans="1:4">
      <c r="A134" s="3" t="s">
        <v>58</v>
      </c>
      <c r="B134" s="6">
        <v>0.188</v>
      </c>
    </row>
    <row r="135" spans="1:4">
      <c r="A135" s="3" t="s">
        <v>59</v>
      </c>
      <c r="B135" s="6">
        <v>0.68400000000000005</v>
      </c>
    </row>
    <row r="136" spans="1:4">
      <c r="A136" s="3" t="s">
        <v>60</v>
      </c>
      <c r="B136" s="6">
        <v>5.2039999999999997</v>
      </c>
    </row>
    <row r="137" spans="1:4">
      <c r="A137" s="3" t="s">
        <v>61</v>
      </c>
      <c r="B137" s="6">
        <v>0.222</v>
      </c>
    </row>
    <row r="138" spans="1:4">
      <c r="A138" s="3" t="s">
        <v>62</v>
      </c>
      <c r="B138" s="6">
        <v>1.708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8</v>
      </c>
      <c r="C143" s="8"/>
      <c r="D143" s="6"/>
    </row>
    <row r="144" spans="1:4">
      <c r="A144" s="3" t="s">
        <v>190</v>
      </c>
      <c r="B144" s="6" t="s">
        <v>17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/>
      <c r="C146" s="186"/>
      <c r="D146" s="187"/>
    </row>
    <row r="147" spans="1:4">
      <c r="A147" s="3" t="s">
        <v>26</v>
      </c>
      <c r="B147" s="6"/>
      <c r="C147" s="186"/>
      <c r="D147" s="187"/>
    </row>
    <row r="148" spans="1:4">
      <c r="A148" s="3" t="s">
        <v>27</v>
      </c>
      <c r="B148" s="6"/>
      <c r="C148" s="186"/>
      <c r="D148" s="187"/>
    </row>
    <row r="149" spans="1:4">
      <c r="A149" s="3" t="s">
        <v>28</v>
      </c>
      <c r="B149" s="6"/>
      <c r="C149" s="186"/>
      <c r="D149" s="187"/>
    </row>
    <row r="150" spans="1:4">
      <c r="A150" s="3" t="s">
        <v>29</v>
      </c>
      <c r="B150" s="6"/>
      <c r="C150" s="186"/>
      <c r="D150" s="187"/>
    </row>
    <row r="151" spans="1:4">
      <c r="A151" s="3" t="s">
        <v>31</v>
      </c>
      <c r="B151" s="6"/>
      <c r="C151" s="186"/>
      <c r="D151" s="187"/>
    </row>
    <row r="152" spans="1:4">
      <c r="A152" s="3" t="s">
        <v>32</v>
      </c>
      <c r="B152" s="6"/>
      <c r="C152" s="186"/>
      <c r="D152" s="187"/>
    </row>
    <row r="153" spans="1:4">
      <c r="A153" s="3" t="s">
        <v>33</v>
      </c>
      <c r="B153" s="6"/>
      <c r="C153" s="186"/>
      <c r="D153" s="187"/>
    </row>
    <row r="154" spans="1:4">
      <c r="A154" s="3" t="s">
        <v>34</v>
      </c>
      <c r="B154" s="6"/>
      <c r="C154" s="186"/>
      <c r="D154" s="187"/>
    </row>
    <row r="155" spans="1:4">
      <c r="A155" s="3" t="s">
        <v>35</v>
      </c>
      <c r="B155" s="6"/>
      <c r="C155" s="186"/>
      <c r="D155" s="187"/>
    </row>
    <row r="156" spans="1:4">
      <c r="A156" s="3" t="s">
        <v>36</v>
      </c>
      <c r="B156" s="6"/>
      <c r="C156" s="186"/>
      <c r="D156" s="187"/>
    </row>
    <row r="157" spans="1:4">
      <c r="A157" s="3" t="s">
        <v>37</v>
      </c>
      <c r="B157" s="6"/>
      <c r="C157" s="186"/>
      <c r="D157" s="187"/>
    </row>
    <row r="158" spans="1:4">
      <c r="A158" s="3" t="s">
        <v>38</v>
      </c>
      <c r="B158" s="6"/>
      <c r="C158" s="186"/>
      <c r="D158" s="187"/>
    </row>
    <row r="159" spans="1:4">
      <c r="A159" s="3" t="s">
        <v>40</v>
      </c>
      <c r="B159" s="6"/>
      <c r="C159" s="186"/>
      <c r="D159" s="187"/>
    </row>
    <row r="160" spans="1:4">
      <c r="A160" s="3" t="s">
        <v>41</v>
      </c>
      <c r="B160" s="6"/>
      <c r="C160" s="186"/>
      <c r="D160" s="187"/>
    </row>
    <row r="161" spans="1:4">
      <c r="A161" s="3" t="s">
        <v>42</v>
      </c>
      <c r="B161" s="6"/>
      <c r="C161" s="186"/>
      <c r="D161" s="187"/>
    </row>
    <row r="162" spans="1:4">
      <c r="A162" s="3" t="s">
        <v>43</v>
      </c>
      <c r="B162" s="6"/>
      <c r="C162" s="186"/>
      <c r="D162" s="187"/>
    </row>
    <row r="163" spans="1:4">
      <c r="A163" s="3" t="s">
        <v>44</v>
      </c>
      <c r="B163" s="6"/>
      <c r="C163" s="186"/>
      <c r="D163" s="187"/>
    </row>
    <row r="164" spans="1:4">
      <c r="A164" s="3" t="s">
        <v>45</v>
      </c>
      <c r="B164" s="6"/>
      <c r="C164" s="186"/>
      <c r="D164" s="187"/>
    </row>
    <row r="165" spans="1:4">
      <c r="A165" s="3" t="s">
        <v>47</v>
      </c>
      <c r="B165" s="6"/>
      <c r="C165" s="186"/>
      <c r="D165" s="187"/>
    </row>
    <row r="166" spans="1:4">
      <c r="A166" s="3" t="s">
        <v>48</v>
      </c>
      <c r="B166" s="6"/>
      <c r="C166" s="186"/>
      <c r="D166" s="187"/>
    </row>
    <row r="167" spans="1:4">
      <c r="A167" s="3" t="s">
        <v>49</v>
      </c>
      <c r="B167" s="6"/>
      <c r="C167" s="186"/>
      <c r="D167" s="187"/>
    </row>
    <row r="168" spans="1:4">
      <c r="A168" s="3" t="s">
        <v>50</v>
      </c>
      <c r="B168" s="6"/>
      <c r="C168" s="186"/>
      <c r="D168" s="187"/>
    </row>
    <row r="169" spans="1:4">
      <c r="A169" s="3" t="s">
        <v>51</v>
      </c>
      <c r="B169" s="6"/>
      <c r="C169" s="186"/>
      <c r="D169" s="187"/>
    </row>
    <row r="170" spans="1:4">
      <c r="A170" s="3" t="s">
        <v>52</v>
      </c>
      <c r="B170" s="6"/>
      <c r="C170" s="186"/>
      <c r="D170" s="187"/>
    </row>
    <row r="171" spans="1:4">
      <c r="A171" s="3" t="s">
        <v>53</v>
      </c>
      <c r="B171" s="6"/>
      <c r="C171" s="186"/>
      <c r="D171" s="187"/>
    </row>
    <row r="172" spans="1:4">
      <c r="A172" s="3" t="s">
        <v>54</v>
      </c>
      <c r="B172" s="6"/>
      <c r="C172" s="186"/>
      <c r="D172" s="187"/>
    </row>
    <row r="173" spans="1:4">
      <c r="A173" s="3" t="s">
        <v>55</v>
      </c>
      <c r="B173" s="6"/>
      <c r="C173" s="186"/>
      <c r="D173" s="187"/>
    </row>
    <row r="174" spans="1:4">
      <c r="A174" s="3" t="s">
        <v>56</v>
      </c>
      <c r="B174" s="6"/>
      <c r="C174" s="186"/>
      <c r="D174" s="187"/>
    </row>
    <row r="175" spans="1:4">
      <c r="A175" s="3" t="s">
        <v>57</v>
      </c>
      <c r="B175" s="6"/>
      <c r="C175" s="186"/>
      <c r="D175" s="187"/>
    </row>
    <row r="176" spans="1:4">
      <c r="A176" s="3" t="s">
        <v>58</v>
      </c>
      <c r="B176" s="6"/>
      <c r="C176" s="186"/>
      <c r="D176" s="187"/>
    </row>
    <row r="177" spans="1:4">
      <c r="A177" s="3" t="s">
        <v>59</v>
      </c>
      <c r="B177" s="6"/>
      <c r="C177" s="186"/>
      <c r="D177" s="187"/>
    </row>
    <row r="178" spans="1:4">
      <c r="A178" s="3" t="s">
        <v>60</v>
      </c>
      <c r="B178" s="6"/>
      <c r="C178" s="186"/>
      <c r="D178" s="187"/>
    </row>
    <row r="179" spans="1:4">
      <c r="A179" s="3" t="s">
        <v>61</v>
      </c>
      <c r="B179" s="6"/>
      <c r="C179" s="186"/>
      <c r="D179" s="187"/>
    </row>
    <row r="180" spans="1:4">
      <c r="A180" s="3" t="s">
        <v>62</v>
      </c>
      <c r="B180" s="6"/>
      <c r="C180" s="186"/>
      <c r="D180" s="187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8</v>
      </c>
      <c r="C196" s="8"/>
      <c r="D196" s="6"/>
    </row>
    <row r="197" spans="1:4">
      <c r="A197" s="3" t="s">
        <v>190</v>
      </c>
      <c r="B197" s="6" t="s">
        <v>17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/>
      <c r="C199" s="8"/>
      <c r="D199" s="6"/>
    </row>
    <row r="200" spans="1:4">
      <c r="A200" s="3" t="s">
        <v>26</v>
      </c>
      <c r="B200" s="6"/>
      <c r="C200" s="8"/>
      <c r="D200" s="6"/>
    </row>
    <row r="201" spans="1:4">
      <c r="A201" s="3" t="s">
        <v>27</v>
      </c>
      <c r="B201" s="6"/>
      <c r="C201" s="8"/>
      <c r="D201" s="6"/>
    </row>
    <row r="202" spans="1:4">
      <c r="A202" s="3" t="s">
        <v>28</v>
      </c>
      <c r="B202" s="6"/>
      <c r="C202" s="8"/>
      <c r="D202" s="6"/>
    </row>
    <row r="203" spans="1:4">
      <c r="A203" s="3" t="s">
        <v>29</v>
      </c>
      <c r="B203" s="6"/>
      <c r="C203" s="8"/>
      <c r="D203" s="6"/>
    </row>
    <row r="204" spans="1:4">
      <c r="A204" s="3" t="s">
        <v>31</v>
      </c>
      <c r="B204" s="6"/>
      <c r="C204" s="8"/>
      <c r="D204" s="6"/>
    </row>
    <row r="205" spans="1:4">
      <c r="A205" s="3" t="s">
        <v>32</v>
      </c>
      <c r="B205" s="6"/>
      <c r="C205" s="8"/>
      <c r="D205" s="6"/>
    </row>
    <row r="206" spans="1:4">
      <c r="A206" s="3" t="s">
        <v>33</v>
      </c>
      <c r="B206" s="6"/>
      <c r="C206" s="8"/>
      <c r="D206" s="6"/>
    </row>
    <row r="207" spans="1:4">
      <c r="A207" s="3" t="s">
        <v>34</v>
      </c>
      <c r="B207" s="6"/>
      <c r="C207" s="8"/>
      <c r="D207" s="6"/>
    </row>
    <row r="208" spans="1:4">
      <c r="A208" s="3" t="s">
        <v>35</v>
      </c>
      <c r="B208" s="6"/>
      <c r="C208" s="8"/>
      <c r="D208" s="6"/>
    </row>
    <row r="209" spans="1:4">
      <c r="A209" s="3" t="s">
        <v>36</v>
      </c>
      <c r="B209" s="6"/>
      <c r="C209" s="8"/>
      <c r="D209" s="6"/>
    </row>
    <row r="210" spans="1:4">
      <c r="A210" s="3" t="s">
        <v>37</v>
      </c>
      <c r="B210" s="6"/>
      <c r="C210" s="8"/>
      <c r="D210" s="6"/>
    </row>
    <row r="211" spans="1:4">
      <c r="A211" s="3" t="s">
        <v>38</v>
      </c>
      <c r="B211" s="6"/>
      <c r="C211" s="8"/>
      <c r="D211" s="6"/>
    </row>
    <row r="212" spans="1:4">
      <c r="A212" s="3" t="s">
        <v>40</v>
      </c>
      <c r="B212" s="6"/>
      <c r="C212" s="8"/>
      <c r="D212" s="6"/>
    </row>
    <row r="213" spans="1:4">
      <c r="A213" s="3" t="s">
        <v>41</v>
      </c>
      <c r="B213" s="6"/>
      <c r="C213" s="8"/>
      <c r="D213" s="6"/>
    </row>
    <row r="214" spans="1:4">
      <c r="A214" s="3" t="s">
        <v>42</v>
      </c>
      <c r="B214" s="6"/>
      <c r="C214" s="8"/>
      <c r="D214" s="6"/>
    </row>
    <row r="215" spans="1:4">
      <c r="A215" s="3" t="s">
        <v>43</v>
      </c>
      <c r="B215" s="6"/>
      <c r="C215" s="8"/>
      <c r="D215" s="6"/>
    </row>
    <row r="216" spans="1:4">
      <c r="A216" s="3" t="s">
        <v>44</v>
      </c>
      <c r="B216" s="6"/>
      <c r="C216" s="8"/>
      <c r="D216" s="6"/>
    </row>
    <row r="217" spans="1:4">
      <c r="A217" s="3" t="s">
        <v>45</v>
      </c>
      <c r="B217" s="6"/>
      <c r="C217" s="8"/>
      <c r="D217" s="6"/>
    </row>
    <row r="218" spans="1:4">
      <c r="A218" s="3" t="s">
        <v>47</v>
      </c>
      <c r="B218" s="6"/>
      <c r="C218" s="8"/>
      <c r="D218" s="6"/>
    </row>
    <row r="219" spans="1:4">
      <c r="A219" s="3" t="s">
        <v>48</v>
      </c>
      <c r="B219" s="6"/>
      <c r="C219" s="8"/>
      <c r="D219" s="6"/>
    </row>
    <row r="220" spans="1:4">
      <c r="A220" s="3" t="s">
        <v>49</v>
      </c>
      <c r="B220" s="6"/>
      <c r="C220" s="8"/>
      <c r="D220" s="6"/>
    </row>
    <row r="221" spans="1:4">
      <c r="A221" s="3" t="s">
        <v>50</v>
      </c>
      <c r="B221" s="6"/>
      <c r="C221" s="8"/>
      <c r="D221" s="6"/>
    </row>
    <row r="222" spans="1:4">
      <c r="A222" s="3" t="s">
        <v>51</v>
      </c>
      <c r="B222" s="6"/>
      <c r="C222" s="8"/>
      <c r="D222" s="6"/>
    </row>
    <row r="223" spans="1:4">
      <c r="A223" s="3" t="s">
        <v>52</v>
      </c>
      <c r="B223" s="6"/>
      <c r="C223" s="8"/>
      <c r="D223" s="6"/>
    </row>
    <row r="224" spans="1:4">
      <c r="A224" s="3" t="s">
        <v>53</v>
      </c>
      <c r="B224" s="6"/>
      <c r="C224" s="8"/>
      <c r="D224" s="6"/>
    </row>
    <row r="225" spans="1:4">
      <c r="A225" s="3" t="s">
        <v>54</v>
      </c>
      <c r="B225" s="6"/>
      <c r="C225" s="8"/>
      <c r="D225" s="6"/>
    </row>
    <row r="226" spans="1:4">
      <c r="A226" s="3" t="s">
        <v>55</v>
      </c>
      <c r="B226" s="6"/>
      <c r="C226" s="8"/>
      <c r="D226" s="6"/>
    </row>
    <row r="227" spans="1:4">
      <c r="A227" s="3" t="s">
        <v>56</v>
      </c>
      <c r="B227" s="6"/>
      <c r="C227" s="8"/>
      <c r="D227" s="6"/>
    </row>
    <row r="228" spans="1:4">
      <c r="A228" s="3" t="s">
        <v>57</v>
      </c>
      <c r="B228" s="6"/>
      <c r="C228" s="8"/>
      <c r="D228" s="6"/>
    </row>
    <row r="229" spans="1:4">
      <c r="A229" s="3" t="s">
        <v>58</v>
      </c>
      <c r="B229" s="6"/>
      <c r="C229" s="8"/>
      <c r="D229" s="6"/>
    </row>
    <row r="230" spans="1:4">
      <c r="A230" s="3" t="s">
        <v>59</v>
      </c>
      <c r="B230" s="6"/>
      <c r="C230" s="8"/>
      <c r="D230" s="6"/>
    </row>
    <row r="231" spans="1:4">
      <c r="A231" s="3" t="s">
        <v>60</v>
      </c>
      <c r="B231" s="6"/>
      <c r="C231" s="8"/>
      <c r="D231" s="6"/>
    </row>
    <row r="232" spans="1:4">
      <c r="A232" s="3" t="s">
        <v>61</v>
      </c>
      <c r="B232" s="6"/>
      <c r="C232" s="8"/>
      <c r="D232" s="6"/>
    </row>
    <row r="233" spans="1:4">
      <c r="A233" s="3" t="s">
        <v>62</v>
      </c>
      <c r="B233" s="6"/>
      <c r="C233" s="8"/>
      <c r="D233" s="6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8</v>
      </c>
      <c r="C251" s="8"/>
      <c r="D251" s="6"/>
    </row>
    <row r="252" spans="1:4">
      <c r="A252" s="3" t="s">
        <v>190</v>
      </c>
      <c r="B252" s="6" t="s">
        <v>17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/>
      <c r="C254"/>
      <c r="D254"/>
    </row>
    <row r="255" spans="1:4">
      <c r="A255" s="3" t="s">
        <v>75</v>
      </c>
      <c r="B255"/>
      <c r="C255"/>
      <c r="D255"/>
    </row>
    <row r="256" spans="1:4">
      <c r="A256" s="3" t="s">
        <v>76</v>
      </c>
      <c r="B256"/>
      <c r="C256"/>
      <c r="D256"/>
    </row>
    <row r="257" spans="1:4">
      <c r="A257" s="3" t="s">
        <v>77</v>
      </c>
      <c r="B257"/>
      <c r="C257"/>
      <c r="D257"/>
    </row>
    <row r="258" spans="1:4">
      <c r="A258" s="3" t="s">
        <v>38</v>
      </c>
      <c r="B258"/>
      <c r="C258"/>
      <c r="D258"/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8</v>
      </c>
      <c r="D260"/>
    </row>
    <row r="261" spans="1:4">
      <c r="A261" s="3" t="s">
        <v>190</v>
      </c>
      <c r="B261"/>
      <c r="C261" s="98" t="s">
        <v>17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/>
      <c r="C263"/>
      <c r="D263"/>
    </row>
    <row r="264" spans="1:4">
      <c r="A264" s="3" t="s">
        <v>75</v>
      </c>
      <c r="B264"/>
      <c r="C264"/>
      <c r="D264"/>
    </row>
    <row r="265" spans="1:4">
      <c r="A265" s="3" t="s">
        <v>76</v>
      </c>
      <c r="B265"/>
      <c r="C265"/>
      <c r="D265"/>
    </row>
    <row r="266" spans="1:4">
      <c r="A266" s="3" t="s">
        <v>77</v>
      </c>
      <c r="B266"/>
      <c r="C266"/>
      <c r="D266"/>
    </row>
    <row r="267" spans="1:4">
      <c r="A267" s="3" t="s">
        <v>38</v>
      </c>
      <c r="B267"/>
      <c r="C267"/>
      <c r="D267"/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8</v>
      </c>
      <c r="D269"/>
    </row>
    <row r="270" spans="1:4">
      <c r="A270" s="3" t="s">
        <v>190</v>
      </c>
      <c r="B270"/>
      <c r="C270" s="98" t="s">
        <v>17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25.93</v>
      </c>
      <c r="C272"/>
      <c r="D272"/>
    </row>
    <row r="273" spans="1:4">
      <c r="A273" s="3" t="s">
        <v>75</v>
      </c>
      <c r="B273" s="97">
        <v>25.72</v>
      </c>
      <c r="C273"/>
      <c r="D273"/>
    </row>
    <row r="274" spans="1:4">
      <c r="A274" s="3" t="s">
        <v>76</v>
      </c>
      <c r="B274" s="97">
        <v>19.62</v>
      </c>
      <c r="C274"/>
      <c r="D274"/>
    </row>
    <row r="275" spans="1:4">
      <c r="A275" s="3" t="s">
        <v>77</v>
      </c>
      <c r="B275" s="97">
        <v>14.29</v>
      </c>
      <c r="C275"/>
      <c r="D275"/>
    </row>
    <row r="276" spans="1:4">
      <c r="A276" s="3" t="s">
        <v>38</v>
      </c>
      <c r="B276" s="97">
        <v>28.54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8</v>
      </c>
    </row>
    <row r="291" spans="1:4">
      <c r="A291" s="3" t="s">
        <v>190</v>
      </c>
      <c r="B291" s="6" t="s">
        <v>17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407.3</v>
      </c>
    </row>
    <row r="295" spans="1:4">
      <c r="A295" s="3" t="s">
        <v>206</v>
      </c>
      <c r="B295" s="6">
        <v>1217.3</v>
      </c>
    </row>
    <row r="296" spans="1:4">
      <c r="A296" s="3" t="s">
        <v>207</v>
      </c>
      <c r="B296" s="6">
        <v>856.5</v>
      </c>
    </row>
    <row r="297" spans="1:4">
      <c r="A297" s="3" t="s">
        <v>208</v>
      </c>
      <c r="B297" s="6">
        <v>1467.7</v>
      </c>
    </row>
    <row r="298" spans="1:4">
      <c r="A298" s="3" t="s">
        <v>209</v>
      </c>
      <c r="B298" s="6">
        <v>1831.8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8</v>
      </c>
    </row>
    <row r="310" spans="1:4">
      <c r="A310" s="3" t="s">
        <v>190</v>
      </c>
      <c r="B310" s="6" t="s">
        <v>17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562.96</v>
      </c>
    </row>
    <row r="314" spans="1:4">
      <c r="A314" s="3" t="s">
        <v>212</v>
      </c>
      <c r="B314" s="6">
        <v>954.3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8</v>
      </c>
    </row>
    <row r="330" spans="1:4">
      <c r="A330" s="3" t="s">
        <v>190</v>
      </c>
      <c r="B330" s="6" t="s">
        <v>17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441.3</v>
      </c>
    </row>
    <row r="334" spans="1:4">
      <c r="A334" s="3" t="s">
        <v>215</v>
      </c>
      <c r="B334" s="6">
        <v>774.86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8</v>
      </c>
    </row>
    <row r="346" spans="1:4">
      <c r="A346" s="3" t="s">
        <v>190</v>
      </c>
      <c r="B346" s="6" t="s">
        <v>17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3.02</v>
      </c>
    </row>
    <row r="356" spans="1:2">
      <c r="A356" s="3">
        <v>8</v>
      </c>
      <c r="B356" s="6">
        <v>20.59</v>
      </c>
    </row>
    <row r="357" spans="1:2">
      <c r="A357" s="3">
        <v>9</v>
      </c>
      <c r="B357" s="6">
        <v>38.83</v>
      </c>
    </row>
    <row r="358" spans="1:2">
      <c r="A358" s="3">
        <v>10</v>
      </c>
      <c r="B358" s="6">
        <v>54.53</v>
      </c>
    </row>
    <row r="359" spans="1:2">
      <c r="A359" s="3">
        <v>11</v>
      </c>
      <c r="B359" s="6">
        <v>54.77</v>
      </c>
    </row>
    <row r="360" spans="1:2">
      <c r="A360" s="3">
        <v>12</v>
      </c>
      <c r="B360" s="6">
        <v>59.65</v>
      </c>
    </row>
    <row r="361" spans="1:2">
      <c r="A361" s="3">
        <v>13</v>
      </c>
      <c r="B361" s="6">
        <v>60.1</v>
      </c>
    </row>
    <row r="362" spans="1:2">
      <c r="A362" s="3">
        <v>14</v>
      </c>
      <c r="B362" s="6">
        <v>55.24</v>
      </c>
    </row>
    <row r="363" spans="1:2">
      <c r="A363" s="3">
        <v>15</v>
      </c>
      <c r="B363" s="6">
        <v>45.68</v>
      </c>
    </row>
    <row r="364" spans="1:2">
      <c r="A364" s="3">
        <v>16</v>
      </c>
      <c r="B364" s="6">
        <v>32.369999999999997</v>
      </c>
    </row>
    <row r="365" spans="1:2">
      <c r="A365" s="3">
        <v>17</v>
      </c>
      <c r="B365" s="6">
        <v>17.059999999999999</v>
      </c>
    </row>
    <row r="366" spans="1:2">
      <c r="A366" s="3">
        <v>18</v>
      </c>
      <c r="B366" s="6">
        <v>2.54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8</v>
      </c>
    </row>
    <row r="386" spans="1:4">
      <c r="A386" s="3" t="s">
        <v>190</v>
      </c>
      <c r="B386" s="6" t="s">
        <v>17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20.239999999999998</v>
      </c>
    </row>
    <row r="397" spans="1:4">
      <c r="A397" s="3">
        <v>9</v>
      </c>
      <c r="B397" s="6">
        <v>38.01</v>
      </c>
    </row>
    <row r="398" spans="1:4">
      <c r="A398" s="3">
        <v>10</v>
      </c>
      <c r="B398" s="6">
        <v>53.27</v>
      </c>
    </row>
    <row r="399" spans="1:4">
      <c r="A399" s="3">
        <v>11</v>
      </c>
      <c r="B399" s="6">
        <v>53.37</v>
      </c>
    </row>
    <row r="400" spans="1:4">
      <c r="A400" s="3">
        <v>12</v>
      </c>
      <c r="B400" s="6">
        <v>57.91</v>
      </c>
    </row>
    <row r="401" spans="1:4">
      <c r="A401" s="3">
        <v>13</v>
      </c>
      <c r="B401" s="6">
        <v>58.3</v>
      </c>
    </row>
    <row r="402" spans="1:4">
      <c r="A402" s="3">
        <v>14</v>
      </c>
      <c r="B402" s="6">
        <v>54.15</v>
      </c>
    </row>
    <row r="403" spans="1:4">
      <c r="A403" s="3">
        <v>15</v>
      </c>
      <c r="B403" s="6">
        <v>45.38</v>
      </c>
    </row>
    <row r="404" spans="1:4">
      <c r="A404" s="3">
        <v>16</v>
      </c>
      <c r="B404" s="6">
        <v>32.700000000000003</v>
      </c>
    </row>
    <row r="405" spans="1:4">
      <c r="A405" s="3">
        <v>17</v>
      </c>
      <c r="B405" s="6">
        <v>17.7</v>
      </c>
    </row>
    <row r="406" spans="1:4">
      <c r="A406" s="3">
        <v>18</v>
      </c>
      <c r="B406" s="6">
        <v>2.73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8</v>
      </c>
    </row>
    <row r="426" spans="1:4">
      <c r="A426" s="3" t="s">
        <v>190</v>
      </c>
      <c r="B426" s="6" t="s">
        <v>17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0.14000000000000001</v>
      </c>
    </row>
    <row r="434" spans="1:2">
      <c r="A434" s="3">
        <v>6</v>
      </c>
      <c r="B434" s="6">
        <v>29.94</v>
      </c>
    </row>
    <row r="435" spans="1:2">
      <c r="A435" s="3">
        <v>7</v>
      </c>
      <c r="B435" s="6">
        <v>89.2</v>
      </c>
    </row>
    <row r="436" spans="1:2">
      <c r="A436" s="3">
        <v>8</v>
      </c>
      <c r="B436" s="6">
        <v>112.85</v>
      </c>
    </row>
    <row r="437" spans="1:2">
      <c r="A437" s="3">
        <v>9</v>
      </c>
      <c r="B437" s="6">
        <v>164.86</v>
      </c>
    </row>
    <row r="438" spans="1:2">
      <c r="A438" s="3">
        <v>10</v>
      </c>
      <c r="B438" s="6">
        <v>291.83999999999997</v>
      </c>
    </row>
    <row r="439" spans="1:2">
      <c r="A439" s="3">
        <v>11</v>
      </c>
      <c r="B439" s="6">
        <v>389.26</v>
      </c>
    </row>
    <row r="440" spans="1:2">
      <c r="A440" s="3">
        <v>12</v>
      </c>
      <c r="B440" s="6">
        <v>437.2</v>
      </c>
    </row>
    <row r="441" spans="1:2">
      <c r="A441" s="3">
        <v>13</v>
      </c>
      <c r="B441" s="6">
        <v>455.75</v>
      </c>
    </row>
    <row r="442" spans="1:2">
      <c r="A442" s="3">
        <v>14</v>
      </c>
      <c r="B442" s="6">
        <v>413.67</v>
      </c>
    </row>
    <row r="443" spans="1:2">
      <c r="A443" s="3">
        <v>15</v>
      </c>
      <c r="B443" s="6">
        <v>341.53</v>
      </c>
    </row>
    <row r="444" spans="1:2">
      <c r="A444" s="3">
        <v>16</v>
      </c>
      <c r="B444" s="6">
        <v>223.71</v>
      </c>
    </row>
    <row r="445" spans="1:2">
      <c r="A445" s="3">
        <v>17</v>
      </c>
      <c r="B445" s="6">
        <v>105.72</v>
      </c>
    </row>
    <row r="446" spans="1:2">
      <c r="A446" s="3">
        <v>18</v>
      </c>
      <c r="B446" s="6">
        <v>68.47</v>
      </c>
    </row>
    <row r="447" spans="1:2">
      <c r="A447" s="3">
        <v>19</v>
      </c>
      <c r="B447" s="6">
        <v>14.35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8</v>
      </c>
    </row>
    <row r="466" spans="1:4">
      <c r="A466" s="3" t="s">
        <v>190</v>
      </c>
      <c r="B466" s="6" t="s">
        <v>17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0.14000000000000001</v>
      </c>
    </row>
    <row r="474" spans="1:4">
      <c r="A474" s="3">
        <v>6</v>
      </c>
      <c r="B474" s="6">
        <v>29.94</v>
      </c>
    </row>
    <row r="475" spans="1:4">
      <c r="A475" s="3">
        <v>7</v>
      </c>
      <c r="B475" s="6">
        <v>89.2</v>
      </c>
    </row>
    <row r="476" spans="1:4">
      <c r="A476" s="3">
        <v>8</v>
      </c>
      <c r="B476" s="6">
        <v>112.85</v>
      </c>
    </row>
    <row r="477" spans="1:4">
      <c r="A477" s="3">
        <v>9</v>
      </c>
      <c r="B477" s="6">
        <v>121.41</v>
      </c>
    </row>
    <row r="478" spans="1:4">
      <c r="A478" s="3">
        <v>10</v>
      </c>
      <c r="B478" s="6">
        <v>123.51</v>
      </c>
    </row>
    <row r="479" spans="1:4">
      <c r="A479" s="3">
        <v>11</v>
      </c>
      <c r="B479" s="6">
        <v>125.06</v>
      </c>
    </row>
    <row r="480" spans="1:4">
      <c r="A480" s="3">
        <v>12</v>
      </c>
      <c r="B480" s="6">
        <v>121.07</v>
      </c>
    </row>
    <row r="481" spans="1:4">
      <c r="A481" s="3">
        <v>13</v>
      </c>
      <c r="B481" s="6">
        <v>117.94</v>
      </c>
    </row>
    <row r="482" spans="1:4">
      <c r="A482" s="3">
        <v>14</v>
      </c>
      <c r="B482" s="6">
        <v>333.68</v>
      </c>
    </row>
    <row r="483" spans="1:4">
      <c r="A483" s="3">
        <v>15</v>
      </c>
      <c r="B483" s="6">
        <v>525.35</v>
      </c>
    </row>
    <row r="484" spans="1:4">
      <c r="A484" s="3">
        <v>16</v>
      </c>
      <c r="B484" s="6">
        <v>634.59</v>
      </c>
    </row>
    <row r="485" spans="1:4">
      <c r="A485" s="3">
        <v>17</v>
      </c>
      <c r="B485" s="6">
        <v>478.44</v>
      </c>
    </row>
    <row r="486" spans="1:4">
      <c r="A486" s="3">
        <v>18</v>
      </c>
      <c r="B486" s="6">
        <v>140.30000000000001</v>
      </c>
    </row>
    <row r="487" spans="1:4">
      <c r="A487" s="3">
        <v>19</v>
      </c>
      <c r="B487" s="6">
        <v>21.96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8</v>
      </c>
    </row>
    <row r="505" spans="1:4">
      <c r="A505" s="3" t="s">
        <v>190</v>
      </c>
      <c r="B505" s="6" t="s">
        <v>17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/>
    </row>
    <row r="509" spans="1:4">
      <c r="A509" s="3">
        <v>2</v>
      </c>
      <c r="B509" s="6"/>
    </row>
    <row r="510" spans="1:4">
      <c r="A510" s="3">
        <v>3</v>
      </c>
      <c r="B510" s="6"/>
    </row>
    <row r="511" spans="1:4">
      <c r="A511" s="3">
        <v>4</v>
      </c>
      <c r="B511" s="6"/>
    </row>
    <row r="512" spans="1:4">
      <c r="A512" s="3">
        <v>5</v>
      </c>
      <c r="B512" s="6"/>
    </row>
    <row r="513" spans="1:2">
      <c r="A513" s="3">
        <v>6</v>
      </c>
      <c r="B513" s="6"/>
    </row>
    <row r="514" spans="1:2">
      <c r="A514" s="3">
        <v>7</v>
      </c>
      <c r="B514" s="6"/>
    </row>
    <row r="515" spans="1:2">
      <c r="A515" s="3">
        <v>8</v>
      </c>
      <c r="B515" s="6"/>
    </row>
    <row r="516" spans="1:2">
      <c r="A516" s="3">
        <v>9</v>
      </c>
      <c r="B516" s="6"/>
    </row>
    <row r="517" spans="1:2">
      <c r="A517" s="3">
        <v>10</v>
      </c>
      <c r="B517" s="6"/>
    </row>
    <row r="518" spans="1:2">
      <c r="A518" s="3">
        <v>11</v>
      </c>
      <c r="B518" s="6"/>
    </row>
    <row r="519" spans="1:2">
      <c r="A519" s="3">
        <v>12</v>
      </c>
      <c r="B519" s="6"/>
    </row>
    <row r="520" spans="1:2">
      <c r="A520" s="3">
        <v>13</v>
      </c>
      <c r="B520" s="6"/>
    </row>
    <row r="521" spans="1:2">
      <c r="A521" s="3">
        <v>14</v>
      </c>
      <c r="B521" s="6"/>
    </row>
    <row r="522" spans="1:2">
      <c r="A522" s="3">
        <v>15</v>
      </c>
      <c r="B522" s="6"/>
    </row>
    <row r="523" spans="1:2">
      <c r="A523" s="3">
        <v>16</v>
      </c>
      <c r="B523" s="6"/>
    </row>
    <row r="524" spans="1:2">
      <c r="A524" s="3">
        <v>17</v>
      </c>
      <c r="B524" s="6"/>
    </row>
    <row r="525" spans="1:2">
      <c r="A525" s="3">
        <v>18</v>
      </c>
      <c r="B525" s="6"/>
    </row>
    <row r="526" spans="1:2">
      <c r="A526" s="3">
        <v>19</v>
      </c>
      <c r="B526" s="6"/>
    </row>
    <row r="527" spans="1:2">
      <c r="A527" s="3">
        <v>20</v>
      </c>
      <c r="B527" s="6"/>
    </row>
    <row r="528" spans="1:2">
      <c r="A528" s="3">
        <v>21</v>
      </c>
      <c r="B528" s="6"/>
    </row>
    <row r="529" spans="1:4">
      <c r="A529" s="3">
        <v>22</v>
      </c>
      <c r="B529" s="6"/>
    </row>
    <row r="530" spans="1:4">
      <c r="A530" s="3">
        <v>23</v>
      </c>
      <c r="B530" s="6"/>
    </row>
    <row r="531" spans="1:4">
      <c r="A531" s="3">
        <v>24</v>
      </c>
      <c r="B531" s="6"/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8</v>
      </c>
    </row>
    <row r="545" spans="1:4">
      <c r="A545" s="3" t="s">
        <v>190</v>
      </c>
      <c r="B545" s="6" t="s">
        <v>17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/>
    </row>
    <row r="549" spans="1:4">
      <c r="A549" s="3">
        <v>2</v>
      </c>
      <c r="B549" s="6"/>
    </row>
    <row r="550" spans="1:4">
      <c r="A550" s="3">
        <v>3</v>
      </c>
      <c r="B550" s="6"/>
    </row>
    <row r="551" spans="1:4">
      <c r="A551" s="3">
        <v>4</v>
      </c>
      <c r="B551" s="6"/>
    </row>
    <row r="552" spans="1:4">
      <c r="A552" s="3">
        <v>5</v>
      </c>
      <c r="B552" s="6"/>
    </row>
    <row r="553" spans="1:4">
      <c r="A553" s="3">
        <v>6</v>
      </c>
      <c r="B553" s="6"/>
    </row>
    <row r="554" spans="1:4">
      <c r="A554" s="3">
        <v>7</v>
      </c>
      <c r="B554" s="6"/>
    </row>
    <row r="555" spans="1:4">
      <c r="A555" s="3">
        <v>8</v>
      </c>
      <c r="B555" s="6"/>
    </row>
    <row r="556" spans="1:4">
      <c r="A556" s="3">
        <v>9</v>
      </c>
      <c r="B556" s="6"/>
    </row>
    <row r="557" spans="1:4">
      <c r="A557" s="3">
        <v>10</v>
      </c>
      <c r="B557" s="6"/>
    </row>
    <row r="558" spans="1:4">
      <c r="A558" s="3">
        <v>11</v>
      </c>
      <c r="B558" s="6"/>
    </row>
    <row r="559" spans="1:4">
      <c r="A559" s="3">
        <v>12</v>
      </c>
      <c r="B559" s="6"/>
    </row>
    <row r="560" spans="1:4">
      <c r="A560" s="3">
        <v>13</v>
      </c>
      <c r="B560" s="6"/>
    </row>
    <row r="561" spans="1:4">
      <c r="A561" s="3">
        <v>14</v>
      </c>
      <c r="B561" s="6"/>
    </row>
    <row r="562" spans="1:4">
      <c r="A562" s="3">
        <v>15</v>
      </c>
      <c r="B562" s="6"/>
    </row>
    <row r="563" spans="1:4">
      <c r="A563" s="3">
        <v>16</v>
      </c>
      <c r="B563" s="6"/>
    </row>
    <row r="564" spans="1:4">
      <c r="A564" s="3">
        <v>17</v>
      </c>
      <c r="B564" s="6"/>
    </row>
    <row r="565" spans="1:4">
      <c r="A565" s="3">
        <v>18</v>
      </c>
      <c r="B565" s="6"/>
    </row>
    <row r="566" spans="1:4">
      <c r="A566" s="3">
        <v>19</v>
      </c>
      <c r="B566" s="6"/>
    </row>
    <row r="567" spans="1:4">
      <c r="A567" s="3">
        <v>20</v>
      </c>
      <c r="B567" s="6"/>
    </row>
    <row r="568" spans="1:4">
      <c r="A568" s="3">
        <v>21</v>
      </c>
      <c r="B568" s="6"/>
    </row>
    <row r="569" spans="1:4">
      <c r="A569" s="3">
        <v>22</v>
      </c>
      <c r="B569" s="6"/>
    </row>
    <row r="570" spans="1:4">
      <c r="A570" s="3">
        <v>23</v>
      </c>
      <c r="B570" s="6"/>
    </row>
    <row r="571" spans="1:4">
      <c r="A571" s="3">
        <v>24</v>
      </c>
      <c r="B571" s="6"/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8</v>
      </c>
    </row>
    <row r="585" spans="1:4">
      <c r="A585" s="3" t="s">
        <v>190</v>
      </c>
      <c r="B585" s="6" t="s">
        <v>17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/>
    </row>
    <row r="589" spans="1:4">
      <c r="A589" s="3">
        <v>2</v>
      </c>
      <c r="B589" s="6"/>
    </row>
    <row r="590" spans="1:4">
      <c r="A590" s="3">
        <v>3</v>
      </c>
      <c r="B590" s="6"/>
    </row>
    <row r="591" spans="1:4">
      <c r="A591" s="3">
        <v>4</v>
      </c>
      <c r="B591" s="6"/>
    </row>
    <row r="592" spans="1:4">
      <c r="A592" s="3">
        <v>5</v>
      </c>
      <c r="B592" s="6"/>
    </row>
    <row r="593" spans="1:2">
      <c r="A593" s="3">
        <v>6</v>
      </c>
      <c r="B593" s="6"/>
    </row>
    <row r="594" spans="1:2">
      <c r="A594" s="3">
        <v>7</v>
      </c>
      <c r="B594" s="6"/>
    </row>
    <row r="595" spans="1:2">
      <c r="A595" s="3">
        <v>8</v>
      </c>
      <c r="B595" s="6"/>
    </row>
    <row r="596" spans="1:2">
      <c r="A596" s="3">
        <v>9</v>
      </c>
      <c r="B596" s="6"/>
    </row>
    <row r="597" spans="1:2">
      <c r="A597" s="3">
        <v>10</v>
      </c>
      <c r="B597" s="6"/>
    </row>
    <row r="598" spans="1:2">
      <c r="A598" s="3">
        <v>11</v>
      </c>
      <c r="B598" s="6"/>
    </row>
    <row r="599" spans="1:2">
      <c r="A599" s="3">
        <v>12</v>
      </c>
      <c r="B599" s="6"/>
    </row>
    <row r="600" spans="1:2">
      <c r="A600" s="3">
        <v>13</v>
      </c>
      <c r="B600" s="6"/>
    </row>
    <row r="601" spans="1:2">
      <c r="A601" s="3">
        <v>14</v>
      </c>
      <c r="B601" s="6"/>
    </row>
    <row r="602" spans="1:2">
      <c r="A602" s="3">
        <v>15</v>
      </c>
      <c r="B602" s="6"/>
    </row>
    <row r="603" spans="1:2">
      <c r="A603" s="3">
        <v>16</v>
      </c>
      <c r="B603" s="6"/>
    </row>
    <row r="604" spans="1:2">
      <c r="A604" s="3">
        <v>17</v>
      </c>
      <c r="B604" s="6"/>
    </row>
    <row r="605" spans="1:2">
      <c r="A605" s="3">
        <v>18</v>
      </c>
      <c r="B605" s="6"/>
    </row>
    <row r="606" spans="1:2">
      <c r="A606" s="3">
        <v>19</v>
      </c>
      <c r="B606" s="6"/>
    </row>
    <row r="607" spans="1:2">
      <c r="A607" s="3">
        <v>20</v>
      </c>
      <c r="B607" s="6"/>
    </row>
    <row r="608" spans="1:2">
      <c r="A608" s="3">
        <v>21</v>
      </c>
      <c r="B608" s="6"/>
    </row>
    <row r="609" spans="1:4">
      <c r="A609" s="3">
        <v>22</v>
      </c>
      <c r="B609" s="6"/>
    </row>
    <row r="610" spans="1:4">
      <c r="A610" s="3">
        <v>23</v>
      </c>
      <c r="B610" s="6"/>
    </row>
    <row r="611" spans="1:4">
      <c r="A611" s="3">
        <v>24</v>
      </c>
      <c r="B611" s="6"/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8</v>
      </c>
    </row>
    <row r="625" spans="1:4">
      <c r="A625" s="3" t="s">
        <v>190</v>
      </c>
      <c r="B625" s="6" t="s">
        <v>17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/>
    </row>
    <row r="629" spans="1:4">
      <c r="A629" s="3">
        <v>2</v>
      </c>
      <c r="B629" s="6"/>
    </row>
    <row r="630" spans="1:4">
      <c r="A630" s="3">
        <v>3</v>
      </c>
      <c r="B630" s="6"/>
    </row>
    <row r="631" spans="1:4">
      <c r="A631" s="3">
        <v>4</v>
      </c>
      <c r="B631" s="6"/>
    </row>
    <row r="632" spans="1:4">
      <c r="A632" s="3">
        <v>5</v>
      </c>
      <c r="B632" s="6"/>
    </row>
    <row r="633" spans="1:4">
      <c r="A633" s="3">
        <v>6</v>
      </c>
      <c r="B633" s="6"/>
    </row>
    <row r="634" spans="1:4">
      <c r="A634" s="3">
        <v>7</v>
      </c>
      <c r="B634" s="6"/>
    </row>
    <row r="635" spans="1:4">
      <c r="A635" s="3">
        <v>8</v>
      </c>
      <c r="B635" s="6"/>
    </row>
    <row r="636" spans="1:4">
      <c r="A636" s="3">
        <v>9</v>
      </c>
      <c r="B636" s="6"/>
    </row>
    <row r="637" spans="1:4">
      <c r="A637" s="3">
        <v>10</v>
      </c>
      <c r="B637" s="6"/>
    </row>
    <row r="638" spans="1:4">
      <c r="A638" s="3">
        <v>11</v>
      </c>
      <c r="B638" s="6"/>
    </row>
    <row r="639" spans="1:4">
      <c r="A639" s="3">
        <v>12</v>
      </c>
      <c r="B639" s="6"/>
    </row>
    <row r="640" spans="1:4">
      <c r="A640" s="3">
        <v>13</v>
      </c>
      <c r="B640" s="6"/>
    </row>
    <row r="641" spans="1:4">
      <c r="A641" s="3">
        <v>14</v>
      </c>
      <c r="B641" s="6"/>
    </row>
    <row r="642" spans="1:4">
      <c r="A642" s="3">
        <v>15</v>
      </c>
      <c r="B642" s="6"/>
    </row>
    <row r="643" spans="1:4">
      <c r="A643" s="3">
        <v>16</v>
      </c>
      <c r="B643" s="6"/>
    </row>
    <row r="644" spans="1:4">
      <c r="A644" s="3">
        <v>17</v>
      </c>
      <c r="B644" s="6"/>
    </row>
    <row r="645" spans="1:4">
      <c r="A645" s="3">
        <v>18</v>
      </c>
      <c r="B645" s="6"/>
    </row>
    <row r="646" spans="1:4">
      <c r="A646" s="3">
        <v>19</v>
      </c>
      <c r="B646" s="6"/>
    </row>
    <row r="647" spans="1:4">
      <c r="A647" s="3">
        <v>20</v>
      </c>
      <c r="B647" s="6"/>
    </row>
    <row r="648" spans="1:4">
      <c r="A648" s="3">
        <v>21</v>
      </c>
      <c r="B648" s="6"/>
    </row>
    <row r="649" spans="1:4">
      <c r="A649" s="3">
        <v>22</v>
      </c>
      <c r="B649" s="6"/>
    </row>
    <row r="650" spans="1:4">
      <c r="A650" s="3">
        <v>23</v>
      </c>
      <c r="B650" s="6"/>
    </row>
    <row r="651" spans="1:4">
      <c r="A651" s="3">
        <v>24</v>
      </c>
      <c r="B651" s="6"/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8</v>
      </c>
    </row>
    <row r="665" spans="1:4">
      <c r="A665" s="3" t="s">
        <v>190</v>
      </c>
      <c r="B665" s="6" t="s">
        <v>17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/>
    </row>
    <row r="669" spans="1:4">
      <c r="A669" s="3">
        <v>2</v>
      </c>
      <c r="B669" s="6"/>
    </row>
    <row r="670" spans="1:4">
      <c r="A670" s="3">
        <v>3</v>
      </c>
      <c r="B670" s="6"/>
    </row>
    <row r="671" spans="1:4">
      <c r="A671" s="3">
        <v>4</v>
      </c>
      <c r="B671" s="6"/>
    </row>
    <row r="672" spans="1:4">
      <c r="A672" s="3">
        <v>5</v>
      </c>
      <c r="B672" s="6"/>
    </row>
    <row r="673" spans="1:2">
      <c r="A673" s="3">
        <v>6</v>
      </c>
      <c r="B673" s="6"/>
    </row>
    <row r="674" spans="1:2">
      <c r="A674" s="3">
        <v>7</v>
      </c>
      <c r="B674" s="6"/>
    </row>
    <row r="675" spans="1:2">
      <c r="A675" s="3">
        <v>8</v>
      </c>
      <c r="B675" s="6"/>
    </row>
    <row r="676" spans="1:2">
      <c r="A676" s="3">
        <v>9</v>
      </c>
      <c r="B676" s="6"/>
    </row>
    <row r="677" spans="1:2">
      <c r="A677" s="3">
        <v>10</v>
      </c>
      <c r="B677" s="6"/>
    </row>
    <row r="678" spans="1:2">
      <c r="A678" s="3">
        <v>11</v>
      </c>
      <c r="B678" s="6"/>
    </row>
    <row r="679" spans="1:2">
      <c r="A679" s="3">
        <v>12</v>
      </c>
      <c r="B679" s="6"/>
    </row>
    <row r="680" spans="1:2">
      <c r="A680" s="3">
        <v>13</v>
      </c>
      <c r="B680" s="6"/>
    </row>
    <row r="681" spans="1:2">
      <c r="A681" s="3">
        <v>14</v>
      </c>
      <c r="B681" s="6"/>
    </row>
    <row r="682" spans="1:2">
      <c r="A682" s="3">
        <v>15</v>
      </c>
      <c r="B682" s="6"/>
    </row>
    <row r="683" spans="1:2">
      <c r="A683" s="3">
        <v>16</v>
      </c>
      <c r="B683" s="6"/>
    </row>
    <row r="684" spans="1:2">
      <c r="A684" s="3">
        <v>17</v>
      </c>
      <c r="B684" s="6"/>
    </row>
    <row r="685" spans="1:2">
      <c r="A685" s="3">
        <v>18</v>
      </c>
      <c r="B685" s="6"/>
    </row>
    <row r="686" spans="1:2">
      <c r="A686" s="3">
        <v>19</v>
      </c>
      <c r="B686" s="6"/>
    </row>
    <row r="687" spans="1:2">
      <c r="A687" s="3">
        <v>20</v>
      </c>
      <c r="B687" s="6"/>
    </row>
    <row r="688" spans="1:2">
      <c r="A688" s="3">
        <v>21</v>
      </c>
      <c r="B688" s="6"/>
    </row>
    <row r="689" spans="1:4">
      <c r="A689" s="3">
        <v>22</v>
      </c>
      <c r="B689" s="6"/>
    </row>
    <row r="690" spans="1:4">
      <c r="A690" s="3">
        <v>23</v>
      </c>
      <c r="B690" s="6"/>
    </row>
    <row r="691" spans="1:4">
      <c r="A691" s="3">
        <v>24</v>
      </c>
      <c r="B691" s="6"/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8</v>
      </c>
    </row>
    <row r="705" spans="1:4">
      <c r="A705" s="3" t="s">
        <v>190</v>
      </c>
      <c r="B705" s="6" t="s">
        <v>17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/>
    </row>
    <row r="709" spans="1:4">
      <c r="A709" s="3">
        <v>2</v>
      </c>
      <c r="B709" s="6"/>
    </row>
    <row r="710" spans="1:4">
      <c r="A710" s="3">
        <v>3</v>
      </c>
      <c r="B710" s="6"/>
    </row>
    <row r="711" spans="1:4">
      <c r="A711" s="3">
        <v>4</v>
      </c>
      <c r="B711" s="6"/>
    </row>
    <row r="712" spans="1:4">
      <c r="A712" s="3">
        <v>5</v>
      </c>
      <c r="B712" s="6"/>
    </row>
    <row r="713" spans="1:4">
      <c r="A713" s="3">
        <v>6</v>
      </c>
      <c r="B713" s="6"/>
    </row>
    <row r="714" spans="1:4">
      <c r="A714" s="3">
        <v>7</v>
      </c>
      <c r="B714" s="6"/>
    </row>
    <row r="715" spans="1:4">
      <c r="A715" s="3">
        <v>8</v>
      </c>
      <c r="B715" s="6"/>
    </row>
    <row r="716" spans="1:4">
      <c r="A716" s="3">
        <v>9</v>
      </c>
      <c r="B716" s="6"/>
    </row>
    <row r="717" spans="1:4">
      <c r="A717" s="3">
        <v>10</v>
      </c>
      <c r="B717" s="6"/>
    </row>
    <row r="718" spans="1:4">
      <c r="A718" s="3">
        <v>11</v>
      </c>
      <c r="B718" s="6"/>
    </row>
    <row r="719" spans="1:4">
      <c r="A719" s="3">
        <v>12</v>
      </c>
      <c r="B719" s="6"/>
    </row>
    <row r="720" spans="1:4">
      <c r="A720" s="3">
        <v>13</v>
      </c>
      <c r="B720" s="6"/>
    </row>
    <row r="721" spans="1:4">
      <c r="A721" s="3">
        <v>14</v>
      </c>
      <c r="B721" s="6"/>
    </row>
    <row r="722" spans="1:4">
      <c r="A722" s="3">
        <v>15</v>
      </c>
      <c r="B722" s="6"/>
    </row>
    <row r="723" spans="1:4">
      <c r="A723" s="3">
        <v>16</v>
      </c>
      <c r="B723" s="6"/>
    </row>
    <row r="724" spans="1:4">
      <c r="A724" s="3">
        <v>17</v>
      </c>
      <c r="B724" s="6"/>
    </row>
    <row r="725" spans="1:4">
      <c r="A725" s="3">
        <v>18</v>
      </c>
      <c r="B725" s="6"/>
    </row>
    <row r="726" spans="1:4">
      <c r="A726" s="3">
        <v>19</v>
      </c>
      <c r="B726" s="6"/>
    </row>
    <row r="727" spans="1:4">
      <c r="A727" s="3">
        <v>20</v>
      </c>
      <c r="B727" s="6"/>
    </row>
    <row r="728" spans="1:4">
      <c r="A728" s="3">
        <v>21</v>
      </c>
      <c r="B728" s="6"/>
    </row>
    <row r="729" spans="1:4">
      <c r="A729" s="3">
        <v>22</v>
      </c>
      <c r="B729" s="6"/>
    </row>
    <row r="730" spans="1:4">
      <c r="A730" s="3">
        <v>23</v>
      </c>
      <c r="B730" s="6"/>
    </row>
    <row r="731" spans="1:4">
      <c r="A731" s="3">
        <v>24</v>
      </c>
      <c r="B731" s="6"/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8</v>
      </c>
    </row>
    <row r="746" spans="1:4">
      <c r="A746" s="3" t="s">
        <v>190</v>
      </c>
      <c r="B746" s="6" t="s">
        <v>17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2</v>
      </c>
    </row>
    <row r="797" spans="1:2">
      <c r="A797" s="3">
        <v>-2</v>
      </c>
      <c r="B797" s="6">
        <v>7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10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15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24</v>
      </c>
    </row>
    <row r="805" spans="1:2">
      <c r="A805" s="3">
        <v>6</v>
      </c>
      <c r="B805" s="6">
        <v>27</v>
      </c>
    </row>
    <row r="806" spans="1:2">
      <c r="A806" s="3">
        <v>7</v>
      </c>
      <c r="B806" s="6">
        <v>28</v>
      </c>
    </row>
    <row r="807" spans="1:2">
      <c r="A807" s="3">
        <v>8</v>
      </c>
      <c r="B807" s="6">
        <v>33</v>
      </c>
    </row>
    <row r="808" spans="1:2">
      <c r="A808" s="3">
        <v>9</v>
      </c>
      <c r="B808" s="6">
        <v>57</v>
      </c>
    </row>
    <row r="809" spans="1:2">
      <c r="A809" s="3">
        <v>10</v>
      </c>
      <c r="B809" s="6">
        <v>53</v>
      </c>
    </row>
    <row r="810" spans="1:2">
      <c r="A810" s="3">
        <v>11</v>
      </c>
      <c r="B810" s="6">
        <v>89</v>
      </c>
    </row>
    <row r="811" spans="1:2">
      <c r="A811" s="3">
        <v>12</v>
      </c>
      <c r="B811" s="6">
        <v>112</v>
      </c>
    </row>
    <row r="812" spans="1:2">
      <c r="A812" s="3">
        <v>13</v>
      </c>
      <c r="B812" s="6">
        <v>142</v>
      </c>
    </row>
    <row r="813" spans="1:2">
      <c r="A813" s="3">
        <v>14</v>
      </c>
      <c r="B813" s="6">
        <v>151</v>
      </c>
    </row>
    <row r="814" spans="1:2">
      <c r="A814" s="3">
        <v>15</v>
      </c>
      <c r="B814" s="6">
        <v>178</v>
      </c>
    </row>
    <row r="815" spans="1:2">
      <c r="A815" s="3">
        <v>16</v>
      </c>
      <c r="B815" s="6">
        <v>195</v>
      </c>
    </row>
    <row r="816" spans="1:2">
      <c r="A816" s="3">
        <v>17</v>
      </c>
      <c r="B816" s="6">
        <v>248</v>
      </c>
    </row>
    <row r="817" spans="1:2">
      <c r="A817" s="3">
        <v>18</v>
      </c>
      <c r="B817" s="6">
        <v>266</v>
      </c>
    </row>
    <row r="818" spans="1:2">
      <c r="A818" s="3">
        <v>19</v>
      </c>
      <c r="B818" s="6">
        <v>332</v>
      </c>
    </row>
    <row r="819" spans="1:2">
      <c r="A819" s="3">
        <v>20</v>
      </c>
      <c r="B819" s="6">
        <v>344</v>
      </c>
    </row>
    <row r="820" spans="1:2">
      <c r="A820" s="3">
        <v>21</v>
      </c>
      <c r="B820" s="6">
        <v>361</v>
      </c>
    </row>
    <row r="821" spans="1:2">
      <c r="A821" s="3">
        <v>22</v>
      </c>
      <c r="B821" s="6">
        <v>376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397</v>
      </c>
    </row>
    <row r="825" spans="1:2">
      <c r="A825" s="3">
        <v>26</v>
      </c>
      <c r="B825" s="6">
        <v>426</v>
      </c>
    </row>
    <row r="826" spans="1:2">
      <c r="A826" s="3">
        <v>27</v>
      </c>
      <c r="B826" s="6">
        <v>418</v>
      </c>
    </row>
    <row r="827" spans="1:2">
      <c r="A827" s="3">
        <v>28</v>
      </c>
      <c r="B827" s="6">
        <v>446</v>
      </c>
    </row>
    <row r="828" spans="1:2">
      <c r="A828" s="3">
        <v>29</v>
      </c>
      <c r="B828" s="6">
        <v>432</v>
      </c>
    </row>
    <row r="829" spans="1:2">
      <c r="A829" s="3">
        <v>30</v>
      </c>
      <c r="B829" s="6">
        <v>422</v>
      </c>
    </row>
    <row r="830" spans="1:2">
      <c r="A830" s="3">
        <v>31</v>
      </c>
      <c r="B830" s="6">
        <v>389</v>
      </c>
    </row>
    <row r="831" spans="1:2">
      <c r="A831" s="3">
        <v>32</v>
      </c>
      <c r="B831" s="6">
        <v>334</v>
      </c>
    </row>
    <row r="832" spans="1:2">
      <c r="A832" s="3">
        <v>33</v>
      </c>
      <c r="B832" s="6">
        <v>338</v>
      </c>
    </row>
    <row r="833" spans="1:2">
      <c r="A833" s="3">
        <v>34</v>
      </c>
      <c r="B833" s="6">
        <v>311</v>
      </c>
    </row>
    <row r="834" spans="1:2">
      <c r="A834" s="3">
        <v>35</v>
      </c>
      <c r="B834" s="6">
        <v>262</v>
      </c>
    </row>
    <row r="835" spans="1:2">
      <c r="A835" s="3">
        <v>36</v>
      </c>
      <c r="B835" s="6">
        <v>203</v>
      </c>
    </row>
    <row r="836" spans="1:2">
      <c r="A836" s="3">
        <v>37</v>
      </c>
      <c r="B836" s="6">
        <v>189</v>
      </c>
    </row>
    <row r="837" spans="1:2">
      <c r="A837" s="3">
        <v>38</v>
      </c>
      <c r="B837" s="6">
        <v>137</v>
      </c>
    </row>
    <row r="838" spans="1:2">
      <c r="A838" s="3">
        <v>39</v>
      </c>
      <c r="B838" s="6">
        <v>103</v>
      </c>
    </row>
    <row r="839" spans="1:2">
      <c r="A839" s="3">
        <v>40</v>
      </c>
      <c r="B839" s="6">
        <v>71</v>
      </c>
    </row>
    <row r="840" spans="1:2">
      <c r="A840" s="3">
        <v>41</v>
      </c>
      <c r="B840" s="6">
        <v>35</v>
      </c>
    </row>
    <row r="841" spans="1:2">
      <c r="A841" s="3">
        <v>42</v>
      </c>
      <c r="B841" s="6">
        <v>18</v>
      </c>
    </row>
    <row r="842" spans="1:2">
      <c r="A842" s="3">
        <v>43</v>
      </c>
      <c r="B842" s="6">
        <v>5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143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143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81"/>
  <dimension ref="A1:R875"/>
  <sheetViews>
    <sheetView showGridLines="0" workbookViewId="0"/>
  </sheetViews>
  <sheetFormatPr baseColWidth="10" defaultColWidth="11.28515625" defaultRowHeight="16"/>
  <cols>
    <col min="1" max="1" width="11.28515625" style="3"/>
    <col min="2" max="2" width="12.28515625" style="3" customWidth="1"/>
    <col min="3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18">
      <c r="A1" s="326" t="s">
        <v>1635</v>
      </c>
      <c r="B1"/>
      <c r="C1"/>
      <c r="D1"/>
      <c r="E1"/>
      <c r="F1"/>
      <c r="G1"/>
      <c r="I1"/>
      <c r="J1"/>
      <c r="K1"/>
      <c r="L1"/>
      <c r="M1"/>
      <c r="N1"/>
      <c r="O1"/>
      <c r="P1"/>
      <c r="Q1"/>
      <c r="R1"/>
    </row>
    <row r="2" spans="1:18">
      <c r="A2" t="s">
        <v>1633</v>
      </c>
      <c r="B2"/>
      <c r="C2"/>
      <c r="D2"/>
      <c r="E2"/>
      <c r="F2"/>
      <c r="G2"/>
      <c r="I2"/>
      <c r="J2"/>
      <c r="K2"/>
      <c r="L2"/>
      <c r="M2"/>
      <c r="N2"/>
      <c r="O2"/>
      <c r="P2"/>
      <c r="Q2"/>
      <c r="R2"/>
    </row>
    <row r="3" spans="1:18">
      <c r="A3"/>
      <c r="B3"/>
      <c r="C3"/>
      <c r="D3"/>
      <c r="E3"/>
      <c r="F3"/>
      <c r="G3"/>
      <c r="I3"/>
      <c r="J3"/>
      <c r="K3"/>
      <c r="L3"/>
      <c r="M3"/>
      <c r="N3"/>
      <c r="O3"/>
      <c r="P3"/>
      <c r="Q3"/>
      <c r="R3"/>
    </row>
    <row r="4" spans="1:18">
      <c r="A4" s="413" t="s">
        <v>1425</v>
      </c>
      <c r="B4"/>
      <c r="C4"/>
      <c r="D4"/>
      <c r="E4"/>
      <c r="F4"/>
      <c r="G4"/>
      <c r="I4"/>
      <c r="J4"/>
      <c r="K4"/>
      <c r="L4"/>
      <c r="M4"/>
      <c r="N4"/>
      <c r="O4"/>
      <c r="P4"/>
      <c r="Q4"/>
      <c r="R4"/>
    </row>
    <row r="5" spans="1:18">
      <c r="A5" s="413"/>
      <c r="B5"/>
      <c r="C5"/>
      <c r="D5"/>
      <c r="E5"/>
      <c r="F5"/>
      <c r="G5"/>
      <c r="I5"/>
      <c r="J5"/>
      <c r="K5"/>
      <c r="L5"/>
      <c r="M5"/>
      <c r="N5"/>
      <c r="O5"/>
      <c r="P5"/>
      <c r="Q5"/>
      <c r="R5"/>
    </row>
    <row r="6" spans="1:18">
      <c r="A6" s="326" t="s">
        <v>364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>
      <c r="A7" t="s">
        <v>1636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>
      <c r="A8" s="327" t="s">
        <v>365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>
      <c r="A9" s="327" t="s">
        <v>366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>
      <c r="A10" s="327" t="s">
        <v>1637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>
      <c r="A11" s="327" t="s">
        <v>1582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>
      <c r="A12" s="327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>
      <c r="A13"/>
      <c r="B13"/>
      <c r="C13"/>
      <c r="D13"/>
      <c r="E13"/>
      <c r="F13"/>
      <c r="G13"/>
      <c r="H13"/>
      <c r="I13" s="327"/>
      <c r="J13"/>
      <c r="K13"/>
      <c r="L13"/>
      <c r="M13"/>
      <c r="N13"/>
      <c r="O13"/>
      <c r="P13"/>
      <c r="Q13"/>
      <c r="R13"/>
    </row>
    <row r="14" spans="1:18">
      <c r="A14" s="328" t="s">
        <v>1265</v>
      </c>
      <c r="B14"/>
      <c r="C14"/>
      <c r="D14"/>
      <c r="E14"/>
      <c r="F14"/>
      <c r="G14"/>
      <c r="H14"/>
      <c r="I14" s="327"/>
      <c r="J14"/>
      <c r="K14"/>
      <c r="L14"/>
      <c r="M14"/>
      <c r="N14"/>
      <c r="O14"/>
      <c r="P14"/>
      <c r="Q14"/>
      <c r="R14"/>
    </row>
    <row r="15" spans="1:18">
      <c r="A15" t="s">
        <v>1583</v>
      </c>
      <c r="B15"/>
      <c r="C15"/>
      <c r="D15"/>
      <c r="E15"/>
      <c r="F15"/>
      <c r="G15"/>
      <c r="H15"/>
      <c r="I15" s="327"/>
      <c r="J15"/>
      <c r="K15"/>
      <c r="L15"/>
      <c r="M15"/>
      <c r="N15"/>
      <c r="O15"/>
      <c r="P15"/>
      <c r="Q15"/>
      <c r="R15"/>
    </row>
    <row r="16" spans="1:18">
      <c r="A16"/>
      <c r="B16"/>
      <c r="C16"/>
      <c r="D16"/>
      <c r="E16"/>
      <c r="F16"/>
      <c r="G16"/>
      <c r="H16"/>
      <c r="I16" s="327"/>
      <c r="J16"/>
      <c r="K16"/>
      <c r="L16"/>
      <c r="M16"/>
      <c r="N16"/>
      <c r="O16"/>
      <c r="P16"/>
      <c r="Q16"/>
      <c r="R16"/>
    </row>
    <row r="17" spans="1:16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9" spans="1:16">
      <c r="A19" s="12" t="s">
        <v>219</v>
      </c>
      <c r="B19" s="13"/>
      <c r="C19" s="13"/>
      <c r="D19" s="13"/>
      <c r="E19" s="14"/>
    </row>
    <row r="20" spans="1:16">
      <c r="A20" s="470" t="s">
        <v>375</v>
      </c>
      <c r="B20" s="471"/>
      <c r="C20" s="471"/>
      <c r="D20" s="471"/>
      <c r="E20" s="472"/>
      <c r="G20" s="339" t="s">
        <v>1642</v>
      </c>
    </row>
    <row r="21" spans="1:16">
      <c r="A21" s="12" t="s">
        <v>220</v>
      </c>
      <c r="B21" s="13"/>
      <c r="C21" s="13"/>
      <c r="E21" s="332" t="s">
        <v>376</v>
      </c>
      <c r="G21" s="339" t="s">
        <v>1641</v>
      </c>
    </row>
    <row r="22" spans="1:16">
      <c r="A22" s="12" t="s">
        <v>374</v>
      </c>
      <c r="B22" s="13"/>
      <c r="C22" s="13"/>
      <c r="D22" s="13"/>
      <c r="E22" s="333" t="s">
        <v>377</v>
      </c>
    </row>
    <row r="23" spans="1:16">
      <c r="A23" s="12" t="s">
        <v>224</v>
      </c>
      <c r="B23" s="13"/>
      <c r="C23" s="13"/>
      <c r="E23" s="334" t="s">
        <v>378</v>
      </c>
    </row>
    <row r="24" spans="1:16">
      <c r="A24" s="12" t="s">
        <v>262</v>
      </c>
      <c r="B24" s="18"/>
      <c r="C24" s="18"/>
      <c r="D24" s="18"/>
      <c r="E24" s="18"/>
    </row>
    <row r="25" spans="1:16">
      <c r="A25" s="473" t="s">
        <v>1097</v>
      </c>
      <c r="B25" s="474"/>
      <c r="C25" s="474"/>
      <c r="D25" s="474"/>
      <c r="E25" s="475"/>
    </row>
    <row r="26" spans="1:16">
      <c r="A26" s="12" t="s">
        <v>263</v>
      </c>
      <c r="B26" s="13"/>
      <c r="C26" s="13"/>
      <c r="D26" s="13"/>
      <c r="E26" s="333" t="s">
        <v>379</v>
      </c>
    </row>
    <row r="27" spans="1:16">
      <c r="E27" s="7"/>
    </row>
    <row r="28" spans="1:16">
      <c r="A28" s="12" t="s">
        <v>373</v>
      </c>
      <c r="B28"/>
      <c r="C28"/>
      <c r="D28"/>
      <c r="E28" s="333" t="s">
        <v>380</v>
      </c>
    </row>
    <row r="31" spans="1:16">
      <c r="A31" s="5"/>
    </row>
    <row r="32" spans="1:16">
      <c r="A32" s="5"/>
    </row>
    <row r="35" spans="1:2">
      <c r="A35" s="3" t="s">
        <v>188</v>
      </c>
    </row>
    <row r="36" spans="1:2">
      <c r="A36" s="3" t="s">
        <v>189</v>
      </c>
      <c r="B36" s="331" t="s">
        <v>382</v>
      </c>
    </row>
    <row r="37" spans="1:2">
      <c r="A37" s="3" t="s">
        <v>190</v>
      </c>
      <c r="B37" s="331" t="s">
        <v>383</v>
      </c>
    </row>
    <row r="38" spans="1:2">
      <c r="A38" s="3" t="s">
        <v>63</v>
      </c>
      <c r="B38" s="7" t="s">
        <v>191</v>
      </c>
    </row>
    <row r="39" spans="1:2">
      <c r="A39" s="3" t="s">
        <v>25</v>
      </c>
      <c r="B39" s="331" t="s">
        <v>384</v>
      </c>
    </row>
    <row r="40" spans="1:2">
      <c r="A40" s="3" t="s">
        <v>26</v>
      </c>
      <c r="B40" s="331" t="s">
        <v>385</v>
      </c>
    </row>
    <row r="41" spans="1:2">
      <c r="A41" s="3" t="s">
        <v>27</v>
      </c>
      <c r="B41" s="331" t="s">
        <v>386</v>
      </c>
    </row>
    <row r="42" spans="1:2">
      <c r="A42" s="3" t="s">
        <v>28</v>
      </c>
      <c r="B42" s="331" t="s">
        <v>387</v>
      </c>
    </row>
    <row r="43" spans="1:2">
      <c r="A43" s="3" t="s">
        <v>29</v>
      </c>
      <c r="B43" s="331" t="s">
        <v>388</v>
      </c>
    </row>
    <row r="44" spans="1:2">
      <c r="A44" s="3" t="s">
        <v>31</v>
      </c>
      <c r="B44" s="331" t="s">
        <v>389</v>
      </c>
    </row>
    <row r="45" spans="1:2">
      <c r="A45" s="3" t="s">
        <v>32</v>
      </c>
      <c r="B45" s="331" t="s">
        <v>390</v>
      </c>
    </row>
    <row r="46" spans="1:2">
      <c r="A46" s="3" t="s">
        <v>33</v>
      </c>
      <c r="B46" s="331" t="s">
        <v>391</v>
      </c>
    </row>
    <row r="47" spans="1:2">
      <c r="A47" s="3" t="s">
        <v>34</v>
      </c>
      <c r="B47" s="331" t="s">
        <v>392</v>
      </c>
    </row>
    <row r="48" spans="1:2">
      <c r="A48" s="3" t="s">
        <v>35</v>
      </c>
      <c r="B48" s="331" t="s">
        <v>393</v>
      </c>
    </row>
    <row r="49" spans="1:2">
      <c r="A49" s="3" t="s">
        <v>36</v>
      </c>
      <c r="B49" s="331" t="s">
        <v>394</v>
      </c>
    </row>
    <row r="50" spans="1:2">
      <c r="A50" s="3" t="s">
        <v>37</v>
      </c>
      <c r="B50" s="331" t="s">
        <v>395</v>
      </c>
    </row>
    <row r="51" spans="1:2">
      <c r="A51" s="3" t="s">
        <v>38</v>
      </c>
      <c r="B51" s="331" t="s">
        <v>396</v>
      </c>
    </row>
    <row r="52" spans="1:2">
      <c r="A52" s="3" t="s">
        <v>40</v>
      </c>
      <c r="B52" s="331" t="s">
        <v>397</v>
      </c>
    </row>
    <row r="53" spans="1:2">
      <c r="A53" s="3" t="s">
        <v>41</v>
      </c>
      <c r="B53" s="331" t="s">
        <v>398</v>
      </c>
    </row>
    <row r="54" spans="1:2">
      <c r="A54" s="3" t="s">
        <v>42</v>
      </c>
      <c r="B54" s="331" t="s">
        <v>399</v>
      </c>
    </row>
    <row r="55" spans="1:2">
      <c r="A55" s="3" t="s">
        <v>43</v>
      </c>
      <c r="B55" s="331" t="s">
        <v>400</v>
      </c>
    </row>
    <row r="56" spans="1:2">
      <c r="A56" s="3" t="s">
        <v>44</v>
      </c>
      <c r="B56" s="331" t="s">
        <v>401</v>
      </c>
    </row>
    <row r="57" spans="1:2">
      <c r="A57" s="3" t="s">
        <v>45</v>
      </c>
      <c r="B57" s="331" t="s">
        <v>402</v>
      </c>
    </row>
    <row r="58" spans="1:2">
      <c r="A58" s="3" t="s">
        <v>47</v>
      </c>
      <c r="B58" s="331" t="s">
        <v>403</v>
      </c>
    </row>
    <row r="59" spans="1:2">
      <c r="A59" s="3" t="s">
        <v>48</v>
      </c>
      <c r="B59" s="331" t="s">
        <v>404</v>
      </c>
    </row>
    <row r="60" spans="1:2">
      <c r="A60" s="3" t="s">
        <v>49</v>
      </c>
      <c r="B60" s="331" t="s">
        <v>405</v>
      </c>
    </row>
    <row r="61" spans="1:2">
      <c r="A61" s="3" t="s">
        <v>50</v>
      </c>
      <c r="B61" s="331" t="s">
        <v>406</v>
      </c>
    </row>
    <row r="62" spans="1:2">
      <c r="A62" s="3" t="s">
        <v>51</v>
      </c>
      <c r="B62" s="331" t="s">
        <v>407</v>
      </c>
    </row>
    <row r="63" spans="1:2">
      <c r="A63" s="3" t="s">
        <v>52</v>
      </c>
      <c r="B63" s="331" t="s">
        <v>408</v>
      </c>
    </row>
    <row r="64" spans="1:2">
      <c r="A64" s="3" t="s">
        <v>53</v>
      </c>
      <c r="B64" s="331" t="s">
        <v>409</v>
      </c>
    </row>
    <row r="65" spans="1:2">
      <c r="A65" s="3" t="s">
        <v>54</v>
      </c>
      <c r="B65" s="331" t="s">
        <v>410</v>
      </c>
    </row>
    <row r="66" spans="1:2">
      <c r="A66" s="3" t="s">
        <v>55</v>
      </c>
      <c r="B66" s="331" t="s">
        <v>411</v>
      </c>
    </row>
    <row r="67" spans="1:2">
      <c r="A67" s="3" t="s">
        <v>56</v>
      </c>
      <c r="B67" s="331" t="s">
        <v>412</v>
      </c>
    </row>
    <row r="68" spans="1:2">
      <c r="A68" s="3" t="s">
        <v>57</v>
      </c>
      <c r="B68" s="331" t="s">
        <v>413</v>
      </c>
    </row>
    <row r="69" spans="1:2">
      <c r="A69" s="3" t="s">
        <v>58</v>
      </c>
      <c r="B69" s="331" t="s">
        <v>414</v>
      </c>
    </row>
    <row r="70" spans="1:2">
      <c r="A70" s="3" t="s">
        <v>59</v>
      </c>
      <c r="B70" s="331" t="s">
        <v>415</v>
      </c>
    </row>
    <row r="71" spans="1:2">
      <c r="A71" s="3" t="s">
        <v>60</v>
      </c>
      <c r="B71" s="331" t="s">
        <v>416</v>
      </c>
    </row>
    <row r="72" spans="1:2">
      <c r="A72" s="3" t="s">
        <v>61</v>
      </c>
      <c r="B72" s="331" t="s">
        <v>417</v>
      </c>
    </row>
    <row r="73" spans="1:2">
      <c r="A73" s="3" t="s">
        <v>62</v>
      </c>
      <c r="B73" s="331" t="s">
        <v>418</v>
      </c>
    </row>
    <row r="74" spans="1:2">
      <c r="A74" s="3" t="s">
        <v>192</v>
      </c>
    </row>
    <row r="75" spans="1:2">
      <c r="A75" s="3" t="s">
        <v>189</v>
      </c>
      <c r="B75" s="6"/>
    </row>
    <row r="76" spans="1:2">
      <c r="A76" s="3" t="s">
        <v>190</v>
      </c>
      <c r="B76" s="6"/>
    </row>
    <row r="77" spans="1:2">
      <c r="A77" s="3" t="s">
        <v>63</v>
      </c>
      <c r="B77" s="7" t="s">
        <v>191</v>
      </c>
    </row>
    <row r="78" spans="1:2">
      <c r="A78" s="3" t="s">
        <v>25</v>
      </c>
      <c r="B78" s="331" t="s">
        <v>419</v>
      </c>
    </row>
    <row r="79" spans="1:2">
      <c r="A79" s="3" t="s">
        <v>26</v>
      </c>
      <c r="B79" s="331" t="s">
        <v>420</v>
      </c>
    </row>
    <row r="80" spans="1:2">
      <c r="A80" s="3" t="s">
        <v>27</v>
      </c>
      <c r="B80" s="331" t="s">
        <v>421</v>
      </c>
    </row>
    <row r="81" spans="1:2">
      <c r="A81" s="3" t="s">
        <v>28</v>
      </c>
      <c r="B81" s="331" t="s">
        <v>422</v>
      </c>
    </row>
    <row r="82" spans="1:2">
      <c r="A82" s="3" t="s">
        <v>29</v>
      </c>
      <c r="B82" s="331" t="s">
        <v>423</v>
      </c>
    </row>
    <row r="83" spans="1:2">
      <c r="A83" s="3" t="s">
        <v>31</v>
      </c>
      <c r="B83" s="331" t="s">
        <v>424</v>
      </c>
    </row>
    <row r="84" spans="1:2">
      <c r="A84" s="3" t="s">
        <v>32</v>
      </c>
      <c r="B84" s="331" t="s">
        <v>425</v>
      </c>
    </row>
    <row r="85" spans="1:2">
      <c r="A85" s="3" t="s">
        <v>33</v>
      </c>
      <c r="B85" s="331" t="s">
        <v>426</v>
      </c>
    </row>
    <row r="86" spans="1:2">
      <c r="A86" s="3" t="s">
        <v>34</v>
      </c>
      <c r="B86" s="331" t="s">
        <v>427</v>
      </c>
    </row>
    <row r="87" spans="1:2">
      <c r="A87" s="3" t="s">
        <v>35</v>
      </c>
      <c r="B87" s="331" t="s">
        <v>428</v>
      </c>
    </row>
    <row r="88" spans="1:2">
      <c r="A88" s="3" t="s">
        <v>36</v>
      </c>
      <c r="B88" s="331" t="s">
        <v>429</v>
      </c>
    </row>
    <row r="89" spans="1:2">
      <c r="A89" s="3" t="s">
        <v>37</v>
      </c>
      <c r="B89" s="331" t="s">
        <v>430</v>
      </c>
    </row>
    <row r="90" spans="1:2">
      <c r="A90" s="3" t="s">
        <v>38</v>
      </c>
      <c r="B90" s="331" t="s">
        <v>431</v>
      </c>
    </row>
    <row r="91" spans="1:2">
      <c r="A91" s="3" t="s">
        <v>40</v>
      </c>
      <c r="B91" s="331" t="s">
        <v>432</v>
      </c>
    </row>
    <row r="92" spans="1:2">
      <c r="A92" s="3" t="s">
        <v>41</v>
      </c>
      <c r="B92" s="331" t="s">
        <v>433</v>
      </c>
    </row>
    <row r="93" spans="1:2">
      <c r="A93" s="3" t="s">
        <v>42</v>
      </c>
      <c r="B93" s="331" t="s">
        <v>434</v>
      </c>
    </row>
    <row r="94" spans="1:2">
      <c r="A94" s="3" t="s">
        <v>43</v>
      </c>
      <c r="B94" s="331" t="s">
        <v>435</v>
      </c>
    </row>
    <row r="95" spans="1:2">
      <c r="A95" s="3" t="s">
        <v>44</v>
      </c>
      <c r="B95" s="331" t="s">
        <v>436</v>
      </c>
    </row>
    <row r="96" spans="1:2">
      <c r="A96" s="3" t="s">
        <v>45</v>
      </c>
      <c r="B96" s="331" t="s">
        <v>437</v>
      </c>
    </row>
    <row r="97" spans="1:2">
      <c r="A97" s="3" t="s">
        <v>47</v>
      </c>
      <c r="B97" s="331" t="s">
        <v>438</v>
      </c>
    </row>
    <row r="98" spans="1:2">
      <c r="A98" s="3" t="s">
        <v>48</v>
      </c>
      <c r="B98" s="331" t="s">
        <v>439</v>
      </c>
    </row>
    <row r="99" spans="1:2">
      <c r="A99" s="3" t="s">
        <v>49</v>
      </c>
      <c r="B99" s="331" t="s">
        <v>440</v>
      </c>
    </row>
    <row r="100" spans="1:2">
      <c r="A100" s="3" t="s">
        <v>50</v>
      </c>
      <c r="B100" s="331" t="s">
        <v>441</v>
      </c>
    </row>
    <row r="101" spans="1:2">
      <c r="A101" s="3" t="s">
        <v>51</v>
      </c>
      <c r="B101" s="331" t="s">
        <v>442</v>
      </c>
    </row>
    <row r="102" spans="1:2">
      <c r="A102" s="3" t="s">
        <v>52</v>
      </c>
      <c r="B102" s="331" t="s">
        <v>443</v>
      </c>
    </row>
    <row r="103" spans="1:2">
      <c r="A103" s="3" t="s">
        <v>53</v>
      </c>
      <c r="B103" s="331" t="s">
        <v>444</v>
      </c>
    </row>
    <row r="104" spans="1:2">
      <c r="A104" s="3" t="s">
        <v>54</v>
      </c>
      <c r="B104" s="331" t="s">
        <v>445</v>
      </c>
    </row>
    <row r="105" spans="1:2">
      <c r="A105" s="3" t="s">
        <v>55</v>
      </c>
      <c r="B105" s="331" t="s">
        <v>446</v>
      </c>
    </row>
    <row r="106" spans="1:2">
      <c r="A106" s="3" t="s">
        <v>56</v>
      </c>
      <c r="B106" s="331" t="s">
        <v>447</v>
      </c>
    </row>
    <row r="107" spans="1:2">
      <c r="A107" s="3" t="s">
        <v>57</v>
      </c>
      <c r="B107" s="331" t="s">
        <v>448</v>
      </c>
    </row>
    <row r="108" spans="1:2">
      <c r="A108" s="3" t="s">
        <v>58</v>
      </c>
      <c r="B108" s="331" t="s">
        <v>449</v>
      </c>
    </row>
    <row r="109" spans="1:2">
      <c r="A109" s="3" t="s">
        <v>59</v>
      </c>
      <c r="B109" s="331" t="s">
        <v>450</v>
      </c>
    </row>
    <row r="110" spans="1:2">
      <c r="A110" s="3" t="s">
        <v>60</v>
      </c>
      <c r="B110" s="331" t="s">
        <v>451</v>
      </c>
    </row>
    <row r="111" spans="1:2">
      <c r="A111" s="3" t="s">
        <v>61</v>
      </c>
      <c r="B111" s="331" t="s">
        <v>452</v>
      </c>
    </row>
    <row r="112" spans="1:2">
      <c r="A112" s="3" t="s">
        <v>62</v>
      </c>
      <c r="B112" s="331" t="s">
        <v>453</v>
      </c>
    </row>
    <row r="116" spans="1:4">
      <c r="A116" s="3" t="s">
        <v>193</v>
      </c>
      <c r="C116" s="4"/>
    </row>
    <row r="117" spans="1:4">
      <c r="A117" s="3" t="s">
        <v>189</v>
      </c>
      <c r="B117" s="6"/>
      <c r="C117" s="8"/>
      <c r="D117" s="6"/>
    </row>
    <row r="118" spans="1:4">
      <c r="A118" s="3" t="s">
        <v>190</v>
      </c>
      <c r="B118" s="6"/>
      <c r="C118" s="8"/>
      <c r="D118" s="6"/>
    </row>
    <row r="119" spans="1:4">
      <c r="A119" s="3" t="s">
        <v>63</v>
      </c>
      <c r="B119" s="7" t="s">
        <v>194</v>
      </c>
      <c r="C119" s="9" t="s">
        <v>90</v>
      </c>
      <c r="D119" s="7" t="s">
        <v>195</v>
      </c>
    </row>
    <row r="120" spans="1:4">
      <c r="A120" s="3" t="s">
        <v>25</v>
      </c>
      <c r="B120" s="331" t="s">
        <v>454</v>
      </c>
      <c r="C120" s="331" t="s">
        <v>455</v>
      </c>
      <c r="D120" s="331" t="s">
        <v>456</v>
      </c>
    </row>
    <row r="121" spans="1:4">
      <c r="A121" s="3" t="s">
        <v>26</v>
      </c>
      <c r="B121" s="331" t="s">
        <v>457</v>
      </c>
      <c r="C121" s="331" t="s">
        <v>458</v>
      </c>
      <c r="D121" s="331" t="s">
        <v>459</v>
      </c>
    </row>
    <row r="122" spans="1:4">
      <c r="A122" s="3" t="s">
        <v>27</v>
      </c>
      <c r="B122" s="331" t="s">
        <v>460</v>
      </c>
      <c r="C122" s="331" t="s">
        <v>461</v>
      </c>
      <c r="D122" s="331" t="s">
        <v>462</v>
      </c>
    </row>
    <row r="123" spans="1:4">
      <c r="A123" s="3" t="s">
        <v>28</v>
      </c>
      <c r="B123" s="331" t="s">
        <v>463</v>
      </c>
      <c r="C123" s="331" t="s">
        <v>464</v>
      </c>
      <c r="D123" s="331" t="s">
        <v>465</v>
      </c>
    </row>
    <row r="124" spans="1:4">
      <c r="A124" s="3" t="s">
        <v>29</v>
      </c>
      <c r="B124" s="331" t="s">
        <v>466</v>
      </c>
      <c r="C124" s="331" t="s">
        <v>467</v>
      </c>
      <c r="D124" s="331" t="s">
        <v>468</v>
      </c>
    </row>
    <row r="125" spans="1:4">
      <c r="A125" s="3" t="s">
        <v>31</v>
      </c>
      <c r="B125" s="331" t="s">
        <v>469</v>
      </c>
      <c r="C125" s="331" t="s">
        <v>470</v>
      </c>
      <c r="D125" s="331" t="s">
        <v>471</v>
      </c>
    </row>
    <row r="126" spans="1:4">
      <c r="A126" s="3" t="s">
        <v>32</v>
      </c>
      <c r="B126" s="331" t="s">
        <v>472</v>
      </c>
      <c r="C126" s="331" t="s">
        <v>473</v>
      </c>
      <c r="D126" s="331" t="s">
        <v>474</v>
      </c>
    </row>
    <row r="127" spans="1:4">
      <c r="A127" s="3" t="s">
        <v>33</v>
      </c>
      <c r="B127" s="331" t="s">
        <v>475</v>
      </c>
      <c r="C127" s="331" t="s">
        <v>476</v>
      </c>
      <c r="D127" s="331" t="s">
        <v>477</v>
      </c>
    </row>
    <row r="128" spans="1:4">
      <c r="A128" s="3" t="s">
        <v>34</v>
      </c>
      <c r="B128" s="331" t="s">
        <v>478</v>
      </c>
      <c r="C128" s="331" t="s">
        <v>479</v>
      </c>
      <c r="D128" s="331" t="s">
        <v>480</v>
      </c>
    </row>
    <row r="129" spans="1:4">
      <c r="A129" s="3" t="s">
        <v>35</v>
      </c>
      <c r="B129" s="331" t="s">
        <v>481</v>
      </c>
      <c r="C129" s="331" t="s">
        <v>482</v>
      </c>
      <c r="D129" s="331" t="s">
        <v>483</v>
      </c>
    </row>
    <row r="130" spans="1:4">
      <c r="A130" s="3" t="s">
        <v>36</v>
      </c>
      <c r="B130" s="331" t="s">
        <v>484</v>
      </c>
      <c r="C130" s="331" t="s">
        <v>485</v>
      </c>
      <c r="D130" s="331" t="s">
        <v>486</v>
      </c>
    </row>
    <row r="131" spans="1:4">
      <c r="A131" s="3" t="s">
        <v>37</v>
      </c>
      <c r="B131" s="331" t="s">
        <v>487</v>
      </c>
      <c r="C131" s="331" t="s">
        <v>488</v>
      </c>
      <c r="D131" s="331" t="s">
        <v>489</v>
      </c>
    </row>
    <row r="132" spans="1:4">
      <c r="A132" s="3" t="s">
        <v>38</v>
      </c>
      <c r="B132" s="331" t="s">
        <v>490</v>
      </c>
      <c r="C132" s="331" t="s">
        <v>491</v>
      </c>
      <c r="D132" s="331" t="s">
        <v>492</v>
      </c>
    </row>
    <row r="133" spans="1:4">
      <c r="A133" s="3" t="s">
        <v>40</v>
      </c>
      <c r="B133" s="331" t="s">
        <v>493</v>
      </c>
      <c r="C133" s="331" t="s">
        <v>494</v>
      </c>
      <c r="D133" s="331" t="s">
        <v>495</v>
      </c>
    </row>
    <row r="134" spans="1:4">
      <c r="A134" s="3" t="s">
        <v>41</v>
      </c>
      <c r="B134" s="331" t="s">
        <v>496</v>
      </c>
      <c r="C134" s="331" t="s">
        <v>497</v>
      </c>
      <c r="D134" s="331" t="s">
        <v>498</v>
      </c>
    </row>
    <row r="135" spans="1:4">
      <c r="A135" s="3" t="s">
        <v>42</v>
      </c>
      <c r="B135" s="331" t="s">
        <v>499</v>
      </c>
      <c r="C135" s="331" t="s">
        <v>500</v>
      </c>
      <c r="D135" s="331" t="s">
        <v>501</v>
      </c>
    </row>
    <row r="136" spans="1:4">
      <c r="A136" s="3" t="s">
        <v>43</v>
      </c>
      <c r="B136" s="331" t="s">
        <v>502</v>
      </c>
      <c r="C136" s="331" t="s">
        <v>503</v>
      </c>
      <c r="D136" s="331" t="s">
        <v>504</v>
      </c>
    </row>
    <row r="137" spans="1:4">
      <c r="A137" s="3" t="s">
        <v>44</v>
      </c>
      <c r="B137" s="331" t="s">
        <v>505</v>
      </c>
      <c r="C137" s="331" t="s">
        <v>506</v>
      </c>
      <c r="D137" s="331" t="s">
        <v>507</v>
      </c>
    </row>
    <row r="138" spans="1:4">
      <c r="A138" s="3" t="s">
        <v>45</v>
      </c>
      <c r="B138" s="331" t="s">
        <v>508</v>
      </c>
      <c r="C138" s="331" t="s">
        <v>509</v>
      </c>
      <c r="D138" s="331" t="s">
        <v>510</v>
      </c>
    </row>
    <row r="139" spans="1:4">
      <c r="A139" s="3" t="s">
        <v>47</v>
      </c>
      <c r="B139" s="331" t="s">
        <v>511</v>
      </c>
      <c r="C139" s="331" t="s">
        <v>512</v>
      </c>
      <c r="D139" s="331" t="s">
        <v>513</v>
      </c>
    </row>
    <row r="140" spans="1:4">
      <c r="A140" s="3" t="s">
        <v>48</v>
      </c>
      <c r="B140" s="331" t="s">
        <v>514</v>
      </c>
      <c r="C140" s="331" t="s">
        <v>515</v>
      </c>
      <c r="D140" s="331" t="s">
        <v>516</v>
      </c>
    </row>
    <row r="141" spans="1:4">
      <c r="A141" s="3" t="s">
        <v>49</v>
      </c>
      <c r="B141" s="331" t="s">
        <v>517</v>
      </c>
      <c r="C141" s="331" t="s">
        <v>518</v>
      </c>
      <c r="D141" s="331" t="s">
        <v>519</v>
      </c>
    </row>
    <row r="142" spans="1:4">
      <c r="A142" s="3" t="s">
        <v>50</v>
      </c>
      <c r="B142" s="331" t="s">
        <v>520</v>
      </c>
      <c r="C142" s="331" t="s">
        <v>521</v>
      </c>
      <c r="D142" s="331" t="s">
        <v>522</v>
      </c>
    </row>
    <row r="143" spans="1:4">
      <c r="A143" s="3" t="s">
        <v>51</v>
      </c>
      <c r="B143" s="331" t="s">
        <v>523</v>
      </c>
      <c r="C143" s="331" t="s">
        <v>524</v>
      </c>
      <c r="D143" s="331" t="s">
        <v>525</v>
      </c>
    </row>
    <row r="144" spans="1:4">
      <c r="A144" s="3" t="s">
        <v>52</v>
      </c>
      <c r="B144" s="331" t="s">
        <v>526</v>
      </c>
      <c r="C144" s="331" t="s">
        <v>527</v>
      </c>
      <c r="D144" s="331" t="s">
        <v>528</v>
      </c>
    </row>
    <row r="145" spans="1:4">
      <c r="A145" s="3" t="s">
        <v>53</v>
      </c>
      <c r="B145" s="331" t="s">
        <v>529</v>
      </c>
      <c r="C145" s="331" t="s">
        <v>530</v>
      </c>
      <c r="D145" s="331" t="s">
        <v>531</v>
      </c>
    </row>
    <row r="146" spans="1:4">
      <c r="A146" s="3" t="s">
        <v>54</v>
      </c>
      <c r="B146" s="331" t="s">
        <v>532</v>
      </c>
      <c r="C146" s="331" t="s">
        <v>533</v>
      </c>
      <c r="D146" s="331" t="s">
        <v>534</v>
      </c>
    </row>
    <row r="147" spans="1:4">
      <c r="A147" s="3" t="s">
        <v>55</v>
      </c>
      <c r="B147" s="331" t="s">
        <v>535</v>
      </c>
      <c r="C147" s="331" t="s">
        <v>536</v>
      </c>
      <c r="D147" s="331" t="s">
        <v>537</v>
      </c>
    </row>
    <row r="148" spans="1:4">
      <c r="A148" s="3" t="s">
        <v>56</v>
      </c>
      <c r="B148" s="331" t="s">
        <v>538</v>
      </c>
      <c r="C148" s="331" t="s">
        <v>539</v>
      </c>
      <c r="D148" s="331" t="s">
        <v>540</v>
      </c>
    </row>
    <row r="149" spans="1:4">
      <c r="A149" s="3" t="s">
        <v>57</v>
      </c>
      <c r="B149" s="331" t="s">
        <v>541</v>
      </c>
      <c r="C149" s="331" t="s">
        <v>542</v>
      </c>
      <c r="D149" s="331" t="s">
        <v>543</v>
      </c>
    </row>
    <row r="150" spans="1:4">
      <c r="A150" s="3" t="s">
        <v>58</v>
      </c>
      <c r="B150" s="331" t="s">
        <v>544</v>
      </c>
      <c r="C150" s="331" t="s">
        <v>545</v>
      </c>
      <c r="D150" s="331" t="s">
        <v>546</v>
      </c>
    </row>
    <row r="151" spans="1:4">
      <c r="A151" s="3" t="s">
        <v>59</v>
      </c>
      <c r="B151" s="331" t="s">
        <v>547</v>
      </c>
      <c r="C151" s="331" t="s">
        <v>548</v>
      </c>
      <c r="D151" s="331" t="s">
        <v>549</v>
      </c>
    </row>
    <row r="152" spans="1:4">
      <c r="A152" s="3" t="s">
        <v>60</v>
      </c>
      <c r="B152" s="331" t="s">
        <v>550</v>
      </c>
      <c r="C152" s="331" t="s">
        <v>551</v>
      </c>
      <c r="D152" s="331" t="s">
        <v>552</v>
      </c>
    </row>
    <row r="153" spans="1:4">
      <c r="A153" s="3" t="s">
        <v>61</v>
      </c>
      <c r="B153" s="331" t="s">
        <v>553</v>
      </c>
      <c r="C153" s="331" t="s">
        <v>554</v>
      </c>
      <c r="D153" s="331" t="s">
        <v>555</v>
      </c>
    </row>
    <row r="154" spans="1:4">
      <c r="A154" s="3" t="s">
        <v>62</v>
      </c>
      <c r="B154" s="331" t="s">
        <v>556</v>
      </c>
      <c r="C154" s="331" t="s">
        <v>557</v>
      </c>
      <c r="D154" s="331" t="s">
        <v>558</v>
      </c>
    </row>
    <row r="155" spans="1:4">
      <c r="C155" s="4"/>
    </row>
    <row r="156" spans="1:4">
      <c r="C156" s="4"/>
    </row>
    <row r="157" spans="1:4">
      <c r="C157" s="4"/>
    </row>
    <row r="158" spans="1:4">
      <c r="C158" s="4"/>
    </row>
    <row r="159" spans="1:4">
      <c r="C159" s="4"/>
    </row>
    <row r="160" spans="1:4">
      <c r="C160" s="4"/>
    </row>
    <row r="161" spans="1:4">
      <c r="C161" s="4"/>
    </row>
    <row r="162" spans="1:4">
      <c r="C162" s="4"/>
    </row>
    <row r="163" spans="1:4">
      <c r="C163" s="4"/>
    </row>
    <row r="164" spans="1:4">
      <c r="C164" s="4"/>
    </row>
    <row r="165" spans="1:4">
      <c r="C165" s="4"/>
    </row>
    <row r="166" spans="1:4">
      <c r="C166" s="4"/>
    </row>
    <row r="167" spans="1:4">
      <c r="C167" s="4"/>
    </row>
    <row r="168" spans="1:4">
      <c r="C168" s="4"/>
    </row>
    <row r="169" spans="1:4">
      <c r="A169" s="3" t="s">
        <v>196</v>
      </c>
      <c r="C169" s="4"/>
    </row>
    <row r="170" spans="1:4">
      <c r="A170" s="3" t="s">
        <v>189</v>
      </c>
      <c r="B170" s="6"/>
      <c r="C170" s="8"/>
      <c r="D170" s="6"/>
    </row>
    <row r="171" spans="1:4">
      <c r="A171" s="3" t="s">
        <v>190</v>
      </c>
      <c r="B171" s="6"/>
      <c r="C171" s="8"/>
      <c r="D171" s="6"/>
    </row>
    <row r="172" spans="1:4">
      <c r="A172" s="3" t="s">
        <v>63</v>
      </c>
      <c r="B172" s="7" t="s">
        <v>194</v>
      </c>
      <c r="C172" s="9" t="s">
        <v>90</v>
      </c>
      <c r="D172" s="7" t="s">
        <v>195</v>
      </c>
    </row>
    <row r="173" spans="1:4">
      <c r="A173" s="3" t="s">
        <v>25</v>
      </c>
      <c r="B173" s="331" t="s">
        <v>559</v>
      </c>
      <c r="C173" s="331" t="s">
        <v>560</v>
      </c>
      <c r="D173" s="331" t="s">
        <v>561</v>
      </c>
    </row>
    <row r="174" spans="1:4">
      <c r="A174" s="3" t="s">
        <v>26</v>
      </c>
      <c r="B174" s="331" t="s">
        <v>562</v>
      </c>
      <c r="C174" s="331" t="s">
        <v>563</v>
      </c>
      <c r="D174" s="331" t="s">
        <v>564</v>
      </c>
    </row>
    <row r="175" spans="1:4">
      <c r="A175" s="3" t="s">
        <v>27</v>
      </c>
      <c r="B175" s="331" t="s">
        <v>565</v>
      </c>
      <c r="C175" s="331" t="s">
        <v>566</v>
      </c>
      <c r="D175" s="331" t="s">
        <v>567</v>
      </c>
    </row>
    <row r="176" spans="1:4">
      <c r="A176" s="3" t="s">
        <v>28</v>
      </c>
      <c r="B176" s="331" t="s">
        <v>568</v>
      </c>
      <c r="C176" s="331" t="s">
        <v>569</v>
      </c>
      <c r="D176" s="331" t="s">
        <v>570</v>
      </c>
    </row>
    <row r="177" spans="1:4">
      <c r="A177" s="3" t="s">
        <v>29</v>
      </c>
      <c r="B177" s="331" t="s">
        <v>571</v>
      </c>
      <c r="C177" s="331" t="s">
        <v>572</v>
      </c>
      <c r="D177" s="331" t="s">
        <v>573</v>
      </c>
    </row>
    <row r="178" spans="1:4">
      <c r="A178" s="3" t="s">
        <v>31</v>
      </c>
      <c r="B178" s="331" t="s">
        <v>574</v>
      </c>
      <c r="C178" s="331" t="s">
        <v>575</v>
      </c>
      <c r="D178" s="331" t="s">
        <v>576</v>
      </c>
    </row>
    <row r="179" spans="1:4">
      <c r="A179" s="3" t="s">
        <v>32</v>
      </c>
      <c r="B179" s="331" t="s">
        <v>577</v>
      </c>
      <c r="C179" s="331" t="s">
        <v>578</v>
      </c>
      <c r="D179" s="331" t="s">
        <v>579</v>
      </c>
    </row>
    <row r="180" spans="1:4">
      <c r="A180" s="3" t="s">
        <v>33</v>
      </c>
      <c r="B180" s="331" t="s">
        <v>580</v>
      </c>
      <c r="C180" s="331" t="s">
        <v>581</v>
      </c>
      <c r="D180" s="331" t="s">
        <v>582</v>
      </c>
    </row>
    <row r="181" spans="1:4">
      <c r="A181" s="3" t="s">
        <v>34</v>
      </c>
      <c r="B181" s="331" t="s">
        <v>583</v>
      </c>
      <c r="C181" s="331" t="s">
        <v>584</v>
      </c>
      <c r="D181" s="331" t="s">
        <v>585</v>
      </c>
    </row>
    <row r="182" spans="1:4">
      <c r="A182" s="3" t="s">
        <v>35</v>
      </c>
      <c r="B182" s="331" t="s">
        <v>586</v>
      </c>
      <c r="C182" s="331" t="s">
        <v>587</v>
      </c>
      <c r="D182" s="331" t="s">
        <v>588</v>
      </c>
    </row>
    <row r="183" spans="1:4">
      <c r="A183" s="3" t="s">
        <v>36</v>
      </c>
      <c r="B183" s="331" t="s">
        <v>589</v>
      </c>
      <c r="C183" s="331" t="s">
        <v>590</v>
      </c>
      <c r="D183" s="331" t="s">
        <v>591</v>
      </c>
    </row>
    <row r="184" spans="1:4">
      <c r="A184" s="3" t="s">
        <v>37</v>
      </c>
      <c r="B184" s="331" t="s">
        <v>592</v>
      </c>
      <c r="C184" s="331" t="s">
        <v>593</v>
      </c>
      <c r="D184" s="331" t="s">
        <v>594</v>
      </c>
    </row>
    <row r="185" spans="1:4">
      <c r="A185" s="3" t="s">
        <v>38</v>
      </c>
      <c r="B185" s="331" t="s">
        <v>595</v>
      </c>
      <c r="C185" s="331" t="s">
        <v>596</v>
      </c>
      <c r="D185" s="331" t="s">
        <v>597</v>
      </c>
    </row>
    <row r="186" spans="1:4">
      <c r="A186" s="3" t="s">
        <v>40</v>
      </c>
      <c r="B186" s="331" t="s">
        <v>598</v>
      </c>
      <c r="C186" s="331" t="s">
        <v>599</v>
      </c>
      <c r="D186" s="331" t="s">
        <v>600</v>
      </c>
    </row>
    <row r="187" spans="1:4">
      <c r="A187" s="3" t="s">
        <v>41</v>
      </c>
      <c r="B187" s="331" t="s">
        <v>601</v>
      </c>
      <c r="C187" s="331" t="s">
        <v>602</v>
      </c>
      <c r="D187" s="331" t="s">
        <v>603</v>
      </c>
    </row>
    <row r="188" spans="1:4">
      <c r="A188" s="3" t="s">
        <v>42</v>
      </c>
      <c r="B188" s="331" t="s">
        <v>604</v>
      </c>
      <c r="C188" s="331" t="s">
        <v>605</v>
      </c>
      <c r="D188" s="331" t="s">
        <v>606</v>
      </c>
    </row>
    <row r="189" spans="1:4">
      <c r="A189" s="3" t="s">
        <v>43</v>
      </c>
      <c r="B189" s="331" t="s">
        <v>607</v>
      </c>
      <c r="C189" s="331" t="s">
        <v>608</v>
      </c>
      <c r="D189" s="331" t="s">
        <v>609</v>
      </c>
    </row>
    <row r="190" spans="1:4">
      <c r="A190" s="3" t="s">
        <v>44</v>
      </c>
      <c r="B190" s="331" t="s">
        <v>610</v>
      </c>
      <c r="C190" s="331" t="s">
        <v>611</v>
      </c>
      <c r="D190" s="331" t="s">
        <v>612</v>
      </c>
    </row>
    <row r="191" spans="1:4">
      <c r="A191" s="3" t="s">
        <v>45</v>
      </c>
      <c r="B191" s="331" t="s">
        <v>613</v>
      </c>
      <c r="C191" s="331" t="s">
        <v>614</v>
      </c>
      <c r="D191" s="331" t="s">
        <v>615</v>
      </c>
    </row>
    <row r="192" spans="1:4">
      <c r="A192" s="3" t="s">
        <v>47</v>
      </c>
      <c r="B192" s="331" t="s">
        <v>616</v>
      </c>
      <c r="C192" s="331" t="s">
        <v>617</v>
      </c>
      <c r="D192" s="331" t="s">
        <v>618</v>
      </c>
    </row>
    <row r="193" spans="1:4">
      <c r="A193" s="3" t="s">
        <v>48</v>
      </c>
      <c r="B193" s="331" t="s">
        <v>619</v>
      </c>
      <c r="C193" s="331" t="s">
        <v>620</v>
      </c>
      <c r="D193" s="331" t="s">
        <v>621</v>
      </c>
    </row>
    <row r="194" spans="1:4">
      <c r="A194" s="3" t="s">
        <v>49</v>
      </c>
      <c r="B194" s="331" t="s">
        <v>622</v>
      </c>
      <c r="C194" s="331" t="s">
        <v>623</v>
      </c>
      <c r="D194" s="331" t="s">
        <v>624</v>
      </c>
    </row>
    <row r="195" spans="1:4">
      <c r="A195" s="3" t="s">
        <v>50</v>
      </c>
      <c r="B195" s="331" t="s">
        <v>625</v>
      </c>
      <c r="C195" s="331" t="s">
        <v>626</v>
      </c>
      <c r="D195" s="331" t="s">
        <v>627</v>
      </c>
    </row>
    <row r="196" spans="1:4">
      <c r="A196" s="3" t="s">
        <v>51</v>
      </c>
      <c r="B196" s="331" t="s">
        <v>628</v>
      </c>
      <c r="C196" s="331" t="s">
        <v>629</v>
      </c>
      <c r="D196" s="331" t="s">
        <v>630</v>
      </c>
    </row>
    <row r="197" spans="1:4">
      <c r="A197" s="3" t="s">
        <v>52</v>
      </c>
      <c r="B197" s="331" t="s">
        <v>631</v>
      </c>
      <c r="C197" s="331" t="s">
        <v>632</v>
      </c>
      <c r="D197" s="331" t="s">
        <v>633</v>
      </c>
    </row>
    <row r="198" spans="1:4">
      <c r="A198" s="3" t="s">
        <v>53</v>
      </c>
      <c r="B198" s="331" t="s">
        <v>634</v>
      </c>
      <c r="C198" s="331" t="s">
        <v>635</v>
      </c>
      <c r="D198" s="331" t="s">
        <v>636</v>
      </c>
    </row>
    <row r="199" spans="1:4">
      <c r="A199" s="3" t="s">
        <v>54</v>
      </c>
      <c r="B199" s="331" t="s">
        <v>637</v>
      </c>
      <c r="C199" s="331" t="s">
        <v>638</v>
      </c>
      <c r="D199" s="331" t="s">
        <v>639</v>
      </c>
    </row>
    <row r="200" spans="1:4">
      <c r="A200" s="3" t="s">
        <v>55</v>
      </c>
      <c r="B200" s="331" t="s">
        <v>640</v>
      </c>
      <c r="C200" s="331" t="s">
        <v>641</v>
      </c>
      <c r="D200" s="331" t="s">
        <v>642</v>
      </c>
    </row>
    <row r="201" spans="1:4">
      <c r="A201" s="3" t="s">
        <v>56</v>
      </c>
      <c r="B201" s="331" t="s">
        <v>643</v>
      </c>
      <c r="C201" s="331" t="s">
        <v>644</v>
      </c>
      <c r="D201" s="331" t="s">
        <v>645</v>
      </c>
    </row>
    <row r="202" spans="1:4">
      <c r="A202" s="3" t="s">
        <v>57</v>
      </c>
      <c r="B202" s="331" t="s">
        <v>646</v>
      </c>
      <c r="C202" s="331" t="s">
        <v>647</v>
      </c>
      <c r="D202" s="331" t="s">
        <v>648</v>
      </c>
    </row>
    <row r="203" spans="1:4">
      <c r="A203" s="3" t="s">
        <v>58</v>
      </c>
      <c r="B203" s="331" t="s">
        <v>649</v>
      </c>
      <c r="C203" s="331" t="s">
        <v>650</v>
      </c>
      <c r="D203" s="331" t="s">
        <v>651</v>
      </c>
    </row>
    <row r="204" spans="1:4">
      <c r="A204" s="3" t="s">
        <v>59</v>
      </c>
      <c r="B204" s="331" t="s">
        <v>652</v>
      </c>
      <c r="C204" s="331" t="s">
        <v>653</v>
      </c>
      <c r="D204" s="331" t="s">
        <v>654</v>
      </c>
    </row>
    <row r="205" spans="1:4">
      <c r="A205" s="3" t="s">
        <v>60</v>
      </c>
      <c r="B205" s="331" t="s">
        <v>655</v>
      </c>
      <c r="C205" s="331" t="s">
        <v>656</v>
      </c>
      <c r="D205" s="331" t="s">
        <v>657</v>
      </c>
    </row>
    <row r="206" spans="1:4">
      <c r="A206" s="3" t="s">
        <v>61</v>
      </c>
      <c r="B206" s="331" t="s">
        <v>658</v>
      </c>
      <c r="C206" s="331" t="s">
        <v>659</v>
      </c>
      <c r="D206" s="331" t="s">
        <v>660</v>
      </c>
    </row>
    <row r="207" spans="1:4">
      <c r="A207" s="3" t="s">
        <v>62</v>
      </c>
      <c r="B207" s="331" t="s">
        <v>661</v>
      </c>
      <c r="C207" s="331" t="s">
        <v>662</v>
      </c>
      <c r="D207" s="331" t="s">
        <v>663</v>
      </c>
    </row>
    <row r="208" spans="1:4">
      <c r="C208" s="4"/>
    </row>
    <row r="209" spans="1:3">
      <c r="C209" s="4"/>
    </row>
    <row r="210" spans="1:3">
      <c r="C210" s="4"/>
    </row>
    <row r="211" spans="1:3">
      <c r="C211" s="4"/>
    </row>
    <row r="212" spans="1:3">
      <c r="C212" s="4"/>
    </row>
    <row r="213" spans="1:3">
      <c r="C213" s="4"/>
    </row>
    <row r="214" spans="1:3">
      <c r="C214" s="4"/>
    </row>
    <row r="215" spans="1:3">
      <c r="C215" s="4"/>
    </row>
    <row r="216" spans="1:3">
      <c r="C216" s="4"/>
    </row>
    <row r="217" spans="1:3">
      <c r="C217" s="4"/>
    </row>
    <row r="218" spans="1:3">
      <c r="C218" s="4"/>
    </row>
    <row r="219" spans="1:3">
      <c r="C219" s="4"/>
    </row>
    <row r="220" spans="1:3">
      <c r="C220" s="4"/>
    </row>
    <row r="222" spans="1:3">
      <c r="C222" s="4"/>
    </row>
    <row r="223" spans="1:3">
      <c r="A223" s="3" t="s">
        <v>197</v>
      </c>
      <c r="C223" s="4"/>
    </row>
    <row r="224" spans="1:3">
      <c r="A224" s="3" t="s">
        <v>198</v>
      </c>
    </row>
    <row r="225" spans="1:4">
      <c r="A225" s="3" t="s">
        <v>189</v>
      </c>
      <c r="B225" s="6"/>
      <c r="C225" s="8"/>
      <c r="D225" s="6"/>
    </row>
    <row r="226" spans="1:4">
      <c r="A226" s="3" t="s">
        <v>190</v>
      </c>
      <c r="B226" s="6"/>
      <c r="C226" s="8"/>
      <c r="D226" s="6"/>
    </row>
    <row r="227" spans="1:4">
      <c r="A227" s="3" t="s">
        <v>63</v>
      </c>
      <c r="B227" s="3" t="s">
        <v>141</v>
      </c>
      <c r="C227" s="9" t="s">
        <v>90</v>
      </c>
      <c r="D227" s="7" t="s">
        <v>195</v>
      </c>
    </row>
    <row r="228" spans="1:4">
      <c r="A228" s="3" t="s">
        <v>74</v>
      </c>
      <c r="B228" s="331" t="s">
        <v>664</v>
      </c>
      <c r="C228" s="331" t="s">
        <v>665</v>
      </c>
      <c r="D228" s="331" t="s">
        <v>666</v>
      </c>
    </row>
    <row r="229" spans="1:4">
      <c r="A229" s="3" t="s">
        <v>75</v>
      </c>
      <c r="B229" s="331" t="s">
        <v>667</v>
      </c>
      <c r="C229" s="331" t="s">
        <v>668</v>
      </c>
      <c r="D229" s="331" t="s">
        <v>669</v>
      </c>
    </row>
    <row r="230" spans="1:4">
      <c r="A230" s="3" t="s">
        <v>76</v>
      </c>
      <c r="B230" s="331" t="s">
        <v>670</v>
      </c>
      <c r="C230" s="331" t="s">
        <v>671</v>
      </c>
      <c r="D230" s="331" t="s">
        <v>672</v>
      </c>
    </row>
    <row r="231" spans="1:4">
      <c r="A231" s="3" t="s">
        <v>77</v>
      </c>
      <c r="B231" s="331" t="s">
        <v>673</v>
      </c>
      <c r="C231" s="331" t="s">
        <v>674</v>
      </c>
      <c r="D231" s="331" t="s">
        <v>675</v>
      </c>
    </row>
    <row r="232" spans="1:4">
      <c r="A232" s="3" t="s">
        <v>38</v>
      </c>
      <c r="B232" s="331" t="s">
        <v>676</v>
      </c>
      <c r="C232" s="331" t="s">
        <v>677</v>
      </c>
      <c r="D232" s="331" t="s">
        <v>678</v>
      </c>
    </row>
    <row r="233" spans="1:4">
      <c r="A233" s="3" t="s">
        <v>199</v>
      </c>
      <c r="C233" s="4"/>
    </row>
    <row r="234" spans="1:4">
      <c r="A234" s="3" t="s">
        <v>189</v>
      </c>
      <c r="B234" s="6"/>
      <c r="C234" s="8"/>
      <c r="D234" s="6"/>
    </row>
    <row r="235" spans="1:4">
      <c r="A235" s="3" t="s">
        <v>190</v>
      </c>
      <c r="B235" s="6"/>
      <c r="C235" s="8"/>
      <c r="D235" s="6"/>
    </row>
    <row r="236" spans="1:4">
      <c r="A236" s="3" t="s">
        <v>63</v>
      </c>
      <c r="B236" s="3" t="s">
        <v>141</v>
      </c>
      <c r="C236" s="9" t="s">
        <v>90</v>
      </c>
      <c r="D236" s="7" t="s">
        <v>195</v>
      </c>
    </row>
    <row r="237" spans="1:4">
      <c r="A237" s="3" t="s">
        <v>74</v>
      </c>
      <c r="B237" s="331" t="s">
        <v>679</v>
      </c>
      <c r="C237" s="331" t="s">
        <v>680</v>
      </c>
      <c r="D237" s="331" t="s">
        <v>681</v>
      </c>
    </row>
    <row r="238" spans="1:4">
      <c r="A238" s="3" t="s">
        <v>75</v>
      </c>
      <c r="B238" s="331" t="s">
        <v>682</v>
      </c>
      <c r="C238" s="331" t="s">
        <v>683</v>
      </c>
      <c r="D238" s="331" t="s">
        <v>684</v>
      </c>
    </row>
    <row r="239" spans="1:4">
      <c r="A239" s="3" t="s">
        <v>76</v>
      </c>
      <c r="B239" s="331" t="s">
        <v>685</v>
      </c>
      <c r="C239" s="331" t="s">
        <v>686</v>
      </c>
      <c r="D239" s="331" t="s">
        <v>687</v>
      </c>
    </row>
    <row r="240" spans="1:4">
      <c r="A240" s="3" t="s">
        <v>77</v>
      </c>
      <c r="B240" s="331" t="s">
        <v>688</v>
      </c>
      <c r="C240" s="331" t="s">
        <v>689</v>
      </c>
      <c r="D240" s="331" t="s">
        <v>690</v>
      </c>
    </row>
    <row r="241" spans="1:4">
      <c r="A241" s="3" t="s">
        <v>38</v>
      </c>
      <c r="B241" s="331" t="s">
        <v>691</v>
      </c>
      <c r="C241" s="331" t="s">
        <v>692</v>
      </c>
      <c r="D241" s="331" t="s">
        <v>693</v>
      </c>
    </row>
    <row r="242" spans="1:4">
      <c r="A242" s="3" t="s">
        <v>200</v>
      </c>
    </row>
    <row r="243" spans="1:4">
      <c r="A243" s="3" t="s">
        <v>189</v>
      </c>
      <c r="B243" s="6"/>
    </row>
    <row r="244" spans="1:4">
      <c r="A244" s="3" t="s">
        <v>190</v>
      </c>
      <c r="B244" s="6"/>
    </row>
    <row r="245" spans="1:4">
      <c r="A245" s="3" t="s">
        <v>63</v>
      </c>
      <c r="B245" s="3" t="s">
        <v>141</v>
      </c>
    </row>
    <row r="246" spans="1:4">
      <c r="A246" s="3" t="s">
        <v>74</v>
      </c>
      <c r="B246" s="331" t="s">
        <v>694</v>
      </c>
    </row>
    <row r="247" spans="1:4">
      <c r="A247" s="3" t="s">
        <v>75</v>
      </c>
      <c r="B247" s="331" t="s">
        <v>695</v>
      </c>
    </row>
    <row r="248" spans="1:4">
      <c r="A248" s="3" t="s">
        <v>76</v>
      </c>
      <c r="B248" s="331" t="s">
        <v>696</v>
      </c>
    </row>
    <row r="249" spans="1:4">
      <c r="A249" s="3" t="s">
        <v>77</v>
      </c>
      <c r="B249" s="331" t="s">
        <v>697</v>
      </c>
    </row>
    <row r="250" spans="1:4">
      <c r="A250" s="3" t="s">
        <v>38</v>
      </c>
      <c r="B250" s="331" t="s">
        <v>698</v>
      </c>
    </row>
    <row r="260" spans="1:4">
      <c r="A260" s="3" t="s">
        <v>201</v>
      </c>
    </row>
    <row r="261" spans="1:4">
      <c r="A261" s="3" t="s">
        <v>202</v>
      </c>
    </row>
    <row r="262" spans="1:4">
      <c r="A262" s="3" t="s">
        <v>98</v>
      </c>
    </row>
    <row r="263" spans="1:4">
      <c r="A263" s="3" t="s">
        <v>83</v>
      </c>
    </row>
    <row r="264" spans="1:4">
      <c r="A264" s="3" t="s">
        <v>189</v>
      </c>
      <c r="B264" s="6"/>
    </row>
    <row r="265" spans="1:4">
      <c r="A265" s="3" t="s">
        <v>190</v>
      </c>
      <c r="B265" s="6"/>
    </row>
    <row r="266" spans="1:4">
      <c r="A266" s="3" t="s">
        <v>203</v>
      </c>
      <c r="B266" s="7" t="s">
        <v>204</v>
      </c>
    </row>
    <row r="267" spans="1:4">
      <c r="A267" s="10" t="s">
        <v>87</v>
      </c>
      <c r="B267" s="10" t="s">
        <v>87</v>
      </c>
      <c r="C267" s="10" t="s">
        <v>87</v>
      </c>
      <c r="D267" s="10" t="s">
        <v>87</v>
      </c>
    </row>
    <row r="268" spans="1:4">
      <c r="A268" s="3" t="s">
        <v>294</v>
      </c>
      <c r="B268" s="331" t="s">
        <v>699</v>
      </c>
    </row>
    <row r="269" spans="1:4">
      <c r="A269" s="3" t="s">
        <v>295</v>
      </c>
      <c r="B269" s="331" t="s">
        <v>700</v>
      </c>
    </row>
    <row r="270" spans="1:4">
      <c r="A270" s="3" t="s">
        <v>296</v>
      </c>
      <c r="B270" s="331" t="s">
        <v>701</v>
      </c>
    </row>
    <row r="271" spans="1:4">
      <c r="A271" s="3" t="s">
        <v>297</v>
      </c>
      <c r="B271" s="331" t="s">
        <v>702</v>
      </c>
    </row>
    <row r="272" spans="1:4">
      <c r="A272" s="3" t="s">
        <v>298</v>
      </c>
      <c r="B272" s="331" t="s">
        <v>703</v>
      </c>
    </row>
    <row r="273" spans="1:4">
      <c r="A273" s="10" t="s">
        <v>87</v>
      </c>
      <c r="B273" s="10" t="s">
        <v>87</v>
      </c>
      <c r="C273" s="10" t="s">
        <v>87</v>
      </c>
      <c r="D273" s="10" t="s">
        <v>87</v>
      </c>
    </row>
    <row r="280" spans="1:4">
      <c r="A280" s="3" t="s">
        <v>201</v>
      </c>
    </row>
    <row r="281" spans="1:4">
      <c r="A281" s="3" t="s">
        <v>210</v>
      </c>
    </row>
    <row r="282" spans="1:4">
      <c r="A282" s="3" t="s">
        <v>83</v>
      </c>
    </row>
    <row r="283" spans="1:4">
      <c r="A283" s="3" t="s">
        <v>189</v>
      </c>
      <c r="B283" s="6"/>
    </row>
    <row r="284" spans="1:4">
      <c r="A284" s="3" t="s">
        <v>190</v>
      </c>
      <c r="B284" s="6"/>
    </row>
    <row r="285" spans="1:4">
      <c r="A285" s="3" t="s">
        <v>63</v>
      </c>
      <c r="B285" s="7" t="s">
        <v>204</v>
      </c>
    </row>
    <row r="286" spans="1:4">
      <c r="A286" s="10" t="s">
        <v>87</v>
      </c>
      <c r="B286" s="10" t="s">
        <v>87</v>
      </c>
      <c r="C286" s="10" t="s">
        <v>87</v>
      </c>
      <c r="D286" s="10" t="s">
        <v>87</v>
      </c>
    </row>
    <row r="287" spans="1:4">
      <c r="A287" s="3" t="s">
        <v>211</v>
      </c>
      <c r="B287" s="331" t="s">
        <v>704</v>
      </c>
    </row>
    <row r="288" spans="1:4">
      <c r="A288" s="3" t="s">
        <v>212</v>
      </c>
      <c r="B288" s="331" t="s">
        <v>705</v>
      </c>
    </row>
    <row r="289" spans="1:4">
      <c r="A289" s="10" t="s">
        <v>87</v>
      </c>
      <c r="B289" s="10" t="s">
        <v>87</v>
      </c>
      <c r="C289" s="10" t="s">
        <v>87</v>
      </c>
      <c r="D289" s="10" t="s">
        <v>87</v>
      </c>
    </row>
    <row r="300" spans="1:4">
      <c r="A300" s="3" t="s">
        <v>201</v>
      </c>
    </row>
    <row r="301" spans="1:4">
      <c r="A301" s="3" t="s">
        <v>213</v>
      </c>
    </row>
    <row r="302" spans="1:4">
      <c r="A302" s="3" t="s">
        <v>83</v>
      </c>
    </row>
    <row r="303" spans="1:4">
      <c r="A303" s="3" t="s">
        <v>189</v>
      </c>
      <c r="B303" s="6"/>
    </row>
    <row r="304" spans="1:4">
      <c r="A304" s="3" t="s">
        <v>190</v>
      </c>
      <c r="B304" s="6"/>
    </row>
    <row r="305" spans="1:4">
      <c r="A305" s="3" t="s">
        <v>63</v>
      </c>
      <c r="B305" s="7" t="s">
        <v>204</v>
      </c>
    </row>
    <row r="306" spans="1:4">
      <c r="A306" s="10" t="s">
        <v>87</v>
      </c>
      <c r="B306" s="10" t="s">
        <v>87</v>
      </c>
      <c r="C306" s="10" t="s">
        <v>87</v>
      </c>
      <c r="D306" s="10" t="s">
        <v>87</v>
      </c>
    </row>
    <row r="307" spans="1:4">
      <c r="A307" s="3" t="s">
        <v>214</v>
      </c>
      <c r="B307" s="331" t="s">
        <v>706</v>
      </c>
    </row>
    <row r="308" spans="1:4">
      <c r="A308" s="3" t="s">
        <v>215</v>
      </c>
      <c r="B308" s="331" t="s">
        <v>707</v>
      </c>
    </row>
    <row r="309" spans="1:4">
      <c r="A309" s="10" t="s">
        <v>87</v>
      </c>
      <c r="B309" s="10" t="s">
        <v>87</v>
      </c>
      <c r="C309" s="10" t="s">
        <v>87</v>
      </c>
      <c r="D309" s="10" t="s">
        <v>87</v>
      </c>
    </row>
    <row r="315" spans="1:4">
      <c r="A315" s="3" t="s">
        <v>80</v>
      </c>
    </row>
    <row r="316" spans="1:4">
      <c r="A316" s="3" t="s">
        <v>81</v>
      </c>
    </row>
    <row r="317" spans="1:4">
      <c r="A317" s="3" t="s">
        <v>82</v>
      </c>
    </row>
    <row r="318" spans="1:4">
      <c r="A318" s="3" t="s">
        <v>83</v>
      </c>
    </row>
    <row r="319" spans="1:4">
      <c r="A319" s="3" t="s">
        <v>189</v>
      </c>
      <c r="B319" s="6"/>
    </row>
    <row r="320" spans="1:4">
      <c r="A320" s="3" t="s">
        <v>190</v>
      </c>
      <c r="B320" s="6"/>
    </row>
    <row r="321" spans="1:4">
      <c r="A321" s="3" t="s">
        <v>85</v>
      </c>
      <c r="B321" s="7" t="s">
        <v>86</v>
      </c>
    </row>
    <row r="322" spans="1:4">
      <c r="A322" s="10" t="s">
        <v>87</v>
      </c>
      <c r="B322" s="10" t="s">
        <v>87</v>
      </c>
      <c r="C322" s="10" t="s">
        <v>87</v>
      </c>
      <c r="D322" s="10" t="s">
        <v>87</v>
      </c>
    </row>
    <row r="323" spans="1:4">
      <c r="A323" s="3">
        <v>1</v>
      </c>
      <c r="B323" s="331" t="s">
        <v>708</v>
      </c>
    </row>
    <row r="324" spans="1:4">
      <c r="A324" s="3">
        <v>2</v>
      </c>
      <c r="B324" s="331" t="s">
        <v>709</v>
      </c>
    </row>
    <row r="325" spans="1:4">
      <c r="A325" s="3">
        <v>3</v>
      </c>
      <c r="B325" s="331" t="s">
        <v>710</v>
      </c>
    </row>
    <row r="326" spans="1:4">
      <c r="A326" s="3">
        <v>4</v>
      </c>
      <c r="B326" s="331" t="s">
        <v>711</v>
      </c>
    </row>
    <row r="327" spans="1:4">
      <c r="A327" s="3">
        <v>5</v>
      </c>
      <c r="B327" s="331" t="s">
        <v>712</v>
      </c>
    </row>
    <row r="328" spans="1:4">
      <c r="A328" s="3">
        <v>6</v>
      </c>
      <c r="B328" s="331" t="s">
        <v>713</v>
      </c>
    </row>
    <row r="329" spans="1:4">
      <c r="A329" s="3">
        <v>7</v>
      </c>
      <c r="B329" s="331" t="s">
        <v>714</v>
      </c>
    </row>
    <row r="330" spans="1:4">
      <c r="A330" s="3">
        <v>8</v>
      </c>
      <c r="B330" s="331" t="s">
        <v>715</v>
      </c>
    </row>
    <row r="331" spans="1:4">
      <c r="A331" s="3">
        <v>9</v>
      </c>
      <c r="B331" s="331" t="s">
        <v>716</v>
      </c>
    </row>
    <row r="332" spans="1:4">
      <c r="A332" s="3">
        <v>10</v>
      </c>
      <c r="B332" s="331" t="s">
        <v>717</v>
      </c>
    </row>
    <row r="333" spans="1:4">
      <c r="A333" s="3">
        <v>11</v>
      </c>
      <c r="B333" s="331" t="s">
        <v>718</v>
      </c>
    </row>
    <row r="334" spans="1:4">
      <c r="A334" s="3">
        <v>12</v>
      </c>
      <c r="B334" s="331" t="s">
        <v>719</v>
      </c>
    </row>
    <row r="335" spans="1:4">
      <c r="A335" s="3">
        <v>13</v>
      </c>
      <c r="B335" s="331" t="s">
        <v>720</v>
      </c>
    </row>
    <row r="336" spans="1:4">
      <c r="A336" s="3">
        <v>14</v>
      </c>
      <c r="B336" s="331" t="s">
        <v>721</v>
      </c>
    </row>
    <row r="337" spans="1:4">
      <c r="A337" s="3">
        <v>15</v>
      </c>
      <c r="B337" s="331" t="s">
        <v>722</v>
      </c>
    </row>
    <row r="338" spans="1:4">
      <c r="A338" s="3">
        <v>16</v>
      </c>
      <c r="B338" s="331" t="s">
        <v>723</v>
      </c>
    </row>
    <row r="339" spans="1:4">
      <c r="A339" s="3">
        <v>17</v>
      </c>
      <c r="B339" s="331" t="s">
        <v>724</v>
      </c>
    </row>
    <row r="340" spans="1:4">
      <c r="A340" s="3">
        <v>18</v>
      </c>
      <c r="B340" s="331" t="s">
        <v>725</v>
      </c>
    </row>
    <row r="341" spans="1:4">
      <c r="A341" s="3">
        <v>19</v>
      </c>
      <c r="B341" s="331" t="s">
        <v>726</v>
      </c>
    </row>
    <row r="342" spans="1:4">
      <c r="A342" s="3">
        <v>20</v>
      </c>
      <c r="B342" s="331" t="s">
        <v>727</v>
      </c>
    </row>
    <row r="343" spans="1:4">
      <c r="A343" s="3">
        <v>21</v>
      </c>
      <c r="B343" s="331" t="s">
        <v>728</v>
      </c>
    </row>
    <row r="344" spans="1:4">
      <c r="A344" s="3">
        <v>22</v>
      </c>
      <c r="B344" s="331" t="s">
        <v>729</v>
      </c>
    </row>
    <row r="345" spans="1:4">
      <c r="A345" s="3">
        <v>23</v>
      </c>
      <c r="B345" s="331" t="s">
        <v>730</v>
      </c>
    </row>
    <row r="346" spans="1:4">
      <c r="A346" s="3">
        <v>24</v>
      </c>
      <c r="B346" s="331" t="s">
        <v>731</v>
      </c>
    </row>
    <row r="347" spans="1:4">
      <c r="A347" s="10" t="s">
        <v>87</v>
      </c>
      <c r="B347" s="10" t="s">
        <v>87</v>
      </c>
      <c r="C347" s="10" t="s">
        <v>87</v>
      </c>
      <c r="D347" s="10" t="s">
        <v>87</v>
      </c>
    </row>
    <row r="355" spans="1:4">
      <c r="A355" s="3" t="s">
        <v>80</v>
      </c>
    </row>
    <row r="356" spans="1:4">
      <c r="A356" s="3" t="s">
        <v>81</v>
      </c>
    </row>
    <row r="357" spans="1:4">
      <c r="A357" s="3" t="s">
        <v>88</v>
      </c>
    </row>
    <row r="358" spans="1:4">
      <c r="A358" s="3" t="s">
        <v>83</v>
      </c>
    </row>
    <row r="359" spans="1:4">
      <c r="A359" s="3" t="s">
        <v>189</v>
      </c>
      <c r="B359" s="6"/>
    </row>
    <row r="360" spans="1:4">
      <c r="A360" s="3" t="s">
        <v>190</v>
      </c>
      <c r="B360" s="6"/>
    </row>
    <row r="361" spans="1:4">
      <c r="A361" s="3" t="s">
        <v>85</v>
      </c>
      <c r="B361" s="7" t="s">
        <v>86</v>
      </c>
    </row>
    <row r="362" spans="1:4">
      <c r="A362" s="10" t="s">
        <v>87</v>
      </c>
      <c r="B362" s="10" t="s">
        <v>87</v>
      </c>
      <c r="C362" s="10" t="s">
        <v>87</v>
      </c>
      <c r="D362" s="10" t="s">
        <v>87</v>
      </c>
    </row>
    <row r="363" spans="1:4">
      <c r="A363" s="3">
        <v>1</v>
      </c>
      <c r="B363" s="331" t="s">
        <v>732</v>
      </c>
    </row>
    <row r="364" spans="1:4">
      <c r="A364" s="3">
        <v>2</v>
      </c>
      <c r="B364" s="331" t="s">
        <v>733</v>
      </c>
    </row>
    <row r="365" spans="1:4">
      <c r="A365" s="3">
        <v>3</v>
      </c>
      <c r="B365" s="331" t="s">
        <v>734</v>
      </c>
    </row>
    <row r="366" spans="1:4">
      <c r="A366" s="3">
        <v>4</v>
      </c>
      <c r="B366" s="331" t="s">
        <v>735</v>
      </c>
    </row>
    <row r="367" spans="1:4">
      <c r="A367" s="3">
        <v>5</v>
      </c>
      <c r="B367" s="331" t="s">
        <v>736</v>
      </c>
    </row>
    <row r="368" spans="1:4">
      <c r="A368" s="3">
        <v>6</v>
      </c>
      <c r="B368" s="331" t="s">
        <v>737</v>
      </c>
    </row>
    <row r="369" spans="1:2">
      <c r="A369" s="3">
        <v>7</v>
      </c>
      <c r="B369" s="331" t="s">
        <v>738</v>
      </c>
    </row>
    <row r="370" spans="1:2">
      <c r="A370" s="3">
        <v>8</v>
      </c>
      <c r="B370" s="331" t="s">
        <v>739</v>
      </c>
    </row>
    <row r="371" spans="1:2">
      <c r="A371" s="3">
        <v>9</v>
      </c>
      <c r="B371" s="331" t="s">
        <v>740</v>
      </c>
    </row>
    <row r="372" spans="1:2">
      <c r="A372" s="3">
        <v>10</v>
      </c>
      <c r="B372" s="331" t="s">
        <v>741</v>
      </c>
    </row>
    <row r="373" spans="1:2">
      <c r="A373" s="3">
        <v>11</v>
      </c>
      <c r="B373" s="331" t="s">
        <v>742</v>
      </c>
    </row>
    <row r="374" spans="1:2">
      <c r="A374" s="3">
        <v>12</v>
      </c>
      <c r="B374" s="331" t="s">
        <v>743</v>
      </c>
    </row>
    <row r="375" spans="1:2">
      <c r="A375" s="3">
        <v>13</v>
      </c>
      <c r="B375" s="331" t="s">
        <v>744</v>
      </c>
    </row>
    <row r="376" spans="1:2">
      <c r="A376" s="3">
        <v>14</v>
      </c>
      <c r="B376" s="331" t="s">
        <v>745</v>
      </c>
    </row>
    <row r="377" spans="1:2">
      <c r="A377" s="3">
        <v>15</v>
      </c>
      <c r="B377" s="331" t="s">
        <v>746</v>
      </c>
    </row>
    <row r="378" spans="1:2">
      <c r="A378" s="3">
        <v>16</v>
      </c>
      <c r="B378" s="331" t="s">
        <v>747</v>
      </c>
    </row>
    <row r="379" spans="1:2">
      <c r="A379" s="3">
        <v>17</v>
      </c>
      <c r="B379" s="331" t="s">
        <v>748</v>
      </c>
    </row>
    <row r="380" spans="1:2">
      <c r="A380" s="3">
        <v>18</v>
      </c>
      <c r="B380" s="331" t="s">
        <v>749</v>
      </c>
    </row>
    <row r="381" spans="1:2">
      <c r="A381" s="3">
        <v>19</v>
      </c>
      <c r="B381" s="331" t="s">
        <v>750</v>
      </c>
    </row>
    <row r="382" spans="1:2">
      <c r="A382" s="3">
        <v>20</v>
      </c>
      <c r="B382" s="331" t="s">
        <v>751</v>
      </c>
    </row>
    <row r="383" spans="1:2">
      <c r="A383" s="3">
        <v>21</v>
      </c>
      <c r="B383" s="331" t="s">
        <v>752</v>
      </c>
    </row>
    <row r="384" spans="1:2">
      <c r="A384" s="3">
        <v>22</v>
      </c>
      <c r="B384" s="331" t="s">
        <v>753</v>
      </c>
    </row>
    <row r="385" spans="1:4">
      <c r="A385" s="3">
        <v>23</v>
      </c>
      <c r="B385" s="331" t="s">
        <v>754</v>
      </c>
    </row>
    <row r="386" spans="1:4">
      <c r="A386" s="3">
        <v>24</v>
      </c>
      <c r="B386" s="331" t="s">
        <v>755</v>
      </c>
    </row>
    <row r="387" spans="1:4">
      <c r="A387" s="10" t="s">
        <v>87</v>
      </c>
      <c r="B387" s="10" t="s">
        <v>87</v>
      </c>
      <c r="C387" s="10" t="s">
        <v>87</v>
      </c>
      <c r="D387" s="10" t="s">
        <v>87</v>
      </c>
    </row>
    <row r="395" spans="1:4">
      <c r="A395" s="3" t="s">
        <v>97</v>
      </c>
    </row>
    <row r="396" spans="1:4">
      <c r="A396" s="3" t="s">
        <v>98</v>
      </c>
    </row>
    <row r="397" spans="1:4">
      <c r="A397" s="3" t="s">
        <v>82</v>
      </c>
    </row>
    <row r="398" spans="1:4">
      <c r="A398" s="3" t="s">
        <v>83</v>
      </c>
    </row>
    <row r="399" spans="1:4">
      <c r="A399" s="3" t="s">
        <v>189</v>
      </c>
      <c r="B399" s="6"/>
    </row>
    <row r="400" spans="1:4">
      <c r="A400" s="3" t="s">
        <v>190</v>
      </c>
      <c r="B400" s="6"/>
    </row>
    <row r="401" spans="1:4">
      <c r="A401" s="3" t="s">
        <v>85</v>
      </c>
      <c r="B401" s="7" t="s">
        <v>86</v>
      </c>
    </row>
    <row r="402" spans="1:4">
      <c r="A402" s="10" t="s">
        <v>87</v>
      </c>
      <c r="B402" s="10" t="s">
        <v>87</v>
      </c>
      <c r="C402" s="10" t="s">
        <v>87</v>
      </c>
      <c r="D402" s="10" t="s">
        <v>87</v>
      </c>
    </row>
    <row r="403" spans="1:4">
      <c r="A403" s="3">
        <v>1</v>
      </c>
      <c r="B403" s="331" t="s">
        <v>756</v>
      </c>
    </row>
    <row r="404" spans="1:4">
      <c r="A404" s="3">
        <v>2</v>
      </c>
      <c r="B404" s="331" t="s">
        <v>757</v>
      </c>
    </row>
    <row r="405" spans="1:4">
      <c r="A405" s="3">
        <v>3</v>
      </c>
      <c r="B405" s="331" t="s">
        <v>758</v>
      </c>
    </row>
    <row r="406" spans="1:4">
      <c r="A406" s="3">
        <v>4</v>
      </c>
      <c r="B406" s="331" t="s">
        <v>759</v>
      </c>
    </row>
    <row r="407" spans="1:4">
      <c r="A407" s="3">
        <v>5</v>
      </c>
      <c r="B407" s="331" t="s">
        <v>760</v>
      </c>
    </row>
    <row r="408" spans="1:4">
      <c r="A408" s="3">
        <v>6</v>
      </c>
      <c r="B408" s="331" t="s">
        <v>761</v>
      </c>
    </row>
    <row r="409" spans="1:4">
      <c r="A409" s="3">
        <v>7</v>
      </c>
      <c r="B409" s="331" t="s">
        <v>762</v>
      </c>
    </row>
    <row r="410" spans="1:4">
      <c r="A410" s="3">
        <v>8</v>
      </c>
      <c r="B410" s="331" t="s">
        <v>763</v>
      </c>
    </row>
    <row r="411" spans="1:4">
      <c r="A411" s="3">
        <v>9</v>
      </c>
      <c r="B411" s="331" t="s">
        <v>764</v>
      </c>
    </row>
    <row r="412" spans="1:4">
      <c r="A412" s="3">
        <v>10</v>
      </c>
      <c r="B412" s="331" t="s">
        <v>765</v>
      </c>
    </row>
    <row r="413" spans="1:4">
      <c r="A413" s="3">
        <v>11</v>
      </c>
      <c r="B413" s="331" t="s">
        <v>766</v>
      </c>
    </row>
    <row r="414" spans="1:4">
      <c r="A414" s="3">
        <v>12</v>
      </c>
      <c r="B414" s="331" t="s">
        <v>767</v>
      </c>
    </row>
    <row r="415" spans="1:4">
      <c r="A415" s="3">
        <v>13</v>
      </c>
      <c r="B415" s="331" t="s">
        <v>768</v>
      </c>
    </row>
    <row r="416" spans="1:4">
      <c r="A416" s="3">
        <v>14</v>
      </c>
      <c r="B416" s="331" t="s">
        <v>769</v>
      </c>
    </row>
    <row r="417" spans="1:4">
      <c r="A417" s="3">
        <v>15</v>
      </c>
      <c r="B417" s="331" t="s">
        <v>770</v>
      </c>
    </row>
    <row r="418" spans="1:4">
      <c r="A418" s="3">
        <v>16</v>
      </c>
      <c r="B418" s="331" t="s">
        <v>771</v>
      </c>
    </row>
    <row r="419" spans="1:4">
      <c r="A419" s="3">
        <v>17</v>
      </c>
      <c r="B419" s="331" t="s">
        <v>772</v>
      </c>
    </row>
    <row r="420" spans="1:4">
      <c r="A420" s="3">
        <v>18</v>
      </c>
      <c r="B420" s="331" t="s">
        <v>773</v>
      </c>
    </row>
    <row r="421" spans="1:4">
      <c r="A421" s="3">
        <v>19</v>
      </c>
      <c r="B421" s="331" t="s">
        <v>774</v>
      </c>
    </row>
    <row r="422" spans="1:4">
      <c r="A422" s="3">
        <v>20</v>
      </c>
      <c r="B422" s="331" t="s">
        <v>775</v>
      </c>
    </row>
    <row r="423" spans="1:4">
      <c r="A423" s="3">
        <v>21</v>
      </c>
      <c r="B423" s="331" t="s">
        <v>776</v>
      </c>
    </row>
    <row r="424" spans="1:4">
      <c r="A424" s="3">
        <v>22</v>
      </c>
      <c r="B424" s="331" t="s">
        <v>777</v>
      </c>
    </row>
    <row r="425" spans="1:4">
      <c r="A425" s="3">
        <v>23</v>
      </c>
      <c r="B425" s="331" t="s">
        <v>778</v>
      </c>
    </row>
    <row r="426" spans="1:4">
      <c r="A426" s="3">
        <v>24</v>
      </c>
      <c r="B426" s="331" t="s">
        <v>779</v>
      </c>
    </row>
    <row r="427" spans="1:4">
      <c r="A427" s="10" t="s">
        <v>87</v>
      </c>
      <c r="B427" s="10" t="s">
        <v>87</v>
      </c>
      <c r="C427" s="10" t="s">
        <v>87</v>
      </c>
      <c r="D427" s="10" t="s">
        <v>87</v>
      </c>
    </row>
    <row r="435" spans="1:4">
      <c r="A435" s="3" t="s">
        <v>97</v>
      </c>
    </row>
    <row r="436" spans="1:4">
      <c r="A436" s="3" t="s">
        <v>98</v>
      </c>
    </row>
    <row r="437" spans="1:4">
      <c r="A437" s="3" t="s">
        <v>88</v>
      </c>
    </row>
    <row r="438" spans="1:4">
      <c r="A438" s="3" t="s">
        <v>83</v>
      </c>
    </row>
    <row r="439" spans="1:4">
      <c r="A439" s="3" t="s">
        <v>189</v>
      </c>
      <c r="B439" s="6"/>
    </row>
    <row r="440" spans="1:4">
      <c r="A440" s="3" t="s">
        <v>190</v>
      </c>
      <c r="B440" s="6"/>
    </row>
    <row r="441" spans="1:4">
      <c r="A441" s="3" t="s">
        <v>85</v>
      </c>
      <c r="B441" s="7" t="s">
        <v>86</v>
      </c>
    </row>
    <row r="442" spans="1:4">
      <c r="A442" s="10" t="s">
        <v>87</v>
      </c>
      <c r="B442" s="10" t="s">
        <v>87</v>
      </c>
      <c r="C442" s="10" t="s">
        <v>87</v>
      </c>
      <c r="D442" s="10" t="s">
        <v>87</v>
      </c>
    </row>
    <row r="443" spans="1:4">
      <c r="A443" s="3">
        <v>1</v>
      </c>
      <c r="B443" s="331" t="s">
        <v>780</v>
      </c>
    </row>
    <row r="444" spans="1:4">
      <c r="A444" s="3">
        <v>2</v>
      </c>
      <c r="B444" s="331" t="s">
        <v>781</v>
      </c>
    </row>
    <row r="445" spans="1:4">
      <c r="A445" s="3">
        <v>3</v>
      </c>
      <c r="B445" s="331" t="s">
        <v>782</v>
      </c>
    </row>
    <row r="446" spans="1:4">
      <c r="A446" s="3">
        <v>4</v>
      </c>
      <c r="B446" s="331" t="s">
        <v>783</v>
      </c>
    </row>
    <row r="447" spans="1:4">
      <c r="A447" s="3">
        <v>5</v>
      </c>
      <c r="B447" s="331" t="s">
        <v>784</v>
      </c>
    </row>
    <row r="448" spans="1:4">
      <c r="A448" s="3">
        <v>6</v>
      </c>
      <c r="B448" s="331" t="s">
        <v>785</v>
      </c>
    </row>
    <row r="449" spans="1:2">
      <c r="A449" s="3">
        <v>7</v>
      </c>
      <c r="B449" s="331" t="s">
        <v>786</v>
      </c>
    </row>
    <row r="450" spans="1:2">
      <c r="A450" s="3">
        <v>8</v>
      </c>
      <c r="B450" s="331" t="s">
        <v>787</v>
      </c>
    </row>
    <row r="451" spans="1:2">
      <c r="A451" s="3">
        <v>9</v>
      </c>
      <c r="B451" s="331" t="s">
        <v>788</v>
      </c>
    </row>
    <row r="452" spans="1:2">
      <c r="A452" s="3">
        <v>10</v>
      </c>
      <c r="B452" s="331" t="s">
        <v>789</v>
      </c>
    </row>
    <row r="453" spans="1:2">
      <c r="A453" s="3">
        <v>11</v>
      </c>
      <c r="B453" s="331" t="s">
        <v>790</v>
      </c>
    </row>
    <row r="454" spans="1:2">
      <c r="A454" s="3">
        <v>12</v>
      </c>
      <c r="B454" s="331" t="s">
        <v>791</v>
      </c>
    </row>
    <row r="455" spans="1:2">
      <c r="A455" s="3">
        <v>13</v>
      </c>
      <c r="B455" s="331" t="s">
        <v>792</v>
      </c>
    </row>
    <row r="456" spans="1:2">
      <c r="A456" s="3">
        <v>14</v>
      </c>
      <c r="B456" s="331" t="s">
        <v>793</v>
      </c>
    </row>
    <row r="457" spans="1:2">
      <c r="A457" s="3">
        <v>15</v>
      </c>
      <c r="B457" s="331" t="s">
        <v>794</v>
      </c>
    </row>
    <row r="458" spans="1:2">
      <c r="A458" s="3">
        <v>16</v>
      </c>
      <c r="B458" s="331" t="s">
        <v>795</v>
      </c>
    </row>
    <row r="459" spans="1:2">
      <c r="A459" s="3">
        <v>17</v>
      </c>
      <c r="B459" s="331" t="s">
        <v>796</v>
      </c>
    </row>
    <row r="460" spans="1:2">
      <c r="A460" s="3">
        <v>18</v>
      </c>
      <c r="B460" s="331" t="s">
        <v>797</v>
      </c>
    </row>
    <row r="461" spans="1:2">
      <c r="A461" s="3">
        <v>19</v>
      </c>
      <c r="B461" s="331" t="s">
        <v>798</v>
      </c>
    </row>
    <row r="462" spans="1:2">
      <c r="A462" s="3">
        <v>20</v>
      </c>
      <c r="B462" s="331" t="s">
        <v>799</v>
      </c>
    </row>
    <row r="463" spans="1:2">
      <c r="A463" s="3">
        <v>21</v>
      </c>
      <c r="B463" s="331" t="s">
        <v>800</v>
      </c>
    </row>
    <row r="464" spans="1:2">
      <c r="A464" s="3">
        <v>22</v>
      </c>
      <c r="B464" s="331" t="s">
        <v>801</v>
      </c>
    </row>
    <row r="465" spans="1:4">
      <c r="A465" s="3">
        <v>23</v>
      </c>
      <c r="B465" s="331" t="s">
        <v>802</v>
      </c>
    </row>
    <row r="466" spans="1:4">
      <c r="A466" s="3">
        <v>24</v>
      </c>
      <c r="B466" s="331" t="s">
        <v>803</v>
      </c>
    </row>
    <row r="467" spans="1:4">
      <c r="A467" s="10" t="s">
        <v>87</v>
      </c>
      <c r="B467" s="10" t="s">
        <v>87</v>
      </c>
      <c r="C467" s="10" t="s">
        <v>87</v>
      </c>
      <c r="D467" s="10" t="s">
        <v>87</v>
      </c>
    </row>
    <row r="475" spans="1:4">
      <c r="A475" s="3" t="s">
        <v>127</v>
      </c>
    </row>
    <row r="476" spans="1:4">
      <c r="A476" s="3" t="s">
        <v>128</v>
      </c>
    </row>
    <row r="477" spans="1:4">
      <c r="A477" s="3" t="s">
        <v>83</v>
      </c>
    </row>
    <row r="478" spans="1:4">
      <c r="A478" s="3" t="s">
        <v>189</v>
      </c>
      <c r="B478" s="6"/>
    </row>
    <row r="479" spans="1:4">
      <c r="A479" s="3" t="s">
        <v>190</v>
      </c>
      <c r="B479" s="6"/>
    </row>
    <row r="480" spans="1:4">
      <c r="A480" s="3" t="s">
        <v>85</v>
      </c>
      <c r="B480" s="3" t="s">
        <v>129</v>
      </c>
    </row>
    <row r="481" spans="1:4">
      <c r="A481" s="10" t="s">
        <v>87</v>
      </c>
      <c r="B481" s="10" t="s">
        <v>87</v>
      </c>
      <c r="C481" s="10" t="s">
        <v>87</v>
      </c>
      <c r="D481" s="10" t="s">
        <v>87</v>
      </c>
    </row>
    <row r="482" spans="1:4">
      <c r="A482" s="3">
        <v>1</v>
      </c>
      <c r="B482" s="331" t="s">
        <v>804</v>
      </c>
    </row>
    <row r="483" spans="1:4">
      <c r="A483" s="3">
        <v>2</v>
      </c>
      <c r="B483" s="331" t="s">
        <v>805</v>
      </c>
    </row>
    <row r="484" spans="1:4">
      <c r="A484" s="3">
        <v>3</v>
      </c>
      <c r="B484" s="331" t="s">
        <v>806</v>
      </c>
    </row>
    <row r="485" spans="1:4">
      <c r="A485" s="3">
        <v>4</v>
      </c>
      <c r="B485" s="331" t="s">
        <v>807</v>
      </c>
    </row>
    <row r="486" spans="1:4">
      <c r="A486" s="3">
        <v>5</v>
      </c>
      <c r="B486" s="331" t="s">
        <v>808</v>
      </c>
    </row>
    <row r="487" spans="1:4">
      <c r="A487" s="3">
        <v>6</v>
      </c>
      <c r="B487" s="331" t="s">
        <v>809</v>
      </c>
    </row>
    <row r="488" spans="1:4">
      <c r="A488" s="3">
        <v>7</v>
      </c>
      <c r="B488" s="331" t="s">
        <v>810</v>
      </c>
    </row>
    <row r="489" spans="1:4">
      <c r="A489" s="3">
        <v>8</v>
      </c>
      <c r="B489" s="331" t="s">
        <v>811</v>
      </c>
    </row>
    <row r="490" spans="1:4">
      <c r="A490" s="3">
        <v>9</v>
      </c>
      <c r="B490" s="331" t="s">
        <v>812</v>
      </c>
    </row>
    <row r="491" spans="1:4">
      <c r="A491" s="3">
        <v>10</v>
      </c>
      <c r="B491" s="331" t="s">
        <v>813</v>
      </c>
    </row>
    <row r="492" spans="1:4">
      <c r="A492" s="3">
        <v>11</v>
      </c>
      <c r="B492" s="331" t="s">
        <v>814</v>
      </c>
    </row>
    <row r="493" spans="1:4">
      <c r="A493" s="3">
        <v>12</v>
      </c>
      <c r="B493" s="331" t="s">
        <v>815</v>
      </c>
    </row>
    <row r="494" spans="1:4">
      <c r="A494" s="3">
        <v>13</v>
      </c>
      <c r="B494" s="331" t="s">
        <v>816</v>
      </c>
    </row>
    <row r="495" spans="1:4">
      <c r="A495" s="3">
        <v>14</v>
      </c>
      <c r="B495" s="331" t="s">
        <v>817</v>
      </c>
    </row>
    <row r="496" spans="1:4">
      <c r="A496" s="3">
        <v>15</v>
      </c>
      <c r="B496" s="331" t="s">
        <v>818</v>
      </c>
    </row>
    <row r="497" spans="1:4">
      <c r="A497" s="3">
        <v>16</v>
      </c>
      <c r="B497" s="331" t="s">
        <v>819</v>
      </c>
    </row>
    <row r="498" spans="1:4">
      <c r="A498" s="3">
        <v>17</v>
      </c>
      <c r="B498" s="331" t="s">
        <v>820</v>
      </c>
    </row>
    <row r="499" spans="1:4">
      <c r="A499" s="3">
        <v>18</v>
      </c>
      <c r="B499" s="331" t="s">
        <v>821</v>
      </c>
    </row>
    <row r="500" spans="1:4">
      <c r="A500" s="3">
        <v>19</v>
      </c>
      <c r="B500" s="331" t="s">
        <v>822</v>
      </c>
    </row>
    <row r="501" spans="1:4">
      <c r="A501" s="3">
        <v>20</v>
      </c>
      <c r="B501" s="331" t="s">
        <v>823</v>
      </c>
    </row>
    <row r="502" spans="1:4">
      <c r="A502" s="3">
        <v>21</v>
      </c>
      <c r="B502" s="331" t="s">
        <v>824</v>
      </c>
    </row>
    <row r="503" spans="1:4">
      <c r="A503" s="3">
        <v>22</v>
      </c>
      <c r="B503" s="331" t="s">
        <v>825</v>
      </c>
    </row>
    <row r="504" spans="1:4">
      <c r="A504" s="3">
        <v>23</v>
      </c>
      <c r="B504" s="331" t="s">
        <v>826</v>
      </c>
    </row>
    <row r="505" spans="1:4">
      <c r="A505" s="3">
        <v>24</v>
      </c>
      <c r="B505" s="331" t="s">
        <v>827</v>
      </c>
    </row>
    <row r="506" spans="1:4">
      <c r="A506" s="10" t="s">
        <v>87</v>
      </c>
      <c r="B506" s="10" t="s">
        <v>87</v>
      </c>
      <c r="C506" s="10" t="s">
        <v>87</v>
      </c>
      <c r="D506" s="10" t="s">
        <v>87</v>
      </c>
    </row>
    <row r="515" spans="1:4">
      <c r="A515" s="3" t="s">
        <v>127</v>
      </c>
    </row>
    <row r="516" spans="1:4">
      <c r="A516" s="3" t="s">
        <v>130</v>
      </c>
    </row>
    <row r="517" spans="1:4">
      <c r="A517" s="3" t="s">
        <v>83</v>
      </c>
    </row>
    <row r="518" spans="1:4">
      <c r="A518" s="3" t="s">
        <v>189</v>
      </c>
      <c r="B518" s="6"/>
    </row>
    <row r="519" spans="1:4">
      <c r="A519" s="3" t="s">
        <v>190</v>
      </c>
      <c r="B519" s="6"/>
    </row>
    <row r="520" spans="1:4">
      <c r="A520" s="3" t="s">
        <v>85</v>
      </c>
      <c r="B520" s="3" t="s">
        <v>129</v>
      </c>
    </row>
    <row r="521" spans="1:4">
      <c r="A521" s="10" t="s">
        <v>87</v>
      </c>
      <c r="B521" s="10" t="s">
        <v>87</v>
      </c>
      <c r="C521" s="10" t="s">
        <v>87</v>
      </c>
      <c r="D521" s="10" t="s">
        <v>87</v>
      </c>
    </row>
    <row r="522" spans="1:4">
      <c r="A522" s="3">
        <v>1</v>
      </c>
      <c r="B522" s="331" t="s">
        <v>828</v>
      </c>
    </row>
    <row r="523" spans="1:4">
      <c r="A523" s="3">
        <v>2</v>
      </c>
      <c r="B523" s="331" t="s">
        <v>829</v>
      </c>
    </row>
    <row r="524" spans="1:4">
      <c r="A524" s="3">
        <v>3</v>
      </c>
      <c r="B524" s="331" t="s">
        <v>830</v>
      </c>
    </row>
    <row r="525" spans="1:4">
      <c r="A525" s="3">
        <v>4</v>
      </c>
      <c r="B525" s="331" t="s">
        <v>831</v>
      </c>
    </row>
    <row r="526" spans="1:4">
      <c r="A526" s="3">
        <v>5</v>
      </c>
      <c r="B526" s="331" t="s">
        <v>832</v>
      </c>
    </row>
    <row r="527" spans="1:4">
      <c r="A527" s="3">
        <v>6</v>
      </c>
      <c r="B527" s="331" t="s">
        <v>833</v>
      </c>
    </row>
    <row r="528" spans="1:4">
      <c r="A528" s="3">
        <v>7</v>
      </c>
      <c r="B528" s="331" t="s">
        <v>834</v>
      </c>
    </row>
    <row r="529" spans="1:2">
      <c r="A529" s="3">
        <v>8</v>
      </c>
      <c r="B529" s="331" t="s">
        <v>835</v>
      </c>
    </row>
    <row r="530" spans="1:2">
      <c r="A530" s="3">
        <v>9</v>
      </c>
      <c r="B530" s="331" t="s">
        <v>836</v>
      </c>
    </row>
    <row r="531" spans="1:2">
      <c r="A531" s="3">
        <v>10</v>
      </c>
      <c r="B531" s="331" t="s">
        <v>837</v>
      </c>
    </row>
    <row r="532" spans="1:2">
      <c r="A532" s="3">
        <v>11</v>
      </c>
      <c r="B532" s="331" t="s">
        <v>838</v>
      </c>
    </row>
    <row r="533" spans="1:2">
      <c r="A533" s="3">
        <v>12</v>
      </c>
      <c r="B533" s="331" t="s">
        <v>839</v>
      </c>
    </row>
    <row r="534" spans="1:2">
      <c r="A534" s="3">
        <v>13</v>
      </c>
      <c r="B534" s="331" t="s">
        <v>840</v>
      </c>
    </row>
    <row r="535" spans="1:2">
      <c r="A535" s="3">
        <v>14</v>
      </c>
      <c r="B535" s="331" t="s">
        <v>841</v>
      </c>
    </row>
    <row r="536" spans="1:2">
      <c r="A536" s="3">
        <v>15</v>
      </c>
      <c r="B536" s="331" t="s">
        <v>842</v>
      </c>
    </row>
    <row r="537" spans="1:2">
      <c r="A537" s="3">
        <v>16</v>
      </c>
      <c r="B537" s="331" t="s">
        <v>843</v>
      </c>
    </row>
    <row r="538" spans="1:2">
      <c r="A538" s="3">
        <v>17</v>
      </c>
      <c r="B538" s="331" t="s">
        <v>844</v>
      </c>
    </row>
    <row r="539" spans="1:2">
      <c r="A539" s="3">
        <v>18</v>
      </c>
      <c r="B539" s="331" t="s">
        <v>845</v>
      </c>
    </row>
    <row r="540" spans="1:2">
      <c r="A540" s="3">
        <v>19</v>
      </c>
      <c r="B540" s="331" t="s">
        <v>846</v>
      </c>
    </row>
    <row r="541" spans="1:2">
      <c r="A541" s="3">
        <v>20</v>
      </c>
      <c r="B541" s="331" t="s">
        <v>847</v>
      </c>
    </row>
    <row r="542" spans="1:2">
      <c r="A542" s="3">
        <v>21</v>
      </c>
      <c r="B542" s="331" t="s">
        <v>848</v>
      </c>
    </row>
    <row r="543" spans="1:2">
      <c r="A543" s="3">
        <v>22</v>
      </c>
      <c r="B543" s="331" t="s">
        <v>849</v>
      </c>
    </row>
    <row r="544" spans="1:2">
      <c r="A544" s="3">
        <v>23</v>
      </c>
      <c r="B544" s="331" t="s">
        <v>850</v>
      </c>
    </row>
    <row r="545" spans="1:4">
      <c r="A545" s="3">
        <v>24</v>
      </c>
      <c r="B545" s="331" t="s">
        <v>851</v>
      </c>
    </row>
    <row r="546" spans="1:4">
      <c r="A546" s="10" t="s">
        <v>87</v>
      </c>
      <c r="B546" s="10" t="s">
        <v>87</v>
      </c>
      <c r="C546" s="10" t="s">
        <v>87</v>
      </c>
      <c r="D546" s="10" t="s">
        <v>87</v>
      </c>
    </row>
    <row r="555" spans="1:4">
      <c r="A555" s="3" t="s">
        <v>127</v>
      </c>
    </row>
    <row r="556" spans="1:4">
      <c r="A556" s="3" t="s">
        <v>216</v>
      </c>
    </row>
    <row r="557" spans="1:4">
      <c r="A557" s="3" t="s">
        <v>83</v>
      </c>
    </row>
    <row r="558" spans="1:4">
      <c r="A558" s="3" t="s">
        <v>189</v>
      </c>
      <c r="B558" s="6"/>
    </row>
    <row r="559" spans="1:4">
      <c r="A559" s="3" t="s">
        <v>190</v>
      </c>
      <c r="B559" s="6"/>
    </row>
    <row r="560" spans="1:4">
      <c r="A560" s="3" t="s">
        <v>85</v>
      </c>
      <c r="B560" s="3" t="s">
        <v>129</v>
      </c>
    </row>
    <row r="561" spans="1:4">
      <c r="A561" s="10" t="s">
        <v>87</v>
      </c>
      <c r="B561" s="10" t="s">
        <v>87</v>
      </c>
      <c r="C561" s="10" t="s">
        <v>87</v>
      </c>
      <c r="D561" s="10" t="s">
        <v>87</v>
      </c>
    </row>
    <row r="562" spans="1:4">
      <c r="A562" s="3">
        <v>1</v>
      </c>
      <c r="B562" s="331" t="s">
        <v>852</v>
      </c>
    </row>
    <row r="563" spans="1:4">
      <c r="A563" s="3">
        <v>2</v>
      </c>
      <c r="B563" s="331" t="s">
        <v>853</v>
      </c>
    </row>
    <row r="564" spans="1:4">
      <c r="A564" s="3">
        <v>3</v>
      </c>
      <c r="B564" s="331" t="s">
        <v>854</v>
      </c>
    </row>
    <row r="565" spans="1:4">
      <c r="A565" s="3">
        <v>4</v>
      </c>
      <c r="B565" s="331" t="s">
        <v>855</v>
      </c>
    </row>
    <row r="566" spans="1:4">
      <c r="A566" s="3">
        <v>5</v>
      </c>
      <c r="B566" s="331" t="s">
        <v>856</v>
      </c>
    </row>
    <row r="567" spans="1:4">
      <c r="A567" s="3">
        <v>6</v>
      </c>
      <c r="B567" s="331" t="s">
        <v>857</v>
      </c>
    </row>
    <row r="568" spans="1:4">
      <c r="A568" s="3">
        <v>7</v>
      </c>
      <c r="B568" s="331" t="s">
        <v>858</v>
      </c>
    </row>
    <row r="569" spans="1:4">
      <c r="A569" s="3">
        <v>8</v>
      </c>
      <c r="B569" s="331" t="s">
        <v>859</v>
      </c>
    </row>
    <row r="570" spans="1:4">
      <c r="A570" s="3">
        <v>9</v>
      </c>
      <c r="B570" s="331" t="s">
        <v>860</v>
      </c>
    </row>
    <row r="571" spans="1:4">
      <c r="A571" s="3">
        <v>10</v>
      </c>
      <c r="B571" s="331" t="s">
        <v>861</v>
      </c>
    </row>
    <row r="572" spans="1:4">
      <c r="A572" s="3">
        <v>11</v>
      </c>
      <c r="B572" s="331" t="s">
        <v>862</v>
      </c>
    </row>
    <row r="573" spans="1:4">
      <c r="A573" s="3">
        <v>12</v>
      </c>
      <c r="B573" s="331" t="s">
        <v>863</v>
      </c>
    </row>
    <row r="574" spans="1:4">
      <c r="A574" s="3">
        <v>13</v>
      </c>
      <c r="B574" s="331" t="s">
        <v>864</v>
      </c>
    </row>
    <row r="575" spans="1:4">
      <c r="A575" s="3">
        <v>14</v>
      </c>
      <c r="B575" s="331" t="s">
        <v>865</v>
      </c>
    </row>
    <row r="576" spans="1:4">
      <c r="A576" s="3">
        <v>15</v>
      </c>
      <c r="B576" s="331" t="s">
        <v>866</v>
      </c>
    </row>
    <row r="577" spans="1:4">
      <c r="A577" s="3">
        <v>16</v>
      </c>
      <c r="B577" s="331" t="s">
        <v>867</v>
      </c>
    </row>
    <row r="578" spans="1:4">
      <c r="A578" s="3">
        <v>17</v>
      </c>
      <c r="B578" s="331" t="s">
        <v>868</v>
      </c>
    </row>
    <row r="579" spans="1:4">
      <c r="A579" s="3">
        <v>18</v>
      </c>
      <c r="B579" s="331" t="s">
        <v>869</v>
      </c>
    </row>
    <row r="580" spans="1:4">
      <c r="A580" s="3">
        <v>19</v>
      </c>
      <c r="B580" s="331" t="s">
        <v>870</v>
      </c>
    </row>
    <row r="581" spans="1:4">
      <c r="A581" s="3">
        <v>20</v>
      </c>
      <c r="B581" s="331" t="s">
        <v>871</v>
      </c>
    </row>
    <row r="582" spans="1:4">
      <c r="A582" s="3">
        <v>21</v>
      </c>
      <c r="B582" s="331" t="s">
        <v>872</v>
      </c>
    </row>
    <row r="583" spans="1:4">
      <c r="A583" s="3">
        <v>22</v>
      </c>
      <c r="B583" s="331" t="s">
        <v>873</v>
      </c>
    </row>
    <row r="584" spans="1:4">
      <c r="A584" s="3">
        <v>23</v>
      </c>
      <c r="B584" s="331" t="s">
        <v>874</v>
      </c>
    </row>
    <row r="585" spans="1:4">
      <c r="A585" s="3">
        <v>24</v>
      </c>
      <c r="B585" s="331" t="s">
        <v>875</v>
      </c>
    </row>
    <row r="586" spans="1:4">
      <c r="A586" s="10" t="s">
        <v>87</v>
      </c>
      <c r="B586" s="10" t="s">
        <v>87</v>
      </c>
      <c r="C586" s="10" t="s">
        <v>87</v>
      </c>
      <c r="D586" s="10" t="s">
        <v>87</v>
      </c>
    </row>
    <row r="595" spans="1:4">
      <c r="A595" s="3" t="s">
        <v>127</v>
      </c>
    </row>
    <row r="596" spans="1:4">
      <c r="A596" s="3" t="s">
        <v>217</v>
      </c>
    </row>
    <row r="597" spans="1:4">
      <c r="A597" s="3" t="s">
        <v>83</v>
      </c>
    </row>
    <row r="598" spans="1:4">
      <c r="A598" s="3" t="s">
        <v>189</v>
      </c>
      <c r="B598" s="6"/>
    </row>
    <row r="599" spans="1:4">
      <c r="A599" s="3" t="s">
        <v>190</v>
      </c>
      <c r="B599" s="6"/>
    </row>
    <row r="600" spans="1:4">
      <c r="A600" s="3" t="s">
        <v>85</v>
      </c>
      <c r="B600" s="3" t="s">
        <v>129</v>
      </c>
    </row>
    <row r="601" spans="1:4">
      <c r="A601" s="10" t="s">
        <v>87</v>
      </c>
      <c r="B601" s="10" t="s">
        <v>87</v>
      </c>
      <c r="C601" s="10" t="s">
        <v>87</v>
      </c>
      <c r="D601" s="10" t="s">
        <v>87</v>
      </c>
    </row>
    <row r="602" spans="1:4">
      <c r="A602" s="3">
        <v>1</v>
      </c>
      <c r="B602" s="331" t="s">
        <v>876</v>
      </c>
    </row>
    <row r="603" spans="1:4">
      <c r="A603" s="3">
        <v>2</v>
      </c>
      <c r="B603" s="331" t="s">
        <v>877</v>
      </c>
    </row>
    <row r="604" spans="1:4">
      <c r="A604" s="3">
        <v>3</v>
      </c>
      <c r="B604" s="331" t="s">
        <v>878</v>
      </c>
    </row>
    <row r="605" spans="1:4">
      <c r="A605" s="3">
        <v>4</v>
      </c>
      <c r="B605" s="331" t="s">
        <v>879</v>
      </c>
    </row>
    <row r="606" spans="1:4">
      <c r="A606" s="3">
        <v>5</v>
      </c>
      <c r="B606" s="331" t="s">
        <v>880</v>
      </c>
    </row>
    <row r="607" spans="1:4">
      <c r="A607" s="3">
        <v>6</v>
      </c>
      <c r="B607" s="331" t="s">
        <v>881</v>
      </c>
    </row>
    <row r="608" spans="1:4">
      <c r="A608" s="3">
        <v>7</v>
      </c>
      <c r="B608" s="331" t="s">
        <v>882</v>
      </c>
    </row>
    <row r="609" spans="1:2">
      <c r="A609" s="3">
        <v>8</v>
      </c>
      <c r="B609" s="331" t="s">
        <v>883</v>
      </c>
    </row>
    <row r="610" spans="1:2">
      <c r="A610" s="3">
        <v>9</v>
      </c>
      <c r="B610" s="331" t="s">
        <v>884</v>
      </c>
    </row>
    <row r="611" spans="1:2">
      <c r="A611" s="3">
        <v>10</v>
      </c>
      <c r="B611" s="331" t="s">
        <v>885</v>
      </c>
    </row>
    <row r="612" spans="1:2">
      <c r="A612" s="3">
        <v>11</v>
      </c>
      <c r="B612" s="331" t="s">
        <v>886</v>
      </c>
    </row>
    <row r="613" spans="1:2">
      <c r="A613" s="3">
        <v>12</v>
      </c>
      <c r="B613" s="331" t="s">
        <v>887</v>
      </c>
    </row>
    <row r="614" spans="1:2">
      <c r="A614" s="3">
        <v>13</v>
      </c>
      <c r="B614" s="331" t="s">
        <v>888</v>
      </c>
    </row>
    <row r="615" spans="1:2">
      <c r="A615" s="3">
        <v>14</v>
      </c>
      <c r="B615" s="331" t="s">
        <v>889</v>
      </c>
    </row>
    <row r="616" spans="1:2">
      <c r="A616" s="3">
        <v>15</v>
      </c>
      <c r="B616" s="331" t="s">
        <v>890</v>
      </c>
    </row>
    <row r="617" spans="1:2">
      <c r="A617" s="3">
        <v>16</v>
      </c>
      <c r="B617" s="331" t="s">
        <v>891</v>
      </c>
    </row>
    <row r="618" spans="1:2">
      <c r="A618" s="3">
        <v>17</v>
      </c>
      <c r="B618" s="331" t="s">
        <v>892</v>
      </c>
    </row>
    <row r="619" spans="1:2">
      <c r="A619" s="3">
        <v>18</v>
      </c>
      <c r="B619" s="331" t="s">
        <v>893</v>
      </c>
    </row>
    <row r="620" spans="1:2">
      <c r="A620" s="3">
        <v>19</v>
      </c>
      <c r="B620" s="331" t="s">
        <v>894</v>
      </c>
    </row>
    <row r="621" spans="1:2">
      <c r="A621" s="3">
        <v>20</v>
      </c>
      <c r="B621" s="331" t="s">
        <v>895</v>
      </c>
    </row>
    <row r="622" spans="1:2">
      <c r="A622" s="3">
        <v>21</v>
      </c>
      <c r="B622" s="331" t="s">
        <v>896</v>
      </c>
    </row>
    <row r="623" spans="1:2">
      <c r="A623" s="3">
        <v>22</v>
      </c>
      <c r="B623" s="331" t="s">
        <v>897</v>
      </c>
    </row>
    <row r="624" spans="1:2">
      <c r="A624" s="3">
        <v>23</v>
      </c>
      <c r="B624" s="331" t="s">
        <v>898</v>
      </c>
    </row>
    <row r="625" spans="1:4">
      <c r="A625" s="3">
        <v>24</v>
      </c>
      <c r="B625" s="331" t="s">
        <v>899</v>
      </c>
    </row>
    <row r="626" spans="1:4">
      <c r="A626" s="10" t="s">
        <v>87</v>
      </c>
      <c r="B626" s="10" t="s">
        <v>87</v>
      </c>
      <c r="C626" s="10" t="s">
        <v>87</v>
      </c>
      <c r="D626" s="10" t="s">
        <v>87</v>
      </c>
    </row>
    <row r="635" spans="1:4">
      <c r="A635" s="3" t="s">
        <v>218</v>
      </c>
    </row>
    <row r="636" spans="1:4">
      <c r="A636" s="3" t="s">
        <v>134</v>
      </c>
    </row>
    <row r="637" spans="1:4">
      <c r="A637" s="3" t="s">
        <v>135</v>
      </c>
    </row>
    <row r="638" spans="1:4">
      <c r="A638" s="3" t="s">
        <v>189</v>
      </c>
      <c r="B638" s="6"/>
    </row>
    <row r="639" spans="1:4">
      <c r="A639" s="3" t="s">
        <v>190</v>
      </c>
      <c r="B639" s="6"/>
    </row>
    <row r="640" spans="1:4">
      <c r="A640" s="3" t="s">
        <v>85</v>
      </c>
      <c r="B640" s="7" t="s">
        <v>136</v>
      </c>
    </row>
    <row r="641" spans="1:4">
      <c r="A641" s="10" t="s">
        <v>87</v>
      </c>
      <c r="B641" s="10" t="s">
        <v>87</v>
      </c>
      <c r="C641" s="10" t="s">
        <v>87</v>
      </c>
      <c r="D641" s="10" t="s">
        <v>87</v>
      </c>
    </row>
    <row r="642" spans="1:4">
      <c r="A642" s="3">
        <v>1</v>
      </c>
      <c r="B642" s="331" t="s">
        <v>900</v>
      </c>
    </row>
    <row r="643" spans="1:4">
      <c r="A643" s="3">
        <v>2</v>
      </c>
      <c r="B643" s="331" t="s">
        <v>901</v>
      </c>
    </row>
    <row r="644" spans="1:4">
      <c r="A644" s="3">
        <v>3</v>
      </c>
      <c r="B644" s="331" t="s">
        <v>902</v>
      </c>
    </row>
    <row r="645" spans="1:4">
      <c r="A645" s="3">
        <v>4</v>
      </c>
      <c r="B645" s="331" t="s">
        <v>903</v>
      </c>
    </row>
    <row r="646" spans="1:4">
      <c r="A646" s="3">
        <v>5</v>
      </c>
      <c r="B646" s="331" t="s">
        <v>904</v>
      </c>
    </row>
    <row r="647" spans="1:4">
      <c r="A647" s="3">
        <v>6</v>
      </c>
      <c r="B647" s="331" t="s">
        <v>905</v>
      </c>
    </row>
    <row r="648" spans="1:4">
      <c r="A648" s="3">
        <v>7</v>
      </c>
      <c r="B648" s="331" t="s">
        <v>906</v>
      </c>
    </row>
    <row r="649" spans="1:4">
      <c r="A649" s="3">
        <v>8</v>
      </c>
      <c r="B649" s="331" t="s">
        <v>907</v>
      </c>
    </row>
    <row r="650" spans="1:4">
      <c r="A650" s="3">
        <v>9</v>
      </c>
      <c r="B650" s="331" t="s">
        <v>908</v>
      </c>
    </row>
    <row r="651" spans="1:4">
      <c r="A651" s="3">
        <v>10</v>
      </c>
      <c r="B651" s="331" t="s">
        <v>909</v>
      </c>
    </row>
    <row r="652" spans="1:4">
      <c r="A652" s="3">
        <v>11</v>
      </c>
      <c r="B652" s="331" t="s">
        <v>910</v>
      </c>
    </row>
    <row r="653" spans="1:4">
      <c r="A653" s="3">
        <v>12</v>
      </c>
      <c r="B653" s="331" t="s">
        <v>911</v>
      </c>
    </row>
    <row r="654" spans="1:4">
      <c r="A654" s="3">
        <v>13</v>
      </c>
      <c r="B654" s="331" t="s">
        <v>912</v>
      </c>
    </row>
    <row r="655" spans="1:4">
      <c r="A655" s="3">
        <v>14</v>
      </c>
      <c r="B655" s="331" t="s">
        <v>913</v>
      </c>
    </row>
    <row r="656" spans="1:4">
      <c r="A656" s="3">
        <v>15</v>
      </c>
      <c r="B656" s="331" t="s">
        <v>914</v>
      </c>
    </row>
    <row r="657" spans="1:4">
      <c r="A657" s="3">
        <v>16</v>
      </c>
      <c r="B657" s="331" t="s">
        <v>915</v>
      </c>
    </row>
    <row r="658" spans="1:4">
      <c r="A658" s="3">
        <v>17</v>
      </c>
      <c r="B658" s="331" t="s">
        <v>916</v>
      </c>
    </row>
    <row r="659" spans="1:4">
      <c r="A659" s="3">
        <v>18</v>
      </c>
      <c r="B659" s="331" t="s">
        <v>917</v>
      </c>
    </row>
    <row r="660" spans="1:4">
      <c r="A660" s="3">
        <v>19</v>
      </c>
      <c r="B660" s="331" t="s">
        <v>918</v>
      </c>
    </row>
    <row r="661" spans="1:4">
      <c r="A661" s="3">
        <v>20</v>
      </c>
      <c r="B661" s="331" t="s">
        <v>919</v>
      </c>
    </row>
    <row r="662" spans="1:4">
      <c r="A662" s="3">
        <v>21</v>
      </c>
      <c r="B662" s="331" t="s">
        <v>920</v>
      </c>
    </row>
    <row r="663" spans="1:4">
      <c r="A663" s="3">
        <v>22</v>
      </c>
      <c r="B663" s="331" t="s">
        <v>921</v>
      </c>
    </row>
    <row r="664" spans="1:4">
      <c r="A664" s="3">
        <v>23</v>
      </c>
      <c r="B664" s="331" t="s">
        <v>922</v>
      </c>
    </row>
    <row r="665" spans="1:4">
      <c r="A665" s="3">
        <v>24</v>
      </c>
      <c r="B665" s="331" t="s">
        <v>923</v>
      </c>
    </row>
    <row r="666" spans="1:4">
      <c r="A666" s="10" t="s">
        <v>87</v>
      </c>
      <c r="B666" s="10" t="s">
        <v>87</v>
      </c>
      <c r="C666" s="10" t="s">
        <v>87</v>
      </c>
      <c r="D666" s="10" t="s">
        <v>87</v>
      </c>
    </row>
    <row r="675" spans="1:4">
      <c r="A675" s="3" t="s">
        <v>218</v>
      </c>
    </row>
    <row r="676" spans="1:4">
      <c r="A676" s="3" t="s">
        <v>137</v>
      </c>
    </row>
    <row r="677" spans="1:4">
      <c r="A677" s="3" t="s">
        <v>135</v>
      </c>
    </row>
    <row r="678" spans="1:4">
      <c r="A678" s="3" t="s">
        <v>189</v>
      </c>
      <c r="B678" s="6"/>
    </row>
    <row r="679" spans="1:4">
      <c r="A679" s="3" t="s">
        <v>190</v>
      </c>
      <c r="B679" s="6"/>
    </row>
    <row r="680" spans="1:4">
      <c r="A680" s="3" t="s">
        <v>85</v>
      </c>
      <c r="B680" s="7" t="s">
        <v>136</v>
      </c>
    </row>
    <row r="681" spans="1:4">
      <c r="A681" s="10" t="s">
        <v>87</v>
      </c>
      <c r="B681" s="10" t="s">
        <v>87</v>
      </c>
      <c r="C681" s="10" t="s">
        <v>87</v>
      </c>
      <c r="D681" s="10" t="s">
        <v>87</v>
      </c>
    </row>
    <row r="682" spans="1:4">
      <c r="A682" s="3">
        <v>1</v>
      </c>
      <c r="B682" s="331" t="s">
        <v>924</v>
      </c>
    </row>
    <row r="683" spans="1:4">
      <c r="A683" s="3">
        <v>2</v>
      </c>
      <c r="B683" s="331" t="s">
        <v>925</v>
      </c>
    </row>
    <row r="684" spans="1:4">
      <c r="A684" s="3">
        <v>3</v>
      </c>
      <c r="B684" s="331" t="s">
        <v>926</v>
      </c>
    </row>
    <row r="685" spans="1:4">
      <c r="A685" s="3">
        <v>4</v>
      </c>
      <c r="B685" s="331" t="s">
        <v>927</v>
      </c>
    </row>
    <row r="686" spans="1:4">
      <c r="A686" s="3">
        <v>5</v>
      </c>
      <c r="B686" s="331" t="s">
        <v>928</v>
      </c>
    </row>
    <row r="687" spans="1:4">
      <c r="A687" s="3">
        <v>6</v>
      </c>
      <c r="B687" s="331" t="s">
        <v>929</v>
      </c>
    </row>
    <row r="688" spans="1:4">
      <c r="A688" s="3">
        <v>7</v>
      </c>
      <c r="B688" s="331" t="s">
        <v>930</v>
      </c>
    </row>
    <row r="689" spans="1:2">
      <c r="A689" s="3">
        <v>8</v>
      </c>
      <c r="B689" s="331" t="s">
        <v>931</v>
      </c>
    </row>
    <row r="690" spans="1:2">
      <c r="A690" s="3">
        <v>9</v>
      </c>
      <c r="B690" s="331" t="s">
        <v>932</v>
      </c>
    </row>
    <row r="691" spans="1:2">
      <c r="A691" s="3">
        <v>10</v>
      </c>
      <c r="B691" s="331" t="s">
        <v>933</v>
      </c>
    </row>
    <row r="692" spans="1:2">
      <c r="A692" s="3">
        <v>11</v>
      </c>
      <c r="B692" s="331" t="s">
        <v>934</v>
      </c>
    </row>
    <row r="693" spans="1:2">
      <c r="A693" s="3">
        <v>12</v>
      </c>
      <c r="B693" s="331" t="s">
        <v>935</v>
      </c>
    </row>
    <row r="694" spans="1:2">
      <c r="A694" s="3">
        <v>13</v>
      </c>
      <c r="B694" s="331" t="s">
        <v>936</v>
      </c>
    </row>
    <row r="695" spans="1:2">
      <c r="A695" s="3">
        <v>14</v>
      </c>
      <c r="B695" s="331" t="s">
        <v>937</v>
      </c>
    </row>
    <row r="696" spans="1:2">
      <c r="A696" s="3">
        <v>15</v>
      </c>
      <c r="B696" s="331" t="s">
        <v>938</v>
      </c>
    </row>
    <row r="697" spans="1:2">
      <c r="A697" s="3">
        <v>16</v>
      </c>
      <c r="B697" s="331" t="s">
        <v>939</v>
      </c>
    </row>
    <row r="698" spans="1:2">
      <c r="A698" s="3">
        <v>17</v>
      </c>
      <c r="B698" s="331" t="s">
        <v>940</v>
      </c>
    </row>
    <row r="699" spans="1:2">
      <c r="A699" s="3">
        <v>18</v>
      </c>
      <c r="B699" s="331" t="s">
        <v>941</v>
      </c>
    </row>
    <row r="700" spans="1:2">
      <c r="A700" s="3">
        <v>19</v>
      </c>
      <c r="B700" s="331" t="s">
        <v>942</v>
      </c>
    </row>
    <row r="701" spans="1:2">
      <c r="A701" s="3">
        <v>20</v>
      </c>
      <c r="B701" s="331" t="s">
        <v>943</v>
      </c>
    </row>
    <row r="702" spans="1:2">
      <c r="A702" s="3">
        <v>21</v>
      </c>
      <c r="B702" s="331" t="s">
        <v>944</v>
      </c>
    </row>
    <row r="703" spans="1:2">
      <c r="A703" s="3">
        <v>22</v>
      </c>
      <c r="B703" s="331" t="s">
        <v>945</v>
      </c>
    </row>
    <row r="704" spans="1:2">
      <c r="A704" s="3">
        <v>23</v>
      </c>
      <c r="B704" s="331" t="s">
        <v>946</v>
      </c>
    </row>
    <row r="705" spans="1:4">
      <c r="A705" s="3">
        <v>24</v>
      </c>
      <c r="B705" s="331" t="s">
        <v>947</v>
      </c>
    </row>
    <row r="706" spans="1:4">
      <c r="A706" s="10" t="s">
        <v>87</v>
      </c>
      <c r="B706" s="10" t="s">
        <v>87</v>
      </c>
      <c r="C706" s="10" t="s">
        <v>87</v>
      </c>
      <c r="D706" s="10" t="s">
        <v>87</v>
      </c>
    </row>
    <row r="715" spans="1:4">
      <c r="A715" s="3" t="s">
        <v>138</v>
      </c>
    </row>
    <row r="716" spans="1:4">
      <c r="A716" s="3" t="s">
        <v>139</v>
      </c>
    </row>
    <row r="717" spans="1:4">
      <c r="A717" s="3" t="s">
        <v>140</v>
      </c>
    </row>
    <row r="718" spans="1:4">
      <c r="A718" s="3" t="s">
        <v>83</v>
      </c>
    </row>
    <row r="719" spans="1:4">
      <c r="A719" s="3" t="s">
        <v>189</v>
      </c>
      <c r="B719" s="6"/>
    </row>
    <row r="720" spans="1:4">
      <c r="A720" s="3" t="s">
        <v>190</v>
      </c>
      <c r="B720" s="6"/>
    </row>
    <row r="721" spans="1:4">
      <c r="A721" s="3" t="s">
        <v>141</v>
      </c>
      <c r="B721" s="7" t="s">
        <v>142</v>
      </c>
    </row>
    <row r="722" spans="1:4">
      <c r="A722" s="10" t="s">
        <v>87</v>
      </c>
      <c r="B722" s="10" t="s">
        <v>87</v>
      </c>
      <c r="C722" s="10" t="s">
        <v>87</v>
      </c>
      <c r="D722" s="10" t="s">
        <v>87</v>
      </c>
    </row>
    <row r="723" spans="1:4">
      <c r="A723" s="3">
        <v>-50</v>
      </c>
      <c r="B723" s="331" t="s">
        <v>948</v>
      </c>
    </row>
    <row r="724" spans="1:4">
      <c r="A724" s="3">
        <v>-49</v>
      </c>
      <c r="B724" s="331" t="s">
        <v>949</v>
      </c>
    </row>
    <row r="725" spans="1:4">
      <c r="A725" s="3">
        <v>-48</v>
      </c>
      <c r="B725" s="331" t="s">
        <v>950</v>
      </c>
    </row>
    <row r="726" spans="1:4">
      <c r="A726" s="3">
        <v>-47</v>
      </c>
      <c r="B726" s="331" t="s">
        <v>951</v>
      </c>
    </row>
    <row r="727" spans="1:4">
      <c r="A727" s="3">
        <v>-46</v>
      </c>
      <c r="B727" s="331" t="s">
        <v>952</v>
      </c>
    </row>
    <row r="728" spans="1:4">
      <c r="A728" s="3">
        <v>-45</v>
      </c>
      <c r="B728" s="331" t="s">
        <v>953</v>
      </c>
    </row>
    <row r="729" spans="1:4">
      <c r="A729" s="3">
        <v>-44</v>
      </c>
      <c r="B729" s="331" t="s">
        <v>954</v>
      </c>
    </row>
    <row r="730" spans="1:4">
      <c r="A730" s="3">
        <v>-43</v>
      </c>
      <c r="B730" s="331" t="s">
        <v>955</v>
      </c>
    </row>
    <row r="731" spans="1:4">
      <c r="A731" s="3">
        <v>-42</v>
      </c>
      <c r="B731" s="331" t="s">
        <v>956</v>
      </c>
    </row>
    <row r="732" spans="1:4">
      <c r="A732" s="3">
        <v>-41</v>
      </c>
      <c r="B732" s="331" t="s">
        <v>957</v>
      </c>
    </row>
    <row r="733" spans="1:4">
      <c r="A733" s="3">
        <v>-40</v>
      </c>
      <c r="B733" s="331" t="s">
        <v>958</v>
      </c>
    </row>
    <row r="734" spans="1:4">
      <c r="A734" s="3">
        <v>-39</v>
      </c>
      <c r="B734" s="331" t="s">
        <v>959</v>
      </c>
    </row>
    <row r="735" spans="1:4">
      <c r="A735" s="3">
        <v>-38</v>
      </c>
      <c r="B735" s="331" t="s">
        <v>960</v>
      </c>
    </row>
    <row r="736" spans="1:4">
      <c r="A736" s="3">
        <v>-37</v>
      </c>
      <c r="B736" s="331" t="s">
        <v>961</v>
      </c>
    </row>
    <row r="737" spans="1:2">
      <c r="A737" s="3">
        <v>-36</v>
      </c>
      <c r="B737" s="331" t="s">
        <v>962</v>
      </c>
    </row>
    <row r="738" spans="1:2">
      <c r="A738" s="3">
        <v>-35</v>
      </c>
      <c r="B738" s="331" t="s">
        <v>963</v>
      </c>
    </row>
    <row r="739" spans="1:2">
      <c r="A739" s="3">
        <v>-34</v>
      </c>
      <c r="B739" s="331" t="s">
        <v>964</v>
      </c>
    </row>
    <row r="740" spans="1:2">
      <c r="A740" s="3">
        <v>-33</v>
      </c>
      <c r="B740" s="331" t="s">
        <v>965</v>
      </c>
    </row>
    <row r="741" spans="1:2">
      <c r="A741" s="3">
        <v>-32</v>
      </c>
      <c r="B741" s="331" t="s">
        <v>966</v>
      </c>
    </row>
    <row r="742" spans="1:2">
      <c r="A742" s="3">
        <v>-31</v>
      </c>
      <c r="B742" s="331" t="s">
        <v>967</v>
      </c>
    </row>
    <row r="743" spans="1:2">
      <c r="A743" s="3">
        <v>-30</v>
      </c>
      <c r="B743" s="331" t="s">
        <v>968</v>
      </c>
    </row>
    <row r="744" spans="1:2">
      <c r="A744" s="3">
        <v>-29</v>
      </c>
      <c r="B744" s="331" t="s">
        <v>969</v>
      </c>
    </row>
    <row r="745" spans="1:2">
      <c r="A745" s="3">
        <v>-28</v>
      </c>
      <c r="B745" s="331" t="s">
        <v>970</v>
      </c>
    </row>
    <row r="746" spans="1:2">
      <c r="A746" s="3">
        <v>-27</v>
      </c>
      <c r="B746" s="331" t="s">
        <v>971</v>
      </c>
    </row>
    <row r="747" spans="1:2">
      <c r="A747" s="3">
        <v>-26</v>
      </c>
      <c r="B747" s="331" t="s">
        <v>972</v>
      </c>
    </row>
    <row r="748" spans="1:2">
      <c r="A748" s="3">
        <v>-25</v>
      </c>
      <c r="B748" s="331" t="s">
        <v>973</v>
      </c>
    </row>
    <row r="749" spans="1:2">
      <c r="A749" s="3">
        <v>-24</v>
      </c>
      <c r="B749" s="331" t="s">
        <v>974</v>
      </c>
    </row>
    <row r="750" spans="1:2">
      <c r="A750" s="3">
        <v>-23</v>
      </c>
      <c r="B750" s="331" t="s">
        <v>975</v>
      </c>
    </row>
    <row r="751" spans="1:2">
      <c r="A751" s="3">
        <v>-22</v>
      </c>
      <c r="B751" s="331" t="s">
        <v>976</v>
      </c>
    </row>
    <row r="752" spans="1:2">
      <c r="A752" s="3">
        <v>-21</v>
      </c>
      <c r="B752" s="331" t="s">
        <v>977</v>
      </c>
    </row>
    <row r="753" spans="1:2">
      <c r="A753" s="3">
        <v>-20</v>
      </c>
      <c r="B753" s="331" t="s">
        <v>978</v>
      </c>
    </row>
    <row r="754" spans="1:2">
      <c r="A754" s="3">
        <v>-19</v>
      </c>
      <c r="B754" s="331" t="s">
        <v>979</v>
      </c>
    </row>
    <row r="755" spans="1:2">
      <c r="A755" s="3">
        <v>-18</v>
      </c>
      <c r="B755" s="331" t="s">
        <v>980</v>
      </c>
    </row>
    <row r="756" spans="1:2">
      <c r="A756" s="3">
        <v>-17</v>
      </c>
      <c r="B756" s="331" t="s">
        <v>981</v>
      </c>
    </row>
    <row r="757" spans="1:2">
      <c r="A757" s="3">
        <v>-16</v>
      </c>
      <c r="B757" s="331" t="s">
        <v>982</v>
      </c>
    </row>
    <row r="758" spans="1:2">
      <c r="A758" s="3">
        <v>-15</v>
      </c>
      <c r="B758" s="331" t="s">
        <v>983</v>
      </c>
    </row>
    <row r="759" spans="1:2">
      <c r="A759" s="3">
        <v>-14</v>
      </c>
      <c r="B759" s="331" t="s">
        <v>984</v>
      </c>
    </row>
    <row r="760" spans="1:2">
      <c r="A760" s="3">
        <v>-13</v>
      </c>
      <c r="B760" s="331" t="s">
        <v>985</v>
      </c>
    </row>
    <row r="761" spans="1:2">
      <c r="A761" s="3">
        <v>-12</v>
      </c>
      <c r="B761" s="331" t="s">
        <v>986</v>
      </c>
    </row>
    <row r="762" spans="1:2">
      <c r="A762" s="3">
        <v>-11</v>
      </c>
      <c r="B762" s="331" t="s">
        <v>987</v>
      </c>
    </row>
    <row r="763" spans="1:2">
      <c r="A763" s="3">
        <v>-10</v>
      </c>
      <c r="B763" s="331" t="s">
        <v>988</v>
      </c>
    </row>
    <row r="764" spans="1:2">
      <c r="A764" s="3">
        <v>-9</v>
      </c>
      <c r="B764" s="331" t="s">
        <v>989</v>
      </c>
    </row>
    <row r="765" spans="1:2">
      <c r="A765" s="3">
        <v>-8</v>
      </c>
      <c r="B765" s="331" t="s">
        <v>990</v>
      </c>
    </row>
    <row r="766" spans="1:2">
      <c r="A766" s="3">
        <v>-7</v>
      </c>
      <c r="B766" s="331" t="s">
        <v>991</v>
      </c>
    </row>
    <row r="767" spans="1:2">
      <c r="A767" s="3">
        <v>-6</v>
      </c>
      <c r="B767" s="331" t="s">
        <v>992</v>
      </c>
    </row>
    <row r="768" spans="1:2">
      <c r="A768" s="3">
        <v>-5</v>
      </c>
      <c r="B768" s="331" t="s">
        <v>993</v>
      </c>
    </row>
    <row r="769" spans="1:2">
      <c r="A769" s="3">
        <v>-4</v>
      </c>
      <c r="B769" s="331" t="s">
        <v>994</v>
      </c>
    </row>
    <row r="770" spans="1:2">
      <c r="A770" s="3">
        <v>-3</v>
      </c>
      <c r="B770" s="331" t="s">
        <v>995</v>
      </c>
    </row>
    <row r="771" spans="1:2">
      <c r="A771" s="3">
        <v>-2</v>
      </c>
      <c r="B771" s="331" t="s">
        <v>996</v>
      </c>
    </row>
    <row r="772" spans="1:2">
      <c r="A772" s="3">
        <v>-1</v>
      </c>
      <c r="B772" s="331" t="s">
        <v>997</v>
      </c>
    </row>
    <row r="773" spans="1:2">
      <c r="A773" s="3">
        <v>0</v>
      </c>
      <c r="B773" s="331" t="s">
        <v>998</v>
      </c>
    </row>
    <row r="774" spans="1:2">
      <c r="A774" s="3">
        <v>1</v>
      </c>
      <c r="B774" s="331" t="s">
        <v>999</v>
      </c>
    </row>
    <row r="775" spans="1:2">
      <c r="A775" s="3">
        <v>2</v>
      </c>
      <c r="B775" s="331" t="s">
        <v>1000</v>
      </c>
    </row>
    <row r="776" spans="1:2">
      <c r="A776" s="3">
        <v>3</v>
      </c>
      <c r="B776" s="331" t="s">
        <v>1001</v>
      </c>
    </row>
    <row r="777" spans="1:2">
      <c r="A777" s="3">
        <v>4</v>
      </c>
      <c r="B777" s="331" t="s">
        <v>1002</v>
      </c>
    </row>
    <row r="778" spans="1:2">
      <c r="A778" s="3">
        <v>5</v>
      </c>
      <c r="B778" s="331" t="s">
        <v>1003</v>
      </c>
    </row>
    <row r="779" spans="1:2">
      <c r="A779" s="3">
        <v>6</v>
      </c>
      <c r="B779" s="331" t="s">
        <v>1004</v>
      </c>
    </row>
    <row r="780" spans="1:2">
      <c r="A780" s="3">
        <v>7</v>
      </c>
      <c r="B780" s="331" t="s">
        <v>1005</v>
      </c>
    </row>
    <row r="781" spans="1:2">
      <c r="A781" s="3">
        <v>8</v>
      </c>
      <c r="B781" s="331" t="s">
        <v>1006</v>
      </c>
    </row>
    <row r="782" spans="1:2">
      <c r="A782" s="3">
        <v>9</v>
      </c>
      <c r="B782" s="331" t="s">
        <v>1007</v>
      </c>
    </row>
    <row r="783" spans="1:2">
      <c r="A783" s="3">
        <v>10</v>
      </c>
      <c r="B783" s="331" t="s">
        <v>1008</v>
      </c>
    </row>
    <row r="784" spans="1:2">
      <c r="A784" s="3">
        <v>11</v>
      </c>
      <c r="B784" s="331" t="s">
        <v>1009</v>
      </c>
    </row>
    <row r="785" spans="1:2">
      <c r="A785" s="3">
        <v>12</v>
      </c>
      <c r="B785" s="331" t="s">
        <v>1010</v>
      </c>
    </row>
    <row r="786" spans="1:2">
      <c r="A786" s="3">
        <v>13</v>
      </c>
      <c r="B786" s="331" t="s">
        <v>1011</v>
      </c>
    </row>
    <row r="787" spans="1:2">
      <c r="A787" s="3">
        <v>14</v>
      </c>
      <c r="B787" s="331" t="s">
        <v>1012</v>
      </c>
    </row>
    <row r="788" spans="1:2">
      <c r="A788" s="3">
        <v>15</v>
      </c>
      <c r="B788" s="331" t="s">
        <v>1013</v>
      </c>
    </row>
    <row r="789" spans="1:2">
      <c r="A789" s="3">
        <v>16</v>
      </c>
      <c r="B789" s="331" t="s">
        <v>1014</v>
      </c>
    </row>
    <row r="790" spans="1:2">
      <c r="A790" s="3">
        <v>17</v>
      </c>
      <c r="B790" s="331" t="s">
        <v>1015</v>
      </c>
    </row>
    <row r="791" spans="1:2">
      <c r="A791" s="3">
        <v>18</v>
      </c>
      <c r="B791" s="331" t="s">
        <v>1016</v>
      </c>
    </row>
    <row r="792" spans="1:2">
      <c r="A792" s="3">
        <v>19</v>
      </c>
      <c r="B792" s="331" t="s">
        <v>1017</v>
      </c>
    </row>
    <row r="793" spans="1:2">
      <c r="A793" s="3">
        <v>20</v>
      </c>
      <c r="B793" s="331" t="s">
        <v>1018</v>
      </c>
    </row>
    <row r="794" spans="1:2">
      <c r="A794" s="3">
        <v>21</v>
      </c>
      <c r="B794" s="331" t="s">
        <v>1019</v>
      </c>
    </row>
    <row r="795" spans="1:2">
      <c r="A795" s="3">
        <v>22</v>
      </c>
      <c r="B795" s="331" t="s">
        <v>1020</v>
      </c>
    </row>
    <row r="796" spans="1:2">
      <c r="A796" s="3">
        <v>23</v>
      </c>
      <c r="B796" s="331" t="s">
        <v>1021</v>
      </c>
    </row>
    <row r="797" spans="1:2">
      <c r="A797" s="3">
        <v>24</v>
      </c>
      <c r="B797" s="331" t="s">
        <v>1022</v>
      </c>
    </row>
    <row r="798" spans="1:2">
      <c r="A798" s="3">
        <v>25</v>
      </c>
      <c r="B798" s="331" t="s">
        <v>1023</v>
      </c>
    </row>
    <row r="799" spans="1:2">
      <c r="A799" s="3">
        <v>26</v>
      </c>
      <c r="B799" s="331" t="s">
        <v>1024</v>
      </c>
    </row>
    <row r="800" spans="1:2">
      <c r="A800" s="3">
        <v>27</v>
      </c>
      <c r="B800" s="331" t="s">
        <v>1025</v>
      </c>
    </row>
    <row r="801" spans="1:2">
      <c r="A801" s="3">
        <v>28</v>
      </c>
      <c r="B801" s="331" t="s">
        <v>1026</v>
      </c>
    </row>
    <row r="802" spans="1:2">
      <c r="A802" s="3">
        <v>29</v>
      </c>
      <c r="B802" s="331" t="s">
        <v>1027</v>
      </c>
    </row>
    <row r="803" spans="1:2">
      <c r="A803" s="3">
        <v>30</v>
      </c>
      <c r="B803" s="331" t="s">
        <v>1028</v>
      </c>
    </row>
    <row r="804" spans="1:2">
      <c r="A804" s="3">
        <v>31</v>
      </c>
      <c r="B804" s="331" t="s">
        <v>1029</v>
      </c>
    </row>
    <row r="805" spans="1:2">
      <c r="A805" s="3">
        <v>32</v>
      </c>
      <c r="B805" s="331" t="s">
        <v>1030</v>
      </c>
    </row>
    <row r="806" spans="1:2">
      <c r="A806" s="3">
        <v>33</v>
      </c>
      <c r="B806" s="331" t="s">
        <v>1031</v>
      </c>
    </row>
    <row r="807" spans="1:2">
      <c r="A807" s="3">
        <v>34</v>
      </c>
      <c r="B807" s="331" t="s">
        <v>1032</v>
      </c>
    </row>
    <row r="808" spans="1:2">
      <c r="A808" s="3">
        <v>35</v>
      </c>
      <c r="B808" s="331" t="s">
        <v>1033</v>
      </c>
    </row>
    <row r="809" spans="1:2">
      <c r="A809" s="3">
        <v>36</v>
      </c>
      <c r="B809" s="331" t="s">
        <v>1034</v>
      </c>
    </row>
    <row r="810" spans="1:2">
      <c r="A810" s="3">
        <v>37</v>
      </c>
      <c r="B810" s="331" t="s">
        <v>1035</v>
      </c>
    </row>
    <row r="811" spans="1:2">
      <c r="A811" s="3">
        <v>38</v>
      </c>
      <c r="B811" s="331" t="s">
        <v>1036</v>
      </c>
    </row>
    <row r="812" spans="1:2">
      <c r="A812" s="3">
        <v>39</v>
      </c>
      <c r="B812" s="331" t="s">
        <v>1037</v>
      </c>
    </row>
    <row r="813" spans="1:2">
      <c r="A813" s="3">
        <v>40</v>
      </c>
      <c r="B813" s="331" t="s">
        <v>1038</v>
      </c>
    </row>
    <row r="814" spans="1:2">
      <c r="A814" s="3">
        <v>41</v>
      </c>
      <c r="B814" s="331" t="s">
        <v>1039</v>
      </c>
    </row>
    <row r="815" spans="1:2">
      <c r="A815" s="3">
        <v>42</v>
      </c>
      <c r="B815" s="331" t="s">
        <v>1040</v>
      </c>
    </row>
    <row r="816" spans="1:2">
      <c r="A816" s="3">
        <v>43</v>
      </c>
      <c r="B816" s="331" t="s">
        <v>1041</v>
      </c>
    </row>
    <row r="817" spans="1:2">
      <c r="A817" s="3">
        <v>44</v>
      </c>
      <c r="B817" s="331" t="s">
        <v>1042</v>
      </c>
    </row>
    <row r="818" spans="1:2">
      <c r="A818" s="3">
        <v>45</v>
      </c>
      <c r="B818" s="331" t="s">
        <v>1043</v>
      </c>
    </row>
    <row r="819" spans="1:2">
      <c r="A819" s="3">
        <v>46</v>
      </c>
      <c r="B819" s="331" t="s">
        <v>1044</v>
      </c>
    </row>
    <row r="820" spans="1:2">
      <c r="A820" s="3">
        <v>47</v>
      </c>
      <c r="B820" s="331" t="s">
        <v>1045</v>
      </c>
    </row>
    <row r="821" spans="1:2">
      <c r="A821" s="3">
        <v>48</v>
      </c>
      <c r="B821" s="331" t="s">
        <v>1046</v>
      </c>
    </row>
    <row r="822" spans="1:2">
      <c r="A822" s="3">
        <v>49</v>
      </c>
      <c r="B822" s="331" t="s">
        <v>1047</v>
      </c>
    </row>
    <row r="823" spans="1:2">
      <c r="A823" s="3">
        <v>50</v>
      </c>
      <c r="B823" s="331" t="s">
        <v>1048</v>
      </c>
    </row>
    <row r="824" spans="1:2">
      <c r="A824" s="3">
        <v>51</v>
      </c>
      <c r="B824" s="331" t="s">
        <v>1049</v>
      </c>
    </row>
    <row r="825" spans="1:2">
      <c r="A825" s="3">
        <v>52</v>
      </c>
      <c r="B825" s="331" t="s">
        <v>1050</v>
      </c>
    </row>
    <row r="826" spans="1:2">
      <c r="A826" s="3">
        <v>53</v>
      </c>
      <c r="B826" s="331" t="s">
        <v>1051</v>
      </c>
    </row>
    <row r="827" spans="1:2">
      <c r="A827" s="3">
        <v>54</v>
      </c>
      <c r="B827" s="331" t="s">
        <v>1052</v>
      </c>
    </row>
    <row r="828" spans="1:2">
      <c r="A828" s="3">
        <v>55</v>
      </c>
      <c r="B828" s="331" t="s">
        <v>1053</v>
      </c>
    </row>
    <row r="829" spans="1:2">
      <c r="A829" s="3">
        <v>56</v>
      </c>
      <c r="B829" s="331" t="s">
        <v>1054</v>
      </c>
    </row>
    <row r="830" spans="1:2">
      <c r="A830" s="3">
        <v>57</v>
      </c>
      <c r="B830" s="331" t="s">
        <v>1055</v>
      </c>
    </row>
    <row r="831" spans="1:2">
      <c r="A831" s="3">
        <v>58</v>
      </c>
      <c r="B831" s="331" t="s">
        <v>1056</v>
      </c>
    </row>
    <row r="832" spans="1:2">
      <c r="A832" s="3">
        <v>59</v>
      </c>
      <c r="B832" s="331" t="s">
        <v>1057</v>
      </c>
    </row>
    <row r="833" spans="1:2">
      <c r="A833" s="3">
        <v>60</v>
      </c>
      <c r="B833" s="331" t="s">
        <v>1058</v>
      </c>
    </row>
    <row r="834" spans="1:2">
      <c r="A834" s="3">
        <v>61</v>
      </c>
      <c r="B834" s="331" t="s">
        <v>1059</v>
      </c>
    </row>
    <row r="835" spans="1:2">
      <c r="A835" s="3">
        <v>62</v>
      </c>
      <c r="B835" s="331" t="s">
        <v>1060</v>
      </c>
    </row>
    <row r="836" spans="1:2">
      <c r="A836" s="3">
        <v>63</v>
      </c>
      <c r="B836" s="331" t="s">
        <v>1061</v>
      </c>
    </row>
    <row r="837" spans="1:2">
      <c r="A837" s="3">
        <v>64</v>
      </c>
      <c r="B837" s="331" t="s">
        <v>1062</v>
      </c>
    </row>
    <row r="838" spans="1:2">
      <c r="A838" s="3">
        <v>65</v>
      </c>
      <c r="B838" s="331" t="s">
        <v>1063</v>
      </c>
    </row>
    <row r="839" spans="1:2">
      <c r="A839" s="3">
        <v>66</v>
      </c>
      <c r="B839" s="331" t="s">
        <v>1064</v>
      </c>
    </row>
    <row r="840" spans="1:2">
      <c r="A840" s="3">
        <v>67</v>
      </c>
      <c r="B840" s="331" t="s">
        <v>1065</v>
      </c>
    </row>
    <row r="841" spans="1:2">
      <c r="A841" s="3">
        <v>68</v>
      </c>
      <c r="B841" s="331" t="s">
        <v>1066</v>
      </c>
    </row>
    <row r="842" spans="1:2">
      <c r="A842" s="3">
        <v>69</v>
      </c>
      <c r="B842" s="331" t="s">
        <v>1067</v>
      </c>
    </row>
    <row r="843" spans="1:2">
      <c r="A843" s="3">
        <v>70</v>
      </c>
      <c r="B843" s="331" t="s">
        <v>1068</v>
      </c>
    </row>
    <row r="844" spans="1:2">
      <c r="A844" s="3">
        <v>71</v>
      </c>
      <c r="B844" s="331" t="s">
        <v>1069</v>
      </c>
    </row>
    <row r="845" spans="1:2">
      <c r="A845" s="3">
        <v>72</v>
      </c>
      <c r="B845" s="331" t="s">
        <v>1070</v>
      </c>
    </row>
    <row r="846" spans="1:2">
      <c r="A846" s="3">
        <v>73</v>
      </c>
      <c r="B846" s="331" t="s">
        <v>1071</v>
      </c>
    </row>
    <row r="847" spans="1:2">
      <c r="A847" s="3">
        <v>74</v>
      </c>
      <c r="B847" s="331" t="s">
        <v>1072</v>
      </c>
    </row>
    <row r="848" spans="1:2">
      <c r="A848" s="3">
        <v>75</v>
      </c>
      <c r="B848" s="331" t="s">
        <v>1073</v>
      </c>
    </row>
    <row r="849" spans="1:2">
      <c r="A849" s="3">
        <v>76</v>
      </c>
      <c r="B849" s="331" t="s">
        <v>1074</v>
      </c>
    </row>
    <row r="850" spans="1:2">
      <c r="A850" s="3">
        <v>77</v>
      </c>
      <c r="B850" s="331" t="s">
        <v>1075</v>
      </c>
    </row>
    <row r="851" spans="1:2">
      <c r="A851" s="3">
        <v>78</v>
      </c>
      <c r="B851" s="331" t="s">
        <v>1076</v>
      </c>
    </row>
    <row r="852" spans="1:2">
      <c r="A852" s="3">
        <v>79</v>
      </c>
      <c r="B852" s="331" t="s">
        <v>1077</v>
      </c>
    </row>
    <row r="853" spans="1:2">
      <c r="A853" s="3">
        <v>80</v>
      </c>
      <c r="B853" s="331" t="s">
        <v>1078</v>
      </c>
    </row>
    <row r="854" spans="1:2">
      <c r="A854" s="3">
        <v>81</v>
      </c>
      <c r="B854" s="331" t="s">
        <v>1079</v>
      </c>
    </row>
    <row r="855" spans="1:2">
      <c r="A855" s="3">
        <v>82</v>
      </c>
      <c r="B855" s="331" t="s">
        <v>1080</v>
      </c>
    </row>
    <row r="856" spans="1:2">
      <c r="A856" s="3">
        <v>83</v>
      </c>
      <c r="B856" s="331" t="s">
        <v>1081</v>
      </c>
    </row>
    <row r="857" spans="1:2">
      <c r="A857" s="3">
        <v>84</v>
      </c>
      <c r="B857" s="331" t="s">
        <v>1082</v>
      </c>
    </row>
    <row r="858" spans="1:2">
      <c r="A858" s="3">
        <v>85</v>
      </c>
      <c r="B858" s="331" t="s">
        <v>1083</v>
      </c>
    </row>
    <row r="859" spans="1:2">
      <c r="A859" s="3">
        <v>86</v>
      </c>
      <c r="B859" s="331" t="s">
        <v>1084</v>
      </c>
    </row>
    <row r="860" spans="1:2">
      <c r="A860" s="3">
        <v>87</v>
      </c>
      <c r="B860" s="331" t="s">
        <v>1085</v>
      </c>
    </row>
    <row r="861" spans="1:2">
      <c r="A861" s="3">
        <v>88</v>
      </c>
      <c r="B861" s="331" t="s">
        <v>1086</v>
      </c>
    </row>
    <row r="862" spans="1:2">
      <c r="A862" s="3">
        <v>89</v>
      </c>
      <c r="B862" s="331" t="s">
        <v>1087</v>
      </c>
    </row>
    <row r="863" spans="1:2">
      <c r="A863" s="3">
        <v>90</v>
      </c>
      <c r="B863" s="331" t="s">
        <v>1088</v>
      </c>
    </row>
    <row r="864" spans="1:2">
      <c r="A864" s="3">
        <v>91</v>
      </c>
      <c r="B864" s="331" t="s">
        <v>1089</v>
      </c>
    </row>
    <row r="865" spans="1:4">
      <c r="A865" s="3">
        <v>92</v>
      </c>
      <c r="B865" s="331" t="s">
        <v>1090</v>
      </c>
    </row>
    <row r="866" spans="1:4">
      <c r="A866" s="3">
        <v>93</v>
      </c>
      <c r="B866" s="331" t="s">
        <v>1091</v>
      </c>
    </row>
    <row r="867" spans="1:4">
      <c r="A867" s="3">
        <v>94</v>
      </c>
      <c r="B867" s="331" t="s">
        <v>1092</v>
      </c>
    </row>
    <row r="868" spans="1:4">
      <c r="A868" s="3">
        <v>95</v>
      </c>
      <c r="B868" s="331" t="s">
        <v>1093</v>
      </c>
    </row>
    <row r="869" spans="1:4">
      <c r="A869" s="3">
        <v>96</v>
      </c>
      <c r="B869" s="331" t="s">
        <v>1094</v>
      </c>
    </row>
    <row r="870" spans="1:4">
      <c r="A870" s="3">
        <v>97</v>
      </c>
      <c r="B870" s="331" t="s">
        <v>1095</v>
      </c>
    </row>
    <row r="871" spans="1:4">
      <c r="A871" s="3">
        <v>98</v>
      </c>
      <c r="B871" s="331" t="s">
        <v>1096</v>
      </c>
    </row>
    <row r="872" spans="1:4">
      <c r="A872" s="10" t="s">
        <v>87</v>
      </c>
      <c r="B872" s="10" t="s">
        <v>87</v>
      </c>
      <c r="C872" s="10" t="s">
        <v>87</v>
      </c>
      <c r="D872" s="10" t="s">
        <v>87</v>
      </c>
    </row>
    <row r="873" spans="1:4">
      <c r="A873" s="10" t="s">
        <v>87</v>
      </c>
      <c r="B873" s="10" t="s">
        <v>87</v>
      </c>
      <c r="C873" s="10" t="s">
        <v>87</v>
      </c>
      <c r="D873" s="10" t="s">
        <v>87</v>
      </c>
    </row>
    <row r="874" spans="1:4">
      <c r="A874" s="10" t="s">
        <v>87</v>
      </c>
      <c r="B874" s="10" t="s">
        <v>87</v>
      </c>
      <c r="C874" s="10" t="s">
        <v>87</v>
      </c>
      <c r="D874" s="10" t="s">
        <v>87</v>
      </c>
    </row>
    <row r="875" spans="1:4">
      <c r="A875" s="10" t="s">
        <v>87</v>
      </c>
      <c r="B875" s="10" t="s">
        <v>87</v>
      </c>
      <c r="C875" s="10" t="s">
        <v>87</v>
      </c>
      <c r="D875" s="10" t="s">
        <v>87</v>
      </c>
    </row>
  </sheetData>
  <mergeCells count="2">
    <mergeCell ref="A20:E20"/>
    <mergeCell ref="A25:E25"/>
  </mergeCells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 transitionEvaluation="1" codeName="Sheet78"/>
  <dimension ref="A3:F901"/>
  <sheetViews>
    <sheetView showGridLines="0" zoomScale="75" workbookViewId="0">
      <selection activeCell="D6" sqref="D6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9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9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18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S3PAS/SPAIN</v>
      </c>
    </row>
    <row r="57" spans="1:5">
      <c r="A57" s="5" t="s">
        <v>18</v>
      </c>
    </row>
    <row r="58" spans="1:5">
      <c r="A58" s="5" t="s">
        <v>9</v>
      </c>
    </row>
    <row r="61" spans="1:5">
      <c r="A61" s="3" t="s">
        <v>188</v>
      </c>
    </row>
    <row r="62" spans="1:5">
      <c r="A62" s="3" t="s">
        <v>189</v>
      </c>
      <c r="B62" s="6" t="s">
        <v>9</v>
      </c>
    </row>
    <row r="63" spans="1:5">
      <c r="A63" s="3" t="s">
        <v>190</v>
      </c>
      <c r="B63" s="6" t="s">
        <v>18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4.8819999999999997</v>
      </c>
    </row>
    <row r="66" spans="1:2">
      <c r="A66" s="3" t="s">
        <v>26</v>
      </c>
      <c r="B66" s="6">
        <v>4.9710000000000001</v>
      </c>
    </row>
    <row r="67" spans="1:2">
      <c r="A67" s="3" t="s">
        <v>27</v>
      </c>
      <c r="B67" s="6">
        <v>5.5640000000000001</v>
      </c>
    </row>
    <row r="68" spans="1:2">
      <c r="A68" s="3" t="s">
        <v>28</v>
      </c>
      <c r="B68" s="6">
        <v>6.0949999999999998</v>
      </c>
    </row>
    <row r="69" spans="1:2">
      <c r="A69" s="3" t="s">
        <v>29</v>
      </c>
      <c r="B69" s="6">
        <v>3.0649999999999999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1.73</v>
      </c>
    </row>
    <row r="72" spans="1:2">
      <c r="A72" s="3" t="s">
        <v>33</v>
      </c>
      <c r="B72" s="6">
        <v>2.0630000000000002</v>
      </c>
    </row>
    <row r="73" spans="1:2">
      <c r="A73" s="3" t="s">
        <v>34</v>
      </c>
      <c r="B73" s="6">
        <v>4.2350000000000003</v>
      </c>
    </row>
    <row r="74" spans="1:2">
      <c r="A74" s="3" t="s">
        <v>35</v>
      </c>
      <c r="B74" s="6">
        <v>5.1680000000000001</v>
      </c>
    </row>
    <row r="75" spans="1:2">
      <c r="A75" s="3" t="s">
        <v>36</v>
      </c>
      <c r="B75" s="6">
        <v>1.179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2.9430000000000001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/>
    </row>
    <row r="81" spans="1:2">
      <c r="A81" s="3" t="s">
        <v>43</v>
      </c>
      <c r="B81" s="6"/>
    </row>
    <row r="82" spans="1:2">
      <c r="A82" s="3" t="s">
        <v>44</v>
      </c>
      <c r="B82" s="6">
        <v>7.4219999999999997</v>
      </c>
    </row>
    <row r="83" spans="1:2">
      <c r="A83" s="3" t="s">
        <v>45</v>
      </c>
      <c r="B83" s="6">
        <v>11.037000000000001</v>
      </c>
    </row>
    <row r="84" spans="1:2">
      <c r="A84" s="3" t="s">
        <v>47</v>
      </c>
      <c r="B84" s="6">
        <v>6.194</v>
      </c>
    </row>
    <row r="85" spans="1:2">
      <c r="A85" s="3" t="s">
        <v>48</v>
      </c>
      <c r="B85" s="6">
        <v>5.9740000000000002</v>
      </c>
    </row>
    <row r="86" spans="1:2">
      <c r="A86" s="3" t="s">
        <v>49</v>
      </c>
      <c r="B86" s="6"/>
    </row>
    <row r="87" spans="1:2">
      <c r="A87" s="3" t="s">
        <v>50</v>
      </c>
      <c r="B87" s="6"/>
    </row>
    <row r="88" spans="1:2">
      <c r="A88" s="3" t="s">
        <v>51</v>
      </c>
      <c r="B88" s="6"/>
    </row>
    <row r="89" spans="1:2">
      <c r="A89" s="3" t="s">
        <v>52</v>
      </c>
      <c r="B89" s="6"/>
    </row>
    <row r="90" spans="1:2">
      <c r="A90" s="3" t="s">
        <v>53</v>
      </c>
      <c r="B90" s="6"/>
    </row>
    <row r="91" spans="1:2">
      <c r="A91" s="3" t="s">
        <v>54</v>
      </c>
      <c r="B91" s="6"/>
    </row>
    <row r="92" spans="1:2">
      <c r="A92" s="3" t="s">
        <v>55</v>
      </c>
      <c r="B92" s="6">
        <v>4.9669999999999996</v>
      </c>
    </row>
    <row r="93" spans="1:2">
      <c r="A93" s="3" t="s">
        <v>56</v>
      </c>
      <c r="B93" s="6">
        <v>7.2869999999999999</v>
      </c>
    </row>
    <row r="94" spans="1:2">
      <c r="A94" s="3" t="s">
        <v>57</v>
      </c>
      <c r="B94" s="6">
        <v>9.0190000000000001</v>
      </c>
    </row>
    <row r="95" spans="1:2">
      <c r="A95" s="3" t="s">
        <v>58</v>
      </c>
      <c r="B95" s="6">
        <v>7.774</v>
      </c>
    </row>
    <row r="96" spans="1:2">
      <c r="A96" s="3" t="s">
        <v>59</v>
      </c>
      <c r="B96" s="6">
        <v>6.6619999999999999</v>
      </c>
    </row>
    <row r="97" spans="1:2">
      <c r="A97" s="3" t="s">
        <v>60</v>
      </c>
      <c r="B97" s="6"/>
    </row>
    <row r="98" spans="1:2">
      <c r="A98" s="3" t="s">
        <v>61</v>
      </c>
      <c r="B98" s="6">
        <v>6.1609999999999996</v>
      </c>
    </row>
    <row r="99" spans="1:2">
      <c r="A99" s="3" t="s">
        <v>62</v>
      </c>
      <c r="B99" s="6"/>
    </row>
    <row r="100" spans="1:2">
      <c r="A100" s="3" t="s">
        <v>192</v>
      </c>
    </row>
    <row r="101" spans="1:2">
      <c r="A101" s="3" t="s">
        <v>189</v>
      </c>
      <c r="B101" s="6" t="s">
        <v>9</v>
      </c>
    </row>
    <row r="102" spans="1:2">
      <c r="A102" s="3" t="s">
        <v>190</v>
      </c>
      <c r="B102" s="6" t="s">
        <v>18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4.7640000000000002</v>
      </c>
    </row>
    <row r="106" spans="1:2">
      <c r="A106" s="3" t="s">
        <v>27</v>
      </c>
      <c r="B106" s="6">
        <v>4.0110000000000001</v>
      </c>
    </row>
    <row r="107" spans="1:2">
      <c r="A107" s="3" t="s">
        <v>28</v>
      </c>
      <c r="B107" s="6">
        <v>2.4889999999999999</v>
      </c>
    </row>
    <row r="108" spans="1:2">
      <c r="A108" s="3" t="s">
        <v>29</v>
      </c>
      <c r="B108" s="6">
        <v>6.2469999999999999</v>
      </c>
    </row>
    <row r="109" spans="1:2">
      <c r="A109" s="3" t="s">
        <v>31</v>
      </c>
      <c r="B109" s="6">
        <v>5.0880000000000001</v>
      </c>
    </row>
    <row r="110" spans="1:2">
      <c r="A110" s="3" t="s">
        <v>32</v>
      </c>
      <c r="B110" s="6">
        <v>2.5720000000000001</v>
      </c>
    </row>
    <row r="111" spans="1:2">
      <c r="A111" s="3" t="s">
        <v>33</v>
      </c>
      <c r="B111" s="6">
        <v>1.4279999999999999</v>
      </c>
    </row>
    <row r="112" spans="1:2">
      <c r="A112" s="3" t="s">
        <v>34</v>
      </c>
      <c r="B112" s="6">
        <v>2.4569999999999999</v>
      </c>
    </row>
    <row r="113" spans="1:2">
      <c r="A113" s="3" t="s">
        <v>35</v>
      </c>
      <c r="B113" s="6">
        <v>1.4390000000000001</v>
      </c>
    </row>
    <row r="114" spans="1:2">
      <c r="A114" s="3" t="s">
        <v>36</v>
      </c>
      <c r="B114" s="6">
        <v>2.4889999999999999</v>
      </c>
    </row>
    <row r="115" spans="1:2">
      <c r="A115" s="3" t="s">
        <v>37</v>
      </c>
      <c r="B115" s="6">
        <v>0.55100000000000005</v>
      </c>
    </row>
    <row r="116" spans="1:2">
      <c r="A116" s="3" t="s">
        <v>38</v>
      </c>
      <c r="B116" s="6">
        <v>0.64300000000000002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/>
    </row>
    <row r="120" spans="1:2">
      <c r="A120" s="3" t="s">
        <v>43</v>
      </c>
      <c r="B120" s="6"/>
    </row>
    <row r="121" spans="1:2">
      <c r="A121" s="3" t="s">
        <v>44</v>
      </c>
      <c r="B121" s="6">
        <v>0.73399999999999999</v>
      </c>
    </row>
    <row r="122" spans="1:2">
      <c r="A122" s="3" t="s">
        <v>45</v>
      </c>
      <c r="B122" s="6">
        <v>1.02</v>
      </c>
    </row>
    <row r="123" spans="1:2">
      <c r="A123" s="3" t="s">
        <v>47</v>
      </c>
      <c r="B123" s="6">
        <v>1.1080000000000001</v>
      </c>
    </row>
    <row r="124" spans="1:2">
      <c r="A124" s="3" t="s">
        <v>48</v>
      </c>
      <c r="B124" s="6">
        <v>2.4860000000000002</v>
      </c>
    </row>
    <row r="125" spans="1:2">
      <c r="A125" s="3" t="s">
        <v>49</v>
      </c>
      <c r="B125" s="6"/>
    </row>
    <row r="126" spans="1:2">
      <c r="A126" s="3" t="s">
        <v>50</v>
      </c>
      <c r="B126" s="6"/>
    </row>
    <row r="127" spans="1:2">
      <c r="A127" s="3" t="s">
        <v>51</v>
      </c>
      <c r="B127" s="6"/>
    </row>
    <row r="128" spans="1:2">
      <c r="A128" s="3" t="s">
        <v>52</v>
      </c>
      <c r="B128" s="6"/>
    </row>
    <row r="129" spans="1:4">
      <c r="A129" s="3" t="s">
        <v>53</v>
      </c>
      <c r="B129" s="6"/>
    </row>
    <row r="130" spans="1:4">
      <c r="A130" s="3" t="s">
        <v>54</v>
      </c>
      <c r="B130" s="6"/>
    </row>
    <row r="131" spans="1:4">
      <c r="A131" s="3" t="s">
        <v>55</v>
      </c>
      <c r="B131" s="6">
        <v>0.01</v>
      </c>
    </row>
    <row r="132" spans="1:4">
      <c r="A132" s="3" t="s">
        <v>56</v>
      </c>
      <c r="B132" s="6">
        <v>4.2000000000000003E-2</v>
      </c>
    </row>
    <row r="133" spans="1:4">
      <c r="A133" s="3" t="s">
        <v>57</v>
      </c>
      <c r="B133" s="6">
        <v>6.3E-2</v>
      </c>
    </row>
    <row r="134" spans="1:4">
      <c r="A134" s="3" t="s">
        <v>58</v>
      </c>
      <c r="B134" s="6">
        <v>0.154</v>
      </c>
    </row>
    <row r="135" spans="1:4">
      <c r="A135" s="3" t="s">
        <v>59</v>
      </c>
      <c r="B135" s="6">
        <v>0.56299999999999994</v>
      </c>
    </row>
    <row r="136" spans="1:4">
      <c r="A136" s="3" t="s">
        <v>60</v>
      </c>
      <c r="B136" s="6"/>
    </row>
    <row r="137" spans="1:4">
      <c r="A137" s="3" t="s">
        <v>61</v>
      </c>
      <c r="B137" s="6">
        <v>0.19500000000000001</v>
      </c>
    </row>
    <row r="138" spans="1:4">
      <c r="A138" s="3" t="s">
        <v>62</v>
      </c>
      <c r="B138" s="6"/>
    </row>
    <row r="142" spans="1:4">
      <c r="A142" s="3" t="s">
        <v>193</v>
      </c>
      <c r="C142" s="4"/>
    </row>
    <row r="143" spans="1:4">
      <c r="A143" s="3" t="s">
        <v>189</v>
      </c>
      <c r="B143" s="6" t="s">
        <v>9</v>
      </c>
      <c r="C143" s="8"/>
      <c r="D143" s="6"/>
    </row>
    <row r="144" spans="1:4">
      <c r="A144" s="3" t="s">
        <v>190</v>
      </c>
      <c r="B144" s="6" t="s">
        <v>18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4.0369999999999999</v>
      </c>
      <c r="C146" s="180" t="s">
        <v>92</v>
      </c>
      <c r="D146" s="179">
        <v>2</v>
      </c>
    </row>
    <row r="147" spans="1:4">
      <c r="A147" s="3" t="s">
        <v>26</v>
      </c>
      <c r="B147" s="6">
        <v>4.0369999999999999</v>
      </c>
      <c r="C147" s="180" t="s">
        <v>92</v>
      </c>
      <c r="D147" s="179">
        <v>2</v>
      </c>
    </row>
    <row r="148" spans="1:4">
      <c r="A148" s="3" t="s">
        <v>27</v>
      </c>
      <c r="B148" s="6">
        <v>4.2770000000000001</v>
      </c>
      <c r="C148" s="180" t="s">
        <v>92</v>
      </c>
      <c r="D148" s="179">
        <v>2</v>
      </c>
    </row>
    <row r="149" spans="1:4">
      <c r="A149" s="3" t="s">
        <v>28</v>
      </c>
      <c r="B149" s="6">
        <v>4.2779999999999996</v>
      </c>
      <c r="C149" s="180" t="s">
        <v>92</v>
      </c>
      <c r="D149" s="179">
        <v>2</v>
      </c>
    </row>
    <row r="150" spans="1:4">
      <c r="A150" s="3" t="s">
        <v>29</v>
      </c>
      <c r="B150" s="6">
        <v>6.3470000000000004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3"/>
      <c r="D151" s="179"/>
    </row>
    <row r="152" spans="1:4">
      <c r="A152" s="3" t="s">
        <v>32</v>
      </c>
      <c r="B152" s="6">
        <v>3.6080000000000001</v>
      </c>
      <c r="C152" s="180" t="s">
        <v>92</v>
      </c>
      <c r="D152" s="179">
        <v>8</v>
      </c>
    </row>
    <row r="153" spans="1:4">
      <c r="A153" s="3" t="s">
        <v>33</v>
      </c>
      <c r="B153" s="6">
        <v>3.6179999999999999</v>
      </c>
      <c r="C153" s="180" t="s">
        <v>92</v>
      </c>
      <c r="D153" s="179">
        <v>8</v>
      </c>
    </row>
    <row r="154" spans="1:4">
      <c r="A154" s="3" t="s">
        <v>34</v>
      </c>
      <c r="B154" s="6">
        <v>4.0289999999999999</v>
      </c>
      <c r="C154" s="180" t="s">
        <v>92</v>
      </c>
      <c r="D154" s="179">
        <v>7</v>
      </c>
    </row>
    <row r="155" spans="1:4">
      <c r="A155" s="3" t="s">
        <v>35</v>
      </c>
      <c r="B155" s="6">
        <v>4.0640000000000001</v>
      </c>
      <c r="C155" s="180" t="s">
        <v>92</v>
      </c>
      <c r="D155" s="179">
        <v>7</v>
      </c>
    </row>
    <row r="156" spans="1:4">
      <c r="A156" s="3" t="s">
        <v>36</v>
      </c>
      <c r="B156" s="6">
        <v>6.117</v>
      </c>
      <c r="C156" s="180" t="s">
        <v>92</v>
      </c>
      <c r="D156" s="179">
        <v>8</v>
      </c>
    </row>
    <row r="157" spans="1:4">
      <c r="A157" s="3" t="s">
        <v>37</v>
      </c>
      <c r="B157" s="6">
        <v>0</v>
      </c>
      <c r="C157" s="183"/>
      <c r="D157" s="179"/>
    </row>
    <row r="158" spans="1:4">
      <c r="A158" s="3" t="s">
        <v>38</v>
      </c>
      <c r="B158" s="6">
        <v>2.8519999999999999</v>
      </c>
      <c r="C158" s="180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3"/>
      <c r="D160" s="179"/>
    </row>
    <row r="161" spans="1:4">
      <c r="A161" s="3" t="s">
        <v>42</v>
      </c>
      <c r="B161" s="6"/>
      <c r="C161" s="183"/>
      <c r="D161" s="179"/>
    </row>
    <row r="162" spans="1:4">
      <c r="A162" s="3" t="s">
        <v>43</v>
      </c>
      <c r="B162" s="6"/>
      <c r="C162" s="183"/>
      <c r="D162" s="179"/>
    </row>
    <row r="163" spans="1:4">
      <c r="A163" s="3" t="s">
        <v>44</v>
      </c>
      <c r="B163" s="6">
        <v>3.3479999999999999</v>
      </c>
      <c r="C163" s="180" t="s">
        <v>92</v>
      </c>
      <c r="D163" s="179">
        <v>8</v>
      </c>
    </row>
    <row r="164" spans="1:4">
      <c r="A164" s="3" t="s">
        <v>45</v>
      </c>
      <c r="B164" s="6">
        <v>5.1589999999999998</v>
      </c>
      <c r="C164" s="180" t="s">
        <v>92</v>
      </c>
      <c r="D164" s="179">
        <v>2</v>
      </c>
    </row>
    <row r="165" spans="1:4">
      <c r="A165" s="3" t="s">
        <v>47</v>
      </c>
      <c r="B165" s="6">
        <v>3.1589999999999998</v>
      </c>
      <c r="C165" s="180" t="s">
        <v>92</v>
      </c>
      <c r="D165" s="179">
        <v>8</v>
      </c>
    </row>
    <row r="166" spans="1:4">
      <c r="A166" s="3" t="s">
        <v>48</v>
      </c>
      <c r="B166" s="6">
        <v>3.3410000000000002</v>
      </c>
      <c r="C166" s="180" t="s">
        <v>92</v>
      </c>
      <c r="D166" s="179">
        <v>6</v>
      </c>
    </row>
    <row r="167" spans="1:4">
      <c r="A167" s="3" t="s">
        <v>49</v>
      </c>
      <c r="B167" s="6"/>
      <c r="C167" s="183"/>
      <c r="D167" s="179"/>
    </row>
    <row r="168" spans="1:4">
      <c r="A168" s="3" t="s">
        <v>50</v>
      </c>
      <c r="B168" s="6"/>
      <c r="C168" s="183"/>
      <c r="D168" s="179"/>
    </row>
    <row r="169" spans="1:4">
      <c r="A169" s="3" t="s">
        <v>51</v>
      </c>
      <c r="B169" s="6"/>
      <c r="C169" s="183"/>
      <c r="D169" s="179"/>
    </row>
    <row r="170" spans="1:4">
      <c r="A170" s="3" t="s">
        <v>52</v>
      </c>
      <c r="B170" s="6"/>
      <c r="C170" s="183"/>
      <c r="D170" s="179"/>
    </row>
    <row r="171" spans="1:4">
      <c r="A171" s="3" t="s">
        <v>53</v>
      </c>
      <c r="B171" s="6"/>
      <c r="C171" s="183"/>
      <c r="D171" s="179"/>
    </row>
    <row r="172" spans="1:4">
      <c r="A172" s="3" t="s">
        <v>54</v>
      </c>
      <c r="B172" s="6"/>
      <c r="C172" s="183"/>
      <c r="D172" s="179"/>
    </row>
    <row r="173" spans="1:4">
      <c r="A173" s="3" t="s">
        <v>55</v>
      </c>
      <c r="B173" s="6">
        <v>2.2629999999999999</v>
      </c>
      <c r="C173" s="180" t="s">
        <v>92</v>
      </c>
      <c r="D173" s="179">
        <v>4</v>
      </c>
    </row>
    <row r="174" spans="1:4">
      <c r="A174" s="3" t="s">
        <v>56</v>
      </c>
      <c r="B174" s="6">
        <v>3.3420000000000001</v>
      </c>
      <c r="C174" s="180" t="s">
        <v>92</v>
      </c>
      <c r="D174" s="179">
        <v>8</v>
      </c>
    </row>
    <row r="175" spans="1:4">
      <c r="A175" s="3" t="s">
        <v>57</v>
      </c>
      <c r="B175" s="6">
        <v>4.2270000000000003</v>
      </c>
      <c r="C175" s="180" t="s">
        <v>92</v>
      </c>
      <c r="D175" s="179">
        <v>2</v>
      </c>
    </row>
    <row r="176" spans="1:4">
      <c r="A176" s="3" t="s">
        <v>58</v>
      </c>
      <c r="B176" s="6">
        <v>4.0439999999999996</v>
      </c>
      <c r="C176" s="180" t="s">
        <v>92</v>
      </c>
      <c r="D176" s="179">
        <v>2</v>
      </c>
    </row>
    <row r="177" spans="1:4">
      <c r="A177" s="3" t="s">
        <v>59</v>
      </c>
      <c r="B177" s="6">
        <v>4.0439999999999996</v>
      </c>
      <c r="C177" s="180" t="s">
        <v>92</v>
      </c>
      <c r="D177" s="179">
        <v>2</v>
      </c>
    </row>
    <row r="178" spans="1:4">
      <c r="A178" s="3" t="s">
        <v>60</v>
      </c>
      <c r="B178" s="6"/>
      <c r="C178" s="183"/>
      <c r="D178" s="179"/>
    </row>
    <row r="179" spans="1:4">
      <c r="A179" s="3" t="s">
        <v>61</v>
      </c>
      <c r="B179" s="6">
        <v>3.9020000000000001</v>
      </c>
      <c r="C179" s="180" t="s">
        <v>92</v>
      </c>
      <c r="D179" s="179">
        <v>8</v>
      </c>
    </row>
    <row r="180" spans="1:4">
      <c r="A180" s="3" t="s">
        <v>62</v>
      </c>
      <c r="B180" s="6"/>
      <c r="C180" s="183"/>
      <c r="D180" s="179"/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9</v>
      </c>
      <c r="C196" s="8"/>
      <c r="D196" s="6"/>
    </row>
    <row r="197" spans="1:4">
      <c r="A197" s="3" t="s">
        <v>190</v>
      </c>
      <c r="B197" s="6" t="s">
        <v>18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6.2859999999999996</v>
      </c>
      <c r="C199" s="94" t="s">
        <v>100</v>
      </c>
      <c r="D199">
        <v>14</v>
      </c>
    </row>
    <row r="200" spans="1:4">
      <c r="A200" s="3" t="s">
        <v>26</v>
      </c>
      <c r="B200" s="6">
        <v>6.17</v>
      </c>
      <c r="C200" s="94" t="s">
        <v>100</v>
      </c>
      <c r="D200">
        <v>14</v>
      </c>
    </row>
    <row r="201" spans="1:4">
      <c r="A201" s="3" t="s">
        <v>27</v>
      </c>
      <c r="B201" s="6">
        <v>4.2969999999999997</v>
      </c>
      <c r="C201" s="94" t="s">
        <v>104</v>
      </c>
      <c r="D201">
        <v>17</v>
      </c>
    </row>
    <row r="202" spans="1:4">
      <c r="A202" s="3" t="s">
        <v>28</v>
      </c>
      <c r="B202" s="6">
        <v>3.665</v>
      </c>
      <c r="C202" s="94" t="s">
        <v>104</v>
      </c>
      <c r="D202">
        <v>17</v>
      </c>
    </row>
    <row r="203" spans="1:4">
      <c r="A203" s="3" t="s">
        <v>29</v>
      </c>
      <c r="B203" s="6">
        <v>6.25</v>
      </c>
      <c r="C203" s="94" t="s">
        <v>100</v>
      </c>
      <c r="D203">
        <v>14</v>
      </c>
    </row>
    <row r="204" spans="1:4">
      <c r="A204" s="3" t="s">
        <v>31</v>
      </c>
      <c r="B204" s="6">
        <v>6.1429999999999998</v>
      </c>
      <c r="C204" s="94" t="s">
        <v>100</v>
      </c>
      <c r="D204">
        <v>14</v>
      </c>
    </row>
    <row r="205" spans="1:4">
      <c r="A205" s="3" t="s">
        <v>32</v>
      </c>
      <c r="B205" s="6">
        <v>3.3340000000000001</v>
      </c>
      <c r="C205" s="94" t="s">
        <v>102</v>
      </c>
      <c r="D205">
        <v>15</v>
      </c>
    </row>
    <row r="206" spans="1:4">
      <c r="A206" s="3" t="s">
        <v>33</v>
      </c>
      <c r="B206" s="6">
        <v>2.786</v>
      </c>
      <c r="C206" s="94" t="s">
        <v>102</v>
      </c>
      <c r="D206">
        <v>15</v>
      </c>
    </row>
    <row r="207" spans="1:4">
      <c r="A207" s="3" t="s">
        <v>34</v>
      </c>
      <c r="B207" s="6">
        <v>3.0710000000000002</v>
      </c>
      <c r="C207" s="94" t="s">
        <v>104</v>
      </c>
      <c r="D207">
        <v>17</v>
      </c>
    </row>
    <row r="208" spans="1:4">
      <c r="A208" s="3" t="s">
        <v>35</v>
      </c>
      <c r="B208" s="6">
        <v>2.4860000000000002</v>
      </c>
      <c r="C208" s="94" t="s">
        <v>104</v>
      </c>
      <c r="D208">
        <v>17</v>
      </c>
    </row>
    <row r="209" spans="1:4">
      <c r="A209" s="3" t="s">
        <v>36</v>
      </c>
      <c r="B209" s="6">
        <v>3.3340000000000001</v>
      </c>
      <c r="C209" s="94" t="s">
        <v>102</v>
      </c>
      <c r="D209">
        <v>15</v>
      </c>
    </row>
    <row r="210" spans="1:4">
      <c r="A210" s="3" t="s">
        <v>37</v>
      </c>
      <c r="B210" s="6">
        <v>2.677</v>
      </c>
      <c r="C210" s="94" t="s">
        <v>109</v>
      </c>
      <c r="D210">
        <v>15</v>
      </c>
    </row>
    <row r="211" spans="1:4">
      <c r="A211" s="3" t="s">
        <v>38</v>
      </c>
      <c r="B211" s="6">
        <v>1.179</v>
      </c>
      <c r="C211" s="94" t="s">
        <v>104</v>
      </c>
      <c r="D211">
        <v>16</v>
      </c>
    </row>
    <row r="212" spans="1:4">
      <c r="A212" s="3" t="s">
        <v>40</v>
      </c>
      <c r="B212" s="6"/>
      <c r="C212" s="92"/>
      <c r="D212"/>
    </row>
    <row r="213" spans="1:4">
      <c r="A213" s="3" t="s">
        <v>41</v>
      </c>
      <c r="B213" s="6"/>
      <c r="C213" s="92"/>
      <c r="D213"/>
    </row>
    <row r="214" spans="1:4">
      <c r="A214" s="3" t="s">
        <v>42</v>
      </c>
      <c r="B214" s="6"/>
      <c r="C214" s="92"/>
      <c r="D214"/>
    </row>
    <row r="215" spans="1:4">
      <c r="A215" s="3" t="s">
        <v>43</v>
      </c>
      <c r="B215" s="6"/>
      <c r="C215" s="92"/>
      <c r="D215"/>
    </row>
    <row r="216" spans="1:4">
      <c r="A216" s="3" t="s">
        <v>44</v>
      </c>
      <c r="B216" s="6">
        <v>1.2150000000000001</v>
      </c>
      <c r="C216" s="94" t="s">
        <v>104</v>
      </c>
      <c r="D216">
        <v>16</v>
      </c>
    </row>
    <row r="217" spans="1:4">
      <c r="A217" s="3" t="s">
        <v>45</v>
      </c>
      <c r="B217" s="6">
        <v>1.7</v>
      </c>
      <c r="C217" s="94" t="s">
        <v>104</v>
      </c>
      <c r="D217">
        <v>15</v>
      </c>
    </row>
    <row r="218" spans="1:4">
      <c r="A218" s="3" t="s">
        <v>47</v>
      </c>
      <c r="B218" s="6">
        <v>1.3979999999999999</v>
      </c>
      <c r="C218" s="94" t="s">
        <v>104</v>
      </c>
      <c r="D218">
        <v>16</v>
      </c>
    </row>
    <row r="219" spans="1:4">
      <c r="A219" s="3" t="s">
        <v>48</v>
      </c>
      <c r="B219" s="6">
        <v>2.258</v>
      </c>
      <c r="C219" s="94" t="s">
        <v>115</v>
      </c>
      <c r="D219">
        <v>14</v>
      </c>
    </row>
    <row r="220" spans="1:4">
      <c r="A220" s="3" t="s">
        <v>49</v>
      </c>
      <c r="B220" s="6"/>
      <c r="C220" s="92"/>
      <c r="D220"/>
    </row>
    <row r="221" spans="1:4">
      <c r="A221" s="3" t="s">
        <v>50</v>
      </c>
      <c r="B221" s="6"/>
      <c r="C221" s="92"/>
      <c r="D221"/>
    </row>
    <row r="222" spans="1:4">
      <c r="A222" s="3" t="s">
        <v>51</v>
      </c>
      <c r="B222" s="6"/>
      <c r="C222" s="95"/>
      <c r="D222"/>
    </row>
    <row r="223" spans="1:4">
      <c r="A223" s="3" t="s">
        <v>52</v>
      </c>
      <c r="B223" s="6"/>
      <c r="C223" s="95"/>
      <c r="D223"/>
    </row>
    <row r="224" spans="1:4">
      <c r="A224" s="3" t="s">
        <v>53</v>
      </c>
      <c r="B224" s="6"/>
      <c r="C224" s="92"/>
      <c r="D224"/>
    </row>
    <row r="225" spans="1:4">
      <c r="A225" s="3" t="s">
        <v>54</v>
      </c>
      <c r="B225" s="6"/>
      <c r="C225" s="92"/>
      <c r="D225"/>
    </row>
    <row r="226" spans="1:4">
      <c r="A226" s="3" t="s">
        <v>55</v>
      </c>
      <c r="B226" s="6">
        <v>0.35599999999999998</v>
      </c>
      <c r="C226" s="94" t="s">
        <v>104</v>
      </c>
      <c r="D226">
        <v>18</v>
      </c>
    </row>
    <row r="227" spans="1:4">
      <c r="A227" s="3" t="s">
        <v>56</v>
      </c>
      <c r="B227" s="6">
        <v>0.61199999999999999</v>
      </c>
      <c r="C227" s="94" t="s">
        <v>104</v>
      </c>
      <c r="D227">
        <v>17</v>
      </c>
    </row>
    <row r="228" spans="1:4">
      <c r="A228" s="3" t="s">
        <v>57</v>
      </c>
      <c r="B228" s="6">
        <v>0.72399999999999998</v>
      </c>
      <c r="C228" s="94" t="s">
        <v>104</v>
      </c>
      <c r="D228">
        <v>16</v>
      </c>
    </row>
    <row r="229" spans="1:4">
      <c r="A229" s="3" t="s">
        <v>58</v>
      </c>
      <c r="B229" s="6">
        <v>0.93799999999999994</v>
      </c>
      <c r="C229" s="94" t="s">
        <v>104</v>
      </c>
      <c r="D229">
        <v>15</v>
      </c>
    </row>
    <row r="230" spans="1:4">
      <c r="A230" s="3" t="s">
        <v>59</v>
      </c>
      <c r="B230" s="6">
        <v>1.575</v>
      </c>
      <c r="C230" s="94" t="s">
        <v>104</v>
      </c>
      <c r="D230">
        <v>15</v>
      </c>
    </row>
    <row r="231" spans="1:4">
      <c r="A231" s="3" t="s">
        <v>60</v>
      </c>
      <c r="B231" s="6"/>
      <c r="C231" s="92"/>
      <c r="D231"/>
    </row>
    <row r="232" spans="1:4">
      <c r="A232" s="3" t="s">
        <v>61</v>
      </c>
      <c r="B232" s="6">
        <v>1.028</v>
      </c>
      <c r="C232" s="94" t="s">
        <v>112</v>
      </c>
      <c r="D232">
        <v>15</v>
      </c>
    </row>
    <row r="233" spans="1:4">
      <c r="A233" s="3" t="s">
        <v>62</v>
      </c>
      <c r="B233" s="6"/>
      <c r="C233" s="92"/>
      <c r="D233"/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9</v>
      </c>
      <c r="C251" s="8"/>
      <c r="D251" s="6"/>
    </row>
    <row r="252" spans="1:4">
      <c r="A252" s="3" t="s">
        <v>190</v>
      </c>
      <c r="B252" s="6" t="s">
        <v>18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64.900000000000006</v>
      </c>
      <c r="C254" s="11" t="s">
        <v>99</v>
      </c>
      <c r="D254">
        <v>16</v>
      </c>
    </row>
    <row r="255" spans="1:4">
      <c r="A255" s="3" t="s">
        <v>75</v>
      </c>
      <c r="B255" s="97">
        <v>43</v>
      </c>
      <c r="C255" s="11" t="s">
        <v>109</v>
      </c>
      <c r="D255">
        <v>15</v>
      </c>
    </row>
    <row r="256" spans="1:4">
      <c r="A256" s="3" t="s">
        <v>76</v>
      </c>
      <c r="B256" s="97">
        <v>63.3</v>
      </c>
      <c r="C256" s="11" t="s">
        <v>99</v>
      </c>
      <c r="D256">
        <v>16</v>
      </c>
    </row>
    <row r="257" spans="1:4">
      <c r="A257" s="3" t="s">
        <v>77</v>
      </c>
      <c r="B257" s="97">
        <v>36.1</v>
      </c>
      <c r="C257" s="11" t="s">
        <v>109</v>
      </c>
      <c r="D257">
        <v>16</v>
      </c>
    </row>
    <row r="258" spans="1:4">
      <c r="A258" s="3" t="s">
        <v>38</v>
      </c>
      <c r="B258" s="97">
        <v>50.2</v>
      </c>
      <c r="C258" s="11" t="s">
        <v>102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9</v>
      </c>
      <c r="D260"/>
    </row>
    <row r="261" spans="1:4">
      <c r="A261" s="3" t="s">
        <v>190</v>
      </c>
      <c r="B261"/>
      <c r="C261" s="98" t="s">
        <v>18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-17.8</v>
      </c>
      <c r="C263" s="11" t="s">
        <v>92</v>
      </c>
      <c r="D263">
        <v>8</v>
      </c>
    </row>
    <row r="264" spans="1:4">
      <c r="A264" s="3" t="s">
        <v>75</v>
      </c>
      <c r="B264" s="97">
        <v>-4</v>
      </c>
      <c r="C264" s="11" t="s">
        <v>92</v>
      </c>
      <c r="D264">
        <v>8</v>
      </c>
    </row>
    <row r="265" spans="1:4">
      <c r="A265" s="3" t="s">
        <v>76</v>
      </c>
      <c r="B265" s="97">
        <v>-22.9</v>
      </c>
      <c r="C265" s="11" t="s">
        <v>92</v>
      </c>
      <c r="D265">
        <v>2</v>
      </c>
    </row>
    <row r="266" spans="1:4">
      <c r="A266" s="3" t="s">
        <v>77</v>
      </c>
      <c r="B266" s="97">
        <v>-20.2</v>
      </c>
      <c r="C266" s="11" t="s">
        <v>92</v>
      </c>
      <c r="D266">
        <v>7</v>
      </c>
    </row>
    <row r="267" spans="1:4">
      <c r="A267" s="3" t="s">
        <v>38</v>
      </c>
      <c r="B267" s="97">
        <v>1.4</v>
      </c>
      <c r="C267" s="11" t="s">
        <v>125</v>
      </c>
      <c r="D267">
        <v>6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9</v>
      </c>
      <c r="D269"/>
    </row>
    <row r="270" spans="1:4">
      <c r="A270" s="3" t="s">
        <v>190</v>
      </c>
      <c r="B270"/>
      <c r="C270" s="98" t="s">
        <v>18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25.2</v>
      </c>
      <c r="C272"/>
      <c r="D272"/>
    </row>
    <row r="273" spans="1:4">
      <c r="A273" s="3" t="s">
        <v>75</v>
      </c>
      <c r="B273" s="97">
        <v>25.2</v>
      </c>
      <c r="C273"/>
      <c r="D273"/>
    </row>
    <row r="274" spans="1:4">
      <c r="A274" s="3" t="s">
        <v>76</v>
      </c>
      <c r="B274" s="97">
        <v>18.399999999999999</v>
      </c>
      <c r="C274"/>
      <c r="D274"/>
    </row>
    <row r="275" spans="1:4">
      <c r="A275" s="3" t="s">
        <v>77</v>
      </c>
      <c r="B275" s="97">
        <v>14</v>
      </c>
      <c r="C275"/>
      <c r="D275"/>
    </row>
    <row r="276" spans="1:4">
      <c r="A276" s="3" t="s">
        <v>38</v>
      </c>
      <c r="B276" s="97">
        <v>28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9</v>
      </c>
    </row>
    <row r="291" spans="1:4">
      <c r="A291" s="3" t="s">
        <v>190</v>
      </c>
      <c r="B291" s="6" t="s">
        <v>18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457</v>
      </c>
    </row>
    <row r="295" spans="1:4">
      <c r="A295" s="3" t="s">
        <v>206</v>
      </c>
      <c r="B295" s="6">
        <v>1082</v>
      </c>
    </row>
    <row r="296" spans="1:4">
      <c r="A296" s="3" t="s">
        <v>207</v>
      </c>
      <c r="B296" s="6">
        <v>1002</v>
      </c>
    </row>
    <row r="297" spans="1:4">
      <c r="A297" s="3" t="s">
        <v>208</v>
      </c>
      <c r="B297" s="6">
        <v>1474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9</v>
      </c>
    </row>
    <row r="310" spans="1:4">
      <c r="A310" s="3" t="s">
        <v>190</v>
      </c>
      <c r="B310" s="6" t="s">
        <v>18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642</v>
      </c>
    </row>
    <row r="314" spans="1:4">
      <c r="A314" s="3" t="s">
        <v>212</v>
      </c>
      <c r="B314" s="6">
        <v>926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9</v>
      </c>
    </row>
    <row r="330" spans="1:4">
      <c r="A330" s="3" t="s">
        <v>190</v>
      </c>
      <c r="B330" s="6" t="s">
        <v>18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431</v>
      </c>
    </row>
    <row r="334" spans="1:4">
      <c r="A334" s="3" t="s">
        <v>215</v>
      </c>
      <c r="B334" s="6">
        <v>757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9</v>
      </c>
    </row>
    <row r="346" spans="1:4">
      <c r="A346" s="3" t="s">
        <v>190</v>
      </c>
      <c r="B346" s="6" t="s">
        <v>18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21</v>
      </c>
    </row>
    <row r="357" spans="1:2">
      <c r="A357" s="3">
        <v>9</v>
      </c>
      <c r="B357" s="6">
        <v>39</v>
      </c>
    </row>
    <row r="358" spans="1:2">
      <c r="A358" s="3">
        <v>10</v>
      </c>
      <c r="B358" s="6">
        <v>55</v>
      </c>
    </row>
    <row r="359" spans="1:2">
      <c r="A359" s="3">
        <v>11</v>
      </c>
      <c r="B359" s="6">
        <v>66</v>
      </c>
    </row>
    <row r="360" spans="1:2">
      <c r="A360" s="3">
        <v>12</v>
      </c>
      <c r="B360" s="6">
        <v>72</v>
      </c>
    </row>
    <row r="361" spans="1:2">
      <c r="A361" s="3">
        <v>13</v>
      </c>
      <c r="B361" s="6">
        <v>72</v>
      </c>
    </row>
    <row r="362" spans="1:2">
      <c r="A362" s="3">
        <v>14</v>
      </c>
      <c r="B362" s="6">
        <v>66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39</v>
      </c>
    </row>
    <row r="365" spans="1:2">
      <c r="A365" s="3">
        <v>17</v>
      </c>
      <c r="B365" s="6">
        <v>20</v>
      </c>
    </row>
    <row r="366" spans="1:2">
      <c r="A366" s="3">
        <v>18</v>
      </c>
      <c r="B366" s="6">
        <v>3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9</v>
      </c>
    </row>
    <row r="386" spans="1:4">
      <c r="A386" s="3" t="s">
        <v>190</v>
      </c>
      <c r="B386" s="6" t="s">
        <v>18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</v>
      </c>
    </row>
    <row r="397" spans="1:4">
      <c r="A397" s="3">
        <v>9</v>
      </c>
      <c r="B397" s="6">
        <v>38</v>
      </c>
    </row>
    <row r="398" spans="1:4">
      <c r="A398" s="3">
        <v>10</v>
      </c>
      <c r="B398" s="6">
        <v>53</v>
      </c>
    </row>
    <row r="399" spans="1:4">
      <c r="A399" s="3">
        <v>11</v>
      </c>
      <c r="B399" s="6">
        <v>64</v>
      </c>
    </row>
    <row r="400" spans="1:4">
      <c r="A400" s="3">
        <v>12</v>
      </c>
      <c r="B400" s="6">
        <v>70</v>
      </c>
    </row>
    <row r="401" spans="1:4">
      <c r="A401" s="3">
        <v>13</v>
      </c>
      <c r="B401" s="6">
        <v>71</v>
      </c>
    </row>
    <row r="402" spans="1:4">
      <c r="A402" s="3">
        <v>14</v>
      </c>
      <c r="B402" s="6">
        <v>66</v>
      </c>
    </row>
    <row r="403" spans="1:4">
      <c r="A403" s="3">
        <v>15</v>
      </c>
      <c r="B403" s="6">
        <v>55</v>
      </c>
    </row>
    <row r="404" spans="1:4">
      <c r="A404" s="3">
        <v>16</v>
      </c>
      <c r="B404" s="6">
        <v>40</v>
      </c>
    </row>
    <row r="405" spans="1:4">
      <c r="A405" s="3">
        <v>17</v>
      </c>
      <c r="B405" s="6">
        <v>21</v>
      </c>
    </row>
    <row r="406" spans="1:4">
      <c r="A406" s="3">
        <v>18</v>
      </c>
      <c r="B406" s="6">
        <v>3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9</v>
      </c>
    </row>
    <row r="426" spans="1:4">
      <c r="A426" s="3" t="s">
        <v>190</v>
      </c>
      <c r="B426" s="6" t="s">
        <v>18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</v>
      </c>
    </row>
    <row r="434" spans="1:2">
      <c r="A434" s="3">
        <v>6</v>
      </c>
      <c r="B434" s="6">
        <v>28</v>
      </c>
    </row>
    <row r="435" spans="1:2">
      <c r="A435" s="3">
        <v>7</v>
      </c>
      <c r="B435" s="6">
        <v>80</v>
      </c>
    </row>
    <row r="436" spans="1:2">
      <c r="A436" s="3">
        <v>8</v>
      </c>
      <c r="B436" s="6">
        <v>104</v>
      </c>
    </row>
    <row r="437" spans="1:2">
      <c r="A437" s="3">
        <v>9</v>
      </c>
      <c r="B437" s="6">
        <v>217</v>
      </c>
    </row>
    <row r="438" spans="1:2">
      <c r="A438" s="3">
        <v>10</v>
      </c>
      <c r="B438" s="6">
        <v>336</v>
      </c>
    </row>
    <row r="439" spans="1:2">
      <c r="A439" s="3">
        <v>11</v>
      </c>
      <c r="B439" s="6">
        <v>423</v>
      </c>
    </row>
    <row r="440" spans="1:2">
      <c r="A440" s="3">
        <v>12</v>
      </c>
      <c r="B440" s="6">
        <v>459</v>
      </c>
    </row>
    <row r="441" spans="1:2">
      <c r="A441" s="3">
        <v>13</v>
      </c>
      <c r="B441" s="6">
        <v>469</v>
      </c>
    </row>
    <row r="442" spans="1:2">
      <c r="A442" s="3">
        <v>14</v>
      </c>
      <c r="B442" s="6">
        <v>418</v>
      </c>
    </row>
    <row r="443" spans="1:2">
      <c r="A443" s="3">
        <v>15</v>
      </c>
      <c r="B443" s="6">
        <v>340</v>
      </c>
    </row>
    <row r="444" spans="1:2">
      <c r="A444" s="3">
        <v>16</v>
      </c>
      <c r="B444" s="6">
        <v>218</v>
      </c>
    </row>
    <row r="445" spans="1:2">
      <c r="A445" s="3">
        <v>17</v>
      </c>
      <c r="B445" s="6">
        <v>115</v>
      </c>
    </row>
    <row r="446" spans="1:2">
      <c r="A446" s="3">
        <v>18</v>
      </c>
      <c r="B446" s="6">
        <v>74</v>
      </c>
    </row>
    <row r="447" spans="1:2">
      <c r="A447" s="3">
        <v>19</v>
      </c>
      <c r="B447" s="6">
        <v>18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9</v>
      </c>
    </row>
    <row r="466" spans="1:4">
      <c r="A466" s="3" t="s">
        <v>190</v>
      </c>
      <c r="B466" s="6" t="s">
        <v>18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</v>
      </c>
    </row>
    <row r="474" spans="1:4">
      <c r="A474" s="3">
        <v>6</v>
      </c>
      <c r="B474" s="6">
        <v>28</v>
      </c>
    </row>
    <row r="475" spans="1:4">
      <c r="A475" s="3">
        <v>7</v>
      </c>
      <c r="B475" s="6">
        <v>80</v>
      </c>
    </row>
    <row r="476" spans="1:4">
      <c r="A476" s="3">
        <v>8</v>
      </c>
      <c r="B476" s="6">
        <v>104</v>
      </c>
    </row>
    <row r="477" spans="1:4">
      <c r="A477" s="3">
        <v>9</v>
      </c>
      <c r="B477" s="6">
        <v>125</v>
      </c>
    </row>
    <row r="478" spans="1:4">
      <c r="A478" s="3">
        <v>10</v>
      </c>
      <c r="B478" s="6">
        <v>140</v>
      </c>
    </row>
    <row r="479" spans="1:4">
      <c r="A479" s="3">
        <v>11</v>
      </c>
      <c r="B479" s="6">
        <v>154</v>
      </c>
    </row>
    <row r="480" spans="1:4">
      <c r="A480" s="3">
        <v>12</v>
      </c>
      <c r="B480" s="6">
        <v>157</v>
      </c>
    </row>
    <row r="481" spans="1:4">
      <c r="A481" s="3">
        <v>13</v>
      </c>
      <c r="B481" s="6">
        <v>270</v>
      </c>
    </row>
    <row r="482" spans="1:4">
      <c r="A482" s="3">
        <v>14</v>
      </c>
      <c r="B482" s="6">
        <v>463</v>
      </c>
    </row>
    <row r="483" spans="1:4">
      <c r="A483" s="3">
        <v>15</v>
      </c>
      <c r="B483" s="6">
        <v>635</v>
      </c>
    </row>
    <row r="484" spans="1:4">
      <c r="A484" s="3">
        <v>16</v>
      </c>
      <c r="B484" s="6">
        <v>715</v>
      </c>
    </row>
    <row r="485" spans="1:4">
      <c r="A485" s="3">
        <v>17</v>
      </c>
      <c r="B485" s="6">
        <v>497</v>
      </c>
    </row>
    <row r="486" spans="1:4">
      <c r="A486" s="3">
        <v>18</v>
      </c>
      <c r="B486" s="6">
        <v>139</v>
      </c>
    </row>
    <row r="487" spans="1:4">
      <c r="A487" s="3">
        <v>19</v>
      </c>
      <c r="B487" s="6">
        <v>24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9</v>
      </c>
    </row>
    <row r="505" spans="1:4">
      <c r="A505" s="3" t="s">
        <v>190</v>
      </c>
      <c r="B505" s="6" t="s">
        <v>18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-12.1</v>
      </c>
    </row>
    <row r="509" spans="1:4">
      <c r="A509" s="3">
        <v>2</v>
      </c>
      <c r="B509" s="6">
        <v>-13.7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</v>
      </c>
    </row>
    <row r="512" spans="1:4">
      <c r="A512" s="3">
        <v>5</v>
      </c>
      <c r="B512" s="6">
        <v>-16.399999999999999</v>
      </c>
    </row>
    <row r="513" spans="1:2">
      <c r="A513" s="3">
        <v>6</v>
      </c>
      <c r="B513" s="6">
        <v>-17</v>
      </c>
    </row>
    <row r="514" spans="1:2">
      <c r="A514" s="3">
        <v>7</v>
      </c>
      <c r="B514" s="6">
        <v>-17.600000000000001</v>
      </c>
    </row>
    <row r="515" spans="1:2">
      <c r="A515" s="3">
        <v>8</v>
      </c>
      <c r="B515" s="6">
        <v>-17.8</v>
      </c>
    </row>
    <row r="516" spans="1:2">
      <c r="A516" s="3">
        <v>9</v>
      </c>
      <c r="B516" s="6">
        <v>-14.6</v>
      </c>
    </row>
    <row r="517" spans="1:2">
      <c r="A517" s="3">
        <v>10</v>
      </c>
      <c r="B517" s="6">
        <v>-8.9</v>
      </c>
    </row>
    <row r="518" spans="1:2">
      <c r="A518" s="3">
        <v>11</v>
      </c>
      <c r="B518" s="6">
        <v>1</v>
      </c>
    </row>
    <row r="519" spans="1:2">
      <c r="A519" s="3">
        <v>12</v>
      </c>
      <c r="B519" s="6">
        <v>10.7</v>
      </c>
    </row>
    <row r="520" spans="1:2">
      <c r="A520" s="3">
        <v>13</v>
      </c>
      <c r="B520" s="6">
        <v>19.2</v>
      </c>
    </row>
    <row r="521" spans="1:2">
      <c r="A521" s="3">
        <v>14</v>
      </c>
      <c r="B521" s="6">
        <v>26.1</v>
      </c>
    </row>
    <row r="522" spans="1:2">
      <c r="A522" s="3">
        <v>15</v>
      </c>
      <c r="B522" s="6">
        <v>29.8</v>
      </c>
    </row>
    <row r="523" spans="1:2">
      <c r="A523" s="3">
        <v>16</v>
      </c>
      <c r="B523" s="6">
        <v>29.7</v>
      </c>
    </row>
    <row r="524" spans="1:2">
      <c r="A524" s="3">
        <v>17</v>
      </c>
      <c r="B524" s="6">
        <v>23.9</v>
      </c>
    </row>
    <row r="525" spans="1:2">
      <c r="A525" s="3">
        <v>18</v>
      </c>
      <c r="B525" s="6">
        <v>17.600000000000001</v>
      </c>
    </row>
    <row r="526" spans="1:2">
      <c r="A526" s="3">
        <v>19</v>
      </c>
      <c r="B526" s="6">
        <v>12.2</v>
      </c>
    </row>
    <row r="527" spans="1:2">
      <c r="A527" s="3">
        <v>20</v>
      </c>
      <c r="B527" s="6">
        <v>7.8</v>
      </c>
    </row>
    <row r="528" spans="1:2">
      <c r="A528" s="3">
        <v>21</v>
      </c>
      <c r="B528" s="6">
        <v>4</v>
      </c>
    </row>
    <row r="529" spans="1:4">
      <c r="A529" s="3">
        <v>22</v>
      </c>
      <c r="B529" s="6">
        <v>0.9</v>
      </c>
    </row>
    <row r="530" spans="1:4">
      <c r="A530" s="3">
        <v>23</v>
      </c>
      <c r="B530" s="6">
        <v>-1.7</v>
      </c>
    </row>
    <row r="531" spans="1:4">
      <c r="A531" s="3">
        <v>24</v>
      </c>
      <c r="B531" s="6">
        <v>-3.9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9</v>
      </c>
    </row>
    <row r="545" spans="1:4">
      <c r="A545" s="3" t="s">
        <v>190</v>
      </c>
      <c r="B545" s="6" t="s">
        <v>18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-0.7</v>
      </c>
    </row>
    <row r="549" spans="1:4">
      <c r="A549" s="3">
        <v>2</v>
      </c>
      <c r="B549" s="6">
        <v>-1.4</v>
      </c>
    </row>
    <row r="550" spans="1:4">
      <c r="A550" s="3">
        <v>3</v>
      </c>
      <c r="B550" s="6">
        <v>-1.8</v>
      </c>
    </row>
    <row r="551" spans="1:4">
      <c r="A551" s="3">
        <v>4</v>
      </c>
      <c r="B551" s="6">
        <v>-2.2999999999999998</v>
      </c>
    </row>
    <row r="552" spans="1:4">
      <c r="A552" s="3">
        <v>5</v>
      </c>
      <c r="B552" s="6">
        <v>-2.7</v>
      </c>
    </row>
    <row r="553" spans="1:4">
      <c r="A553" s="3">
        <v>6</v>
      </c>
      <c r="B553" s="6">
        <v>-3.2</v>
      </c>
    </row>
    <row r="554" spans="1:4">
      <c r="A554" s="3">
        <v>7</v>
      </c>
      <c r="B554" s="6">
        <v>-3.6</v>
      </c>
    </row>
    <row r="555" spans="1:4">
      <c r="A555" s="3">
        <v>8</v>
      </c>
      <c r="B555" s="6">
        <v>-4</v>
      </c>
    </row>
    <row r="556" spans="1:4">
      <c r="A556" s="3">
        <v>9</v>
      </c>
      <c r="B556" s="6">
        <v>-3.2</v>
      </c>
    </row>
    <row r="557" spans="1:4">
      <c r="A557" s="3">
        <v>10</v>
      </c>
      <c r="B557" s="6">
        <v>-1.7</v>
      </c>
    </row>
    <row r="558" spans="1:4">
      <c r="A558" s="3">
        <v>11</v>
      </c>
      <c r="B558" s="6">
        <v>0.9</v>
      </c>
    </row>
    <row r="559" spans="1:4">
      <c r="A559" s="3">
        <v>12</v>
      </c>
      <c r="B559" s="6">
        <v>3.1</v>
      </c>
    </row>
    <row r="560" spans="1:4">
      <c r="A560" s="3">
        <v>13</v>
      </c>
      <c r="B560" s="6">
        <v>5.0999999999999996</v>
      </c>
    </row>
    <row r="561" spans="1:4">
      <c r="A561" s="3">
        <v>14</v>
      </c>
      <c r="B561" s="6">
        <v>6.8</v>
      </c>
    </row>
    <row r="562" spans="1:4">
      <c r="A562" s="3">
        <v>15</v>
      </c>
      <c r="B562" s="6">
        <v>7.6</v>
      </c>
    </row>
    <row r="563" spans="1:4">
      <c r="A563" s="3">
        <v>16</v>
      </c>
      <c r="B563" s="6">
        <v>7.4</v>
      </c>
    </row>
    <row r="564" spans="1:4">
      <c r="A564" s="3">
        <v>17</v>
      </c>
      <c r="B564" s="6">
        <v>5.8</v>
      </c>
    </row>
    <row r="565" spans="1:4">
      <c r="A565" s="3">
        <v>18</v>
      </c>
      <c r="B565" s="6">
        <v>4.4000000000000004</v>
      </c>
    </row>
    <row r="566" spans="1:4">
      <c r="A566" s="3">
        <v>19</v>
      </c>
      <c r="B566" s="6">
        <v>3.6</v>
      </c>
    </row>
    <row r="567" spans="1:4">
      <c r="A567" s="3">
        <v>20</v>
      </c>
      <c r="B567" s="6">
        <v>3</v>
      </c>
    </row>
    <row r="568" spans="1:4">
      <c r="A568" s="3">
        <v>21</v>
      </c>
      <c r="B568" s="6">
        <v>2.4</v>
      </c>
    </row>
    <row r="569" spans="1:4">
      <c r="A569" s="3">
        <v>22</v>
      </c>
      <c r="B569" s="6">
        <v>1.9</v>
      </c>
    </row>
    <row r="570" spans="1:4">
      <c r="A570" s="3">
        <v>23</v>
      </c>
      <c r="B570" s="6">
        <v>1.5</v>
      </c>
    </row>
    <row r="571" spans="1:4">
      <c r="A571" s="3">
        <v>24</v>
      </c>
      <c r="B571" s="6">
        <v>1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9</v>
      </c>
    </row>
    <row r="585" spans="1:4">
      <c r="A585" s="3" t="s">
        <v>190</v>
      </c>
      <c r="B585" s="6" t="s">
        <v>18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22.4</v>
      </c>
    </row>
    <row r="589" spans="1:4">
      <c r="A589" s="3">
        <v>2</v>
      </c>
      <c r="B589" s="6">
        <v>21.2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19.2</v>
      </c>
    </row>
    <row r="593" spans="1:2">
      <c r="A593" s="3">
        <v>6</v>
      </c>
      <c r="B593" s="6">
        <v>19.899999999999999</v>
      </c>
    </row>
    <row r="594" spans="1:2">
      <c r="A594" s="3">
        <v>7</v>
      </c>
      <c r="B594" s="6">
        <v>22.5</v>
      </c>
    </row>
    <row r="595" spans="1:2">
      <c r="A595" s="3">
        <v>8</v>
      </c>
      <c r="B595" s="6">
        <v>24.7</v>
      </c>
    </row>
    <row r="596" spans="1:2">
      <c r="A596" s="3">
        <v>9</v>
      </c>
      <c r="B596" s="6">
        <v>27.9</v>
      </c>
    </row>
    <row r="597" spans="1:2">
      <c r="A597" s="3">
        <v>10</v>
      </c>
      <c r="B597" s="6">
        <v>31.7</v>
      </c>
    </row>
    <row r="598" spans="1:2">
      <c r="A598" s="3">
        <v>11</v>
      </c>
      <c r="B598" s="6">
        <v>36.200000000000003</v>
      </c>
    </row>
    <row r="599" spans="1:2">
      <c r="A599" s="3">
        <v>12</v>
      </c>
      <c r="B599" s="6">
        <v>40.799999999999997</v>
      </c>
    </row>
    <row r="600" spans="1:2">
      <c r="A600" s="3">
        <v>13</v>
      </c>
      <c r="B600" s="6">
        <v>45</v>
      </c>
    </row>
    <row r="601" spans="1:2">
      <c r="A601" s="3">
        <v>14</v>
      </c>
      <c r="B601" s="6">
        <v>48.1</v>
      </c>
    </row>
    <row r="602" spans="1:2">
      <c r="A602" s="3">
        <v>15</v>
      </c>
      <c r="B602" s="6">
        <v>49.6</v>
      </c>
    </row>
    <row r="603" spans="1:2">
      <c r="A603" s="3">
        <v>16</v>
      </c>
      <c r="B603" s="6">
        <v>49.7</v>
      </c>
    </row>
    <row r="604" spans="1:2">
      <c r="A604" s="3">
        <v>17</v>
      </c>
      <c r="B604" s="6">
        <v>49.1</v>
      </c>
    </row>
    <row r="605" spans="1:2">
      <c r="A605" s="3">
        <v>18</v>
      </c>
      <c r="B605" s="6">
        <v>47.2</v>
      </c>
    </row>
    <row r="606" spans="1:2">
      <c r="A606" s="3">
        <v>19</v>
      </c>
      <c r="B606" s="6">
        <v>35.1</v>
      </c>
    </row>
    <row r="607" spans="1:2">
      <c r="A607" s="3">
        <v>20</v>
      </c>
      <c r="B607" s="6">
        <v>31.6</v>
      </c>
    </row>
    <row r="608" spans="1:2">
      <c r="A608" s="3">
        <v>21</v>
      </c>
      <c r="B608" s="6">
        <v>29.2</v>
      </c>
    </row>
    <row r="609" spans="1:4">
      <c r="A609" s="3">
        <v>22</v>
      </c>
      <c r="B609" s="6">
        <v>26.9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24.2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9</v>
      </c>
    </row>
    <row r="625" spans="1:4">
      <c r="A625" s="3" t="s">
        <v>190</v>
      </c>
      <c r="B625" s="6" t="s">
        <v>18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23.9</v>
      </c>
    </row>
    <row r="630" spans="1:4">
      <c r="A630" s="3">
        <v>3</v>
      </c>
      <c r="B630" s="6">
        <v>23.3</v>
      </c>
    </row>
    <row r="631" spans="1:4">
      <c r="A631" s="3">
        <v>4</v>
      </c>
      <c r="B631" s="6">
        <v>22.7</v>
      </c>
    </row>
    <row r="632" spans="1:4">
      <c r="A632" s="3">
        <v>5</v>
      </c>
      <c r="B632" s="6">
        <v>22.4</v>
      </c>
    </row>
    <row r="633" spans="1:4">
      <c r="A633" s="3">
        <v>6</v>
      </c>
      <c r="B633" s="6">
        <v>22.8</v>
      </c>
    </row>
    <row r="634" spans="1:4">
      <c r="A634" s="3">
        <v>7</v>
      </c>
      <c r="B634" s="6">
        <v>24.6</v>
      </c>
    </row>
    <row r="635" spans="1:4">
      <c r="A635" s="3">
        <v>8</v>
      </c>
      <c r="B635" s="6">
        <v>27.1</v>
      </c>
    </row>
    <row r="636" spans="1:4">
      <c r="A636" s="3">
        <v>9</v>
      </c>
      <c r="B636" s="6">
        <v>28.2</v>
      </c>
    </row>
    <row r="637" spans="1:4">
      <c r="A637" s="3">
        <v>10</v>
      </c>
      <c r="B637" s="6">
        <v>29.3</v>
      </c>
    </row>
    <row r="638" spans="1:4">
      <c r="A638" s="3">
        <v>11</v>
      </c>
      <c r="B638" s="6">
        <v>30.5</v>
      </c>
    </row>
    <row r="639" spans="1:4">
      <c r="A639" s="3">
        <v>12</v>
      </c>
      <c r="B639" s="6">
        <v>31.7</v>
      </c>
    </row>
    <row r="640" spans="1:4">
      <c r="A640" s="3">
        <v>13</v>
      </c>
      <c r="B640" s="6">
        <v>32.799999999999997</v>
      </c>
    </row>
    <row r="641" spans="1:4">
      <c r="A641" s="3">
        <v>14</v>
      </c>
      <c r="B641" s="6">
        <v>33.6</v>
      </c>
    </row>
    <row r="642" spans="1:4">
      <c r="A642" s="3">
        <v>15</v>
      </c>
      <c r="B642" s="6">
        <v>34</v>
      </c>
    </row>
    <row r="643" spans="1:4">
      <c r="A643" s="3">
        <v>16</v>
      </c>
      <c r="B643" s="6">
        <v>34.1</v>
      </c>
    </row>
    <row r="644" spans="1:4">
      <c r="A644" s="3">
        <v>17</v>
      </c>
      <c r="B644" s="6">
        <v>34.1</v>
      </c>
    </row>
    <row r="645" spans="1:4">
      <c r="A645" s="3">
        <v>18</v>
      </c>
      <c r="B645" s="6">
        <v>33.700000000000003</v>
      </c>
    </row>
    <row r="646" spans="1:4">
      <c r="A646" s="3">
        <v>19</v>
      </c>
      <c r="B646" s="6">
        <v>30.6</v>
      </c>
    </row>
    <row r="647" spans="1:4">
      <c r="A647" s="3">
        <v>20</v>
      </c>
      <c r="B647" s="6">
        <v>29.6</v>
      </c>
    </row>
    <row r="648" spans="1:4">
      <c r="A648" s="3">
        <v>21</v>
      </c>
      <c r="B648" s="6">
        <v>28.7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27.3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9</v>
      </c>
    </row>
    <row r="665" spans="1:4">
      <c r="A665" s="3" t="s">
        <v>190</v>
      </c>
      <c r="B665" s="6" t="s">
        <v>18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3.9249999999999998</v>
      </c>
    </row>
    <row r="669" spans="1:4">
      <c r="A669" s="3">
        <v>2</v>
      </c>
      <c r="B669" s="6">
        <v>4.0369999999999999</v>
      </c>
    </row>
    <row r="670" spans="1:4">
      <c r="A670" s="3">
        <v>3</v>
      </c>
      <c r="B670" s="6">
        <v>4.0030000000000001</v>
      </c>
    </row>
    <row r="671" spans="1:4">
      <c r="A671" s="3">
        <v>4</v>
      </c>
      <c r="B671" s="6">
        <v>4.0010000000000003</v>
      </c>
    </row>
    <row r="672" spans="1:4">
      <c r="A672" s="3">
        <v>5</v>
      </c>
      <c r="B672" s="6">
        <v>4.0010000000000003</v>
      </c>
    </row>
    <row r="673" spans="1:2">
      <c r="A673" s="3">
        <v>6</v>
      </c>
      <c r="B673" s="6">
        <v>4.0010000000000003</v>
      </c>
    </row>
    <row r="674" spans="1:2">
      <c r="A674" s="3">
        <v>7</v>
      </c>
      <c r="B674" s="6">
        <v>4.0010000000000003</v>
      </c>
    </row>
    <row r="675" spans="1:2">
      <c r="A675" s="3">
        <v>8</v>
      </c>
      <c r="B675" s="6">
        <v>3.8980000000000001</v>
      </c>
    </row>
    <row r="676" spans="1:2">
      <c r="A676" s="3">
        <v>9</v>
      </c>
      <c r="B676" s="6">
        <v>2.706</v>
      </c>
    </row>
    <row r="677" spans="1:2">
      <c r="A677" s="3">
        <v>10</v>
      </c>
      <c r="B677" s="6">
        <v>1.151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-1.036</v>
      </c>
    </row>
    <row r="680" spans="1:2">
      <c r="A680" s="3">
        <v>13</v>
      </c>
      <c r="B680" s="6">
        <v>-2.4980000000000002</v>
      </c>
    </row>
    <row r="681" spans="1:2">
      <c r="A681" s="3">
        <v>14</v>
      </c>
      <c r="B681" s="6">
        <v>-3.085</v>
      </c>
    </row>
    <row r="682" spans="1:2">
      <c r="A682" s="3">
        <v>15</v>
      </c>
      <c r="B682" s="6">
        <v>-2.637</v>
      </c>
    </row>
    <row r="683" spans="1:2">
      <c r="A683" s="3">
        <v>16</v>
      </c>
      <c r="B683" s="6">
        <v>-1.345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0.88</v>
      </c>
    </row>
    <row r="686" spans="1:2">
      <c r="A686" s="3">
        <v>19</v>
      </c>
      <c r="B686" s="6">
        <v>2.331</v>
      </c>
    </row>
    <row r="687" spans="1:2">
      <c r="A687" s="3">
        <v>20</v>
      </c>
      <c r="B687" s="6">
        <v>2.9489999999999998</v>
      </c>
    </row>
    <row r="688" spans="1:2">
      <c r="A688" s="3">
        <v>21</v>
      </c>
      <c r="B688" s="6">
        <v>3.3090000000000002</v>
      </c>
    </row>
    <row r="689" spans="1:4">
      <c r="A689" s="3">
        <v>22</v>
      </c>
      <c r="B689" s="6">
        <v>3.347</v>
      </c>
    </row>
    <row r="690" spans="1:4">
      <c r="A690" s="3">
        <v>23</v>
      </c>
      <c r="B690" s="6">
        <v>3.4940000000000002</v>
      </c>
    </row>
    <row r="691" spans="1:4">
      <c r="A691" s="3">
        <v>24</v>
      </c>
      <c r="B691" s="6">
        <v>3.5270000000000001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9</v>
      </c>
    </row>
    <row r="705" spans="1:4">
      <c r="A705" s="3" t="s">
        <v>190</v>
      </c>
      <c r="B705" s="6" t="s">
        <v>18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3.2080000000000002</v>
      </c>
    </row>
    <row r="709" spans="1:4">
      <c r="A709" s="3">
        <v>2</v>
      </c>
      <c r="B709" s="6">
        <v>3.3490000000000002</v>
      </c>
    </row>
    <row r="710" spans="1:4">
      <c r="A710" s="3">
        <v>3</v>
      </c>
      <c r="B710" s="6">
        <v>3.3820000000000001</v>
      </c>
    </row>
    <row r="711" spans="1:4">
      <c r="A711" s="3">
        <v>4</v>
      </c>
      <c r="B711" s="6">
        <v>3.4470000000000001</v>
      </c>
    </row>
    <row r="712" spans="1:4">
      <c r="A712" s="3">
        <v>5</v>
      </c>
      <c r="B712" s="6">
        <v>3.5059999999999998</v>
      </c>
    </row>
    <row r="713" spans="1:4">
      <c r="A713" s="3">
        <v>6</v>
      </c>
      <c r="B713" s="6">
        <v>3.5579999999999998</v>
      </c>
    </row>
    <row r="714" spans="1:4">
      <c r="A714" s="3">
        <v>7</v>
      </c>
      <c r="B714" s="6">
        <v>3.605</v>
      </c>
    </row>
    <row r="715" spans="1:4">
      <c r="A715" s="3">
        <v>8</v>
      </c>
      <c r="B715" s="6">
        <v>3.6080000000000001</v>
      </c>
    </row>
    <row r="716" spans="1:4">
      <c r="A716" s="3">
        <v>9</v>
      </c>
      <c r="B716" s="6">
        <v>3.08</v>
      </c>
    </row>
    <row r="717" spans="1:4">
      <c r="A717" s="3">
        <v>10</v>
      </c>
      <c r="B717" s="6">
        <v>2.3479999999999999</v>
      </c>
    </row>
    <row r="718" spans="1:4">
      <c r="A718" s="3">
        <v>11</v>
      </c>
      <c r="B718" s="6">
        <v>1.117</v>
      </c>
    </row>
    <row r="719" spans="1:4">
      <c r="A719" s="3">
        <v>12</v>
      </c>
      <c r="B719" s="6">
        <v>0.3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0.14299999999999999</v>
      </c>
    </row>
    <row r="725" spans="1:4">
      <c r="A725" s="3">
        <v>18</v>
      </c>
      <c r="B725" s="6">
        <v>0.91</v>
      </c>
    </row>
    <row r="726" spans="1:4">
      <c r="A726" s="3">
        <v>19</v>
      </c>
      <c r="B726" s="6">
        <v>1.2809999999999999</v>
      </c>
    </row>
    <row r="727" spans="1:4">
      <c r="A727" s="3">
        <v>20</v>
      </c>
      <c r="B727" s="6">
        <v>1.5429999999999999</v>
      </c>
    </row>
    <row r="728" spans="1:4">
      <c r="A728" s="3">
        <v>21</v>
      </c>
      <c r="B728" s="6">
        <v>1.81</v>
      </c>
    </row>
    <row r="729" spans="1:4">
      <c r="A729" s="3">
        <v>22</v>
      </c>
      <c r="B729" s="6">
        <v>1.9950000000000001</v>
      </c>
    </row>
    <row r="730" spans="1:4">
      <c r="A730" s="3">
        <v>23</v>
      </c>
      <c r="B730" s="6">
        <v>2.1539999999999999</v>
      </c>
    </row>
    <row r="731" spans="1:4">
      <c r="A731" s="3">
        <v>24</v>
      </c>
      <c r="B731" s="6">
        <v>2.3109999999999999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9</v>
      </c>
    </row>
    <row r="746" spans="1:4">
      <c r="A746" s="3" t="s">
        <v>190</v>
      </c>
      <c r="B746" s="6" t="s">
        <v>18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4</v>
      </c>
    </row>
    <row r="796" spans="1:2">
      <c r="A796" s="3">
        <v>-3</v>
      </c>
      <c r="B796" s="6">
        <v>3</v>
      </c>
    </row>
    <row r="797" spans="1:2">
      <c r="A797" s="3">
        <v>-2</v>
      </c>
      <c r="B797" s="6">
        <v>8</v>
      </c>
    </row>
    <row r="798" spans="1:2">
      <c r="A798" s="3">
        <v>-1</v>
      </c>
      <c r="B798" s="6">
        <v>5</v>
      </c>
    </row>
    <row r="799" spans="1:2">
      <c r="A799" s="3">
        <v>0</v>
      </c>
      <c r="B799" s="6">
        <v>18</v>
      </c>
    </row>
    <row r="800" spans="1:2">
      <c r="A800" s="3">
        <v>1</v>
      </c>
      <c r="B800" s="6">
        <v>20</v>
      </c>
    </row>
    <row r="801" spans="1:2">
      <c r="A801" s="3">
        <v>2</v>
      </c>
      <c r="B801" s="6">
        <v>14</v>
      </c>
    </row>
    <row r="802" spans="1:2">
      <c r="A802" s="3">
        <v>3</v>
      </c>
      <c r="B802" s="6">
        <v>19</v>
      </c>
    </row>
    <row r="803" spans="1:2">
      <c r="A803" s="3">
        <v>4</v>
      </c>
      <c r="B803" s="6">
        <v>21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30</v>
      </c>
    </row>
    <row r="806" spans="1:2">
      <c r="A806" s="3">
        <v>7</v>
      </c>
      <c r="B806" s="6">
        <v>33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61</v>
      </c>
    </row>
    <row r="809" spans="1:2">
      <c r="A809" s="3">
        <v>10</v>
      </c>
      <c r="B809" s="6">
        <v>71</v>
      </c>
    </row>
    <row r="810" spans="1:2">
      <c r="A810" s="3">
        <v>11</v>
      </c>
      <c r="B810" s="6">
        <v>116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157</v>
      </c>
    </row>
    <row r="813" spans="1:2">
      <c r="A813" s="3">
        <v>14</v>
      </c>
      <c r="B813" s="6">
        <v>160</v>
      </c>
    </row>
    <row r="814" spans="1:2">
      <c r="A814" s="3">
        <v>15</v>
      </c>
      <c r="B814" s="6">
        <v>207</v>
      </c>
    </row>
    <row r="815" spans="1:2">
      <c r="A815" s="3">
        <v>16</v>
      </c>
      <c r="B815" s="6">
        <v>224</v>
      </c>
    </row>
    <row r="816" spans="1:2">
      <c r="A816" s="3">
        <v>17</v>
      </c>
      <c r="B816" s="6">
        <v>255</v>
      </c>
    </row>
    <row r="817" spans="1:2">
      <c r="A817" s="3">
        <v>18</v>
      </c>
      <c r="B817" s="6">
        <v>315</v>
      </c>
    </row>
    <row r="818" spans="1:2">
      <c r="A818" s="3">
        <v>19</v>
      </c>
      <c r="B818" s="6">
        <v>347</v>
      </c>
    </row>
    <row r="819" spans="1:2">
      <c r="A819" s="3">
        <v>20</v>
      </c>
      <c r="B819" s="6">
        <v>352</v>
      </c>
    </row>
    <row r="820" spans="1:2">
      <c r="A820" s="3">
        <v>21</v>
      </c>
      <c r="B820" s="6">
        <v>366</v>
      </c>
    </row>
    <row r="821" spans="1:2">
      <c r="A821" s="3">
        <v>22</v>
      </c>
      <c r="B821" s="6">
        <v>349</v>
      </c>
    </row>
    <row r="822" spans="1:2">
      <c r="A822" s="3">
        <v>23</v>
      </c>
      <c r="B822" s="6">
        <v>357</v>
      </c>
    </row>
    <row r="823" spans="1:2">
      <c r="A823" s="3">
        <v>24</v>
      </c>
      <c r="B823" s="6">
        <v>341</v>
      </c>
    </row>
    <row r="824" spans="1:2">
      <c r="A824" s="3">
        <v>25</v>
      </c>
      <c r="B824" s="6">
        <v>392</v>
      </c>
    </row>
    <row r="825" spans="1:2">
      <c r="A825" s="3">
        <v>26</v>
      </c>
      <c r="B825" s="6">
        <v>399</v>
      </c>
    </row>
    <row r="826" spans="1:2">
      <c r="A826" s="3">
        <v>27</v>
      </c>
      <c r="B826" s="6">
        <v>403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396</v>
      </c>
    </row>
    <row r="829" spans="1:2">
      <c r="A829" s="3">
        <v>30</v>
      </c>
      <c r="B829" s="6">
        <v>395</v>
      </c>
    </row>
    <row r="830" spans="1:2">
      <c r="A830" s="3">
        <v>31</v>
      </c>
      <c r="B830" s="6">
        <v>360</v>
      </c>
    </row>
    <row r="831" spans="1:2">
      <c r="A831" s="3">
        <v>32</v>
      </c>
      <c r="B831" s="6">
        <v>337</v>
      </c>
    </row>
    <row r="832" spans="1:2">
      <c r="A832" s="3">
        <v>33</v>
      </c>
      <c r="B832" s="6">
        <v>306</v>
      </c>
    </row>
    <row r="833" spans="1:2">
      <c r="A833" s="3">
        <v>34</v>
      </c>
      <c r="B833" s="6">
        <v>306</v>
      </c>
    </row>
    <row r="834" spans="1:2">
      <c r="A834" s="3">
        <v>35</v>
      </c>
      <c r="B834" s="6">
        <v>256</v>
      </c>
    </row>
    <row r="835" spans="1:2">
      <c r="A835" s="3">
        <v>36</v>
      </c>
      <c r="B835" s="6">
        <v>217</v>
      </c>
    </row>
    <row r="836" spans="1:2">
      <c r="A836" s="3">
        <v>37</v>
      </c>
      <c r="B836" s="6">
        <v>166</v>
      </c>
    </row>
    <row r="837" spans="1:2">
      <c r="A837" s="3">
        <v>38</v>
      </c>
      <c r="B837" s="6">
        <v>138</v>
      </c>
    </row>
    <row r="838" spans="1:2">
      <c r="A838" s="3">
        <v>39</v>
      </c>
      <c r="B838" s="6">
        <v>97</v>
      </c>
    </row>
    <row r="839" spans="1:2">
      <c r="A839" s="3">
        <v>40</v>
      </c>
      <c r="B839" s="6">
        <v>57</v>
      </c>
    </row>
    <row r="840" spans="1:2">
      <c r="A840" s="3">
        <v>41</v>
      </c>
      <c r="B840" s="6">
        <v>31</v>
      </c>
    </row>
    <row r="841" spans="1:2">
      <c r="A841" s="3">
        <v>42</v>
      </c>
      <c r="B841" s="6">
        <v>10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 transitionEvaluation="1" codeName="Sheet79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354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355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356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369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TSYS/BEL-BRE</v>
      </c>
    </row>
    <row r="57" spans="1:5">
      <c r="A57" s="5" t="s">
        <v>19</v>
      </c>
    </row>
    <row r="58" spans="1:5">
      <c r="A58" s="5" t="s">
        <v>334</v>
      </c>
    </row>
    <row r="61" spans="1:5">
      <c r="A61" s="3" t="s">
        <v>188</v>
      </c>
    </row>
    <row r="62" spans="1:5">
      <c r="A62" s="3" t="s">
        <v>189</v>
      </c>
      <c r="B62" s="6" t="s">
        <v>10</v>
      </c>
    </row>
    <row r="63" spans="1:5">
      <c r="A63" s="3" t="s">
        <v>190</v>
      </c>
      <c r="B63" s="6" t="s">
        <v>19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4.8719999999999999</v>
      </c>
    </row>
    <row r="66" spans="1:2">
      <c r="A66" s="3" t="s">
        <v>26</v>
      </c>
      <c r="B66" s="6">
        <v>4.97</v>
      </c>
    </row>
    <row r="67" spans="1:2">
      <c r="A67" s="3" t="s">
        <v>27</v>
      </c>
      <c r="B67" s="6">
        <v>5.0730000000000004</v>
      </c>
    </row>
    <row r="68" spans="1:2">
      <c r="A68" s="3" t="s">
        <v>28</v>
      </c>
      <c r="B68" s="6">
        <v>5.6239999999999997</v>
      </c>
    </row>
    <row r="69" spans="1:2">
      <c r="A69" s="3" t="s">
        <v>29</v>
      </c>
      <c r="B69" s="6">
        <v>3.0430000000000001</v>
      </c>
    </row>
    <row r="70" spans="1:2">
      <c r="A70" s="3" t="s">
        <v>31</v>
      </c>
      <c r="B70" s="6">
        <v>4.1710000000000004E-6</v>
      </c>
    </row>
    <row r="71" spans="1:2">
      <c r="A71" s="3" t="s">
        <v>32</v>
      </c>
      <c r="B71" s="6">
        <v>1.655</v>
      </c>
    </row>
    <row r="72" spans="1:2">
      <c r="A72" s="3" t="s">
        <v>33</v>
      </c>
      <c r="B72" s="6">
        <v>2.097</v>
      </c>
    </row>
    <row r="73" spans="1:2">
      <c r="A73" s="3" t="s">
        <v>34</v>
      </c>
      <c r="B73" s="6">
        <v>3.7759999999999998</v>
      </c>
    </row>
    <row r="74" spans="1:2">
      <c r="A74" s="3" t="s">
        <v>35</v>
      </c>
      <c r="B74" s="6">
        <v>4.74</v>
      </c>
    </row>
    <row r="75" spans="1:2">
      <c r="A75" s="3" t="s">
        <v>36</v>
      </c>
      <c r="B75" s="6">
        <v>1.08</v>
      </c>
    </row>
    <row r="76" spans="1:2">
      <c r="A76" s="3" t="s">
        <v>37</v>
      </c>
      <c r="B76" s="6">
        <v>7.8010000000000004E-6</v>
      </c>
    </row>
    <row r="77" spans="1:2">
      <c r="A77" s="3" t="s">
        <v>38</v>
      </c>
      <c r="B77" s="6">
        <v>3.3730000000000002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6.5540000000000003</v>
      </c>
    </row>
    <row r="81" spans="1:2">
      <c r="A81" s="3" t="s">
        <v>43</v>
      </c>
      <c r="B81" s="6"/>
    </row>
    <row r="82" spans="1:2">
      <c r="A82" s="3" t="s">
        <v>44</v>
      </c>
      <c r="B82" s="6">
        <v>7.2969999999999997</v>
      </c>
    </row>
    <row r="83" spans="1:2">
      <c r="A83" s="3" t="s">
        <v>45</v>
      </c>
      <c r="B83" s="6">
        <v>10.84</v>
      </c>
    </row>
    <row r="84" spans="1:2">
      <c r="A84" s="3" t="s">
        <v>47</v>
      </c>
      <c r="B84" s="6">
        <v>6.0759999999999996</v>
      </c>
    </row>
    <row r="85" spans="1:2">
      <c r="A85" s="3" t="s">
        <v>48</v>
      </c>
      <c r="B85" s="6">
        <v>5.7640000000000002</v>
      </c>
    </row>
    <row r="86" spans="1:2">
      <c r="A86" s="3" t="s">
        <v>49</v>
      </c>
      <c r="B86" s="6">
        <v>5.0469999999999997</v>
      </c>
    </row>
    <row r="87" spans="1:2">
      <c r="A87" s="3" t="s">
        <v>50</v>
      </c>
      <c r="B87" s="6">
        <v>5.2789999999999999</v>
      </c>
    </row>
    <row r="88" spans="1:2">
      <c r="A88" s="3" t="s">
        <v>51</v>
      </c>
      <c r="B88" s="6">
        <v>5.1319999999999997</v>
      </c>
    </row>
    <row r="89" spans="1:2">
      <c r="A89" s="3" t="s">
        <v>52</v>
      </c>
      <c r="B89" s="6">
        <v>5.1239999999999997</v>
      </c>
    </row>
    <row r="90" spans="1:2">
      <c r="A90" s="3" t="s">
        <v>53</v>
      </c>
      <c r="B90" s="6">
        <v>5.61</v>
      </c>
    </row>
    <row r="91" spans="1:2">
      <c r="A91" s="3" t="s">
        <v>54</v>
      </c>
      <c r="B91" s="6">
        <v>4.3479999999999999</v>
      </c>
    </row>
    <row r="92" spans="1:2">
      <c r="A92" s="3" t="s">
        <v>55</v>
      </c>
      <c r="B92" s="6">
        <v>4.8550000000000004</v>
      </c>
    </row>
    <row r="93" spans="1:2">
      <c r="A93" s="3" t="s">
        <v>56</v>
      </c>
      <c r="B93" s="6">
        <v>7.1660000000000004</v>
      </c>
    </row>
    <row r="94" spans="1:2">
      <c r="A94" s="3" t="s">
        <v>57</v>
      </c>
      <c r="B94" s="6">
        <v>8.9359999999999999</v>
      </c>
    </row>
    <row r="95" spans="1:2">
      <c r="A95" s="3" t="s">
        <v>58</v>
      </c>
      <c r="B95" s="6">
        <v>7.6970000000000001</v>
      </c>
    </row>
    <row r="96" spans="1:2">
      <c r="A96" s="3" t="s">
        <v>59</v>
      </c>
      <c r="B96" s="6">
        <v>6.5</v>
      </c>
    </row>
    <row r="97" spans="1:2">
      <c r="A97" s="3" t="s">
        <v>60</v>
      </c>
      <c r="B97" s="6">
        <v>5.0979999999999999</v>
      </c>
    </row>
    <row r="98" spans="1:2">
      <c r="A98" s="3" t="s">
        <v>61</v>
      </c>
      <c r="B98" s="6">
        <v>5.94</v>
      </c>
    </row>
    <row r="99" spans="1:2">
      <c r="A99" s="3" t="s">
        <v>62</v>
      </c>
      <c r="B99" s="6">
        <v>2.5670000000000002</v>
      </c>
    </row>
    <row r="100" spans="1:2">
      <c r="A100" s="3" t="s">
        <v>192</v>
      </c>
    </row>
    <row r="101" spans="1:2">
      <c r="A101" s="3" t="s">
        <v>189</v>
      </c>
      <c r="B101" s="6" t="s">
        <v>10</v>
      </c>
    </row>
    <row r="102" spans="1:2">
      <c r="A102" s="3" t="s">
        <v>190</v>
      </c>
      <c r="B102" s="6" t="s">
        <v>19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6.492</v>
      </c>
    </row>
    <row r="105" spans="1:2">
      <c r="A105" s="3" t="s">
        <v>26</v>
      </c>
      <c r="B105" s="6">
        <v>4.601</v>
      </c>
    </row>
    <row r="106" spans="1:2">
      <c r="A106" s="3" t="s">
        <v>27</v>
      </c>
      <c r="B106" s="6">
        <v>3.9009999999999998</v>
      </c>
    </row>
    <row r="107" spans="1:2">
      <c r="A107" s="3" t="s">
        <v>28</v>
      </c>
      <c r="B107" s="6">
        <v>2.4159999999999999</v>
      </c>
    </row>
    <row r="108" spans="1:2">
      <c r="A108" s="3" t="s">
        <v>29</v>
      </c>
      <c r="B108" s="6">
        <v>6.2460000000000004</v>
      </c>
    </row>
    <row r="109" spans="1:2">
      <c r="A109" s="3" t="s">
        <v>31</v>
      </c>
      <c r="B109" s="6">
        <v>5.1189999999999998</v>
      </c>
    </row>
    <row r="110" spans="1:2">
      <c r="A110" s="3" t="s">
        <v>32</v>
      </c>
      <c r="B110" s="6">
        <v>2.4849999999999999</v>
      </c>
    </row>
    <row r="111" spans="1:2">
      <c r="A111" s="3" t="s">
        <v>33</v>
      </c>
      <c r="B111" s="6">
        <v>1.3260000000000001</v>
      </c>
    </row>
    <row r="112" spans="1:2">
      <c r="A112" s="3" t="s">
        <v>34</v>
      </c>
      <c r="B112" s="6">
        <v>2.4180000000000001</v>
      </c>
    </row>
    <row r="113" spans="1:2">
      <c r="A113" s="3" t="s">
        <v>35</v>
      </c>
      <c r="B113" s="6">
        <v>1.4159999999999999</v>
      </c>
    </row>
    <row r="114" spans="1:2">
      <c r="A114" s="3" t="s">
        <v>36</v>
      </c>
      <c r="B114" s="6">
        <v>2.383</v>
      </c>
    </row>
    <row r="115" spans="1:2">
      <c r="A115" s="3" t="s">
        <v>37</v>
      </c>
      <c r="B115" s="6">
        <v>0.56059999999999999</v>
      </c>
    </row>
    <row r="116" spans="1:2">
      <c r="A116" s="3" t="s">
        <v>38</v>
      </c>
      <c r="B116" s="6">
        <v>0.4113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0.66790000000000005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0.73680000000000001</v>
      </c>
    </row>
    <row r="122" spans="1:2">
      <c r="A122" s="3" t="s">
        <v>45</v>
      </c>
      <c r="B122" s="6">
        <v>1.04</v>
      </c>
    </row>
    <row r="123" spans="1:2">
      <c r="A123" s="3" t="s">
        <v>47</v>
      </c>
      <c r="B123" s="6">
        <v>1.1140000000000001</v>
      </c>
    </row>
    <row r="124" spans="1:2">
      <c r="A124" s="3" t="s">
        <v>48</v>
      </c>
      <c r="B124" s="6">
        <v>2.6840000000000002</v>
      </c>
    </row>
    <row r="125" spans="1:2">
      <c r="A125" s="3" t="s">
        <v>49</v>
      </c>
      <c r="B125" s="6">
        <v>8.7639999999999993</v>
      </c>
    </row>
    <row r="126" spans="1:2">
      <c r="A126" s="3" t="s">
        <v>50</v>
      </c>
      <c r="B126" s="6">
        <v>5.7610000000000001</v>
      </c>
    </row>
    <row r="127" spans="1:2">
      <c r="A127" s="3" t="s">
        <v>51</v>
      </c>
      <c r="B127" s="6">
        <v>6.6989999999999998</v>
      </c>
    </row>
    <row r="128" spans="1:2">
      <c r="A128" s="3" t="s">
        <v>52</v>
      </c>
      <c r="B128" s="6">
        <v>5.7210000000000001</v>
      </c>
    </row>
    <row r="129" spans="1:4">
      <c r="A129" s="3" t="s">
        <v>53</v>
      </c>
      <c r="B129" s="6">
        <v>3.7269999999999999</v>
      </c>
    </row>
    <row r="130" spans="1:4">
      <c r="A130" s="3" t="s">
        <v>54</v>
      </c>
      <c r="B130" s="6">
        <v>5.9560000000000004</v>
      </c>
    </row>
    <row r="131" spans="1:4">
      <c r="A131" s="3" t="s">
        <v>55</v>
      </c>
      <c r="B131" s="6">
        <v>1.0290000000000001E-2</v>
      </c>
    </row>
    <row r="132" spans="1:4">
      <c r="A132" s="3" t="s">
        <v>56</v>
      </c>
      <c r="B132" s="6">
        <v>4.4679999999999997E-2</v>
      </c>
    </row>
    <row r="133" spans="1:4">
      <c r="A133" s="3" t="s">
        <v>57</v>
      </c>
      <c r="B133" s="6">
        <v>6.7070000000000005E-2</v>
      </c>
    </row>
    <row r="134" spans="1:4">
      <c r="A134" s="3" t="s">
        <v>58</v>
      </c>
      <c r="B134" s="6">
        <v>0.1575</v>
      </c>
    </row>
    <row r="135" spans="1:4">
      <c r="A135" s="3" t="s">
        <v>59</v>
      </c>
      <c r="B135" s="6">
        <v>0.61739999999999995</v>
      </c>
    </row>
    <row r="136" spans="1:4">
      <c r="A136" s="3" t="s">
        <v>60</v>
      </c>
      <c r="B136" s="6">
        <v>3.9750000000000001</v>
      </c>
    </row>
    <row r="137" spans="1:4">
      <c r="A137" s="3" t="s">
        <v>61</v>
      </c>
      <c r="B137" s="6">
        <v>0.20730000000000001</v>
      </c>
    </row>
    <row r="138" spans="1:4">
      <c r="A138" s="3" t="s">
        <v>62</v>
      </c>
      <c r="B138" s="6">
        <v>1.1910000000000001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10</v>
      </c>
      <c r="C143" s="8"/>
      <c r="D143" s="6"/>
    </row>
    <row r="144" spans="1:4">
      <c r="A144" s="3" t="s">
        <v>190</v>
      </c>
      <c r="B144" s="6" t="s">
        <v>19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91">
        <v>3.9305555555555598</v>
      </c>
      <c r="C146" s="183" t="s">
        <v>93</v>
      </c>
      <c r="D146" s="179">
        <v>6</v>
      </c>
    </row>
    <row r="147" spans="1:4">
      <c r="A147" s="3" t="s">
        <v>26</v>
      </c>
      <c r="B147" s="91">
        <v>3.9222222222222198</v>
      </c>
      <c r="C147" s="183" t="s">
        <v>93</v>
      </c>
      <c r="D147" s="179">
        <v>6</v>
      </c>
    </row>
    <row r="148" spans="1:4">
      <c r="A148" s="3" t="s">
        <v>27</v>
      </c>
      <c r="B148" s="91">
        <v>3.9222222222222198</v>
      </c>
      <c r="C148" s="183" t="s">
        <v>93</v>
      </c>
      <c r="D148" s="179">
        <v>6</v>
      </c>
    </row>
    <row r="149" spans="1:4">
      <c r="A149" s="3" t="s">
        <v>28</v>
      </c>
      <c r="B149" s="91">
        <v>3.9222222222222198</v>
      </c>
      <c r="C149" s="183" t="s">
        <v>93</v>
      </c>
      <c r="D149" s="179">
        <v>6</v>
      </c>
    </row>
    <row r="150" spans="1:4">
      <c r="A150" s="3" t="s">
        <v>29</v>
      </c>
      <c r="B150" s="91">
        <v>5.7222222222222197</v>
      </c>
      <c r="C150" s="183" t="s">
        <v>93</v>
      </c>
      <c r="D150" s="179">
        <v>8</v>
      </c>
    </row>
    <row r="151" spans="1:4">
      <c r="A151" s="3" t="s">
        <v>31</v>
      </c>
      <c r="B151" s="91">
        <v>0</v>
      </c>
      <c r="C151" s="184" t="s">
        <v>89</v>
      </c>
      <c r="D151" s="179"/>
    </row>
    <row r="152" spans="1:4">
      <c r="A152" s="3" t="s">
        <v>32</v>
      </c>
      <c r="B152" s="91">
        <v>3.5166666666666702</v>
      </c>
      <c r="C152" s="183" t="s">
        <v>93</v>
      </c>
      <c r="D152" s="179">
        <v>7</v>
      </c>
    </row>
    <row r="153" spans="1:4">
      <c r="A153" s="3" t="s">
        <v>33</v>
      </c>
      <c r="B153" s="91">
        <v>3.5361111111111101</v>
      </c>
      <c r="C153" s="183" t="s">
        <v>93</v>
      </c>
      <c r="D153" s="179">
        <v>7</v>
      </c>
    </row>
    <row r="154" spans="1:4">
      <c r="A154" s="3" t="s">
        <v>34</v>
      </c>
      <c r="B154" s="91">
        <v>3.7083333333333299</v>
      </c>
      <c r="C154" s="183" t="s">
        <v>93</v>
      </c>
      <c r="D154" s="179">
        <v>7</v>
      </c>
    </row>
    <row r="155" spans="1:4">
      <c r="A155" s="3" t="s">
        <v>35</v>
      </c>
      <c r="B155" s="91">
        <v>3.74444444444444</v>
      </c>
      <c r="C155" s="183" t="s">
        <v>93</v>
      </c>
      <c r="D155" s="179">
        <v>7</v>
      </c>
    </row>
    <row r="156" spans="1:4">
      <c r="A156" s="3" t="s">
        <v>36</v>
      </c>
      <c r="B156" s="91">
        <v>5.12222222222222</v>
      </c>
      <c r="C156" s="183" t="s">
        <v>94</v>
      </c>
      <c r="D156" s="179">
        <v>9</v>
      </c>
    </row>
    <row r="157" spans="1:4">
      <c r="A157" s="3" t="s">
        <v>37</v>
      </c>
      <c r="B157" s="91">
        <v>0</v>
      </c>
      <c r="C157" s="184" t="s">
        <v>89</v>
      </c>
      <c r="D157" s="179"/>
    </row>
    <row r="158" spans="1:4">
      <c r="A158" s="3" t="s">
        <v>38</v>
      </c>
      <c r="B158" s="91">
        <v>2.5219999999999998</v>
      </c>
      <c r="C158" s="183" t="s">
        <v>93</v>
      </c>
      <c r="D158" s="179">
        <v>8</v>
      </c>
    </row>
    <row r="159" spans="1:4">
      <c r="A159" s="3" t="s">
        <v>40</v>
      </c>
      <c r="B159" s="91"/>
      <c r="C159" s="185"/>
      <c r="D159" s="179"/>
    </row>
    <row r="160" spans="1:4">
      <c r="A160" s="3" t="s">
        <v>41</v>
      </c>
      <c r="B160" s="91"/>
      <c r="C160" s="185"/>
      <c r="D160" s="179"/>
    </row>
    <row r="161" spans="1:4">
      <c r="A161" s="3" t="s">
        <v>42</v>
      </c>
      <c r="B161" s="91">
        <v>2.9805555555555601</v>
      </c>
      <c r="C161" s="183" t="s">
        <v>93</v>
      </c>
      <c r="D161" s="179">
        <v>5</v>
      </c>
    </row>
    <row r="162" spans="1:4">
      <c r="A162" s="3" t="s">
        <v>43</v>
      </c>
      <c r="B162" s="91"/>
      <c r="C162" s="185"/>
      <c r="D162" s="179"/>
    </row>
    <row r="163" spans="1:4">
      <c r="A163" s="3" t="s">
        <v>44</v>
      </c>
      <c r="B163" s="91">
        <v>3.3361111111111099</v>
      </c>
      <c r="C163" s="183" t="s">
        <v>93</v>
      </c>
      <c r="D163" s="179">
        <v>6</v>
      </c>
    </row>
    <row r="164" spans="1:4">
      <c r="A164" s="3" t="s">
        <v>45</v>
      </c>
      <c r="B164" s="91">
        <v>4.8916666666666702</v>
      </c>
      <c r="C164" s="183" t="s">
        <v>93</v>
      </c>
      <c r="D164" s="179">
        <v>6</v>
      </c>
    </row>
    <row r="165" spans="1:4">
      <c r="A165" s="3" t="s">
        <v>47</v>
      </c>
      <c r="B165" s="91">
        <v>3.1527777777777799</v>
      </c>
      <c r="C165" s="183" t="s">
        <v>93</v>
      </c>
      <c r="D165" s="179">
        <v>6</v>
      </c>
    </row>
    <row r="166" spans="1:4">
      <c r="A166" s="3" t="s">
        <v>48</v>
      </c>
      <c r="B166" s="91">
        <v>3.3361111111111099</v>
      </c>
      <c r="C166" s="183" t="s">
        <v>93</v>
      </c>
      <c r="D166" s="179">
        <v>6</v>
      </c>
    </row>
    <row r="167" spans="1:4">
      <c r="A167" s="3" t="s">
        <v>49</v>
      </c>
      <c r="B167" s="91">
        <v>3.3361111111111099</v>
      </c>
      <c r="C167" s="183" t="s">
        <v>93</v>
      </c>
      <c r="D167" s="179">
        <v>6</v>
      </c>
    </row>
    <row r="168" spans="1:4">
      <c r="A168" s="3" t="s">
        <v>50</v>
      </c>
      <c r="B168" s="91">
        <v>3.3361111111111099</v>
      </c>
      <c r="C168" s="183" t="s">
        <v>93</v>
      </c>
      <c r="D168" s="179">
        <v>6</v>
      </c>
    </row>
    <row r="169" spans="1:4">
      <c r="A169" s="3" t="s">
        <v>51</v>
      </c>
      <c r="B169" s="91">
        <v>3.3277777777777802</v>
      </c>
      <c r="C169" s="183" t="s">
        <v>93</v>
      </c>
      <c r="D169" s="179">
        <v>6</v>
      </c>
    </row>
    <row r="170" spans="1:4">
      <c r="A170" s="3" t="s">
        <v>52</v>
      </c>
      <c r="B170" s="91">
        <v>3.3277777777777802</v>
      </c>
      <c r="C170" s="183" t="s">
        <v>93</v>
      </c>
      <c r="D170" s="179">
        <v>6</v>
      </c>
    </row>
    <row r="171" spans="1:4">
      <c r="A171" s="3" t="s">
        <v>53</v>
      </c>
      <c r="B171" s="91">
        <v>3.3277777777777802</v>
      </c>
      <c r="C171" s="183" t="s">
        <v>93</v>
      </c>
      <c r="D171" s="179">
        <v>6</v>
      </c>
    </row>
    <row r="172" spans="1:4">
      <c r="A172" s="3" t="s">
        <v>54</v>
      </c>
      <c r="B172" s="91">
        <v>3.3361111111111099</v>
      </c>
      <c r="C172" s="183" t="s">
        <v>93</v>
      </c>
      <c r="D172" s="179">
        <v>6</v>
      </c>
    </row>
    <row r="173" spans="1:4">
      <c r="A173" s="3" t="s">
        <v>55</v>
      </c>
      <c r="B173" s="91">
        <v>2.2211111111111101</v>
      </c>
      <c r="C173" s="183" t="s">
        <v>93</v>
      </c>
      <c r="D173" s="179">
        <v>8</v>
      </c>
    </row>
    <row r="174" spans="1:4">
      <c r="A174" s="3" t="s">
        <v>56</v>
      </c>
      <c r="B174" s="91">
        <v>3.3361111111111099</v>
      </c>
      <c r="C174" s="183" t="s">
        <v>93</v>
      </c>
      <c r="D174" s="179">
        <v>6</v>
      </c>
    </row>
    <row r="175" spans="1:4">
      <c r="A175" s="3" t="s">
        <v>57</v>
      </c>
      <c r="B175" s="91">
        <v>4.1138888888888898</v>
      </c>
      <c r="C175" s="183" t="s">
        <v>93</v>
      </c>
      <c r="D175" s="179">
        <v>6</v>
      </c>
    </row>
    <row r="176" spans="1:4">
      <c r="A176" s="3" t="s">
        <v>58</v>
      </c>
      <c r="B176" s="91">
        <v>3.9305555555555598</v>
      </c>
      <c r="C176" s="183" t="s">
        <v>93</v>
      </c>
      <c r="D176" s="179">
        <v>6</v>
      </c>
    </row>
    <row r="177" spans="1:4">
      <c r="A177" s="3" t="s">
        <v>59</v>
      </c>
      <c r="B177" s="91">
        <v>3.9305555555555598</v>
      </c>
      <c r="C177" s="183" t="s">
        <v>93</v>
      </c>
      <c r="D177" s="179">
        <v>6</v>
      </c>
    </row>
    <row r="178" spans="1:4">
      <c r="A178" s="3" t="s">
        <v>60</v>
      </c>
      <c r="B178" s="91">
        <v>3.9305555555555598</v>
      </c>
      <c r="C178" s="183" t="s">
        <v>93</v>
      </c>
      <c r="D178" s="179">
        <v>6</v>
      </c>
    </row>
    <row r="179" spans="1:4">
      <c r="A179" s="3" t="s">
        <v>61</v>
      </c>
      <c r="B179" s="91">
        <v>3.7861111111111101</v>
      </c>
      <c r="C179" s="183" t="s">
        <v>93</v>
      </c>
      <c r="D179" s="179">
        <v>7</v>
      </c>
    </row>
    <row r="180" spans="1:4">
      <c r="A180" s="3" t="s">
        <v>62</v>
      </c>
      <c r="B180" s="91">
        <v>3.6055555555555601</v>
      </c>
      <c r="C180" s="183" t="s">
        <v>93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10</v>
      </c>
      <c r="C196" s="8"/>
      <c r="D196" s="6"/>
    </row>
    <row r="197" spans="1:4">
      <c r="A197" s="3" t="s">
        <v>190</v>
      </c>
      <c r="B197" s="6" t="s">
        <v>19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6.4861111111111098</v>
      </c>
      <c r="C199" s="223">
        <v>40102</v>
      </c>
      <c r="D199">
        <v>14</v>
      </c>
    </row>
    <row r="200" spans="1:4">
      <c r="A200" s="3" t="s">
        <v>26</v>
      </c>
      <c r="B200" s="6">
        <v>5.6749999999999998</v>
      </c>
      <c r="C200" s="223">
        <v>40142</v>
      </c>
      <c r="D200">
        <v>14</v>
      </c>
    </row>
    <row r="201" spans="1:4">
      <c r="A201" s="3" t="s">
        <v>27</v>
      </c>
      <c r="B201" s="6">
        <v>4.2750000000000004</v>
      </c>
      <c r="C201" s="223">
        <v>40020</v>
      </c>
      <c r="D201">
        <v>17</v>
      </c>
    </row>
    <row r="202" spans="1:4">
      <c r="A202" s="3" t="s">
        <v>28</v>
      </c>
      <c r="B202" s="6">
        <v>3.6083333333333298</v>
      </c>
      <c r="C202" s="224">
        <v>40020</v>
      </c>
      <c r="D202">
        <v>17</v>
      </c>
    </row>
    <row r="203" spans="1:4">
      <c r="A203" s="3" t="s">
        <v>29</v>
      </c>
      <c r="B203" s="6">
        <v>6.44166666666667</v>
      </c>
      <c r="C203" s="223">
        <v>40102</v>
      </c>
      <c r="D203">
        <v>14</v>
      </c>
    </row>
    <row r="204" spans="1:4">
      <c r="A204" s="3" t="s">
        <v>31</v>
      </c>
      <c r="B204" s="6">
        <v>6.37777777777778</v>
      </c>
      <c r="C204" s="223">
        <v>40103</v>
      </c>
      <c r="D204">
        <v>14</v>
      </c>
    </row>
    <row r="205" spans="1:4">
      <c r="A205" s="3" t="s">
        <v>32</v>
      </c>
      <c r="B205" s="6">
        <v>3.56666666666667</v>
      </c>
      <c r="C205" s="223">
        <v>40103</v>
      </c>
      <c r="D205">
        <v>15</v>
      </c>
    </row>
    <row r="206" spans="1:4">
      <c r="A206" s="3" t="s">
        <v>33</v>
      </c>
      <c r="B206" s="6">
        <v>2.7916666666666701</v>
      </c>
      <c r="C206" s="223">
        <v>40103</v>
      </c>
      <c r="D206">
        <v>15</v>
      </c>
    </row>
    <row r="207" spans="1:4">
      <c r="A207" s="3" t="s">
        <v>34</v>
      </c>
      <c r="B207" s="6">
        <v>3.05</v>
      </c>
      <c r="C207" s="223">
        <v>40020</v>
      </c>
      <c r="D207">
        <v>17</v>
      </c>
    </row>
    <row r="208" spans="1:4">
      <c r="A208" s="3" t="s">
        <v>35</v>
      </c>
      <c r="B208" s="6">
        <v>2.49833333333333</v>
      </c>
      <c r="C208" s="223">
        <v>40020</v>
      </c>
      <c r="D208">
        <v>17</v>
      </c>
    </row>
    <row r="209" spans="1:4">
      <c r="A209" s="3" t="s">
        <v>36</v>
      </c>
      <c r="B209" s="6">
        <v>3.56666666666667</v>
      </c>
      <c r="C209" s="223">
        <v>40103</v>
      </c>
      <c r="D209">
        <v>15</v>
      </c>
    </row>
    <row r="210" spans="1:4">
      <c r="A210" s="3" t="s">
        <v>37</v>
      </c>
      <c r="B210" s="6">
        <v>2.68611111111111</v>
      </c>
      <c r="C210" s="223">
        <v>40058</v>
      </c>
      <c r="D210">
        <v>15</v>
      </c>
    </row>
    <row r="211" spans="1:4">
      <c r="A211" s="3" t="s">
        <v>38</v>
      </c>
      <c r="B211" s="6">
        <v>1.3779999999999999</v>
      </c>
      <c r="C211" s="223">
        <v>40020</v>
      </c>
      <c r="D211">
        <v>16</v>
      </c>
    </row>
    <row r="212" spans="1:4">
      <c r="A212" s="3" t="s">
        <v>40</v>
      </c>
      <c r="B212" s="6"/>
      <c r="C212" s="93"/>
      <c r="D212"/>
    </row>
    <row r="213" spans="1:4">
      <c r="A213" s="3" t="s">
        <v>41</v>
      </c>
      <c r="B213" s="6"/>
      <c r="C213" s="93"/>
      <c r="D213"/>
    </row>
    <row r="214" spans="1:4">
      <c r="A214" s="3" t="s">
        <v>42</v>
      </c>
      <c r="B214" s="6">
        <v>1.0677777777777799</v>
      </c>
      <c r="C214" s="225">
        <v>40020</v>
      </c>
      <c r="D214">
        <v>16</v>
      </c>
    </row>
    <row r="215" spans="1:4">
      <c r="A215" s="3" t="s">
        <v>43</v>
      </c>
      <c r="B215" s="6"/>
      <c r="C215" s="225"/>
      <c r="D215"/>
    </row>
    <row r="216" spans="1:4">
      <c r="A216" s="3" t="s">
        <v>44</v>
      </c>
      <c r="B216" s="6">
        <v>1.17888888888889</v>
      </c>
      <c r="C216" s="225">
        <v>40020</v>
      </c>
      <c r="D216">
        <v>16</v>
      </c>
    </row>
    <row r="217" spans="1:4">
      <c r="A217" s="3" t="s">
        <v>45</v>
      </c>
      <c r="B217" s="6">
        <v>1.7077777777777801</v>
      </c>
      <c r="C217" s="225">
        <v>40020</v>
      </c>
      <c r="D217">
        <v>16</v>
      </c>
    </row>
    <row r="218" spans="1:4">
      <c r="A218" s="3" t="s">
        <v>47</v>
      </c>
      <c r="B218" s="6">
        <v>1.3613888888888901</v>
      </c>
      <c r="C218" s="225">
        <v>40020</v>
      </c>
      <c r="D218">
        <v>16</v>
      </c>
    </row>
    <row r="219" spans="1:4">
      <c r="A219" s="3" t="s">
        <v>48</v>
      </c>
      <c r="B219" s="6">
        <v>3.2277777777777801</v>
      </c>
      <c r="C219" s="223">
        <v>40061</v>
      </c>
      <c r="D219">
        <v>13</v>
      </c>
    </row>
    <row r="220" spans="1:4">
      <c r="A220" s="3" t="s">
        <v>49</v>
      </c>
      <c r="B220" s="6">
        <v>6.7638888888888902</v>
      </c>
      <c r="C220" s="223">
        <v>40103</v>
      </c>
      <c r="D220">
        <v>14</v>
      </c>
    </row>
    <row r="221" spans="1:4">
      <c r="A221" s="3" t="s">
        <v>50</v>
      </c>
      <c r="B221" s="6">
        <v>4.7861111111111097</v>
      </c>
      <c r="C221" s="223">
        <v>40102</v>
      </c>
      <c r="D221">
        <v>14</v>
      </c>
    </row>
    <row r="222" spans="1:4">
      <c r="A222" s="3" t="s">
        <v>51</v>
      </c>
      <c r="B222" s="6">
        <v>6.2027777777777802</v>
      </c>
      <c r="C222" s="225">
        <v>40142</v>
      </c>
      <c r="D222">
        <v>14</v>
      </c>
    </row>
    <row r="223" spans="1:4">
      <c r="A223" s="3" t="s">
        <v>52</v>
      </c>
      <c r="B223" s="6">
        <v>4.2777777777777803</v>
      </c>
      <c r="C223" s="225">
        <v>40020</v>
      </c>
      <c r="D223">
        <v>17</v>
      </c>
    </row>
    <row r="224" spans="1:4">
      <c r="A224" s="3" t="s">
        <v>53</v>
      </c>
      <c r="B224" s="6">
        <v>3.5888888888888899</v>
      </c>
      <c r="C224" s="225">
        <v>40020</v>
      </c>
      <c r="D224">
        <v>17</v>
      </c>
    </row>
    <row r="225" spans="1:4">
      <c r="A225" s="3" t="s">
        <v>54</v>
      </c>
      <c r="B225" s="6">
        <v>6.1777777777777798</v>
      </c>
      <c r="C225" s="223">
        <v>40103</v>
      </c>
      <c r="D225">
        <v>14</v>
      </c>
    </row>
    <row r="226" spans="1:4">
      <c r="A226" s="3" t="s">
        <v>55</v>
      </c>
      <c r="B226" s="6">
        <v>0.36249999999999999</v>
      </c>
      <c r="C226" s="225">
        <v>40020</v>
      </c>
      <c r="D226">
        <v>18</v>
      </c>
    </row>
    <row r="227" spans="1:4">
      <c r="A227" s="3" t="s">
        <v>56</v>
      </c>
      <c r="B227" s="6">
        <v>0.61333333333333295</v>
      </c>
      <c r="C227" s="225">
        <v>40020</v>
      </c>
      <c r="D227">
        <v>17</v>
      </c>
    </row>
    <row r="228" spans="1:4">
      <c r="A228" s="3" t="s">
        <v>57</v>
      </c>
      <c r="B228" s="6">
        <v>0.74305555555555602</v>
      </c>
      <c r="C228" s="225">
        <v>40020</v>
      </c>
      <c r="D228">
        <v>17</v>
      </c>
    </row>
    <row r="229" spans="1:4">
      <c r="A229" s="3" t="s">
        <v>58</v>
      </c>
      <c r="B229" s="6">
        <v>0.93777777777777804</v>
      </c>
      <c r="C229" s="225">
        <v>40020</v>
      </c>
      <c r="D229">
        <v>16</v>
      </c>
    </row>
    <row r="230" spans="1:4">
      <c r="A230" s="3" t="s">
        <v>59</v>
      </c>
      <c r="B230" s="6">
        <v>1.79833333333333</v>
      </c>
      <c r="C230" s="225">
        <v>40061</v>
      </c>
      <c r="D230">
        <v>13</v>
      </c>
    </row>
    <row r="231" spans="1:4">
      <c r="A231" s="3" t="s">
        <v>60</v>
      </c>
      <c r="B231" s="6">
        <v>4.68611111111111</v>
      </c>
      <c r="C231" s="223">
        <v>40102</v>
      </c>
      <c r="D231">
        <v>14</v>
      </c>
    </row>
    <row r="232" spans="1:4">
      <c r="A232" s="3" t="s">
        <v>61</v>
      </c>
      <c r="B232" s="6">
        <v>0.98277777777777797</v>
      </c>
      <c r="C232" s="223">
        <v>40041</v>
      </c>
      <c r="D232">
        <v>14</v>
      </c>
    </row>
    <row r="233" spans="1:4">
      <c r="A233" s="3" t="s">
        <v>62</v>
      </c>
      <c r="B233" s="6">
        <v>2.3436111111111102</v>
      </c>
      <c r="C233" s="223">
        <v>40058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10</v>
      </c>
      <c r="C251" s="8"/>
      <c r="D251" s="6"/>
    </row>
    <row r="252" spans="1:4">
      <c r="A252" s="3" t="s">
        <v>190</v>
      </c>
      <c r="B252" s="6" t="s">
        <v>19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2" t="s">
        <v>106</v>
      </c>
      <c r="D254">
        <v>16</v>
      </c>
    </row>
    <row r="255" spans="1:4">
      <c r="A255" s="3" t="s">
        <v>75</v>
      </c>
      <c r="B255" s="97">
        <v>42.46</v>
      </c>
      <c r="C255" s="92" t="s">
        <v>106</v>
      </c>
      <c r="D255">
        <v>15</v>
      </c>
    </row>
    <row r="256" spans="1:4">
      <c r="A256" s="3" t="s">
        <v>76</v>
      </c>
      <c r="B256" s="97">
        <v>63.74</v>
      </c>
      <c r="C256" s="92" t="s">
        <v>106</v>
      </c>
      <c r="D256">
        <v>16</v>
      </c>
    </row>
    <row r="257" spans="1:4">
      <c r="A257" s="3" t="s">
        <v>77</v>
      </c>
      <c r="B257" s="97">
        <v>35.67</v>
      </c>
      <c r="C257" s="92" t="s">
        <v>111</v>
      </c>
      <c r="D257">
        <v>15</v>
      </c>
    </row>
    <row r="258" spans="1:4">
      <c r="A258" s="3" t="s">
        <v>38</v>
      </c>
      <c r="B258" s="97">
        <v>55.34</v>
      </c>
      <c r="C258" s="92" t="s">
        <v>106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101" t="s">
        <v>10</v>
      </c>
      <c r="D260"/>
    </row>
    <row r="261" spans="1:4">
      <c r="A261" s="3" t="s">
        <v>190</v>
      </c>
      <c r="B261"/>
      <c r="C261" s="101" t="s">
        <v>19</v>
      </c>
      <c r="D261"/>
    </row>
    <row r="262" spans="1:4">
      <c r="A262" s="3" t="s">
        <v>63</v>
      </c>
      <c r="B262" s="99" t="s">
        <v>73</v>
      </c>
      <c r="C262" s="101" t="s">
        <v>90</v>
      </c>
      <c r="D262"/>
    </row>
    <row r="263" spans="1:4">
      <c r="A263" s="3" t="s">
        <v>74</v>
      </c>
      <c r="B263" s="97">
        <v>-17.809999999999999</v>
      </c>
      <c r="C263" s="92" t="s">
        <v>93</v>
      </c>
      <c r="D263">
        <v>7</v>
      </c>
    </row>
    <row r="264" spans="1:4">
      <c r="A264" s="3" t="s">
        <v>75</v>
      </c>
      <c r="B264" s="97">
        <v>-6.38</v>
      </c>
      <c r="C264" s="92" t="s">
        <v>93</v>
      </c>
      <c r="D264">
        <v>8</v>
      </c>
    </row>
    <row r="265" spans="1:4">
      <c r="A265" s="3" t="s">
        <v>76</v>
      </c>
      <c r="B265" s="97">
        <v>-22.83</v>
      </c>
      <c r="C265" s="92" t="s">
        <v>93</v>
      </c>
      <c r="D265">
        <v>7</v>
      </c>
    </row>
    <row r="266" spans="1:4">
      <c r="A266" s="3" t="s">
        <v>77</v>
      </c>
      <c r="B266" s="97">
        <v>-19.34</v>
      </c>
      <c r="C266" s="92" t="s">
        <v>93</v>
      </c>
      <c r="D266">
        <v>7</v>
      </c>
    </row>
    <row r="267" spans="1:4">
      <c r="A267" s="3" t="s">
        <v>38</v>
      </c>
      <c r="B267" s="97">
        <v>-2.82</v>
      </c>
      <c r="C267" s="92" t="s">
        <v>93</v>
      </c>
      <c r="D267">
        <v>8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101" t="s">
        <v>10</v>
      </c>
      <c r="D269"/>
    </row>
    <row r="270" spans="1:4">
      <c r="A270" s="3" t="s">
        <v>190</v>
      </c>
      <c r="B270"/>
      <c r="C270" s="101" t="s">
        <v>19</v>
      </c>
      <c r="D270"/>
    </row>
    <row r="271" spans="1:4">
      <c r="A271" s="3" t="s">
        <v>63</v>
      </c>
      <c r="B271" s="100" t="s">
        <v>73</v>
      </c>
      <c r="C271"/>
      <c r="D271"/>
    </row>
    <row r="272" spans="1:4">
      <c r="A272" s="3" t="s">
        <v>74</v>
      </c>
      <c r="B272" s="97">
        <v>24.49</v>
      </c>
      <c r="C272"/>
      <c r="D272"/>
    </row>
    <row r="273" spans="1:4">
      <c r="A273" s="3" t="s">
        <v>75</v>
      </c>
      <c r="B273" s="97">
        <v>24.47</v>
      </c>
      <c r="C273"/>
      <c r="D273"/>
    </row>
    <row r="274" spans="1:4">
      <c r="A274" s="3" t="s">
        <v>76</v>
      </c>
      <c r="B274" s="97">
        <v>17.989999999999998</v>
      </c>
      <c r="C274"/>
      <c r="D274"/>
    </row>
    <row r="275" spans="1:4">
      <c r="A275" s="3" t="s">
        <v>77</v>
      </c>
      <c r="B275" s="97">
        <v>14.53</v>
      </c>
      <c r="C275"/>
      <c r="D275"/>
    </row>
    <row r="276" spans="1:4">
      <c r="A276" s="3" t="s">
        <v>38</v>
      </c>
      <c r="B276" s="97">
        <v>28.96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10</v>
      </c>
    </row>
    <row r="291" spans="1:4">
      <c r="A291" s="3" t="s">
        <v>190</v>
      </c>
      <c r="B291" s="6" t="s">
        <v>19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367.4</v>
      </c>
    </row>
    <row r="295" spans="1:4">
      <c r="A295" s="3" t="s">
        <v>206</v>
      </c>
      <c r="B295" s="6">
        <v>1101</v>
      </c>
    </row>
    <row r="296" spans="1:4">
      <c r="A296" s="3" t="s">
        <v>207</v>
      </c>
      <c r="B296" s="6">
        <v>1012</v>
      </c>
    </row>
    <row r="297" spans="1:4">
      <c r="A297" s="3" t="s">
        <v>208</v>
      </c>
      <c r="B297" s="6">
        <v>1522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10</v>
      </c>
    </row>
    <row r="310" spans="1:4">
      <c r="A310" s="3" t="s">
        <v>190</v>
      </c>
      <c r="B310" s="6" t="s">
        <v>19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661.67</v>
      </c>
    </row>
    <row r="314" spans="1:4">
      <c r="A314" s="3" t="s">
        <v>212</v>
      </c>
      <c r="B314" s="6">
        <v>984.17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10</v>
      </c>
    </row>
    <row r="330" spans="1:4">
      <c r="A330" s="3" t="s">
        <v>190</v>
      </c>
      <c r="B330" s="6" t="s">
        <v>19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437.5</v>
      </c>
    </row>
    <row r="334" spans="1:4">
      <c r="A334" s="3" t="s">
        <v>215</v>
      </c>
      <c r="B334" s="6">
        <v>782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10</v>
      </c>
    </row>
    <row r="346" spans="1:4">
      <c r="A346" s="3" t="s">
        <v>190</v>
      </c>
      <c r="B346" s="6" t="s">
        <v>19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3.05</v>
      </c>
    </row>
    <row r="356" spans="1:2">
      <c r="A356" s="3">
        <v>8</v>
      </c>
      <c r="B356" s="6">
        <v>20.69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54.67</v>
      </c>
    </row>
    <row r="359" spans="1:2">
      <c r="A359" s="3">
        <v>11</v>
      </c>
      <c r="B359" s="6">
        <v>66.08</v>
      </c>
    </row>
    <row r="360" spans="1:2">
      <c r="A360" s="3">
        <v>12</v>
      </c>
      <c r="B360" s="6">
        <v>71.92</v>
      </c>
    </row>
    <row r="361" spans="1:2">
      <c r="A361" s="3">
        <v>13</v>
      </c>
      <c r="B361" s="6">
        <v>72.42</v>
      </c>
    </row>
    <row r="362" spans="1:2">
      <c r="A362" s="3">
        <v>14</v>
      </c>
      <c r="B362" s="6">
        <v>66.53</v>
      </c>
    </row>
    <row r="363" spans="1:2">
      <c r="A363" s="3">
        <v>15</v>
      </c>
      <c r="B363" s="6">
        <v>55</v>
      </c>
    </row>
    <row r="364" spans="1:2">
      <c r="A364" s="3">
        <v>16</v>
      </c>
      <c r="B364" s="6">
        <v>38.94</v>
      </c>
    </row>
    <row r="365" spans="1:2">
      <c r="A365" s="3">
        <v>17</v>
      </c>
      <c r="B365" s="6">
        <v>20.52</v>
      </c>
    </row>
    <row r="366" spans="1:2">
      <c r="A366" s="3">
        <v>18</v>
      </c>
      <c r="B366" s="6">
        <v>3.05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10</v>
      </c>
    </row>
    <row r="386" spans="1:4">
      <c r="A386" s="3" t="s">
        <v>190</v>
      </c>
      <c r="B386" s="6" t="s">
        <v>19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2.99</v>
      </c>
    </row>
    <row r="396" spans="1:4">
      <c r="A396" s="3">
        <v>8</v>
      </c>
      <c r="B396" s="6">
        <v>20.170000000000002</v>
      </c>
    </row>
    <row r="397" spans="1:4">
      <c r="A397" s="3">
        <v>9</v>
      </c>
      <c r="B397" s="6">
        <v>37.92</v>
      </c>
    </row>
    <row r="398" spans="1:4">
      <c r="A398" s="3">
        <v>10</v>
      </c>
      <c r="B398" s="6">
        <v>53.17</v>
      </c>
    </row>
    <row r="399" spans="1:4">
      <c r="A399" s="3">
        <v>11</v>
      </c>
      <c r="B399" s="6">
        <v>64.39</v>
      </c>
    </row>
    <row r="400" spans="1:4">
      <c r="A400" s="3">
        <v>12</v>
      </c>
      <c r="B400" s="6">
        <v>69.89</v>
      </c>
    </row>
    <row r="401" spans="1:4">
      <c r="A401" s="3">
        <v>13</v>
      </c>
      <c r="B401" s="6">
        <v>70.75</v>
      </c>
    </row>
    <row r="402" spans="1:4">
      <c r="A402" s="3">
        <v>14</v>
      </c>
      <c r="B402" s="6">
        <v>65.69</v>
      </c>
    </row>
    <row r="403" spans="1:4">
      <c r="A403" s="3">
        <v>15</v>
      </c>
      <c r="B403" s="6">
        <v>55.03</v>
      </c>
    </row>
    <row r="404" spans="1:4">
      <c r="A404" s="3">
        <v>16</v>
      </c>
      <c r="B404" s="6">
        <v>39.61</v>
      </c>
    </row>
    <row r="405" spans="1:4">
      <c r="A405" s="3">
        <v>17</v>
      </c>
      <c r="B405" s="6">
        <v>21.42</v>
      </c>
    </row>
    <row r="406" spans="1:4">
      <c r="A406" s="3">
        <v>18</v>
      </c>
      <c r="B406" s="6">
        <v>3.28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10</v>
      </c>
    </row>
    <row r="426" spans="1:4">
      <c r="A426" s="3" t="s">
        <v>190</v>
      </c>
      <c r="B426" s="6" t="s">
        <v>19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0.17</v>
      </c>
    </row>
    <row r="434" spans="1:2">
      <c r="A434" s="3">
        <v>6</v>
      </c>
      <c r="B434" s="6">
        <v>27.01</v>
      </c>
    </row>
    <row r="435" spans="1:2">
      <c r="A435" s="3">
        <v>7</v>
      </c>
      <c r="B435" s="6">
        <v>63</v>
      </c>
    </row>
    <row r="436" spans="1:2">
      <c r="A436" s="3">
        <v>8</v>
      </c>
      <c r="B436" s="6">
        <v>71.22</v>
      </c>
    </row>
    <row r="437" spans="1:2">
      <c r="A437" s="3">
        <v>9</v>
      </c>
      <c r="B437" s="6">
        <v>187.72</v>
      </c>
    </row>
    <row r="438" spans="1:2">
      <c r="A438" s="3">
        <v>10</v>
      </c>
      <c r="B438" s="6">
        <v>314.17</v>
      </c>
    </row>
    <row r="439" spans="1:2">
      <c r="A439" s="3">
        <v>11</v>
      </c>
      <c r="B439" s="6">
        <v>404.44</v>
      </c>
    </row>
    <row r="440" spans="1:2">
      <c r="A440" s="3">
        <v>12</v>
      </c>
      <c r="B440" s="6">
        <v>443.61</v>
      </c>
    </row>
    <row r="441" spans="1:2">
      <c r="A441" s="3">
        <v>13</v>
      </c>
      <c r="B441" s="6">
        <v>452.5</v>
      </c>
    </row>
    <row r="442" spans="1:2">
      <c r="A442" s="3">
        <v>14</v>
      </c>
      <c r="B442" s="6">
        <v>400.56</v>
      </c>
    </row>
    <row r="443" spans="1:2">
      <c r="A443" s="3">
        <v>15</v>
      </c>
      <c r="B443" s="6">
        <v>316.94</v>
      </c>
    </row>
    <row r="444" spans="1:2">
      <c r="A444" s="3">
        <v>16</v>
      </c>
      <c r="B444" s="6">
        <v>188.89</v>
      </c>
    </row>
    <row r="445" spans="1:2">
      <c r="A445" s="3">
        <v>17</v>
      </c>
      <c r="B445" s="6">
        <v>86.03</v>
      </c>
    </row>
    <row r="446" spans="1:2">
      <c r="A446" s="3">
        <v>18</v>
      </c>
      <c r="B446" s="6">
        <v>69.78</v>
      </c>
    </row>
    <row r="447" spans="1:2">
      <c r="A447" s="3">
        <v>19</v>
      </c>
      <c r="B447" s="6">
        <v>17.61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10</v>
      </c>
    </row>
    <row r="466" spans="1:4">
      <c r="A466" s="3" t="s">
        <v>190</v>
      </c>
      <c r="B466" s="6" t="s">
        <v>19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0.17</v>
      </c>
    </row>
    <row r="474" spans="1:4">
      <c r="A474" s="3">
        <v>6</v>
      </c>
      <c r="B474" s="6">
        <v>27.01</v>
      </c>
    </row>
    <row r="475" spans="1:4">
      <c r="A475" s="3">
        <v>7</v>
      </c>
      <c r="B475" s="6">
        <v>63</v>
      </c>
    </row>
    <row r="476" spans="1:4">
      <c r="A476" s="3">
        <v>8</v>
      </c>
      <c r="B476" s="6">
        <v>71.22</v>
      </c>
    </row>
    <row r="477" spans="1:4">
      <c r="A477" s="3">
        <v>9</v>
      </c>
      <c r="B477" s="6">
        <v>85.58</v>
      </c>
    </row>
    <row r="478" spans="1:4">
      <c r="A478" s="3">
        <v>10</v>
      </c>
      <c r="B478" s="6">
        <v>98.03</v>
      </c>
    </row>
    <row r="479" spans="1:4">
      <c r="A479" s="3">
        <v>11</v>
      </c>
      <c r="B479" s="6">
        <v>109.14</v>
      </c>
    </row>
    <row r="480" spans="1:4">
      <c r="A480" s="3">
        <v>12</v>
      </c>
      <c r="B480" s="6">
        <v>113.06</v>
      </c>
    </row>
    <row r="481" spans="1:4">
      <c r="A481" s="3">
        <v>13</v>
      </c>
      <c r="B481" s="6">
        <v>235.17</v>
      </c>
    </row>
    <row r="482" spans="1:4">
      <c r="A482" s="3">
        <v>14</v>
      </c>
      <c r="B482" s="6">
        <v>453.89</v>
      </c>
    </row>
    <row r="483" spans="1:4">
      <c r="A483" s="3">
        <v>15</v>
      </c>
      <c r="B483" s="6">
        <v>652.5</v>
      </c>
    </row>
    <row r="484" spans="1:4">
      <c r="A484" s="3">
        <v>16</v>
      </c>
      <c r="B484" s="6">
        <v>762.78</v>
      </c>
    </row>
    <row r="485" spans="1:4">
      <c r="A485" s="3">
        <v>17</v>
      </c>
      <c r="B485" s="6">
        <v>568.33000000000004</v>
      </c>
    </row>
    <row r="486" spans="1:4">
      <c r="A486" s="3">
        <v>18</v>
      </c>
      <c r="B486" s="6">
        <v>158</v>
      </c>
    </row>
    <row r="487" spans="1:4">
      <c r="A487" s="3">
        <v>19</v>
      </c>
      <c r="B487" s="6">
        <v>26.6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10</v>
      </c>
    </row>
    <row r="505" spans="1:4">
      <c r="A505" s="3" t="s">
        <v>190</v>
      </c>
      <c r="B505" s="6" t="s">
        <v>19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-12.02</v>
      </c>
    </row>
    <row r="509" spans="1:4">
      <c r="A509" s="3">
        <v>2</v>
      </c>
      <c r="B509" s="6">
        <v>-13.5</v>
      </c>
    </row>
    <row r="510" spans="1:4">
      <c r="A510" s="3">
        <v>3</v>
      </c>
      <c r="B510" s="6">
        <v>-14.7</v>
      </c>
    </row>
    <row r="511" spans="1:4">
      <c r="A511" s="3">
        <v>4</v>
      </c>
      <c r="B511" s="6">
        <v>-15.65</v>
      </c>
    </row>
    <row r="512" spans="1:4">
      <c r="A512" s="3">
        <v>5</v>
      </c>
      <c r="B512" s="6">
        <v>-16.47</v>
      </c>
    </row>
    <row r="513" spans="1:2">
      <c r="A513" s="3">
        <v>6</v>
      </c>
      <c r="B513" s="6">
        <v>-17.14</v>
      </c>
    </row>
    <row r="514" spans="1:2">
      <c r="A514" s="3">
        <v>7</v>
      </c>
      <c r="B514" s="6">
        <v>-17.7</v>
      </c>
    </row>
    <row r="515" spans="1:2">
      <c r="A515" s="3">
        <v>8</v>
      </c>
      <c r="B515" s="6">
        <v>-17.59</v>
      </c>
    </row>
    <row r="516" spans="1:2">
      <c r="A516" s="3">
        <v>9</v>
      </c>
      <c r="B516" s="6">
        <v>-13.46</v>
      </c>
    </row>
    <row r="517" spans="1:2">
      <c r="A517" s="3">
        <v>10</v>
      </c>
      <c r="B517" s="6">
        <v>-7.0990000000000002</v>
      </c>
    </row>
    <row r="518" spans="1:2">
      <c r="A518" s="3">
        <v>11</v>
      </c>
      <c r="B518" s="6">
        <v>3.657</v>
      </c>
    </row>
    <row r="519" spans="1:2">
      <c r="A519" s="3">
        <v>12</v>
      </c>
      <c r="B519" s="6">
        <v>13.49</v>
      </c>
    </row>
    <row r="520" spans="1:2">
      <c r="A520" s="3">
        <v>13</v>
      </c>
      <c r="B520" s="6">
        <v>21.77</v>
      </c>
    </row>
    <row r="521" spans="1:2">
      <c r="A521" s="3">
        <v>14</v>
      </c>
      <c r="B521" s="6">
        <v>28.26</v>
      </c>
    </row>
    <row r="522" spans="1:2">
      <c r="A522" s="3">
        <v>15</v>
      </c>
      <c r="B522" s="6">
        <v>32.090000000000003</v>
      </c>
    </row>
    <row r="523" spans="1:2">
      <c r="A523" s="3">
        <v>16</v>
      </c>
      <c r="B523" s="6">
        <v>32.159999999999997</v>
      </c>
    </row>
    <row r="524" spans="1:2">
      <c r="A524" s="3">
        <v>17</v>
      </c>
      <c r="B524" s="6">
        <v>25.71</v>
      </c>
    </row>
    <row r="525" spans="1:2">
      <c r="A525" s="3">
        <v>18</v>
      </c>
      <c r="B525" s="6">
        <v>18.84</v>
      </c>
    </row>
    <row r="526" spans="1:2">
      <c r="A526" s="3">
        <v>19</v>
      </c>
      <c r="B526" s="6">
        <v>13.1</v>
      </c>
    </row>
    <row r="527" spans="1:2">
      <c r="A527" s="3">
        <v>20</v>
      </c>
      <c r="B527" s="6">
        <v>8.4079999999999995</v>
      </c>
    </row>
    <row r="528" spans="1:2">
      <c r="A528" s="3">
        <v>21</v>
      </c>
      <c r="B528" s="6">
        <v>4.3869999999999996</v>
      </c>
    </row>
    <row r="529" spans="1:4">
      <c r="A529" s="3">
        <v>22</v>
      </c>
      <c r="B529" s="6">
        <v>0.96589999999999998</v>
      </c>
    </row>
    <row r="530" spans="1:4">
      <c r="A530" s="3">
        <v>23</v>
      </c>
      <c r="B530" s="6">
        <v>-1.7809999999999999</v>
      </c>
    </row>
    <row r="531" spans="1:4">
      <c r="A531" s="3">
        <v>24</v>
      </c>
      <c r="B531" s="6">
        <v>-4.032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10</v>
      </c>
    </row>
    <row r="545" spans="1:4">
      <c r="A545" s="3" t="s">
        <v>190</v>
      </c>
      <c r="B545" s="6" t="s">
        <v>19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-3.4550000000000001</v>
      </c>
    </row>
    <row r="549" spans="1:4">
      <c r="A549" s="3">
        <v>2</v>
      </c>
      <c r="B549" s="6">
        <v>-3.9860000000000002</v>
      </c>
    </row>
    <row r="550" spans="1:4">
      <c r="A550" s="3">
        <v>3</v>
      </c>
      <c r="B550" s="6">
        <v>-4.3949999999999996</v>
      </c>
    </row>
    <row r="551" spans="1:4">
      <c r="A551" s="3">
        <v>4</v>
      </c>
      <c r="B551" s="6">
        <v>-4.8</v>
      </c>
    </row>
    <row r="552" spans="1:4">
      <c r="A552" s="3">
        <v>5</v>
      </c>
      <c r="B552" s="6">
        <v>-5.2160000000000002</v>
      </c>
    </row>
    <row r="553" spans="1:4">
      <c r="A553" s="3">
        <v>6</v>
      </c>
      <c r="B553" s="6">
        <v>-5.6040000000000001</v>
      </c>
    </row>
    <row r="554" spans="1:4">
      <c r="A554" s="3">
        <v>7</v>
      </c>
      <c r="B554" s="6">
        <v>-5.984</v>
      </c>
    </row>
    <row r="555" spans="1:4">
      <c r="A555" s="3">
        <v>8</v>
      </c>
      <c r="B555" s="6">
        <v>-6.0780000000000003</v>
      </c>
    </row>
    <row r="556" spans="1:4">
      <c r="A556" s="3">
        <v>9</v>
      </c>
      <c r="B556" s="6">
        <v>-4.7169999999999996</v>
      </c>
    </row>
    <row r="557" spans="1:4">
      <c r="A557" s="3">
        <v>10</v>
      </c>
      <c r="B557" s="6">
        <v>-2.9769999999999999</v>
      </c>
    </row>
    <row r="558" spans="1:4">
      <c r="A558" s="3">
        <v>11</v>
      </c>
      <c r="B558" s="6">
        <v>0.24940000000000001</v>
      </c>
    </row>
    <row r="559" spans="1:4">
      <c r="A559" s="3">
        <v>12</v>
      </c>
      <c r="B559" s="6">
        <v>2.5390000000000001</v>
      </c>
    </row>
    <row r="560" spans="1:4">
      <c r="A560" s="3">
        <v>13</v>
      </c>
      <c r="B560" s="6">
        <v>4.3819999999999997</v>
      </c>
    </row>
    <row r="561" spans="1:4">
      <c r="A561" s="3">
        <v>14</v>
      </c>
      <c r="B561" s="6">
        <v>5.8529999999999998</v>
      </c>
    </row>
    <row r="562" spans="1:4">
      <c r="A562" s="3">
        <v>15</v>
      </c>
      <c r="B562" s="6">
        <v>6.6139999999999999</v>
      </c>
    </row>
    <row r="563" spans="1:4">
      <c r="A563" s="3">
        <v>16</v>
      </c>
      <c r="B563" s="6">
        <v>6.3330000000000002</v>
      </c>
    </row>
    <row r="564" spans="1:4">
      <c r="A564" s="3">
        <v>17</v>
      </c>
      <c r="B564" s="6">
        <v>4.2039999999999997</v>
      </c>
    </row>
    <row r="565" spans="1:4">
      <c r="A565" s="3">
        <v>18</v>
      </c>
      <c r="B565" s="6">
        <v>2.8690000000000002</v>
      </c>
    </row>
    <row r="566" spans="1:4">
      <c r="A566" s="3">
        <v>19</v>
      </c>
      <c r="B566" s="6">
        <v>2.1070000000000002</v>
      </c>
    </row>
    <row r="567" spans="1:4">
      <c r="A567" s="3">
        <v>20</v>
      </c>
      <c r="B567" s="6">
        <v>1.581</v>
      </c>
    </row>
    <row r="568" spans="1:4">
      <c r="A568" s="3">
        <v>21</v>
      </c>
      <c r="B568" s="6">
        <v>1.0469999999999999</v>
      </c>
    </row>
    <row r="569" spans="1:4">
      <c r="A569" s="3">
        <v>22</v>
      </c>
      <c r="B569" s="6">
        <v>0.5504</v>
      </c>
    </row>
    <row r="570" spans="1:4">
      <c r="A570" s="3">
        <v>23</v>
      </c>
      <c r="B570" s="6">
        <v>0.1517</v>
      </c>
    </row>
    <row r="571" spans="1:4">
      <c r="A571" s="3">
        <v>24</v>
      </c>
      <c r="B571" s="6">
        <v>-0.23799999999999999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10</v>
      </c>
    </row>
    <row r="585" spans="1:4">
      <c r="A585" s="3" t="s">
        <v>190</v>
      </c>
      <c r="B585" s="6" t="s">
        <v>19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22.69</v>
      </c>
    </row>
    <row r="589" spans="1:4">
      <c r="A589" s="3">
        <v>2</v>
      </c>
      <c r="B589" s="6">
        <v>21.33</v>
      </c>
    </row>
    <row r="590" spans="1:4">
      <c r="A590" s="3">
        <v>3</v>
      </c>
      <c r="B590" s="6">
        <v>20.41</v>
      </c>
    </row>
    <row r="591" spans="1:4">
      <c r="A591" s="3">
        <v>4</v>
      </c>
      <c r="B591" s="6">
        <v>19.61</v>
      </c>
    </row>
    <row r="592" spans="1:4">
      <c r="A592" s="3">
        <v>5</v>
      </c>
      <c r="B592" s="6">
        <v>19.16</v>
      </c>
    </row>
    <row r="593" spans="1:2">
      <c r="A593" s="3">
        <v>6</v>
      </c>
      <c r="B593" s="6">
        <v>19.600000000000001</v>
      </c>
    </row>
    <row r="594" spans="1:2">
      <c r="A594" s="3">
        <v>7</v>
      </c>
      <c r="B594" s="6">
        <v>21.68</v>
      </c>
    </row>
    <row r="595" spans="1:2">
      <c r="A595" s="3">
        <v>8</v>
      </c>
      <c r="B595" s="6">
        <v>23.47</v>
      </c>
    </row>
    <row r="596" spans="1:2">
      <c r="A596" s="3">
        <v>9</v>
      </c>
      <c r="B596" s="6">
        <v>26.38</v>
      </c>
    </row>
    <row r="597" spans="1:2">
      <c r="A597" s="3">
        <v>10</v>
      </c>
      <c r="B597" s="6">
        <v>30.35</v>
      </c>
    </row>
    <row r="598" spans="1:2">
      <c r="A598" s="3">
        <v>11</v>
      </c>
      <c r="B598" s="6">
        <v>34.82</v>
      </c>
    </row>
    <row r="599" spans="1:2">
      <c r="A599" s="3">
        <v>12</v>
      </c>
      <c r="B599" s="6">
        <v>39.380000000000003</v>
      </c>
    </row>
    <row r="600" spans="1:2">
      <c r="A600" s="3">
        <v>13</v>
      </c>
      <c r="B600" s="6">
        <v>43.48</v>
      </c>
    </row>
    <row r="601" spans="1:2">
      <c r="A601" s="3">
        <v>14</v>
      </c>
      <c r="B601" s="6">
        <v>46.14</v>
      </c>
    </row>
    <row r="602" spans="1:2">
      <c r="A602" s="3">
        <v>15</v>
      </c>
      <c r="B602" s="6">
        <v>47.4</v>
      </c>
    </row>
    <row r="603" spans="1:2">
      <c r="A603" s="3">
        <v>16</v>
      </c>
      <c r="B603" s="6">
        <v>47.33</v>
      </c>
    </row>
    <row r="604" spans="1:2">
      <c r="A604" s="3">
        <v>17</v>
      </c>
      <c r="B604" s="6">
        <v>46.71</v>
      </c>
    </row>
    <row r="605" spans="1:2">
      <c r="A605" s="3">
        <v>18</v>
      </c>
      <c r="B605" s="6">
        <v>45.28</v>
      </c>
    </row>
    <row r="606" spans="1:2">
      <c r="A606" s="3">
        <v>19</v>
      </c>
      <c r="B606" s="6">
        <v>33.1</v>
      </c>
    </row>
    <row r="607" spans="1:2">
      <c r="A607" s="3">
        <v>20</v>
      </c>
      <c r="B607" s="6">
        <v>30.49</v>
      </c>
    </row>
    <row r="608" spans="1:2">
      <c r="A608" s="3">
        <v>21</v>
      </c>
      <c r="B608" s="6">
        <v>28.55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25.55</v>
      </c>
    </row>
    <row r="611" spans="1:4">
      <c r="A611" s="3">
        <v>24</v>
      </c>
      <c r="B611" s="6">
        <v>24.26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10</v>
      </c>
    </row>
    <row r="625" spans="1:4">
      <c r="A625" s="3" t="s">
        <v>190</v>
      </c>
      <c r="B625" s="6" t="s">
        <v>19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25.28</v>
      </c>
    </row>
    <row r="629" spans="1:4">
      <c r="A629" s="3">
        <v>2</v>
      </c>
      <c r="B629" s="6">
        <v>24.47</v>
      </c>
    </row>
    <row r="630" spans="1:4">
      <c r="A630" s="3">
        <v>3</v>
      </c>
      <c r="B630" s="6">
        <v>23.87</v>
      </c>
    </row>
    <row r="631" spans="1:4">
      <c r="A631" s="3">
        <v>4</v>
      </c>
      <c r="B631" s="6">
        <v>23.26</v>
      </c>
    </row>
    <row r="632" spans="1:4">
      <c r="A632" s="3">
        <v>5</v>
      </c>
      <c r="B632" s="6">
        <v>22.87</v>
      </c>
    </row>
    <row r="633" spans="1:4">
      <c r="A633" s="3">
        <v>6</v>
      </c>
      <c r="B633" s="6">
        <v>23.06</v>
      </c>
    </row>
    <row r="634" spans="1:4">
      <c r="A634" s="3">
        <v>7</v>
      </c>
      <c r="B634" s="6">
        <v>24.38</v>
      </c>
    </row>
    <row r="635" spans="1:4">
      <c r="A635" s="3">
        <v>8</v>
      </c>
      <c r="B635" s="6">
        <v>27.21</v>
      </c>
    </row>
    <row r="636" spans="1:4">
      <c r="A636" s="3">
        <v>9</v>
      </c>
      <c r="B636" s="6">
        <v>27.98</v>
      </c>
    </row>
    <row r="637" spans="1:4">
      <c r="A637" s="3">
        <v>10</v>
      </c>
      <c r="B637" s="6">
        <v>29.11</v>
      </c>
    </row>
    <row r="638" spans="1:4">
      <c r="A638" s="3">
        <v>11</v>
      </c>
      <c r="B638" s="6">
        <v>30.31</v>
      </c>
    </row>
    <row r="639" spans="1:4">
      <c r="A639" s="3">
        <v>12</v>
      </c>
      <c r="B639" s="6">
        <v>31.53</v>
      </c>
    </row>
    <row r="640" spans="1:4">
      <c r="A640" s="3">
        <v>13</v>
      </c>
      <c r="B640" s="6">
        <v>32.549999999999997</v>
      </c>
    </row>
    <row r="641" spans="1:4">
      <c r="A641" s="3">
        <v>14</v>
      </c>
      <c r="B641" s="6">
        <v>33.15</v>
      </c>
    </row>
    <row r="642" spans="1:4">
      <c r="A642" s="3">
        <v>15</v>
      </c>
      <c r="B642" s="6">
        <v>33.369999999999997</v>
      </c>
    </row>
    <row r="643" spans="1:4">
      <c r="A643" s="3">
        <v>16</v>
      </c>
      <c r="B643" s="6">
        <v>33.380000000000003</v>
      </c>
    </row>
    <row r="644" spans="1:4">
      <c r="A644" s="3">
        <v>17</v>
      </c>
      <c r="B644" s="6">
        <v>33.369999999999997</v>
      </c>
    </row>
    <row r="645" spans="1:4">
      <c r="A645" s="3">
        <v>18</v>
      </c>
      <c r="B645" s="6">
        <v>33.159999999999997</v>
      </c>
    </row>
    <row r="646" spans="1:4">
      <c r="A646" s="3">
        <v>19</v>
      </c>
      <c r="B646" s="6">
        <v>30.43</v>
      </c>
    </row>
    <row r="647" spans="1:4">
      <c r="A647" s="3">
        <v>20</v>
      </c>
      <c r="B647" s="6">
        <v>29.61</v>
      </c>
    </row>
    <row r="648" spans="1:4">
      <c r="A648" s="3">
        <v>21</v>
      </c>
      <c r="B648" s="6">
        <v>28.89</v>
      </c>
    </row>
    <row r="649" spans="1:4">
      <c r="A649" s="3">
        <v>22</v>
      </c>
      <c r="B649" s="6">
        <v>27.93</v>
      </c>
    </row>
    <row r="650" spans="1:4">
      <c r="A650" s="3">
        <v>23</v>
      </c>
      <c r="B650" s="6">
        <v>27.42</v>
      </c>
    </row>
    <row r="651" spans="1:4">
      <c r="A651" s="3">
        <v>24</v>
      </c>
      <c r="B651" s="6">
        <v>26.59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10</v>
      </c>
    </row>
    <row r="665" spans="1:4">
      <c r="A665" s="3" t="s">
        <v>190</v>
      </c>
      <c r="B665" s="6" t="s">
        <v>19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3.7666666666666702</v>
      </c>
    </row>
    <row r="669" spans="1:4">
      <c r="A669" s="3">
        <v>2</v>
      </c>
      <c r="B669" s="6">
        <v>3.8666666666666698</v>
      </c>
    </row>
    <row r="670" spans="1:4">
      <c r="A670" s="3">
        <v>3</v>
      </c>
      <c r="B670" s="6">
        <v>3.9027777777777799</v>
      </c>
    </row>
    <row r="671" spans="1:4">
      <c r="A671" s="3">
        <v>4</v>
      </c>
      <c r="B671" s="6">
        <v>3.8944444444444399</v>
      </c>
    </row>
    <row r="672" spans="1:4">
      <c r="A672" s="3">
        <v>5</v>
      </c>
      <c r="B672" s="6">
        <v>3.9166666666666701</v>
      </c>
    </row>
    <row r="673" spans="1:2">
      <c r="A673" s="3">
        <v>6</v>
      </c>
      <c r="B673" s="6">
        <v>3.9305555555555598</v>
      </c>
    </row>
    <row r="674" spans="1:2">
      <c r="A674" s="3">
        <v>7</v>
      </c>
      <c r="B674" s="6">
        <v>3.9305555555555598</v>
      </c>
    </row>
    <row r="675" spans="1:2">
      <c r="A675" s="3">
        <v>8</v>
      </c>
      <c r="B675" s="6">
        <v>3.75277777777778</v>
      </c>
    </row>
    <row r="676" spans="1:2">
      <c r="A676" s="3">
        <v>9</v>
      </c>
      <c r="B676" s="6">
        <v>2.4227777777777799</v>
      </c>
    </row>
    <row r="677" spans="1:2">
      <c r="A677" s="3">
        <v>10</v>
      </c>
      <c r="B677" s="6">
        <v>0.79666666666666697</v>
      </c>
    </row>
    <row r="678" spans="1:2">
      <c r="A678" s="3">
        <v>11</v>
      </c>
      <c r="B678" s="6">
        <v>-3.48333333333333E-2</v>
      </c>
    </row>
    <row r="679" spans="1:2">
      <c r="A679" s="3">
        <v>12</v>
      </c>
      <c r="B679" s="6">
        <v>-1.4350000000000001</v>
      </c>
    </row>
    <row r="680" spans="1:2">
      <c r="A680" s="3">
        <v>13</v>
      </c>
      <c r="B680" s="6">
        <v>-2.7202777777777798</v>
      </c>
    </row>
    <row r="681" spans="1:2">
      <c r="A681" s="3">
        <v>14</v>
      </c>
      <c r="B681" s="6">
        <v>-3.1555555555555599</v>
      </c>
    </row>
    <row r="682" spans="1:2">
      <c r="A682" s="3">
        <v>15</v>
      </c>
      <c r="B682" s="6">
        <v>-2.8444444444444401</v>
      </c>
    </row>
    <row r="683" spans="1:2">
      <c r="A683" s="3">
        <v>16</v>
      </c>
      <c r="B683" s="6">
        <v>-1.71583333333333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0.77305555555555605</v>
      </c>
    </row>
    <row r="686" spans="1:2">
      <c r="A686" s="3">
        <v>19</v>
      </c>
      <c r="B686" s="6">
        <v>2.3013888888888898</v>
      </c>
    </row>
    <row r="687" spans="1:2">
      <c r="A687" s="3">
        <v>20</v>
      </c>
      <c r="B687" s="6">
        <v>2.9666666666666699</v>
      </c>
    </row>
    <row r="688" spans="1:2">
      <c r="A688" s="3">
        <v>21</v>
      </c>
      <c r="B688" s="6">
        <v>3.2777777777777799</v>
      </c>
    </row>
    <row r="689" spans="1:4">
      <c r="A689" s="3">
        <v>22</v>
      </c>
      <c r="B689" s="6">
        <v>3.4611111111111099</v>
      </c>
    </row>
    <row r="690" spans="1:4">
      <c r="A690" s="3">
        <v>23</v>
      </c>
      <c r="B690" s="6">
        <v>3.5</v>
      </c>
    </row>
    <row r="691" spans="1:4">
      <c r="A691" s="3">
        <v>24</v>
      </c>
      <c r="B691" s="6">
        <v>3.4722222222222201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10</v>
      </c>
    </row>
    <row r="705" spans="1:4">
      <c r="A705" s="3" t="s">
        <v>190</v>
      </c>
      <c r="B705" s="6" t="s">
        <v>19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3.0805555555555602</v>
      </c>
    </row>
    <row r="709" spans="1:4">
      <c r="A709" s="3">
        <v>2</v>
      </c>
      <c r="B709" s="6">
        <v>3.2027777777777802</v>
      </c>
    </row>
    <row r="710" spans="1:4">
      <c r="A710" s="3">
        <v>3</v>
      </c>
      <c r="B710" s="6">
        <v>3.2777777777777799</v>
      </c>
    </row>
    <row r="711" spans="1:4">
      <c r="A711" s="3">
        <v>4</v>
      </c>
      <c r="B711" s="6">
        <v>3.3305555555555602</v>
      </c>
    </row>
    <row r="712" spans="1:4">
      <c r="A712" s="3">
        <v>5</v>
      </c>
      <c r="B712" s="6">
        <v>3.4166666666666701</v>
      </c>
    </row>
    <row r="713" spans="1:4">
      <c r="A713" s="3">
        <v>6</v>
      </c>
      <c r="B713" s="6">
        <v>3.4694444444444401</v>
      </c>
    </row>
    <row r="714" spans="1:4">
      <c r="A714" s="3">
        <v>7</v>
      </c>
      <c r="B714" s="6">
        <v>3.5166666666666702</v>
      </c>
    </row>
    <row r="715" spans="1:4">
      <c r="A715" s="3">
        <v>8</v>
      </c>
      <c r="B715" s="6">
        <v>3.4638888888888899</v>
      </c>
    </row>
    <row r="716" spans="1:4">
      <c r="A716" s="3">
        <v>9</v>
      </c>
      <c r="B716" s="6">
        <v>2.8333333333333299</v>
      </c>
    </row>
    <row r="717" spans="1:4">
      <c r="A717" s="3">
        <v>10</v>
      </c>
      <c r="B717" s="6">
        <v>2.0561111111111101</v>
      </c>
    </row>
    <row r="718" spans="1:4">
      <c r="A718" s="3">
        <v>11</v>
      </c>
      <c r="B718" s="6">
        <v>0.793333333333333</v>
      </c>
    </row>
    <row r="719" spans="1:4">
      <c r="A719" s="3">
        <v>12</v>
      </c>
      <c r="B719" s="6">
        <v>3.7277777777777799E-2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0.13494444444444401</v>
      </c>
    </row>
    <row r="725" spans="1:4">
      <c r="A725" s="3">
        <v>18</v>
      </c>
      <c r="B725" s="6">
        <v>0.76444444444444404</v>
      </c>
    </row>
    <row r="726" spans="1:4">
      <c r="A726" s="3">
        <v>19</v>
      </c>
      <c r="B726" s="6">
        <v>1.19861111111111</v>
      </c>
    </row>
    <row r="727" spans="1:4">
      <c r="A727" s="3">
        <v>20</v>
      </c>
      <c r="B727" s="6">
        <v>1.45888888888889</v>
      </c>
    </row>
    <row r="728" spans="1:4">
      <c r="A728" s="3">
        <v>21</v>
      </c>
      <c r="B728" s="6">
        <v>1.7008333333333301</v>
      </c>
    </row>
    <row r="729" spans="1:4">
      <c r="A729" s="3">
        <v>22</v>
      </c>
      <c r="B729" s="6">
        <v>1.9341666666666699</v>
      </c>
    </row>
    <row r="730" spans="1:4">
      <c r="A730" s="3">
        <v>23</v>
      </c>
      <c r="B730" s="6">
        <v>2.0922222222222202</v>
      </c>
    </row>
    <row r="731" spans="1:4">
      <c r="A731" s="3">
        <v>24</v>
      </c>
      <c r="B731" s="6">
        <v>2.2266666666666701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10</v>
      </c>
    </row>
    <row r="746" spans="1:4">
      <c r="A746" s="3" t="s">
        <v>190</v>
      </c>
      <c r="B746" s="6" t="s">
        <v>19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1</v>
      </c>
    </row>
    <row r="793" spans="1:2">
      <c r="A793" s="3">
        <v>-6</v>
      </c>
      <c r="B793" s="6">
        <v>3</v>
      </c>
    </row>
    <row r="794" spans="1:2">
      <c r="A794" s="3">
        <v>-5</v>
      </c>
      <c r="B794" s="6">
        <v>3</v>
      </c>
    </row>
    <row r="795" spans="1:2">
      <c r="A795" s="3">
        <v>-4</v>
      </c>
      <c r="B795" s="6">
        <v>6</v>
      </c>
    </row>
    <row r="796" spans="1:2">
      <c r="A796" s="3">
        <v>-3</v>
      </c>
      <c r="B796" s="6">
        <v>6</v>
      </c>
    </row>
    <row r="797" spans="1:2">
      <c r="A797" s="3">
        <v>-2</v>
      </c>
      <c r="B797" s="6">
        <v>12</v>
      </c>
    </row>
    <row r="798" spans="1:2">
      <c r="A798" s="3">
        <v>-1</v>
      </c>
      <c r="B798" s="6">
        <v>13</v>
      </c>
    </row>
    <row r="799" spans="1:2">
      <c r="A799" s="3">
        <v>0</v>
      </c>
      <c r="B799" s="6">
        <v>12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20</v>
      </c>
    </row>
    <row r="802" spans="1:2">
      <c r="A802" s="3">
        <v>3</v>
      </c>
      <c r="B802" s="6">
        <v>18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26</v>
      </c>
    </row>
    <row r="805" spans="1:2">
      <c r="A805" s="3">
        <v>6</v>
      </c>
      <c r="B805" s="6">
        <v>34</v>
      </c>
    </row>
    <row r="806" spans="1:2">
      <c r="A806" s="3">
        <v>7</v>
      </c>
      <c r="B806" s="6">
        <v>29</v>
      </c>
    </row>
    <row r="807" spans="1:2">
      <c r="A807" s="3">
        <v>8</v>
      </c>
      <c r="B807" s="6">
        <v>44</v>
      </c>
    </row>
    <row r="808" spans="1:2">
      <c r="A808" s="3">
        <v>9</v>
      </c>
      <c r="B808" s="6">
        <v>55</v>
      </c>
    </row>
    <row r="809" spans="1:2">
      <c r="A809" s="3">
        <v>10</v>
      </c>
      <c r="B809" s="6">
        <v>57</v>
      </c>
    </row>
    <row r="810" spans="1:2">
      <c r="A810" s="3">
        <v>11</v>
      </c>
      <c r="B810" s="6">
        <v>95</v>
      </c>
    </row>
    <row r="811" spans="1:2">
      <c r="A811" s="3">
        <v>12</v>
      </c>
      <c r="B811" s="6">
        <v>127</v>
      </c>
    </row>
    <row r="812" spans="1:2">
      <c r="A812" s="3">
        <v>13</v>
      </c>
      <c r="B812" s="6">
        <v>143</v>
      </c>
    </row>
    <row r="813" spans="1:2">
      <c r="A813" s="3">
        <v>14</v>
      </c>
      <c r="B813" s="6">
        <v>162</v>
      </c>
    </row>
    <row r="814" spans="1:2">
      <c r="A814" s="3">
        <v>15</v>
      </c>
      <c r="B814" s="6">
        <v>183</v>
      </c>
    </row>
    <row r="815" spans="1:2">
      <c r="A815" s="3">
        <v>16</v>
      </c>
      <c r="B815" s="6">
        <v>234</v>
      </c>
    </row>
    <row r="816" spans="1:2">
      <c r="A816" s="3">
        <v>17</v>
      </c>
      <c r="B816" s="6">
        <v>273</v>
      </c>
    </row>
    <row r="817" spans="1:2">
      <c r="A817" s="3">
        <v>18</v>
      </c>
      <c r="B817" s="6">
        <v>296</v>
      </c>
    </row>
    <row r="818" spans="1:2">
      <c r="A818" s="3">
        <v>19</v>
      </c>
      <c r="B818" s="6">
        <v>356</v>
      </c>
    </row>
    <row r="819" spans="1:2">
      <c r="A819" s="3">
        <v>20</v>
      </c>
      <c r="B819" s="6">
        <v>346</v>
      </c>
    </row>
    <row r="820" spans="1:2">
      <c r="A820" s="3">
        <v>21</v>
      </c>
      <c r="B820" s="6">
        <v>388</v>
      </c>
    </row>
    <row r="821" spans="1:2">
      <c r="A821" s="3">
        <v>22</v>
      </c>
      <c r="B821" s="6">
        <v>380</v>
      </c>
    </row>
    <row r="822" spans="1:2">
      <c r="A822" s="3">
        <v>23</v>
      </c>
      <c r="B822" s="6">
        <v>366</v>
      </c>
    </row>
    <row r="823" spans="1:2">
      <c r="A823" s="3">
        <v>24</v>
      </c>
      <c r="B823" s="6">
        <v>401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436</v>
      </c>
    </row>
    <row r="826" spans="1:2">
      <c r="A826" s="3">
        <v>27</v>
      </c>
      <c r="B826" s="6">
        <v>465</v>
      </c>
    </row>
    <row r="827" spans="1:2">
      <c r="A827" s="3">
        <v>28</v>
      </c>
      <c r="B827" s="6">
        <v>412</v>
      </c>
    </row>
    <row r="828" spans="1:2">
      <c r="A828" s="3">
        <v>29</v>
      </c>
      <c r="B828" s="6">
        <v>408</v>
      </c>
    </row>
    <row r="829" spans="1:2">
      <c r="A829" s="3">
        <v>30</v>
      </c>
      <c r="B829" s="6">
        <v>398</v>
      </c>
    </row>
    <row r="830" spans="1:2">
      <c r="A830" s="3">
        <v>31</v>
      </c>
      <c r="B830" s="6">
        <v>335</v>
      </c>
    </row>
    <row r="831" spans="1:2">
      <c r="A831" s="3">
        <v>32</v>
      </c>
      <c r="B831" s="6">
        <v>348</v>
      </c>
    </row>
    <row r="832" spans="1:2">
      <c r="A832" s="3">
        <v>33</v>
      </c>
      <c r="B832" s="6">
        <v>310</v>
      </c>
    </row>
    <row r="833" spans="1:2">
      <c r="A833" s="3">
        <v>34</v>
      </c>
      <c r="B833" s="6">
        <v>297</v>
      </c>
    </row>
    <row r="834" spans="1:2">
      <c r="A834" s="3">
        <v>35</v>
      </c>
      <c r="B834" s="6">
        <v>202</v>
      </c>
    </row>
    <row r="835" spans="1:2">
      <c r="A835" s="3">
        <v>36</v>
      </c>
      <c r="B835" s="6">
        <v>197</v>
      </c>
    </row>
    <row r="836" spans="1:2">
      <c r="A836" s="3">
        <v>37</v>
      </c>
      <c r="B836" s="6">
        <v>161</v>
      </c>
    </row>
    <row r="837" spans="1:2">
      <c r="A837" s="3">
        <v>38</v>
      </c>
      <c r="B837" s="6">
        <v>97</v>
      </c>
    </row>
    <row r="838" spans="1:2">
      <c r="A838" s="3">
        <v>39</v>
      </c>
      <c r="B838" s="6">
        <v>86</v>
      </c>
    </row>
    <row r="839" spans="1:2">
      <c r="A839" s="3">
        <v>40</v>
      </c>
      <c r="B839" s="6">
        <v>48</v>
      </c>
    </row>
    <row r="840" spans="1:2">
      <c r="A840" s="3">
        <v>41</v>
      </c>
      <c r="B840" s="6">
        <v>22</v>
      </c>
    </row>
    <row r="841" spans="1:2">
      <c r="A841" s="3">
        <v>42</v>
      </c>
      <c r="B841" s="6">
        <v>11</v>
      </c>
    </row>
    <row r="842" spans="1:2">
      <c r="A842" s="3">
        <v>43</v>
      </c>
      <c r="B842" s="6">
        <v>2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 transitionEvaluation="1" codeName="Sheet80"/>
  <dimension ref="A3:F901"/>
  <sheetViews>
    <sheetView showGridLines="0" zoomScale="75" workbookViewId="0">
      <selection activeCell="S21" sqref="S21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16384" width="11.28515625" style="3"/>
  </cols>
  <sheetData>
    <row r="3" spans="1:6">
      <c r="A3" s="3" t="s">
        <v>147</v>
      </c>
      <c r="F3" s="3" t="s">
        <v>148</v>
      </c>
    </row>
    <row r="6" spans="1:6">
      <c r="A6" s="3" t="s">
        <v>149</v>
      </c>
    </row>
    <row r="8" spans="1:6">
      <c r="A8" s="3" t="s">
        <v>150</v>
      </c>
    </row>
    <row r="10" spans="1:6">
      <c r="A10" s="3" t="s">
        <v>151</v>
      </c>
    </row>
    <row r="12" spans="1:6">
      <c r="A12" s="3" t="s">
        <v>152</v>
      </c>
    </row>
    <row r="13" spans="1:6">
      <c r="A13" s="3" t="s">
        <v>153</v>
      </c>
    </row>
    <row r="15" spans="1:6">
      <c r="A15" s="3" t="s">
        <v>154</v>
      </c>
      <c r="C15" s="3" t="s">
        <v>155</v>
      </c>
    </row>
    <row r="17" spans="1:3">
      <c r="A17" s="3" t="s">
        <v>156</v>
      </c>
      <c r="C17" s="3" t="s">
        <v>157</v>
      </c>
    </row>
    <row r="18" spans="1:3">
      <c r="A18" s="3" t="s">
        <v>158</v>
      </c>
      <c r="C18" s="3" t="s">
        <v>159</v>
      </c>
    </row>
    <row r="19" spans="1:3">
      <c r="A19" s="3" t="s">
        <v>160</v>
      </c>
      <c r="C19" s="3" t="s">
        <v>161</v>
      </c>
    </row>
    <row r="20" spans="1:3">
      <c r="A20" s="3" t="s">
        <v>162</v>
      </c>
      <c r="C20" s="3" t="s">
        <v>163</v>
      </c>
    </row>
    <row r="21" spans="1:3">
      <c r="A21" s="3" t="s">
        <v>164</v>
      </c>
      <c r="C21" s="3" t="s">
        <v>165</v>
      </c>
    </row>
    <row r="22" spans="1:3">
      <c r="A22" s="3" t="s">
        <v>166</v>
      </c>
      <c r="C22" s="3" t="s">
        <v>167</v>
      </c>
    </row>
    <row r="23" spans="1:3">
      <c r="A23" s="3" t="s">
        <v>168</v>
      </c>
      <c r="C23" s="3" t="s">
        <v>169</v>
      </c>
    </row>
    <row r="24" spans="1:3">
      <c r="A24" s="3" t="s">
        <v>170</v>
      </c>
      <c r="C24" s="3" t="s">
        <v>171</v>
      </c>
    </row>
    <row r="25" spans="1:3">
      <c r="A25" s="3" t="s">
        <v>172</v>
      </c>
      <c r="C25" s="3" t="s">
        <v>173</v>
      </c>
    </row>
    <row r="26" spans="1:3">
      <c r="A26" s="3" t="s">
        <v>174</v>
      </c>
      <c r="C26" s="3" t="s">
        <v>175</v>
      </c>
    </row>
    <row r="27" spans="1:3">
      <c r="A27" s="3" t="s">
        <v>176</v>
      </c>
      <c r="C27" s="3" t="s">
        <v>177</v>
      </c>
    </row>
    <row r="28" spans="1:3">
      <c r="A28" s="3" t="s">
        <v>178</v>
      </c>
      <c r="C28" s="3" t="s">
        <v>179</v>
      </c>
    </row>
    <row r="30" spans="1:3">
      <c r="A30" s="3" t="s">
        <v>180</v>
      </c>
    </row>
    <row r="31" spans="1:3">
      <c r="A31" s="3" t="s">
        <v>181</v>
      </c>
    </row>
    <row r="33" spans="1:6">
      <c r="A33" s="3" t="s">
        <v>182</v>
      </c>
    </row>
    <row r="34" spans="1:6">
      <c r="A34" s="3" t="s">
        <v>183</v>
      </c>
      <c r="F34" s="4"/>
    </row>
    <row r="37" spans="1:6">
      <c r="A37" s="3" t="s">
        <v>184</v>
      </c>
    </row>
    <row r="38" spans="1:6">
      <c r="A38" s="3" t="s">
        <v>185</v>
      </c>
    </row>
    <row r="39" spans="1:6">
      <c r="A39" s="3" t="s">
        <v>186</v>
      </c>
    </row>
    <row r="40" spans="1:6">
      <c r="A40" s="3" t="s">
        <v>187</v>
      </c>
    </row>
    <row r="45" spans="1:6">
      <c r="A45" s="12" t="s">
        <v>219</v>
      </c>
      <c r="B45" s="13"/>
      <c r="C45" s="13"/>
      <c r="D45" s="13"/>
      <c r="E45" s="14"/>
    </row>
    <row r="46" spans="1:6">
      <c r="A46" s="497" t="s">
        <v>11</v>
      </c>
      <c r="B46" s="498"/>
      <c r="C46" s="498"/>
      <c r="D46" s="498"/>
      <c r="E46" s="499"/>
    </row>
    <row r="47" spans="1:6">
      <c r="A47" s="12" t="s">
        <v>220</v>
      </c>
      <c r="B47" s="13"/>
      <c r="C47" s="13"/>
      <c r="E47" s="17"/>
    </row>
    <row r="48" spans="1:6">
      <c r="A48" s="12" t="s">
        <v>221</v>
      </c>
      <c r="B48" s="13"/>
      <c r="C48" s="13"/>
      <c r="D48" s="13"/>
      <c r="E48" s="286" t="s">
        <v>11</v>
      </c>
    </row>
    <row r="49" spans="1:5">
      <c r="A49" s="12" t="s">
        <v>224</v>
      </c>
      <c r="B49" s="13"/>
      <c r="C49" s="13"/>
      <c r="E49" s="17"/>
    </row>
    <row r="50" spans="1:5">
      <c r="A50" s="12" t="s">
        <v>262</v>
      </c>
      <c r="B50" s="18"/>
      <c r="C50" s="18"/>
      <c r="D50" s="18"/>
      <c r="E50" s="18"/>
    </row>
    <row r="51" spans="1:5">
      <c r="A51" s="497" t="s">
        <v>277</v>
      </c>
      <c r="B51" s="500"/>
      <c r="C51" s="500"/>
      <c r="D51" s="500"/>
      <c r="E51" s="501"/>
    </row>
    <row r="52" spans="1:5">
      <c r="A52" s="12" t="s">
        <v>263</v>
      </c>
      <c r="B52" s="13"/>
      <c r="C52" s="13"/>
      <c r="D52" s="13"/>
      <c r="E52" s="286" t="s">
        <v>20</v>
      </c>
    </row>
    <row r="54" spans="1:5">
      <c r="A54" s="12" t="s">
        <v>371</v>
      </c>
      <c r="B54"/>
      <c r="C54"/>
      <c r="D54"/>
      <c r="E54" s="286" t="str">
        <f>IF(OR(ISTEXT(E48),ISTEXT(E52)),IF(NOT(ISTEXT(E48)),E52,IF(NOT(ISTEXT(E52)),E48,E48&amp;"/"&amp;E52)),"")</f>
        <v>TASE/FINLAND</v>
      </c>
    </row>
    <row r="57" spans="1:5">
      <c r="A57" s="5" t="s">
        <v>20</v>
      </c>
    </row>
    <row r="58" spans="1:5">
      <c r="A58" s="5" t="s">
        <v>11</v>
      </c>
    </row>
    <row r="61" spans="1:5">
      <c r="A61" s="3" t="s">
        <v>188</v>
      </c>
    </row>
    <row r="62" spans="1:5">
      <c r="A62" s="3" t="s">
        <v>189</v>
      </c>
      <c r="B62" s="6" t="s">
        <v>11</v>
      </c>
    </row>
    <row r="63" spans="1:5">
      <c r="A63" s="3" t="s">
        <v>190</v>
      </c>
      <c r="B63" s="6" t="s">
        <v>20</v>
      </c>
    </row>
    <row r="64" spans="1:5">
      <c r="A64" s="3" t="s">
        <v>63</v>
      </c>
      <c r="B64" s="7" t="s">
        <v>191</v>
      </c>
    </row>
    <row r="65" spans="1:2">
      <c r="A65" s="3" t="s">
        <v>25</v>
      </c>
      <c r="B65" s="6">
        <v>5.3620000000000001</v>
      </c>
    </row>
    <row r="66" spans="1:2">
      <c r="A66" s="3" t="s">
        <v>26</v>
      </c>
      <c r="B66" s="6">
        <v>5.383</v>
      </c>
    </row>
    <row r="67" spans="1:2">
      <c r="A67" s="3" t="s">
        <v>27</v>
      </c>
      <c r="B67" s="6">
        <v>5.7279999999999998</v>
      </c>
    </row>
    <row r="68" spans="1:2">
      <c r="A68" s="3" t="s">
        <v>28</v>
      </c>
      <c r="B68" s="6"/>
    </row>
    <row r="69" spans="1:2">
      <c r="A69" s="3" t="s">
        <v>29</v>
      </c>
      <c r="B69" s="6">
        <v>3.3090000000000002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2.0409999999999999</v>
      </c>
    </row>
    <row r="72" spans="1:2">
      <c r="A72" s="3" t="s">
        <v>33</v>
      </c>
      <c r="B72" s="6">
        <v>2.2200000000000002</v>
      </c>
    </row>
    <row r="73" spans="1:2">
      <c r="A73" s="3" t="s">
        <v>34</v>
      </c>
      <c r="B73" s="6">
        <v>4.3</v>
      </c>
    </row>
    <row r="74" spans="1:2">
      <c r="A74" s="3" t="s">
        <v>35</v>
      </c>
      <c r="B74" s="6"/>
    </row>
    <row r="75" spans="1:2">
      <c r="A75" s="3" t="s">
        <v>36</v>
      </c>
      <c r="B75" s="6">
        <v>1.323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2.8159999999999998</v>
      </c>
    </row>
    <row r="78" spans="1:2">
      <c r="A78" s="3" t="s">
        <v>40</v>
      </c>
      <c r="B78" s="6"/>
    </row>
    <row r="79" spans="1:2">
      <c r="A79" s="3" t="s">
        <v>41</v>
      </c>
      <c r="B79" s="6"/>
    </row>
    <row r="80" spans="1:2">
      <c r="A80" s="3" t="s">
        <v>42</v>
      </c>
      <c r="B80" s="6">
        <v>6.9669999999999996</v>
      </c>
    </row>
    <row r="81" spans="1:2">
      <c r="A81" s="3" t="s">
        <v>43</v>
      </c>
      <c r="B81" s="6"/>
    </row>
    <row r="82" spans="1:2">
      <c r="A82" s="3" t="s">
        <v>44</v>
      </c>
      <c r="B82" s="6">
        <v>7.4370000000000003</v>
      </c>
    </row>
    <row r="83" spans="1:2">
      <c r="A83" s="3" t="s">
        <v>45</v>
      </c>
      <c r="B83" s="6">
        <v>10.964</v>
      </c>
    </row>
    <row r="84" spans="1:2">
      <c r="A84" s="3" t="s">
        <v>47</v>
      </c>
      <c r="B84" s="6">
        <v>6.234</v>
      </c>
    </row>
    <row r="85" spans="1:2">
      <c r="A85" s="3" t="s">
        <v>48</v>
      </c>
      <c r="B85" s="6">
        <v>5.7380000000000004</v>
      </c>
    </row>
    <row r="86" spans="1:2">
      <c r="A86" s="3" t="s">
        <v>49</v>
      </c>
      <c r="B86" s="6">
        <v>5.4889999999999999</v>
      </c>
    </row>
    <row r="87" spans="1:2">
      <c r="A87" s="3" t="s">
        <v>50</v>
      </c>
      <c r="B87" s="6">
        <v>5.8410000000000002</v>
      </c>
    </row>
    <row r="88" spans="1:2">
      <c r="A88" s="3" t="s">
        <v>51</v>
      </c>
      <c r="B88" s="6">
        <v>5.5090000000000003</v>
      </c>
    </row>
    <row r="89" spans="1:2">
      <c r="A89" s="3" t="s">
        <v>52</v>
      </c>
      <c r="B89" s="6">
        <v>5.7859999999999996</v>
      </c>
    </row>
    <row r="90" spans="1:2">
      <c r="A90" s="3" t="s">
        <v>53</v>
      </c>
      <c r="B90" s="6"/>
    </row>
    <row r="91" spans="1:2">
      <c r="A91" s="3" t="s">
        <v>54</v>
      </c>
      <c r="B91" s="6">
        <v>4.84</v>
      </c>
    </row>
    <row r="92" spans="1:2">
      <c r="A92" s="3" t="s">
        <v>55</v>
      </c>
      <c r="B92" s="6">
        <v>4.8390000000000004</v>
      </c>
    </row>
    <row r="93" spans="1:2">
      <c r="A93" s="3" t="s">
        <v>56</v>
      </c>
      <c r="B93" s="6">
        <v>7.3259999999999996</v>
      </c>
    </row>
    <row r="94" spans="1:2">
      <c r="A94" s="3" t="s">
        <v>57</v>
      </c>
      <c r="B94" s="6">
        <v>9.0850000000000009</v>
      </c>
    </row>
    <row r="95" spans="1:2">
      <c r="A95" s="3" t="s">
        <v>58</v>
      </c>
      <c r="B95" s="6">
        <v>7.8630000000000004</v>
      </c>
    </row>
    <row r="96" spans="1:2">
      <c r="A96" s="3" t="s">
        <v>59</v>
      </c>
      <c r="B96" s="6">
        <v>6.51</v>
      </c>
    </row>
    <row r="97" spans="1:2">
      <c r="A97" s="3" t="s">
        <v>60</v>
      </c>
      <c r="B97" s="6">
        <v>5.6420000000000003</v>
      </c>
    </row>
    <row r="98" spans="1:2">
      <c r="A98" s="3" t="s">
        <v>61</v>
      </c>
      <c r="B98" s="6">
        <v>5.8609999999999998</v>
      </c>
    </row>
    <row r="99" spans="1:2">
      <c r="A99" s="3" t="s">
        <v>62</v>
      </c>
      <c r="B99" s="6">
        <v>2.9620000000000002</v>
      </c>
    </row>
    <row r="100" spans="1:2">
      <c r="A100" s="3" t="s">
        <v>192</v>
      </c>
    </row>
    <row r="101" spans="1:2">
      <c r="A101" s="3" t="s">
        <v>189</v>
      </c>
      <c r="B101" s="6" t="s">
        <v>11</v>
      </c>
    </row>
    <row r="102" spans="1:2">
      <c r="A102" s="3" t="s">
        <v>190</v>
      </c>
      <c r="B102" s="6" t="s">
        <v>20</v>
      </c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6.7779999999999996</v>
      </c>
    </row>
    <row r="105" spans="1:2">
      <c r="A105" s="3" t="s">
        <v>26</v>
      </c>
      <c r="B105" s="6">
        <v>5.5060000000000002</v>
      </c>
    </row>
    <row r="106" spans="1:2">
      <c r="A106" s="3" t="s">
        <v>27</v>
      </c>
      <c r="B106" s="6">
        <v>4.351</v>
      </c>
    </row>
    <row r="107" spans="1:2">
      <c r="A107" s="3" t="s">
        <v>28</v>
      </c>
      <c r="B107" s="6"/>
    </row>
    <row r="108" spans="1:2">
      <c r="A108" s="3" t="s">
        <v>29</v>
      </c>
      <c r="B108" s="6">
        <v>6.508</v>
      </c>
    </row>
    <row r="109" spans="1:2">
      <c r="A109" s="3" t="s">
        <v>31</v>
      </c>
      <c r="B109" s="6">
        <v>5.4560000000000004</v>
      </c>
    </row>
    <row r="110" spans="1:2">
      <c r="A110" s="3" t="s">
        <v>32</v>
      </c>
      <c r="B110" s="6">
        <v>2.5990000000000002</v>
      </c>
    </row>
    <row r="111" spans="1:2">
      <c r="A111" s="3" t="s">
        <v>33</v>
      </c>
      <c r="B111" s="6">
        <v>1.7669999999999999</v>
      </c>
    </row>
    <row r="112" spans="1:2">
      <c r="A112" s="3" t="s">
        <v>34</v>
      </c>
      <c r="B112" s="6">
        <v>2.613</v>
      </c>
    </row>
    <row r="113" spans="1:2">
      <c r="A113" s="3" t="s">
        <v>35</v>
      </c>
      <c r="B113" s="6"/>
    </row>
    <row r="114" spans="1:2">
      <c r="A114" s="3" t="s">
        <v>36</v>
      </c>
      <c r="B114" s="6">
        <v>2.516</v>
      </c>
    </row>
    <row r="115" spans="1:2">
      <c r="A115" s="3" t="s">
        <v>37</v>
      </c>
      <c r="B115" s="6">
        <v>0.77100000000000002</v>
      </c>
    </row>
    <row r="116" spans="1:2">
      <c r="A116" s="3" t="s">
        <v>38</v>
      </c>
      <c r="B116" s="6">
        <v>0.78600000000000003</v>
      </c>
    </row>
    <row r="117" spans="1:2">
      <c r="A117" s="3" t="s">
        <v>40</v>
      </c>
      <c r="B117" s="6"/>
    </row>
    <row r="118" spans="1:2">
      <c r="A118" s="3" t="s">
        <v>41</v>
      </c>
      <c r="B118" s="6"/>
    </row>
    <row r="119" spans="1:2">
      <c r="A119" s="3" t="s">
        <v>42</v>
      </c>
      <c r="B119" s="6">
        <v>0.64100000000000001</v>
      </c>
    </row>
    <row r="120" spans="1:2">
      <c r="A120" s="3" t="s">
        <v>43</v>
      </c>
      <c r="B120" s="6"/>
    </row>
    <row r="121" spans="1:2">
      <c r="A121" s="3" t="s">
        <v>44</v>
      </c>
      <c r="B121" s="6">
        <v>0.68300000000000005</v>
      </c>
    </row>
    <row r="122" spans="1:2">
      <c r="A122" s="3" t="s">
        <v>45</v>
      </c>
      <c r="B122" s="6">
        <v>0.98499999999999999</v>
      </c>
    </row>
    <row r="123" spans="1:2">
      <c r="A123" s="3" t="s">
        <v>47</v>
      </c>
      <c r="B123" s="6">
        <v>1.0449999999999999</v>
      </c>
    </row>
    <row r="124" spans="1:2">
      <c r="A124" s="3" t="s">
        <v>48</v>
      </c>
      <c r="B124" s="6">
        <v>3.38</v>
      </c>
    </row>
    <row r="125" spans="1:2">
      <c r="A125" s="3" t="s">
        <v>49</v>
      </c>
      <c r="B125" s="6">
        <v>8.7140000000000004</v>
      </c>
    </row>
    <row r="126" spans="1:2">
      <c r="A126" s="3" t="s">
        <v>50</v>
      </c>
      <c r="B126" s="6">
        <v>6.2569999999999997</v>
      </c>
    </row>
    <row r="127" spans="1:2">
      <c r="A127" s="3" t="s">
        <v>51</v>
      </c>
      <c r="B127" s="6">
        <v>7.431</v>
      </c>
    </row>
    <row r="128" spans="1:2">
      <c r="A128" s="3" t="s">
        <v>52</v>
      </c>
      <c r="B128" s="6">
        <v>5.7809999999999997</v>
      </c>
    </row>
    <row r="129" spans="1:4">
      <c r="A129" s="3" t="s">
        <v>53</v>
      </c>
      <c r="B129" s="6"/>
    </row>
    <row r="130" spans="1:4">
      <c r="A130" s="3" t="s">
        <v>54</v>
      </c>
      <c r="B130" s="6">
        <v>5.6630000000000003</v>
      </c>
    </row>
    <row r="131" spans="1:4">
      <c r="A131" s="3" t="s">
        <v>55</v>
      </c>
      <c r="B131" s="6">
        <v>1.0999999999999999E-2</v>
      </c>
    </row>
    <row r="132" spans="1:4">
      <c r="A132" s="3" t="s">
        <v>56</v>
      </c>
      <c r="B132" s="6">
        <v>4.3999999999999997E-2</v>
      </c>
    </row>
    <row r="133" spans="1:4">
      <c r="A133" s="3" t="s">
        <v>57</v>
      </c>
      <c r="B133" s="6">
        <v>6.5000000000000002E-2</v>
      </c>
    </row>
    <row r="134" spans="1:4">
      <c r="A134" s="3" t="s">
        <v>58</v>
      </c>
      <c r="B134" s="6">
        <v>0.14299999999999999</v>
      </c>
    </row>
    <row r="135" spans="1:4">
      <c r="A135" s="3" t="s">
        <v>59</v>
      </c>
      <c r="B135" s="6">
        <v>0.875</v>
      </c>
    </row>
    <row r="136" spans="1:4">
      <c r="A136" s="3" t="s">
        <v>60</v>
      </c>
      <c r="B136" s="6">
        <v>4.6840000000000002</v>
      </c>
    </row>
    <row r="137" spans="1:4">
      <c r="A137" s="3" t="s">
        <v>61</v>
      </c>
      <c r="B137" s="6">
        <v>0.32500000000000001</v>
      </c>
    </row>
    <row r="138" spans="1:4">
      <c r="A138" s="3" t="s">
        <v>62</v>
      </c>
      <c r="B138" s="6">
        <v>1.6240000000000001</v>
      </c>
    </row>
    <row r="142" spans="1:4">
      <c r="A142" s="3" t="s">
        <v>193</v>
      </c>
      <c r="C142" s="4"/>
    </row>
    <row r="143" spans="1:4">
      <c r="A143" s="3" t="s">
        <v>189</v>
      </c>
      <c r="B143" s="6" t="s">
        <v>11</v>
      </c>
      <c r="C143" s="8"/>
      <c r="D143" s="6"/>
    </row>
    <row r="144" spans="1:4">
      <c r="A144" s="3" t="s">
        <v>190</v>
      </c>
      <c r="B144" s="6" t="s">
        <v>20</v>
      </c>
      <c r="C144" s="8"/>
      <c r="D144" s="6"/>
    </row>
    <row r="145" spans="1:4">
      <c r="A145" s="3" t="s">
        <v>63</v>
      </c>
      <c r="B145" s="7" t="s">
        <v>68</v>
      </c>
      <c r="C145" s="9" t="s">
        <v>90</v>
      </c>
      <c r="D145" s="7" t="s">
        <v>195</v>
      </c>
    </row>
    <row r="146" spans="1:4">
      <c r="A146" s="3" t="s">
        <v>25</v>
      </c>
      <c r="B146" s="6">
        <v>4.3540000000000001</v>
      </c>
      <c r="C146" s="180" t="s">
        <v>92</v>
      </c>
      <c r="D146" s="179">
        <v>2</v>
      </c>
    </row>
    <row r="147" spans="1:4">
      <c r="A147" s="3" t="s">
        <v>26</v>
      </c>
      <c r="B147" s="6">
        <v>4.3540000000000001</v>
      </c>
      <c r="C147" s="180" t="s">
        <v>92</v>
      </c>
      <c r="D147" s="179">
        <v>2</v>
      </c>
    </row>
    <row r="148" spans="1:4">
      <c r="A148" s="3" t="s">
        <v>27</v>
      </c>
      <c r="B148" s="6">
        <v>4.3789999999999996</v>
      </c>
      <c r="C148" s="180" t="s">
        <v>92</v>
      </c>
      <c r="D148" s="179">
        <v>2</v>
      </c>
    </row>
    <row r="149" spans="1:4">
      <c r="A149" s="3" t="s">
        <v>28</v>
      </c>
      <c r="B149" s="6"/>
      <c r="C149" s="181"/>
      <c r="D149" s="179"/>
    </row>
    <row r="150" spans="1:4">
      <c r="A150" s="3" t="s">
        <v>29</v>
      </c>
      <c r="B150" s="6">
        <v>6.9539999999999997</v>
      </c>
      <c r="C150" s="180" t="s">
        <v>92</v>
      </c>
      <c r="D150" s="179">
        <v>8</v>
      </c>
    </row>
    <row r="151" spans="1:4">
      <c r="A151" s="3" t="s">
        <v>31</v>
      </c>
      <c r="B151" s="6">
        <v>0</v>
      </c>
      <c r="C151" s="181"/>
      <c r="D151" s="179"/>
    </row>
    <row r="152" spans="1:4">
      <c r="A152" s="3" t="s">
        <v>32</v>
      </c>
      <c r="B152" s="6">
        <v>3.7970000000000002</v>
      </c>
      <c r="C152" s="182" t="s">
        <v>92</v>
      </c>
      <c r="D152" s="179">
        <v>7</v>
      </c>
    </row>
    <row r="153" spans="1:4">
      <c r="A153" s="3" t="s">
        <v>33</v>
      </c>
      <c r="B153" s="6">
        <v>3.8010000000000002</v>
      </c>
      <c r="C153" s="182" t="s">
        <v>92</v>
      </c>
      <c r="D153" s="179">
        <v>7</v>
      </c>
    </row>
    <row r="154" spans="1:4">
      <c r="A154" s="3" t="s">
        <v>34</v>
      </c>
      <c r="B154" s="6">
        <v>4.0609999999999999</v>
      </c>
      <c r="C154" s="182" t="s">
        <v>92</v>
      </c>
      <c r="D154" s="179">
        <v>7</v>
      </c>
    </row>
    <row r="155" spans="1:4">
      <c r="A155" s="3" t="s">
        <v>35</v>
      </c>
      <c r="B155" s="6"/>
      <c r="C155" s="181"/>
      <c r="D155" s="179"/>
    </row>
    <row r="156" spans="1:4">
      <c r="A156" s="3" t="s">
        <v>36</v>
      </c>
      <c r="B156" s="6">
        <v>6.4279999999999999</v>
      </c>
      <c r="C156" s="182" t="s">
        <v>92</v>
      </c>
      <c r="D156" s="179">
        <v>8</v>
      </c>
    </row>
    <row r="157" spans="1:4">
      <c r="A157" s="3" t="s">
        <v>37</v>
      </c>
      <c r="B157" s="6">
        <v>0</v>
      </c>
      <c r="C157" s="181"/>
      <c r="D157" s="179"/>
    </row>
    <row r="158" spans="1:4">
      <c r="A158" s="3" t="s">
        <v>38</v>
      </c>
      <c r="B158" s="6">
        <v>2.7789999999999999</v>
      </c>
      <c r="C158" s="182" t="s">
        <v>92</v>
      </c>
      <c r="D158" s="179">
        <v>8</v>
      </c>
    </row>
    <row r="159" spans="1:4">
      <c r="A159" s="3" t="s">
        <v>40</v>
      </c>
      <c r="B159" s="6"/>
      <c r="C159" s="181"/>
      <c r="D159" s="179"/>
    </row>
    <row r="160" spans="1:4">
      <c r="A160" s="3" t="s">
        <v>41</v>
      </c>
      <c r="B160" s="6"/>
      <c r="C160" s="181"/>
      <c r="D160" s="179"/>
    </row>
    <row r="161" spans="1:4">
      <c r="A161" s="3" t="s">
        <v>42</v>
      </c>
      <c r="B161" s="6">
        <v>3.3250000000000002</v>
      </c>
      <c r="C161" s="182" t="s">
        <v>92</v>
      </c>
      <c r="D161" s="179">
        <v>2</v>
      </c>
    </row>
    <row r="162" spans="1:4">
      <c r="A162" s="3" t="s">
        <v>43</v>
      </c>
      <c r="B162" s="6"/>
      <c r="C162" s="181"/>
      <c r="D162" s="179"/>
    </row>
    <row r="163" spans="1:4">
      <c r="A163" s="3" t="s">
        <v>44</v>
      </c>
      <c r="B163" s="6">
        <v>3.52</v>
      </c>
      <c r="C163" s="182" t="s">
        <v>92</v>
      </c>
      <c r="D163" s="179">
        <v>2</v>
      </c>
    </row>
    <row r="164" spans="1:4">
      <c r="A164" s="3" t="s">
        <v>45</v>
      </c>
      <c r="B164" s="6">
        <v>5.1070000000000002</v>
      </c>
      <c r="C164" s="182" t="s">
        <v>92</v>
      </c>
      <c r="D164" s="179">
        <v>2</v>
      </c>
    </row>
    <row r="165" spans="1:4">
      <c r="A165" s="3" t="s">
        <v>47</v>
      </c>
      <c r="B165" s="6">
        <v>3.3330000000000002</v>
      </c>
      <c r="C165" s="182" t="s">
        <v>92</v>
      </c>
      <c r="D165" s="179">
        <v>8</v>
      </c>
    </row>
    <row r="166" spans="1:4">
      <c r="A166" s="3" t="s">
        <v>48</v>
      </c>
      <c r="B166" s="6">
        <v>3.5249999999999999</v>
      </c>
      <c r="C166" s="182" t="s">
        <v>92</v>
      </c>
      <c r="D166" s="179">
        <v>2</v>
      </c>
    </row>
    <row r="167" spans="1:4">
      <c r="A167" s="3" t="s">
        <v>49</v>
      </c>
      <c r="B167" s="6">
        <v>3.738</v>
      </c>
      <c r="C167" s="182" t="s">
        <v>92</v>
      </c>
      <c r="D167" s="179">
        <v>2</v>
      </c>
    </row>
    <row r="168" spans="1:4">
      <c r="A168" s="3" t="s">
        <v>50</v>
      </c>
      <c r="B168" s="6">
        <v>3.7589999999999999</v>
      </c>
      <c r="C168" s="182" t="s">
        <v>92</v>
      </c>
      <c r="D168" s="179">
        <v>2</v>
      </c>
    </row>
    <row r="169" spans="1:4">
      <c r="A169" s="3" t="s">
        <v>51</v>
      </c>
      <c r="B169" s="6">
        <v>3.738</v>
      </c>
      <c r="C169" s="182" t="s">
        <v>92</v>
      </c>
      <c r="D169" s="179">
        <v>2</v>
      </c>
    </row>
    <row r="170" spans="1:4">
      <c r="A170" s="3" t="s">
        <v>52</v>
      </c>
      <c r="B170" s="6">
        <v>3.77</v>
      </c>
      <c r="C170" s="182" t="s">
        <v>92</v>
      </c>
      <c r="D170" s="179">
        <v>2</v>
      </c>
    </row>
    <row r="171" spans="1:4">
      <c r="A171" s="3" t="s">
        <v>53</v>
      </c>
      <c r="B171" s="6"/>
      <c r="C171" s="181"/>
      <c r="D171" s="179"/>
    </row>
    <row r="172" spans="1:4">
      <c r="A172" s="3" t="s">
        <v>54</v>
      </c>
      <c r="B172" s="6">
        <v>3.7349999999999999</v>
      </c>
      <c r="C172" s="182" t="s">
        <v>92</v>
      </c>
      <c r="D172" s="179">
        <v>3</v>
      </c>
    </row>
    <row r="173" spans="1:4">
      <c r="A173" s="3" t="s">
        <v>55</v>
      </c>
      <c r="B173" s="6">
        <v>2.27</v>
      </c>
      <c r="C173" s="182" t="s">
        <v>92</v>
      </c>
      <c r="D173" s="179">
        <v>3</v>
      </c>
    </row>
    <row r="174" spans="1:4">
      <c r="A174" s="3" t="s">
        <v>56</v>
      </c>
      <c r="B174" s="6">
        <v>3.52</v>
      </c>
      <c r="C174" s="182" t="s">
        <v>92</v>
      </c>
      <c r="D174" s="179">
        <v>2</v>
      </c>
    </row>
    <row r="175" spans="1:4">
      <c r="A175" s="3" t="s">
        <v>57</v>
      </c>
      <c r="B175" s="6">
        <v>4.3140000000000001</v>
      </c>
      <c r="C175" s="182" t="s">
        <v>92</v>
      </c>
      <c r="D175" s="179">
        <v>2</v>
      </c>
    </row>
    <row r="176" spans="1:4">
      <c r="A176" s="3" t="s">
        <v>58</v>
      </c>
      <c r="B176" s="6">
        <v>4.1260000000000003</v>
      </c>
      <c r="C176" s="182" t="s">
        <v>92</v>
      </c>
      <c r="D176" s="179">
        <v>2</v>
      </c>
    </row>
    <row r="177" spans="1:4">
      <c r="A177" s="3" t="s">
        <v>59</v>
      </c>
      <c r="B177" s="6">
        <v>4.1369999999999996</v>
      </c>
      <c r="C177" s="182" t="s">
        <v>92</v>
      </c>
      <c r="D177" s="179">
        <v>2</v>
      </c>
    </row>
    <row r="178" spans="1:4">
      <c r="A178" s="3" t="s">
        <v>60</v>
      </c>
      <c r="B178" s="6">
        <v>4.3760000000000003</v>
      </c>
      <c r="C178" s="182" t="s">
        <v>92</v>
      </c>
      <c r="D178" s="179">
        <v>2</v>
      </c>
    </row>
    <row r="179" spans="1:4">
      <c r="A179" s="3" t="s">
        <v>61</v>
      </c>
      <c r="B179" s="6">
        <v>3.9390000000000001</v>
      </c>
      <c r="C179" s="182" t="s">
        <v>92</v>
      </c>
      <c r="D179" s="179">
        <v>7</v>
      </c>
    </row>
    <row r="180" spans="1:4">
      <c r="A180" s="3" t="s">
        <v>62</v>
      </c>
      <c r="B180" s="6">
        <v>3.9630000000000001</v>
      </c>
      <c r="C180" s="182" t="s">
        <v>92</v>
      </c>
      <c r="D180" s="179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 t="s">
        <v>11</v>
      </c>
      <c r="C196" s="8"/>
      <c r="D196" s="6"/>
    </row>
    <row r="197" spans="1:4">
      <c r="A197" s="3" t="s">
        <v>190</v>
      </c>
      <c r="B197" s="6" t="s">
        <v>20</v>
      </c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6.8120000000000003</v>
      </c>
      <c r="C199" s="96" t="s">
        <v>102</v>
      </c>
      <c r="D199">
        <v>14</v>
      </c>
    </row>
    <row r="200" spans="1:4">
      <c r="A200" s="3" t="s">
        <v>26</v>
      </c>
      <c r="B200" s="6">
        <v>6.1459999999999999</v>
      </c>
      <c r="C200" s="96" t="s">
        <v>102</v>
      </c>
      <c r="D200">
        <v>14</v>
      </c>
    </row>
    <row r="201" spans="1:4">
      <c r="A201" s="3" t="s">
        <v>27</v>
      </c>
      <c r="B201" s="6">
        <v>5.0960000000000001</v>
      </c>
      <c r="C201" s="96" t="s">
        <v>104</v>
      </c>
      <c r="D201">
        <v>16</v>
      </c>
    </row>
    <row r="202" spans="1:4">
      <c r="A202" s="3" t="s">
        <v>28</v>
      </c>
      <c r="B202" s="6"/>
      <c r="C202" s="95"/>
      <c r="D202"/>
    </row>
    <row r="203" spans="1:4">
      <c r="A203" s="3" t="s">
        <v>29</v>
      </c>
      <c r="B203" s="6">
        <v>6.7709999999999999</v>
      </c>
      <c r="C203" s="96" t="s">
        <v>102</v>
      </c>
      <c r="D203">
        <v>14</v>
      </c>
    </row>
    <row r="204" spans="1:4">
      <c r="A204" s="3" t="s">
        <v>31</v>
      </c>
      <c r="B204" s="6">
        <v>6.6790000000000003</v>
      </c>
      <c r="C204" s="96" t="s">
        <v>102</v>
      </c>
      <c r="D204">
        <v>14</v>
      </c>
    </row>
    <row r="205" spans="1:4">
      <c r="A205" s="3" t="s">
        <v>32</v>
      </c>
      <c r="B205" s="6">
        <v>3.4569999999999999</v>
      </c>
      <c r="C205" s="96" t="s">
        <v>102</v>
      </c>
      <c r="D205">
        <v>15</v>
      </c>
    </row>
    <row r="206" spans="1:4">
      <c r="A206" s="3" t="s">
        <v>33</v>
      </c>
      <c r="B206" s="6">
        <v>3.1469999999999998</v>
      </c>
      <c r="C206" s="96" t="s">
        <v>102</v>
      </c>
      <c r="D206">
        <v>15</v>
      </c>
    </row>
    <row r="207" spans="1:4">
      <c r="A207" s="3" t="s">
        <v>34</v>
      </c>
      <c r="B207" s="6">
        <v>3.5049999999999999</v>
      </c>
      <c r="C207" s="96" t="s">
        <v>104</v>
      </c>
      <c r="D207">
        <v>17</v>
      </c>
    </row>
    <row r="208" spans="1:4">
      <c r="A208" s="3" t="s">
        <v>35</v>
      </c>
      <c r="B208" s="6"/>
      <c r="C208" s="95"/>
      <c r="D208"/>
    </row>
    <row r="209" spans="1:4">
      <c r="A209" s="3" t="s">
        <v>36</v>
      </c>
      <c r="B209" s="6">
        <v>3.4569999999999999</v>
      </c>
      <c r="C209" s="96" t="s">
        <v>102</v>
      </c>
      <c r="D209">
        <v>15</v>
      </c>
    </row>
    <row r="210" spans="1:4">
      <c r="A210" s="3" t="s">
        <v>37</v>
      </c>
      <c r="B210" s="6">
        <v>2.867</v>
      </c>
      <c r="C210" s="96" t="s">
        <v>109</v>
      </c>
      <c r="D210">
        <v>14</v>
      </c>
    </row>
    <row r="211" spans="1:4">
      <c r="A211" s="3" t="s">
        <v>38</v>
      </c>
      <c r="B211" s="6">
        <v>1.403</v>
      </c>
      <c r="C211" s="96" t="s">
        <v>104</v>
      </c>
      <c r="D211">
        <v>16</v>
      </c>
    </row>
    <row r="212" spans="1:4">
      <c r="A212" s="3" t="s">
        <v>40</v>
      </c>
      <c r="B212" s="6"/>
      <c r="C212" s="95"/>
      <c r="D212"/>
    </row>
    <row r="213" spans="1:4">
      <c r="A213" s="3" t="s">
        <v>41</v>
      </c>
      <c r="B213" s="6"/>
      <c r="C213" s="95"/>
      <c r="D213"/>
    </row>
    <row r="214" spans="1:4">
      <c r="A214" s="3" t="s">
        <v>42</v>
      </c>
      <c r="B214" s="6">
        <v>1.1419999999999999</v>
      </c>
      <c r="C214" s="96" t="s">
        <v>104</v>
      </c>
      <c r="D214">
        <v>15</v>
      </c>
    </row>
    <row r="215" spans="1:4">
      <c r="A215" s="3" t="s">
        <v>43</v>
      </c>
      <c r="B215" s="6"/>
      <c r="C215" s="95"/>
      <c r="D215"/>
    </row>
    <row r="216" spans="1:4">
      <c r="A216" s="3" t="s">
        <v>44</v>
      </c>
      <c r="B216" s="6">
        <v>1.2130000000000001</v>
      </c>
      <c r="C216" s="96" t="s">
        <v>104</v>
      </c>
      <c r="D216">
        <v>15</v>
      </c>
    </row>
    <row r="217" spans="1:4">
      <c r="A217" s="3" t="s">
        <v>45</v>
      </c>
      <c r="B217" s="6">
        <v>1.7490000000000001</v>
      </c>
      <c r="C217" s="96" t="s">
        <v>104</v>
      </c>
      <c r="D217">
        <v>15</v>
      </c>
    </row>
    <row r="218" spans="1:4">
      <c r="A218" s="3" t="s">
        <v>47</v>
      </c>
      <c r="B218" s="6">
        <v>1.397</v>
      </c>
      <c r="C218" s="96" t="s">
        <v>104</v>
      </c>
      <c r="D218">
        <v>15</v>
      </c>
    </row>
    <row r="219" spans="1:4">
      <c r="A219" s="3" t="s">
        <v>48</v>
      </c>
      <c r="B219" s="6">
        <v>4.9119999999999999</v>
      </c>
      <c r="C219" s="96" t="s">
        <v>113</v>
      </c>
      <c r="D219">
        <v>12</v>
      </c>
    </row>
    <row r="220" spans="1:4">
      <c r="A220" s="3" t="s">
        <v>49</v>
      </c>
      <c r="B220" s="6">
        <v>6.867</v>
      </c>
      <c r="C220" s="96" t="s">
        <v>99</v>
      </c>
      <c r="D220">
        <v>14</v>
      </c>
    </row>
    <row r="221" spans="1:4">
      <c r="A221" s="3" t="s">
        <v>50</v>
      </c>
      <c r="B221" s="6">
        <v>5.2359999999999998</v>
      </c>
      <c r="C221" s="96" t="s">
        <v>99</v>
      </c>
      <c r="D221">
        <v>14</v>
      </c>
    </row>
    <row r="222" spans="1:4">
      <c r="A222" s="3" t="s">
        <v>51</v>
      </c>
      <c r="B222" s="6">
        <v>6.6210000000000004</v>
      </c>
      <c r="C222" s="96" t="s">
        <v>100</v>
      </c>
      <c r="D222">
        <v>14</v>
      </c>
    </row>
    <row r="223" spans="1:4">
      <c r="A223" s="3" t="s">
        <v>52</v>
      </c>
      <c r="B223" s="6">
        <v>4.9290000000000003</v>
      </c>
      <c r="C223" s="96" t="s">
        <v>104</v>
      </c>
      <c r="D223">
        <v>17</v>
      </c>
    </row>
    <row r="224" spans="1:4">
      <c r="A224" s="3" t="s">
        <v>53</v>
      </c>
      <c r="B224" s="6"/>
      <c r="C224" s="95"/>
      <c r="D224"/>
    </row>
    <row r="225" spans="1:4">
      <c r="A225" s="3" t="s">
        <v>54</v>
      </c>
      <c r="B225" s="6">
        <v>6.141</v>
      </c>
      <c r="C225" s="96" t="s">
        <v>99</v>
      </c>
      <c r="D225">
        <v>14</v>
      </c>
    </row>
    <row r="226" spans="1:4">
      <c r="A226" s="3" t="s">
        <v>55</v>
      </c>
      <c r="B226" s="6">
        <v>0.34499999999999997</v>
      </c>
      <c r="C226" s="96" t="s">
        <v>104</v>
      </c>
      <c r="D226">
        <v>18</v>
      </c>
    </row>
    <row r="227" spans="1:4">
      <c r="A227" s="3" t="s">
        <v>56</v>
      </c>
      <c r="B227" s="6">
        <v>0.57199999999999995</v>
      </c>
      <c r="C227" s="96" t="s">
        <v>104</v>
      </c>
      <c r="D227">
        <v>17</v>
      </c>
    </row>
    <row r="228" spans="1:4">
      <c r="A228" s="3" t="s">
        <v>57</v>
      </c>
      <c r="B228" s="6">
        <v>0.71</v>
      </c>
      <c r="C228" s="96" t="s">
        <v>104</v>
      </c>
      <c r="D228">
        <v>17</v>
      </c>
    </row>
    <row r="229" spans="1:4">
      <c r="A229" s="3" t="s">
        <v>58</v>
      </c>
      <c r="B229" s="6">
        <v>0.92100000000000004</v>
      </c>
      <c r="C229" s="96" t="s">
        <v>104</v>
      </c>
      <c r="D229">
        <v>15</v>
      </c>
    </row>
    <row r="230" spans="1:4">
      <c r="A230" s="3" t="s">
        <v>59</v>
      </c>
      <c r="B230" s="6">
        <v>2.5779999999999998</v>
      </c>
      <c r="C230" s="96" t="s">
        <v>113</v>
      </c>
      <c r="D230">
        <v>12</v>
      </c>
    </row>
    <row r="231" spans="1:4">
      <c r="A231" s="3" t="s">
        <v>60</v>
      </c>
      <c r="B231" s="6">
        <v>5.2779999999999996</v>
      </c>
      <c r="C231" s="96" t="s">
        <v>102</v>
      </c>
      <c r="D231">
        <v>14</v>
      </c>
    </row>
    <row r="232" spans="1:4">
      <c r="A232" s="3" t="s">
        <v>61</v>
      </c>
      <c r="B232" s="6">
        <v>1.3580000000000001</v>
      </c>
      <c r="C232" s="96" t="s">
        <v>113</v>
      </c>
      <c r="D232">
        <v>12</v>
      </c>
    </row>
    <row r="233" spans="1:4">
      <c r="A233" s="3" t="s">
        <v>62</v>
      </c>
      <c r="B233" s="6">
        <v>2.8620000000000001</v>
      </c>
      <c r="C233" s="96" t="s">
        <v>109</v>
      </c>
      <c r="D233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 t="s">
        <v>11</v>
      </c>
      <c r="C251" s="8"/>
      <c r="D251" s="6"/>
    </row>
    <row r="252" spans="1:4">
      <c r="A252" s="3" t="s">
        <v>190</v>
      </c>
      <c r="B252" s="6" t="s">
        <v>20</v>
      </c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97">
        <v>65.25</v>
      </c>
      <c r="C254" s="97" t="s">
        <v>120</v>
      </c>
      <c r="D254">
        <v>16</v>
      </c>
    </row>
    <row r="255" spans="1:4">
      <c r="A255" s="3" t="s">
        <v>75</v>
      </c>
      <c r="B255" s="97">
        <v>43.17</v>
      </c>
      <c r="C255" s="97" t="s">
        <v>121</v>
      </c>
      <c r="D255">
        <v>15</v>
      </c>
    </row>
    <row r="256" spans="1:4">
      <c r="A256" s="3" t="s">
        <v>76</v>
      </c>
      <c r="B256" s="97">
        <v>63.82</v>
      </c>
      <c r="C256" s="97" t="s">
        <v>99</v>
      </c>
      <c r="D256">
        <v>16</v>
      </c>
    </row>
    <row r="257" spans="1:4">
      <c r="A257" s="3" t="s">
        <v>77</v>
      </c>
      <c r="B257" s="97">
        <v>37.58</v>
      </c>
      <c r="C257" s="97" t="s">
        <v>121</v>
      </c>
      <c r="D257">
        <v>16</v>
      </c>
    </row>
    <row r="258" spans="1:4">
      <c r="A258" s="3" t="s">
        <v>38</v>
      </c>
      <c r="B258" s="97">
        <v>48.92</v>
      </c>
      <c r="C258" s="97" t="s">
        <v>120</v>
      </c>
      <c r="D258">
        <v>15</v>
      </c>
    </row>
    <row r="259" spans="1:4">
      <c r="A259" s="3" t="s">
        <v>199</v>
      </c>
      <c r="B259"/>
      <c r="C259"/>
      <c r="D259"/>
    </row>
    <row r="260" spans="1:4">
      <c r="A260" s="3" t="s">
        <v>189</v>
      </c>
      <c r="B260"/>
      <c r="C260" s="98" t="s">
        <v>11</v>
      </c>
      <c r="D260"/>
    </row>
    <row r="261" spans="1:4">
      <c r="A261" s="3" t="s">
        <v>190</v>
      </c>
      <c r="B261"/>
      <c r="C261" s="98" t="s">
        <v>20</v>
      </c>
      <c r="D261"/>
    </row>
    <row r="262" spans="1:4">
      <c r="A262" s="3" t="s">
        <v>63</v>
      </c>
      <c r="B262" s="99" t="s">
        <v>73</v>
      </c>
      <c r="C262" s="98" t="s">
        <v>90</v>
      </c>
      <c r="D262" t="s">
        <v>91</v>
      </c>
    </row>
    <row r="263" spans="1:4">
      <c r="A263" s="3" t="s">
        <v>74</v>
      </c>
      <c r="B263" s="97">
        <v>-18.47</v>
      </c>
      <c r="C263" s="97" t="s">
        <v>122</v>
      </c>
      <c r="D263">
        <v>9</v>
      </c>
    </row>
    <row r="264" spans="1:4">
      <c r="A264" s="3" t="s">
        <v>75</v>
      </c>
      <c r="B264" s="97">
        <v>-5.64</v>
      </c>
      <c r="C264" s="97" t="s">
        <v>122</v>
      </c>
      <c r="D264">
        <v>9</v>
      </c>
    </row>
    <row r="265" spans="1:4">
      <c r="A265" s="3" t="s">
        <v>76</v>
      </c>
      <c r="B265" s="97">
        <v>-22.91</v>
      </c>
      <c r="C265" s="97" t="s">
        <v>123</v>
      </c>
      <c r="D265">
        <v>23</v>
      </c>
    </row>
    <row r="266" spans="1:4">
      <c r="A266" s="3" t="s">
        <v>77</v>
      </c>
      <c r="B266" s="97">
        <v>-19.96</v>
      </c>
      <c r="C266" s="97" t="s">
        <v>124</v>
      </c>
      <c r="D266">
        <v>22</v>
      </c>
    </row>
    <row r="267" spans="1:4">
      <c r="A267" s="3" t="s">
        <v>38</v>
      </c>
      <c r="B267" s="97">
        <v>-0.39</v>
      </c>
      <c r="C267" s="97" t="s">
        <v>126</v>
      </c>
      <c r="D267">
        <v>7</v>
      </c>
    </row>
    <row r="268" spans="1:4">
      <c r="A268" s="3" t="s">
        <v>200</v>
      </c>
      <c r="B268"/>
      <c r="C268"/>
      <c r="D268"/>
    </row>
    <row r="269" spans="1:4">
      <c r="A269" s="3" t="s">
        <v>189</v>
      </c>
      <c r="B269"/>
      <c r="C269" s="98" t="s">
        <v>11</v>
      </c>
      <c r="D269"/>
    </row>
    <row r="270" spans="1:4">
      <c r="A270" s="3" t="s">
        <v>190</v>
      </c>
      <c r="B270"/>
      <c r="C270" s="98" t="s">
        <v>20</v>
      </c>
      <c r="D270"/>
    </row>
    <row r="271" spans="1:4">
      <c r="A271" s="3" t="s">
        <v>63</v>
      </c>
      <c r="B271" s="99" t="s">
        <v>73</v>
      </c>
      <c r="C271"/>
      <c r="D271"/>
    </row>
    <row r="272" spans="1:4">
      <c r="A272" s="3" t="s">
        <v>74</v>
      </c>
      <c r="B272" s="97">
        <v>24.22</v>
      </c>
      <c r="C272"/>
      <c r="D272"/>
    </row>
    <row r="273" spans="1:4">
      <c r="A273" s="3" t="s">
        <v>75</v>
      </c>
      <c r="B273" s="97">
        <v>24.45</v>
      </c>
      <c r="C273"/>
      <c r="D273"/>
    </row>
    <row r="274" spans="1:4">
      <c r="A274" s="3" t="s">
        <v>76</v>
      </c>
      <c r="B274" s="97">
        <v>18.36</v>
      </c>
      <c r="C274"/>
      <c r="D274"/>
    </row>
    <row r="275" spans="1:4">
      <c r="A275" s="3" t="s">
        <v>77</v>
      </c>
      <c r="B275" s="97">
        <v>14.64</v>
      </c>
      <c r="C275"/>
      <c r="D275"/>
    </row>
    <row r="276" spans="1:4">
      <c r="A276" s="3" t="s">
        <v>38</v>
      </c>
      <c r="B276" s="97">
        <v>26.43</v>
      </c>
      <c r="C276"/>
      <c r="D276"/>
    </row>
    <row r="286" spans="1:4">
      <c r="A286" s="3" t="s">
        <v>201</v>
      </c>
    </row>
    <row r="287" spans="1:4">
      <c r="A287" s="3" t="s">
        <v>202</v>
      </c>
    </row>
    <row r="288" spans="1:4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 t="s">
        <v>11</v>
      </c>
    </row>
    <row r="291" spans="1:4">
      <c r="A291" s="3" t="s">
        <v>190</v>
      </c>
      <c r="B291" s="6" t="s">
        <v>20</v>
      </c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205</v>
      </c>
      <c r="B294" s="6">
        <v>453</v>
      </c>
    </row>
    <row r="295" spans="1:4">
      <c r="A295" s="3" t="s">
        <v>206</v>
      </c>
      <c r="B295" s="6">
        <v>962</v>
      </c>
    </row>
    <row r="296" spans="1:4">
      <c r="A296" s="3" t="s">
        <v>207</v>
      </c>
      <c r="B296" s="6">
        <v>1090</v>
      </c>
    </row>
    <row r="297" spans="1:4">
      <c r="A297" s="3" t="s">
        <v>208</v>
      </c>
      <c r="B297" s="6">
        <v>1468</v>
      </c>
    </row>
    <row r="298" spans="1:4">
      <c r="A298" s="3" t="s">
        <v>209</v>
      </c>
      <c r="B298" s="6">
        <v>1832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4">
      <c r="A306" s="3" t="s">
        <v>201</v>
      </c>
    </row>
    <row r="307" spans="1:4">
      <c r="A307" s="3" t="s">
        <v>210</v>
      </c>
    </row>
    <row r="308" spans="1:4">
      <c r="A308" s="3" t="s">
        <v>83</v>
      </c>
    </row>
    <row r="309" spans="1:4">
      <c r="A309" s="3" t="s">
        <v>189</v>
      </c>
      <c r="B309" s="6" t="s">
        <v>11</v>
      </c>
    </row>
    <row r="310" spans="1:4">
      <c r="A310" s="3" t="s">
        <v>190</v>
      </c>
      <c r="B310" s="6" t="s">
        <v>20</v>
      </c>
    </row>
    <row r="311" spans="1:4">
      <c r="A311" s="3" t="s">
        <v>63</v>
      </c>
      <c r="B311" s="7" t="s">
        <v>204</v>
      </c>
    </row>
    <row r="312" spans="1:4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4">
      <c r="A313" s="3" t="s">
        <v>211</v>
      </c>
      <c r="B313" s="6">
        <v>706</v>
      </c>
    </row>
    <row r="314" spans="1:4">
      <c r="A314" s="3" t="s">
        <v>212</v>
      </c>
      <c r="B314" s="6">
        <v>914</v>
      </c>
    </row>
    <row r="315" spans="1:4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 t="s">
        <v>11</v>
      </c>
    </row>
    <row r="330" spans="1:4">
      <c r="A330" s="3" t="s">
        <v>190</v>
      </c>
      <c r="B330" s="6" t="s">
        <v>20</v>
      </c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/>
    </row>
    <row r="334" spans="1:4">
      <c r="A334" s="3" t="s">
        <v>215</v>
      </c>
      <c r="B334" s="6">
        <v>809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38" spans="1:4">
      <c r="B338" s="3" t="s">
        <v>89</v>
      </c>
    </row>
    <row r="339" spans="1:4">
      <c r="B339" s="3" t="s">
        <v>89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 t="s">
        <v>11</v>
      </c>
    </row>
    <row r="346" spans="1:4">
      <c r="A346" s="3" t="s">
        <v>190</v>
      </c>
      <c r="B346" s="6" t="s">
        <v>20</v>
      </c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3</v>
      </c>
    </row>
    <row r="356" spans="1:2">
      <c r="A356" s="3">
        <v>8</v>
      </c>
      <c r="B356" s="6">
        <v>20.68</v>
      </c>
    </row>
    <row r="357" spans="1:2">
      <c r="A357" s="3">
        <v>9</v>
      </c>
      <c r="B357" s="6">
        <v>38.94</v>
      </c>
    </row>
    <row r="358" spans="1:2">
      <c r="A358" s="3">
        <v>10</v>
      </c>
      <c r="B358" s="6">
        <v>54.56</v>
      </c>
    </row>
    <row r="359" spans="1:2">
      <c r="A359" s="3">
        <v>11</v>
      </c>
      <c r="B359" s="6">
        <v>65.989999999999995</v>
      </c>
    </row>
    <row r="360" spans="1:2">
      <c r="A360" s="3">
        <v>12</v>
      </c>
      <c r="B360" s="6">
        <v>71.739999999999995</v>
      </c>
    </row>
    <row r="361" spans="1:2">
      <c r="A361" s="3">
        <v>13</v>
      </c>
      <c r="B361" s="6">
        <v>72.3</v>
      </c>
    </row>
    <row r="362" spans="1:2">
      <c r="A362" s="3">
        <v>14</v>
      </c>
      <c r="B362" s="6">
        <v>66.38</v>
      </c>
    </row>
    <row r="363" spans="1:2">
      <c r="A363" s="3">
        <v>15</v>
      </c>
      <c r="B363" s="6">
        <v>54.8</v>
      </c>
    </row>
    <row r="364" spans="1:2">
      <c r="A364" s="3">
        <v>16</v>
      </c>
      <c r="B364" s="6">
        <v>38.840000000000003</v>
      </c>
    </row>
    <row r="365" spans="1:2">
      <c r="A365" s="3">
        <v>17</v>
      </c>
      <c r="B365" s="6">
        <v>20.46</v>
      </c>
    </row>
    <row r="366" spans="1:2">
      <c r="A366" s="3">
        <v>18</v>
      </c>
      <c r="B366" s="6">
        <v>0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 t="s">
        <v>11</v>
      </c>
    </row>
    <row r="386" spans="1:4">
      <c r="A386" s="3" t="s">
        <v>190</v>
      </c>
      <c r="B386" s="6" t="s">
        <v>20</v>
      </c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3</v>
      </c>
    </row>
    <row r="396" spans="1:4">
      <c r="A396" s="3">
        <v>8</v>
      </c>
      <c r="B396" s="6">
        <v>20.149999999999999</v>
      </c>
    </row>
    <row r="397" spans="1:4">
      <c r="A397" s="3">
        <v>9</v>
      </c>
      <c r="B397" s="6">
        <v>37.9</v>
      </c>
    </row>
    <row r="398" spans="1:4">
      <c r="A398" s="3">
        <v>10</v>
      </c>
      <c r="B398" s="6">
        <v>53.15</v>
      </c>
    </row>
    <row r="399" spans="1:4">
      <c r="A399" s="3">
        <v>11</v>
      </c>
      <c r="B399" s="6">
        <v>64.400000000000006</v>
      </c>
    </row>
    <row r="400" spans="1:4">
      <c r="A400" s="3">
        <v>12</v>
      </c>
      <c r="B400" s="6">
        <v>69.95</v>
      </c>
    </row>
    <row r="401" spans="1:4">
      <c r="A401" s="3">
        <v>13</v>
      </c>
      <c r="B401" s="6">
        <v>71.16</v>
      </c>
    </row>
    <row r="402" spans="1:4">
      <c r="A402" s="3">
        <v>14</v>
      </c>
      <c r="B402" s="6">
        <v>66.02</v>
      </c>
    </row>
    <row r="403" spans="1:4">
      <c r="A403" s="3">
        <v>15</v>
      </c>
      <c r="B403" s="6">
        <v>55.16</v>
      </c>
    </row>
    <row r="404" spans="1:4">
      <c r="A404" s="3">
        <v>16</v>
      </c>
      <c r="B404" s="6">
        <v>39.729999999999997</v>
      </c>
    </row>
    <row r="405" spans="1:4">
      <c r="A405" s="3">
        <v>17</v>
      </c>
      <c r="B405" s="6">
        <v>21.6</v>
      </c>
    </row>
    <row r="406" spans="1:4">
      <c r="A406" s="3">
        <v>18</v>
      </c>
      <c r="B406" s="6">
        <v>0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 t="s">
        <v>11</v>
      </c>
    </row>
    <row r="426" spans="1:4">
      <c r="A426" s="3" t="s">
        <v>190</v>
      </c>
      <c r="B426" s="6" t="s">
        <v>20</v>
      </c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0.2</v>
      </c>
    </row>
    <row r="434" spans="1:2">
      <c r="A434" s="3">
        <v>6</v>
      </c>
      <c r="B434" s="6">
        <v>25.7</v>
      </c>
    </row>
    <row r="435" spans="1:2">
      <c r="A435" s="3">
        <v>7</v>
      </c>
      <c r="B435" s="6">
        <v>62.1</v>
      </c>
    </row>
    <row r="436" spans="1:2">
      <c r="A436" s="3">
        <v>8</v>
      </c>
      <c r="B436" s="6">
        <v>107.47</v>
      </c>
    </row>
    <row r="437" spans="1:2">
      <c r="A437" s="3">
        <v>9</v>
      </c>
      <c r="B437" s="6">
        <v>232.33</v>
      </c>
    </row>
    <row r="438" spans="1:2">
      <c r="A438" s="3">
        <v>10</v>
      </c>
      <c r="B438" s="6">
        <v>349.16</v>
      </c>
    </row>
    <row r="439" spans="1:2">
      <c r="A439" s="3">
        <v>11</v>
      </c>
      <c r="B439" s="6">
        <v>430.22</v>
      </c>
    </row>
    <row r="440" spans="1:2">
      <c r="A440" s="3">
        <v>12</v>
      </c>
      <c r="B440" s="6">
        <v>459.85</v>
      </c>
    </row>
    <row r="441" spans="1:2">
      <c r="A441" s="3">
        <v>13</v>
      </c>
      <c r="B441" s="6">
        <v>462.28</v>
      </c>
    </row>
    <row r="442" spans="1:2">
      <c r="A442" s="3">
        <v>14</v>
      </c>
      <c r="B442" s="6">
        <v>404.57</v>
      </c>
    </row>
    <row r="443" spans="1:2">
      <c r="A443" s="3">
        <v>15</v>
      </c>
      <c r="B443" s="6">
        <v>319.26</v>
      </c>
    </row>
    <row r="444" spans="1:2">
      <c r="A444" s="3">
        <v>16</v>
      </c>
      <c r="B444" s="6">
        <v>193.61</v>
      </c>
    </row>
    <row r="445" spans="1:2">
      <c r="A445" s="3">
        <v>17</v>
      </c>
      <c r="B445" s="6">
        <v>132.30000000000001</v>
      </c>
    </row>
    <row r="446" spans="1:2">
      <c r="A446" s="3">
        <v>18</v>
      </c>
      <c r="B446" s="6">
        <v>76.599999999999994</v>
      </c>
    </row>
    <row r="447" spans="1:2">
      <c r="A447" s="3">
        <v>19</v>
      </c>
      <c r="B447" s="6">
        <v>18.05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 t="s">
        <v>11</v>
      </c>
    </row>
    <row r="466" spans="1:4">
      <c r="A466" s="3" t="s">
        <v>190</v>
      </c>
      <c r="B466" s="6" t="s">
        <v>20</v>
      </c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0.2</v>
      </c>
    </row>
    <row r="474" spans="1:4">
      <c r="A474" s="3">
        <v>6</v>
      </c>
      <c r="B474" s="6">
        <v>25.7</v>
      </c>
    </row>
    <row r="475" spans="1:4">
      <c r="A475" s="3">
        <v>7</v>
      </c>
      <c r="B475" s="6">
        <v>62.1</v>
      </c>
    </row>
    <row r="476" spans="1:4">
      <c r="A476" s="3">
        <v>8</v>
      </c>
      <c r="B476" s="6">
        <v>72</v>
      </c>
    </row>
    <row r="477" spans="1:4">
      <c r="A477" s="3">
        <v>9</v>
      </c>
      <c r="B477" s="6">
        <v>92.6</v>
      </c>
    </row>
    <row r="478" spans="1:4">
      <c r="A478" s="3">
        <v>10</v>
      </c>
      <c r="B478" s="6">
        <v>112.8</v>
      </c>
    </row>
    <row r="479" spans="1:4">
      <c r="A479" s="3">
        <v>11</v>
      </c>
      <c r="B479" s="6">
        <v>136.75</v>
      </c>
    </row>
    <row r="480" spans="1:4">
      <c r="A480" s="3">
        <v>12</v>
      </c>
      <c r="B480" s="6">
        <v>150.9</v>
      </c>
    </row>
    <row r="481" spans="1:4">
      <c r="A481" s="3">
        <v>13</v>
      </c>
      <c r="B481" s="6">
        <v>382.5</v>
      </c>
    </row>
    <row r="482" spans="1:4">
      <c r="A482" s="3">
        <v>14</v>
      </c>
      <c r="B482" s="6">
        <v>576.80999999999995</v>
      </c>
    </row>
    <row r="483" spans="1:4">
      <c r="A483" s="3">
        <v>15</v>
      </c>
      <c r="B483" s="6">
        <v>744.52</v>
      </c>
    </row>
    <row r="484" spans="1:4">
      <c r="A484" s="3">
        <v>16</v>
      </c>
      <c r="B484" s="6">
        <v>807.29</v>
      </c>
    </row>
    <row r="485" spans="1:4">
      <c r="A485" s="3">
        <v>17</v>
      </c>
      <c r="B485" s="6">
        <v>541.67999999999995</v>
      </c>
    </row>
    <row r="486" spans="1:4">
      <c r="A486" s="3">
        <v>18</v>
      </c>
      <c r="B486" s="6">
        <v>145.25</v>
      </c>
    </row>
    <row r="487" spans="1:4">
      <c r="A487" s="3">
        <v>19</v>
      </c>
      <c r="B487" s="6">
        <v>24.9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 t="s">
        <v>11</v>
      </c>
    </row>
    <row r="505" spans="1:4">
      <c r="A505" s="3" t="s">
        <v>190</v>
      </c>
      <c r="B505" s="6" t="s">
        <v>20</v>
      </c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-13.04</v>
      </c>
    </row>
    <row r="509" spans="1:4">
      <c r="A509" s="3">
        <v>2</v>
      </c>
      <c r="B509" s="6">
        <v>-14.59</v>
      </c>
    </row>
    <row r="510" spans="1:4">
      <c r="A510" s="3">
        <v>3</v>
      </c>
      <c r="B510" s="6">
        <v>-15.65</v>
      </c>
    </row>
    <row r="511" spans="1:4">
      <c r="A511" s="3">
        <v>4</v>
      </c>
      <c r="B511" s="6">
        <v>-16.46</v>
      </c>
    </row>
    <row r="512" spans="1:4">
      <c r="A512" s="3">
        <v>5</v>
      </c>
      <c r="B512" s="6">
        <v>-17.16</v>
      </c>
    </row>
    <row r="513" spans="1:2">
      <c r="A513" s="3">
        <v>6</v>
      </c>
      <c r="B513" s="6">
        <v>-17.79</v>
      </c>
    </row>
    <row r="514" spans="1:2">
      <c r="A514" s="3">
        <v>7</v>
      </c>
      <c r="B514" s="6">
        <v>-18.32</v>
      </c>
    </row>
    <row r="515" spans="1:2">
      <c r="A515" s="3">
        <v>8</v>
      </c>
      <c r="B515" s="6">
        <v>-18.47</v>
      </c>
    </row>
    <row r="516" spans="1:2">
      <c r="A516" s="3">
        <v>9</v>
      </c>
      <c r="B516" s="6">
        <v>-15.47</v>
      </c>
    </row>
    <row r="517" spans="1:2">
      <c r="A517" s="3">
        <v>10</v>
      </c>
      <c r="B517" s="6">
        <v>-9.56</v>
      </c>
    </row>
    <row r="518" spans="1:2">
      <c r="A518" s="3">
        <v>11</v>
      </c>
      <c r="B518" s="6">
        <v>0.49</v>
      </c>
    </row>
    <row r="519" spans="1:2">
      <c r="A519" s="3">
        <v>12</v>
      </c>
      <c r="B519" s="6">
        <v>10.39</v>
      </c>
    </row>
    <row r="520" spans="1:2">
      <c r="A520" s="3">
        <v>13</v>
      </c>
      <c r="B520" s="6">
        <v>18.75</v>
      </c>
    </row>
    <row r="521" spans="1:2">
      <c r="A521" s="3">
        <v>14</v>
      </c>
      <c r="B521" s="6">
        <v>25.48</v>
      </c>
    </row>
    <row r="522" spans="1:2">
      <c r="A522" s="3">
        <v>15</v>
      </c>
      <c r="B522" s="6">
        <v>29.21</v>
      </c>
    </row>
    <row r="523" spans="1:2">
      <c r="A523" s="3">
        <v>16</v>
      </c>
      <c r="B523" s="6">
        <v>28.97</v>
      </c>
    </row>
    <row r="524" spans="1:2">
      <c r="A524" s="3">
        <v>17</v>
      </c>
      <c r="B524" s="6">
        <v>22.58</v>
      </c>
    </row>
    <row r="525" spans="1:2">
      <c r="A525" s="3">
        <v>18</v>
      </c>
      <c r="B525" s="6">
        <v>15.59</v>
      </c>
    </row>
    <row r="526" spans="1:2">
      <c r="A526" s="3">
        <v>19</v>
      </c>
      <c r="B526" s="6">
        <v>10.199999999999999</v>
      </c>
    </row>
    <row r="527" spans="1:2">
      <c r="A527" s="3">
        <v>20</v>
      </c>
      <c r="B527" s="6">
        <v>6.02</v>
      </c>
    </row>
    <row r="528" spans="1:2">
      <c r="A528" s="3">
        <v>21</v>
      </c>
      <c r="B528" s="6">
        <v>2.39</v>
      </c>
    </row>
    <row r="529" spans="1:4">
      <c r="A529" s="3">
        <v>22</v>
      </c>
      <c r="B529" s="6">
        <v>-0.59</v>
      </c>
    </row>
    <row r="530" spans="1:4">
      <c r="A530" s="3">
        <v>23</v>
      </c>
      <c r="B530" s="6">
        <v>-3.04</v>
      </c>
    </row>
    <row r="531" spans="1:4">
      <c r="A531" s="3">
        <v>24</v>
      </c>
      <c r="B531" s="6">
        <v>-5.14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 t="s">
        <v>11</v>
      </c>
    </row>
    <row r="545" spans="1:4">
      <c r="A545" s="3" t="s">
        <v>190</v>
      </c>
      <c r="B545" s="6" t="s">
        <v>20</v>
      </c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-2.68</v>
      </c>
    </row>
    <row r="549" spans="1:4">
      <c r="A549" s="3">
        <v>2</v>
      </c>
      <c r="B549" s="6">
        <v>-3.33</v>
      </c>
    </row>
    <row r="550" spans="1:4">
      <c r="A550" s="3">
        <v>3</v>
      </c>
      <c r="B550" s="6">
        <v>-3.72</v>
      </c>
    </row>
    <row r="551" spans="1:4">
      <c r="A551" s="3">
        <v>4</v>
      </c>
      <c r="B551" s="6">
        <v>-4.0999999999999996</v>
      </c>
    </row>
    <row r="552" spans="1:4">
      <c r="A552" s="3">
        <v>5</v>
      </c>
      <c r="B552" s="6">
        <v>-4.51</v>
      </c>
    </row>
    <row r="553" spans="1:4">
      <c r="A553" s="3">
        <v>6</v>
      </c>
      <c r="B553" s="6">
        <v>-4.93</v>
      </c>
    </row>
    <row r="554" spans="1:4">
      <c r="A554" s="3">
        <v>7</v>
      </c>
      <c r="B554" s="6">
        <v>-5.34</v>
      </c>
    </row>
    <row r="555" spans="1:4">
      <c r="A555" s="3">
        <v>8</v>
      </c>
      <c r="B555" s="6">
        <v>-5.64</v>
      </c>
    </row>
    <row r="556" spans="1:4">
      <c r="A556" s="3">
        <v>9</v>
      </c>
      <c r="B556" s="6">
        <v>-4.59</v>
      </c>
    </row>
    <row r="557" spans="1:4">
      <c r="A557" s="3">
        <v>10</v>
      </c>
      <c r="B557" s="6">
        <v>-2.64</v>
      </c>
    </row>
    <row r="558" spans="1:4">
      <c r="A558" s="3">
        <v>11</v>
      </c>
      <c r="B558" s="6">
        <v>0.75</v>
      </c>
    </row>
    <row r="559" spans="1:4">
      <c r="A559" s="3">
        <v>12</v>
      </c>
      <c r="B559" s="6">
        <v>3.26</v>
      </c>
    </row>
    <row r="560" spans="1:4">
      <c r="A560" s="3">
        <v>13</v>
      </c>
      <c r="B560" s="6">
        <v>4.99</v>
      </c>
    </row>
    <row r="561" spans="1:4">
      <c r="A561" s="3">
        <v>14</v>
      </c>
      <c r="B561" s="6">
        <v>6.51</v>
      </c>
    </row>
    <row r="562" spans="1:4">
      <c r="A562" s="3">
        <v>15</v>
      </c>
      <c r="B562" s="6">
        <v>7.11</v>
      </c>
    </row>
    <row r="563" spans="1:4">
      <c r="A563" s="3">
        <v>16</v>
      </c>
      <c r="B563" s="6">
        <v>6.68</v>
      </c>
    </row>
    <row r="564" spans="1:4">
      <c r="A564" s="3">
        <v>17</v>
      </c>
      <c r="B564" s="6">
        <v>4.24</v>
      </c>
    </row>
    <row r="565" spans="1:4">
      <c r="A565" s="3">
        <v>18</v>
      </c>
      <c r="B565" s="6">
        <v>2.4500000000000002</v>
      </c>
    </row>
    <row r="566" spans="1:4">
      <c r="A566" s="3">
        <v>19</v>
      </c>
      <c r="B566" s="6">
        <v>1.71</v>
      </c>
    </row>
    <row r="567" spans="1:4">
      <c r="A567" s="3">
        <v>20</v>
      </c>
      <c r="B567" s="6">
        <v>1.32</v>
      </c>
    </row>
    <row r="568" spans="1:4">
      <c r="A568" s="3">
        <v>21</v>
      </c>
      <c r="B568" s="6">
        <v>0.82</v>
      </c>
    </row>
    <row r="569" spans="1:4">
      <c r="A569" s="3">
        <v>22</v>
      </c>
      <c r="B569" s="6">
        <v>0.42</v>
      </c>
    </row>
    <row r="570" spans="1:4">
      <c r="A570" s="3">
        <v>23</v>
      </c>
      <c r="B570" s="6">
        <v>0.05</v>
      </c>
    </row>
    <row r="571" spans="1:4">
      <c r="A571" s="3">
        <v>24</v>
      </c>
      <c r="B571" s="6">
        <v>-0.34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 t="s">
        <v>11</v>
      </c>
    </row>
    <row r="585" spans="1:4">
      <c r="A585" s="3" t="s">
        <v>190</v>
      </c>
      <c r="B585" s="6" t="s">
        <v>20</v>
      </c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22.26</v>
      </c>
    </row>
    <row r="589" spans="1:4">
      <c r="A589" s="3">
        <v>2</v>
      </c>
      <c r="B589" s="6">
        <v>21.11</v>
      </c>
    </row>
    <row r="590" spans="1:4">
      <c r="A590" s="3">
        <v>3</v>
      </c>
      <c r="B590" s="6">
        <v>20.28</v>
      </c>
    </row>
    <row r="591" spans="1:4">
      <c r="A591" s="3">
        <v>4</v>
      </c>
      <c r="B591" s="6">
        <v>19.489999999999998</v>
      </c>
    </row>
    <row r="592" spans="1:4">
      <c r="A592" s="3">
        <v>5</v>
      </c>
      <c r="B592" s="6">
        <v>19.14</v>
      </c>
    </row>
    <row r="593" spans="1:2">
      <c r="A593" s="3">
        <v>6</v>
      </c>
      <c r="B593" s="6">
        <v>19.809999999999999</v>
      </c>
    </row>
    <row r="594" spans="1:2">
      <c r="A594" s="3">
        <v>7</v>
      </c>
      <c r="B594" s="6">
        <v>22.49</v>
      </c>
    </row>
    <row r="595" spans="1:2">
      <c r="A595" s="3">
        <v>8</v>
      </c>
      <c r="B595" s="6">
        <v>24.81</v>
      </c>
    </row>
    <row r="596" spans="1:2">
      <c r="A596" s="3">
        <v>9</v>
      </c>
      <c r="B596" s="6">
        <v>28.04</v>
      </c>
    </row>
    <row r="597" spans="1:2">
      <c r="A597" s="3">
        <v>10</v>
      </c>
      <c r="B597" s="6">
        <v>32.11</v>
      </c>
    </row>
    <row r="598" spans="1:2">
      <c r="A598" s="3">
        <v>11</v>
      </c>
      <c r="B598" s="6">
        <v>36.54</v>
      </c>
    </row>
    <row r="599" spans="1:2">
      <c r="A599" s="3">
        <v>12</v>
      </c>
      <c r="B599" s="6">
        <v>41.15</v>
      </c>
    </row>
    <row r="600" spans="1:2">
      <c r="A600" s="3">
        <v>13</v>
      </c>
      <c r="B600" s="6">
        <v>45.03</v>
      </c>
    </row>
    <row r="601" spans="1:2">
      <c r="A601" s="3">
        <v>14</v>
      </c>
      <c r="B601" s="6">
        <v>47.65</v>
      </c>
    </row>
    <row r="602" spans="1:2">
      <c r="A602" s="3">
        <v>15</v>
      </c>
      <c r="B602" s="6">
        <v>49.04</v>
      </c>
    </row>
    <row r="603" spans="1:2">
      <c r="A603" s="3">
        <v>16</v>
      </c>
      <c r="B603" s="6">
        <v>49.28</v>
      </c>
    </row>
    <row r="604" spans="1:2">
      <c r="A604" s="3">
        <v>17</v>
      </c>
      <c r="B604" s="6">
        <v>48.73</v>
      </c>
    </row>
    <row r="605" spans="1:2">
      <c r="A605" s="3">
        <v>18</v>
      </c>
      <c r="B605" s="6">
        <v>46.58</v>
      </c>
    </row>
    <row r="606" spans="1:2">
      <c r="A606" s="3">
        <v>19</v>
      </c>
      <c r="B606" s="6">
        <v>34.909999999999997</v>
      </c>
    </row>
    <row r="607" spans="1:2">
      <c r="A607" s="3">
        <v>20</v>
      </c>
      <c r="B607" s="6">
        <v>30.69</v>
      </c>
    </row>
    <row r="608" spans="1:2">
      <c r="A608" s="3">
        <v>21</v>
      </c>
      <c r="B608" s="6">
        <v>28.81</v>
      </c>
    </row>
    <row r="609" spans="1:4">
      <c r="A609" s="3">
        <v>22</v>
      </c>
      <c r="B609" s="6">
        <v>26.66</v>
      </c>
    </row>
    <row r="610" spans="1:4">
      <c r="A610" s="3">
        <v>23</v>
      </c>
      <c r="B610" s="6">
        <v>25.69</v>
      </c>
    </row>
    <row r="611" spans="1:4">
      <c r="A611" s="3">
        <v>24</v>
      </c>
      <c r="B611" s="6">
        <v>24.1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 t="s">
        <v>11</v>
      </c>
    </row>
    <row r="625" spans="1:4">
      <c r="A625" s="3" t="s">
        <v>190</v>
      </c>
      <c r="B625" s="6" t="s">
        <v>20</v>
      </c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24.53</v>
      </c>
    </row>
    <row r="629" spans="1:4">
      <c r="A629" s="3">
        <v>2</v>
      </c>
      <c r="B629" s="6">
        <v>23.8</v>
      </c>
    </row>
    <row r="630" spans="1:4">
      <c r="A630" s="3">
        <v>3</v>
      </c>
      <c r="B630" s="6">
        <v>23.23</v>
      </c>
    </row>
    <row r="631" spans="1:4">
      <c r="A631" s="3">
        <v>4</v>
      </c>
      <c r="B631" s="6">
        <v>22.6</v>
      </c>
    </row>
    <row r="632" spans="1:4">
      <c r="A632" s="3">
        <v>5</v>
      </c>
      <c r="B632" s="6">
        <v>22.27</v>
      </c>
    </row>
    <row r="633" spans="1:4">
      <c r="A633" s="3">
        <v>6</v>
      </c>
      <c r="B633" s="6">
        <v>22.67</v>
      </c>
    </row>
    <row r="634" spans="1:4">
      <c r="A634" s="3">
        <v>7</v>
      </c>
      <c r="B634" s="6">
        <v>24.55</v>
      </c>
    </row>
    <row r="635" spans="1:4">
      <c r="A635" s="3">
        <v>8</v>
      </c>
      <c r="B635" s="6">
        <v>27.57</v>
      </c>
    </row>
    <row r="636" spans="1:4">
      <c r="A636" s="3">
        <v>9</v>
      </c>
      <c r="B636" s="6">
        <v>29.42</v>
      </c>
    </row>
    <row r="637" spans="1:4">
      <c r="A637" s="3">
        <v>10</v>
      </c>
      <c r="B637" s="6">
        <v>30.68</v>
      </c>
    </row>
    <row r="638" spans="1:4">
      <c r="A638" s="3">
        <v>11</v>
      </c>
      <c r="B638" s="6">
        <v>31.91</v>
      </c>
    </row>
    <row r="639" spans="1:4">
      <c r="A639" s="3">
        <v>12</v>
      </c>
      <c r="B639" s="6">
        <v>33.270000000000003</v>
      </c>
    </row>
    <row r="640" spans="1:4">
      <c r="A640" s="3">
        <v>13</v>
      </c>
      <c r="B640" s="6">
        <v>34.270000000000003</v>
      </c>
    </row>
    <row r="641" spans="1:4">
      <c r="A641" s="3">
        <v>14</v>
      </c>
      <c r="B641" s="6">
        <v>34.9</v>
      </c>
    </row>
    <row r="642" spans="1:4">
      <c r="A642" s="3">
        <v>15</v>
      </c>
      <c r="B642" s="6">
        <v>35.19</v>
      </c>
    </row>
    <row r="643" spans="1:4">
      <c r="A643" s="3">
        <v>16</v>
      </c>
      <c r="B643" s="6">
        <v>35.28</v>
      </c>
    </row>
    <row r="644" spans="1:4">
      <c r="A644" s="3">
        <v>17</v>
      </c>
      <c r="B644" s="6">
        <v>35.299999999999997</v>
      </c>
    </row>
    <row r="645" spans="1:4">
      <c r="A645" s="3">
        <v>18</v>
      </c>
      <c r="B645" s="6">
        <v>34.71</v>
      </c>
    </row>
    <row r="646" spans="1:4">
      <c r="A646" s="3">
        <v>19</v>
      </c>
      <c r="B646" s="6">
        <v>30.74</v>
      </c>
    </row>
    <row r="647" spans="1:4">
      <c r="A647" s="3">
        <v>20</v>
      </c>
      <c r="B647" s="6">
        <v>29.38</v>
      </c>
    </row>
    <row r="648" spans="1:4">
      <c r="A648" s="3">
        <v>21</v>
      </c>
      <c r="B648" s="6">
        <v>27.64</v>
      </c>
    </row>
    <row r="649" spans="1:4">
      <c r="A649" s="3">
        <v>22</v>
      </c>
      <c r="B649" s="6">
        <v>27.46</v>
      </c>
    </row>
    <row r="650" spans="1:4">
      <c r="A650" s="3">
        <v>23</v>
      </c>
      <c r="B650" s="6">
        <v>27.1</v>
      </c>
    </row>
    <row r="651" spans="1:4">
      <c r="A651" s="3">
        <v>24</v>
      </c>
      <c r="B651" s="6">
        <v>26.02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 t="s">
        <v>11</v>
      </c>
    </row>
    <row r="665" spans="1:4">
      <c r="A665" s="3" t="s">
        <v>190</v>
      </c>
      <c r="B665" s="6" t="s">
        <v>20</v>
      </c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4.2249999999999996</v>
      </c>
    </row>
    <row r="669" spans="1:4">
      <c r="A669" s="3">
        <v>2</v>
      </c>
      <c r="B669" s="6">
        <v>4.3540000000000001</v>
      </c>
    </row>
    <row r="670" spans="1:4">
      <c r="A670" s="3">
        <v>3</v>
      </c>
      <c r="B670" s="6">
        <v>4.3209999999999997</v>
      </c>
    </row>
    <row r="671" spans="1:4">
      <c r="A671" s="3">
        <v>4</v>
      </c>
      <c r="B671" s="6">
        <v>4.3079999999999998</v>
      </c>
    </row>
    <row r="672" spans="1:4">
      <c r="A672" s="3">
        <v>5</v>
      </c>
      <c r="B672" s="6">
        <v>4.3029999999999999</v>
      </c>
    </row>
    <row r="673" spans="1:2">
      <c r="A673" s="3">
        <v>6</v>
      </c>
      <c r="B673" s="6">
        <v>4.3070000000000004</v>
      </c>
    </row>
    <row r="674" spans="1:2">
      <c r="A674" s="3">
        <v>7</v>
      </c>
      <c r="B674" s="6">
        <v>4.3070000000000004</v>
      </c>
    </row>
    <row r="675" spans="1:2">
      <c r="A675" s="3">
        <v>8</v>
      </c>
      <c r="B675" s="6">
        <v>4.1669999999999998</v>
      </c>
    </row>
    <row r="676" spans="1:2">
      <c r="A676" s="3">
        <v>9</v>
      </c>
      <c r="B676" s="6">
        <v>2.9119999999999999</v>
      </c>
    </row>
    <row r="677" spans="1:2">
      <c r="A677" s="3">
        <v>10</v>
      </c>
      <c r="B677" s="6">
        <v>1.466</v>
      </c>
    </row>
    <row r="678" spans="1:2">
      <c r="A678" s="3">
        <v>11</v>
      </c>
      <c r="B678" s="6">
        <v>0</v>
      </c>
    </row>
    <row r="679" spans="1:2">
      <c r="A679" s="3">
        <v>12</v>
      </c>
      <c r="B679" s="6">
        <v>-0.42399999999999999</v>
      </c>
    </row>
    <row r="680" spans="1:2">
      <c r="A680" s="3">
        <v>13</v>
      </c>
      <c r="B680" s="6">
        <v>-2.3639999999999999</v>
      </c>
    </row>
    <row r="681" spans="1:2">
      <c r="A681" s="3">
        <v>14</v>
      </c>
      <c r="B681" s="6">
        <v>-2.7589999999999999</v>
      </c>
    </row>
    <row r="682" spans="1:2">
      <c r="A682" s="3">
        <v>15</v>
      </c>
      <c r="B682" s="6">
        <v>-2.431</v>
      </c>
    </row>
    <row r="683" spans="1:2">
      <c r="A683" s="3">
        <v>16</v>
      </c>
      <c r="B683" s="6">
        <v>-1.1399999999999999</v>
      </c>
    </row>
    <row r="684" spans="1:2">
      <c r="A684" s="3">
        <v>17</v>
      </c>
      <c r="B684" s="6">
        <v>0</v>
      </c>
    </row>
    <row r="685" spans="1:2">
      <c r="A685" s="3">
        <v>18</v>
      </c>
      <c r="B685" s="6">
        <v>1.292</v>
      </c>
    </row>
    <row r="686" spans="1:2">
      <c r="A686" s="3">
        <v>19</v>
      </c>
      <c r="B686" s="6">
        <v>2.4449999999999998</v>
      </c>
    </row>
    <row r="687" spans="1:2">
      <c r="A687" s="3">
        <v>20</v>
      </c>
      <c r="B687" s="6">
        <v>2.9409999999999998</v>
      </c>
    </row>
    <row r="688" spans="1:2">
      <c r="A688" s="3">
        <v>21</v>
      </c>
      <c r="B688" s="6">
        <v>3.4049999999999998</v>
      </c>
    </row>
    <row r="689" spans="1:4">
      <c r="A689" s="3">
        <v>22</v>
      </c>
      <c r="B689" s="6">
        <v>3.5939999999999999</v>
      </c>
    </row>
    <row r="690" spans="1:4">
      <c r="A690" s="3">
        <v>23</v>
      </c>
      <c r="B690" s="6">
        <v>3.6960000000000002</v>
      </c>
    </row>
    <row r="691" spans="1:4">
      <c r="A691" s="3">
        <v>24</v>
      </c>
      <c r="B691" s="6">
        <v>3.7690000000000001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 t="s">
        <v>11</v>
      </c>
    </row>
    <row r="705" spans="1:4">
      <c r="A705" s="3" t="s">
        <v>190</v>
      </c>
      <c r="B705" s="6" t="s">
        <v>20</v>
      </c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3.4</v>
      </c>
    </row>
    <row r="709" spans="1:4">
      <c r="A709" s="3">
        <v>2</v>
      </c>
      <c r="B709" s="6">
        <v>3.5470000000000002</v>
      </c>
    </row>
    <row r="710" spans="1:4">
      <c r="A710" s="3">
        <v>3</v>
      </c>
      <c r="B710" s="6">
        <v>3.573</v>
      </c>
    </row>
    <row r="711" spans="1:4">
      <c r="A711" s="3">
        <v>4</v>
      </c>
      <c r="B711" s="6">
        <v>3.629</v>
      </c>
    </row>
    <row r="712" spans="1:4">
      <c r="A712" s="3">
        <v>5</v>
      </c>
      <c r="B712" s="6">
        <v>3.6869999999999998</v>
      </c>
    </row>
    <row r="713" spans="1:4">
      <c r="A713" s="3">
        <v>6</v>
      </c>
      <c r="B713" s="6">
        <v>3.7469999999999999</v>
      </c>
    </row>
    <row r="714" spans="1:4">
      <c r="A714" s="3">
        <v>7</v>
      </c>
      <c r="B714" s="6">
        <v>3.7970000000000002</v>
      </c>
    </row>
    <row r="715" spans="1:4">
      <c r="A715" s="3">
        <v>8</v>
      </c>
      <c r="B715" s="6">
        <v>3.794</v>
      </c>
    </row>
    <row r="716" spans="1:4">
      <c r="A716" s="3">
        <v>9</v>
      </c>
      <c r="B716" s="6">
        <v>3.1680000000000001</v>
      </c>
    </row>
    <row r="717" spans="1:4">
      <c r="A717" s="3">
        <v>10</v>
      </c>
      <c r="B717" s="6">
        <v>2.4489999999999998</v>
      </c>
    </row>
    <row r="718" spans="1:4">
      <c r="A718" s="3">
        <v>11</v>
      </c>
      <c r="B718" s="6">
        <v>1.2929999999999999</v>
      </c>
    </row>
    <row r="719" spans="1:4">
      <c r="A719" s="3">
        <v>12</v>
      </c>
      <c r="B719" s="6">
        <v>0.61899999999999999</v>
      </c>
    </row>
    <row r="720" spans="1:4">
      <c r="A720" s="3">
        <v>13</v>
      </c>
      <c r="B720" s="6">
        <v>0.13600000000000001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8.7999999999999995E-2</v>
      </c>
    </row>
    <row r="724" spans="1:4">
      <c r="A724" s="3">
        <v>17</v>
      </c>
      <c r="B724" s="6">
        <v>1.198</v>
      </c>
    </row>
    <row r="725" spans="1:4">
      <c r="A725" s="3">
        <v>18</v>
      </c>
      <c r="B725" s="6">
        <v>1.6020000000000001</v>
      </c>
    </row>
    <row r="726" spans="1:4">
      <c r="A726" s="3">
        <v>19</v>
      </c>
      <c r="B726" s="6">
        <v>1.8049999999999999</v>
      </c>
    </row>
    <row r="727" spans="1:4">
      <c r="A727" s="3">
        <v>20</v>
      </c>
      <c r="B727" s="6">
        <v>1.9430000000000001</v>
      </c>
    </row>
    <row r="728" spans="1:4">
      <c r="A728" s="3">
        <v>21</v>
      </c>
      <c r="B728" s="6">
        <v>2.121</v>
      </c>
    </row>
    <row r="729" spans="1:4">
      <c r="A729" s="3">
        <v>22</v>
      </c>
      <c r="B729" s="6">
        <v>2.2269999999999999</v>
      </c>
    </row>
    <row r="730" spans="1:4">
      <c r="A730" s="3">
        <v>23</v>
      </c>
      <c r="B730" s="6">
        <v>2.3380000000000001</v>
      </c>
    </row>
    <row r="731" spans="1:4">
      <c r="A731" s="3">
        <v>24</v>
      </c>
      <c r="B731" s="6">
        <v>2.4580000000000002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 t="s">
        <v>11</v>
      </c>
    </row>
    <row r="746" spans="1:4">
      <c r="A746" s="3" t="s">
        <v>190</v>
      </c>
      <c r="B746" s="6" t="s">
        <v>20</v>
      </c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>
        <v>0</v>
      </c>
    </row>
    <row r="750" spans="1:4">
      <c r="A750" s="3">
        <v>-49</v>
      </c>
      <c r="B750" s="6">
        <v>0</v>
      </c>
    </row>
    <row r="751" spans="1:4">
      <c r="A751" s="3">
        <v>-48</v>
      </c>
      <c r="B751" s="6">
        <v>0</v>
      </c>
    </row>
    <row r="752" spans="1:4">
      <c r="A752" s="3">
        <v>-47</v>
      </c>
      <c r="B752" s="6">
        <v>0</v>
      </c>
    </row>
    <row r="753" spans="1:2">
      <c r="A753" s="3">
        <v>-46</v>
      </c>
      <c r="B753" s="6">
        <v>0</v>
      </c>
    </row>
    <row r="754" spans="1:2">
      <c r="A754" s="3">
        <v>-45</v>
      </c>
      <c r="B754" s="6">
        <v>0</v>
      </c>
    </row>
    <row r="755" spans="1:2">
      <c r="A755" s="3">
        <v>-44</v>
      </c>
      <c r="B755" s="6">
        <v>0</v>
      </c>
    </row>
    <row r="756" spans="1:2">
      <c r="A756" s="3">
        <v>-43</v>
      </c>
      <c r="B756" s="6">
        <v>0</v>
      </c>
    </row>
    <row r="757" spans="1:2">
      <c r="A757" s="3">
        <v>-42</v>
      </c>
      <c r="B757" s="6">
        <v>0</v>
      </c>
    </row>
    <row r="758" spans="1:2">
      <c r="A758" s="3">
        <v>-41</v>
      </c>
      <c r="B758" s="6">
        <v>0</v>
      </c>
    </row>
    <row r="759" spans="1:2">
      <c r="A759" s="3">
        <v>-40</v>
      </c>
      <c r="B759" s="6">
        <v>0</v>
      </c>
    </row>
    <row r="760" spans="1:2">
      <c r="A760" s="3">
        <v>-39</v>
      </c>
      <c r="B760" s="6">
        <v>0</v>
      </c>
    </row>
    <row r="761" spans="1:2">
      <c r="A761" s="3">
        <v>-38</v>
      </c>
      <c r="B761" s="6">
        <v>0</v>
      </c>
    </row>
    <row r="762" spans="1:2">
      <c r="A762" s="3">
        <v>-37</v>
      </c>
      <c r="B762" s="6">
        <v>0</v>
      </c>
    </row>
    <row r="763" spans="1:2">
      <c r="A763" s="3">
        <v>-36</v>
      </c>
      <c r="B763" s="6">
        <v>0</v>
      </c>
    </row>
    <row r="764" spans="1:2">
      <c r="A764" s="3">
        <v>-35</v>
      </c>
      <c r="B764" s="6">
        <v>0</v>
      </c>
    </row>
    <row r="765" spans="1:2">
      <c r="A765" s="3">
        <v>-34</v>
      </c>
      <c r="B765" s="6">
        <v>0</v>
      </c>
    </row>
    <row r="766" spans="1:2">
      <c r="A766" s="3">
        <v>-33</v>
      </c>
      <c r="B766" s="6">
        <v>0</v>
      </c>
    </row>
    <row r="767" spans="1:2">
      <c r="A767" s="3">
        <v>-32</v>
      </c>
      <c r="B767" s="6">
        <v>0</v>
      </c>
    </row>
    <row r="768" spans="1:2">
      <c r="A768" s="3">
        <v>-31</v>
      </c>
      <c r="B768" s="6">
        <v>0</v>
      </c>
    </row>
    <row r="769" spans="1:2">
      <c r="A769" s="3">
        <v>-30</v>
      </c>
      <c r="B769" s="6">
        <v>0</v>
      </c>
    </row>
    <row r="770" spans="1:2">
      <c r="A770" s="3">
        <v>-29</v>
      </c>
      <c r="B770" s="6">
        <v>0</v>
      </c>
    </row>
    <row r="771" spans="1:2">
      <c r="A771" s="3">
        <v>-28</v>
      </c>
      <c r="B771" s="6">
        <v>0</v>
      </c>
    </row>
    <row r="772" spans="1:2">
      <c r="A772" s="3">
        <v>-27</v>
      </c>
      <c r="B772" s="6">
        <v>0</v>
      </c>
    </row>
    <row r="773" spans="1:2">
      <c r="A773" s="3">
        <v>-26</v>
      </c>
      <c r="B773" s="6">
        <v>0</v>
      </c>
    </row>
    <row r="774" spans="1:2">
      <c r="A774" s="3">
        <v>-25</v>
      </c>
      <c r="B774" s="6">
        <v>0</v>
      </c>
    </row>
    <row r="775" spans="1:2">
      <c r="A775" s="3">
        <v>-24</v>
      </c>
      <c r="B775" s="6">
        <v>0</v>
      </c>
    </row>
    <row r="776" spans="1:2">
      <c r="A776" s="3">
        <v>-23</v>
      </c>
      <c r="B776" s="6">
        <v>0</v>
      </c>
    </row>
    <row r="777" spans="1:2">
      <c r="A777" s="3">
        <v>-22</v>
      </c>
      <c r="B777" s="6">
        <v>0</v>
      </c>
    </row>
    <row r="778" spans="1:2">
      <c r="A778" s="3">
        <v>-21</v>
      </c>
      <c r="B778" s="6">
        <v>0</v>
      </c>
    </row>
    <row r="779" spans="1:2">
      <c r="A779" s="3">
        <v>-20</v>
      </c>
      <c r="B779" s="6">
        <v>0</v>
      </c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2</v>
      </c>
    </row>
    <row r="794" spans="1:2">
      <c r="A794" s="3">
        <v>-5</v>
      </c>
      <c r="B794" s="6">
        <v>4</v>
      </c>
    </row>
    <row r="795" spans="1:2">
      <c r="A795" s="3">
        <v>-4</v>
      </c>
      <c r="B795" s="6">
        <v>5</v>
      </c>
    </row>
    <row r="796" spans="1:2">
      <c r="A796" s="3">
        <v>-3</v>
      </c>
      <c r="B796" s="6">
        <v>7</v>
      </c>
    </row>
    <row r="797" spans="1:2">
      <c r="A797" s="3">
        <v>-2</v>
      </c>
      <c r="B797" s="6">
        <v>10</v>
      </c>
    </row>
    <row r="798" spans="1:2">
      <c r="A798" s="3">
        <v>-1</v>
      </c>
      <c r="B798" s="6">
        <v>18</v>
      </c>
    </row>
    <row r="799" spans="1:2">
      <c r="A799" s="3">
        <v>0</v>
      </c>
      <c r="B799" s="6">
        <v>20</v>
      </c>
    </row>
    <row r="800" spans="1:2">
      <c r="A800" s="3">
        <v>1</v>
      </c>
      <c r="B800" s="6">
        <v>12</v>
      </c>
    </row>
    <row r="801" spans="1:2">
      <c r="A801" s="3">
        <v>2</v>
      </c>
      <c r="B801" s="6">
        <v>16</v>
      </c>
    </row>
    <row r="802" spans="1:2">
      <c r="A802" s="3">
        <v>3</v>
      </c>
      <c r="B802" s="6">
        <v>25</v>
      </c>
    </row>
    <row r="803" spans="1:2">
      <c r="A803" s="3">
        <v>4</v>
      </c>
      <c r="B803" s="6">
        <v>24</v>
      </c>
    </row>
    <row r="804" spans="1:2">
      <c r="A804" s="3">
        <v>5</v>
      </c>
      <c r="B804" s="6">
        <v>27</v>
      </c>
    </row>
    <row r="805" spans="1:2">
      <c r="A805" s="3">
        <v>6</v>
      </c>
      <c r="B805" s="6">
        <v>35</v>
      </c>
    </row>
    <row r="806" spans="1:2">
      <c r="A806" s="3">
        <v>7</v>
      </c>
      <c r="B806" s="6">
        <v>45</v>
      </c>
    </row>
    <row r="807" spans="1:2">
      <c r="A807" s="3">
        <v>8</v>
      </c>
      <c r="B807" s="6">
        <v>59</v>
      </c>
    </row>
    <row r="808" spans="1:2">
      <c r="A808" s="3">
        <v>9</v>
      </c>
      <c r="B808" s="6">
        <v>73</v>
      </c>
    </row>
    <row r="809" spans="1:2">
      <c r="A809" s="3">
        <v>10</v>
      </c>
      <c r="B809" s="6">
        <v>118</v>
      </c>
    </row>
    <row r="810" spans="1:2">
      <c r="A810" s="3">
        <v>11</v>
      </c>
      <c r="B810" s="6">
        <v>134</v>
      </c>
    </row>
    <row r="811" spans="1:2">
      <c r="A811" s="3">
        <v>12</v>
      </c>
      <c r="B811" s="6">
        <v>138</v>
      </c>
    </row>
    <row r="812" spans="1:2">
      <c r="A812" s="3">
        <v>13</v>
      </c>
      <c r="B812" s="6">
        <v>173</v>
      </c>
    </row>
    <row r="813" spans="1:2">
      <c r="A813" s="3">
        <v>14</v>
      </c>
      <c r="B813" s="6">
        <v>183</v>
      </c>
    </row>
    <row r="814" spans="1:2">
      <c r="A814" s="3">
        <v>15</v>
      </c>
      <c r="B814" s="6">
        <v>234</v>
      </c>
    </row>
    <row r="815" spans="1:2">
      <c r="A815" s="3">
        <v>16</v>
      </c>
      <c r="B815" s="6">
        <v>274</v>
      </c>
    </row>
    <row r="816" spans="1:2">
      <c r="A816" s="3">
        <v>17</v>
      </c>
      <c r="B816" s="6">
        <v>298</v>
      </c>
    </row>
    <row r="817" spans="1:2">
      <c r="A817" s="3">
        <v>18</v>
      </c>
      <c r="B817" s="6">
        <v>342</v>
      </c>
    </row>
    <row r="818" spans="1:2">
      <c r="A818" s="3">
        <v>19</v>
      </c>
      <c r="B818" s="6">
        <v>352</v>
      </c>
    </row>
    <row r="819" spans="1:2">
      <c r="A819" s="3">
        <v>20</v>
      </c>
      <c r="B819" s="6">
        <v>331</v>
      </c>
    </row>
    <row r="820" spans="1:2">
      <c r="A820" s="3">
        <v>21</v>
      </c>
      <c r="B820" s="6">
        <v>334</v>
      </c>
    </row>
    <row r="821" spans="1:2">
      <c r="A821" s="3">
        <v>22</v>
      </c>
      <c r="B821" s="6">
        <v>343</v>
      </c>
    </row>
    <row r="822" spans="1:2">
      <c r="A822" s="3">
        <v>23</v>
      </c>
      <c r="B822" s="6">
        <v>349</v>
      </c>
    </row>
    <row r="823" spans="1:2">
      <c r="A823" s="3">
        <v>24</v>
      </c>
      <c r="B823" s="6">
        <v>338</v>
      </c>
    </row>
    <row r="824" spans="1:2">
      <c r="A824" s="3">
        <v>25</v>
      </c>
      <c r="B824" s="6">
        <v>404</v>
      </c>
    </row>
    <row r="825" spans="1:2">
      <c r="A825" s="3">
        <v>26</v>
      </c>
      <c r="B825" s="6">
        <v>393</v>
      </c>
    </row>
    <row r="826" spans="1:2">
      <c r="A826" s="3">
        <v>27</v>
      </c>
      <c r="B826" s="6">
        <v>396</v>
      </c>
    </row>
    <row r="827" spans="1:2">
      <c r="A827" s="3">
        <v>28</v>
      </c>
      <c r="B827" s="6">
        <v>411</v>
      </c>
    </row>
    <row r="828" spans="1:2">
      <c r="A828" s="3">
        <v>29</v>
      </c>
      <c r="B828" s="6">
        <v>391</v>
      </c>
    </row>
    <row r="829" spans="1:2">
      <c r="A829" s="3">
        <v>30</v>
      </c>
      <c r="B829" s="6">
        <v>362</v>
      </c>
    </row>
    <row r="830" spans="1:2">
      <c r="A830" s="3">
        <v>31</v>
      </c>
      <c r="B830" s="6">
        <v>342</v>
      </c>
    </row>
    <row r="831" spans="1:2">
      <c r="A831" s="3">
        <v>32</v>
      </c>
      <c r="B831" s="6">
        <v>322</v>
      </c>
    </row>
    <row r="832" spans="1:2">
      <c r="A832" s="3">
        <v>33</v>
      </c>
      <c r="B832" s="6">
        <v>291</v>
      </c>
    </row>
    <row r="833" spans="1:2">
      <c r="A833" s="3">
        <v>34</v>
      </c>
      <c r="B833" s="6">
        <v>266</v>
      </c>
    </row>
    <row r="834" spans="1:2">
      <c r="A834" s="3">
        <v>35</v>
      </c>
      <c r="B834" s="6">
        <v>210</v>
      </c>
    </row>
    <row r="835" spans="1:2">
      <c r="A835" s="3">
        <v>36</v>
      </c>
      <c r="B835" s="6">
        <v>169</v>
      </c>
    </row>
    <row r="836" spans="1:2">
      <c r="A836" s="3">
        <v>37</v>
      </c>
      <c r="B836" s="6">
        <v>151</v>
      </c>
    </row>
    <row r="837" spans="1:2">
      <c r="A837" s="3">
        <v>38</v>
      </c>
      <c r="B837" s="6">
        <v>132</v>
      </c>
    </row>
    <row r="838" spans="1:2">
      <c r="A838" s="3">
        <v>39</v>
      </c>
      <c r="B838" s="6">
        <v>85</v>
      </c>
    </row>
    <row r="839" spans="1:2">
      <c r="A839" s="3">
        <v>40</v>
      </c>
      <c r="B839" s="6">
        <v>59</v>
      </c>
    </row>
    <row r="840" spans="1:2">
      <c r="A840" s="3">
        <v>41</v>
      </c>
      <c r="B840" s="6">
        <v>32</v>
      </c>
    </row>
    <row r="841" spans="1:2">
      <c r="A841" s="3">
        <v>42</v>
      </c>
      <c r="B841" s="6">
        <v>20</v>
      </c>
    </row>
    <row r="842" spans="1:2">
      <c r="A842" s="3">
        <v>43</v>
      </c>
      <c r="B842" s="6">
        <v>1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>
        <v>0</v>
      </c>
    </row>
    <row r="871" spans="1:2">
      <c r="A871" s="3">
        <v>72</v>
      </c>
      <c r="B871" s="6">
        <v>0</v>
      </c>
    </row>
    <row r="872" spans="1:2">
      <c r="A872" s="3">
        <v>73</v>
      </c>
      <c r="B872" s="6">
        <v>0</v>
      </c>
    </row>
    <row r="873" spans="1:2">
      <c r="A873" s="3">
        <v>74</v>
      </c>
      <c r="B873" s="6">
        <v>0</v>
      </c>
    </row>
    <row r="874" spans="1:2">
      <c r="A874" s="3">
        <v>75</v>
      </c>
      <c r="B874" s="6">
        <v>0</v>
      </c>
    </row>
    <row r="875" spans="1:2">
      <c r="A875" s="3">
        <v>76</v>
      </c>
      <c r="B875" s="6">
        <v>0</v>
      </c>
    </row>
    <row r="876" spans="1:2">
      <c r="A876" s="3">
        <v>77</v>
      </c>
      <c r="B876" s="6">
        <v>0</v>
      </c>
    </row>
    <row r="877" spans="1:2">
      <c r="A877" s="3">
        <v>78</v>
      </c>
      <c r="B877" s="6">
        <v>0</v>
      </c>
    </row>
    <row r="878" spans="1:2">
      <c r="A878" s="3">
        <v>79</v>
      </c>
      <c r="B878" s="6">
        <v>0</v>
      </c>
    </row>
    <row r="879" spans="1:2">
      <c r="A879" s="3">
        <v>80</v>
      </c>
      <c r="B879" s="6">
        <v>0</v>
      </c>
    </row>
    <row r="880" spans="1:2">
      <c r="A880" s="3">
        <v>81</v>
      </c>
      <c r="B880" s="6">
        <v>0</v>
      </c>
    </row>
    <row r="881" spans="1:2">
      <c r="A881" s="3">
        <v>82</v>
      </c>
      <c r="B881" s="6">
        <v>0</v>
      </c>
    </row>
    <row r="882" spans="1:2">
      <c r="A882" s="3">
        <v>83</v>
      </c>
      <c r="B882" s="6">
        <v>0</v>
      </c>
    </row>
    <row r="883" spans="1:2">
      <c r="A883" s="3">
        <v>84</v>
      </c>
      <c r="B883" s="6">
        <v>0</v>
      </c>
    </row>
    <row r="884" spans="1:2">
      <c r="A884" s="3">
        <v>85</v>
      </c>
      <c r="B884" s="6">
        <v>0</v>
      </c>
    </row>
    <row r="885" spans="1:2">
      <c r="A885" s="3">
        <v>86</v>
      </c>
      <c r="B885" s="6">
        <v>0</v>
      </c>
    </row>
    <row r="886" spans="1:2">
      <c r="A886" s="3">
        <v>87</v>
      </c>
      <c r="B886" s="6">
        <v>0</v>
      </c>
    </row>
    <row r="887" spans="1:2">
      <c r="A887" s="3">
        <v>88</v>
      </c>
      <c r="B887" s="6">
        <v>0</v>
      </c>
    </row>
    <row r="888" spans="1:2">
      <c r="A888" s="3">
        <v>89</v>
      </c>
      <c r="B888" s="6">
        <v>0</v>
      </c>
    </row>
    <row r="889" spans="1:2">
      <c r="A889" s="3">
        <v>90</v>
      </c>
      <c r="B889" s="6">
        <v>0</v>
      </c>
    </row>
    <row r="890" spans="1:2">
      <c r="A890" s="3">
        <v>91</v>
      </c>
      <c r="B890" s="6">
        <v>0</v>
      </c>
    </row>
    <row r="891" spans="1:2">
      <c r="A891" s="3">
        <v>92</v>
      </c>
      <c r="B891" s="6">
        <v>0</v>
      </c>
    </row>
    <row r="892" spans="1:2">
      <c r="A892" s="3">
        <v>93</v>
      </c>
      <c r="B892" s="6">
        <v>0</v>
      </c>
    </row>
    <row r="893" spans="1:2">
      <c r="A893" s="3">
        <v>94</v>
      </c>
      <c r="B893" s="6">
        <v>0</v>
      </c>
    </row>
    <row r="894" spans="1:2">
      <c r="A894" s="3">
        <v>95</v>
      </c>
      <c r="B894" s="6">
        <v>0</v>
      </c>
    </row>
    <row r="895" spans="1:2">
      <c r="A895" s="3">
        <v>96</v>
      </c>
      <c r="B895" s="6">
        <v>0</v>
      </c>
    </row>
    <row r="896" spans="1:2">
      <c r="A896" s="3">
        <v>97</v>
      </c>
      <c r="B896" s="6">
        <v>0</v>
      </c>
    </row>
    <row r="897" spans="1:4">
      <c r="A897" s="3">
        <v>98</v>
      </c>
      <c r="B897" s="6">
        <v>0</v>
      </c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4294967292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82"/>
  <dimension ref="A1:H901"/>
  <sheetViews>
    <sheetView showGridLines="0" tabSelected="1" topLeftCell="A27" workbookViewId="0">
      <selection activeCell="E49" sqref="E49"/>
    </sheetView>
  </sheetViews>
  <sheetFormatPr baseColWidth="10" defaultColWidth="11.28515625" defaultRowHeight="16"/>
  <cols>
    <col min="1" max="1" width="11.28515625" style="3"/>
    <col min="2" max="2" width="12.28515625" style="3" customWidth="1"/>
    <col min="3" max="4" width="11.28515625" style="3"/>
    <col min="5" max="5" width="12.7109375" style="3" customWidth="1"/>
    <col min="6" max="7" width="11.28515625" style="3"/>
    <col min="8" max="8" width="13.28515625" style="3" customWidth="1"/>
    <col min="9" max="11" width="11.28515625" style="3"/>
    <col min="12" max="12" width="11.7109375" style="3" customWidth="1"/>
    <col min="13" max="16384" width="11.28515625" style="3"/>
  </cols>
  <sheetData>
    <row r="1" spans="1:8">
      <c r="A1" s="326" t="s">
        <v>364</v>
      </c>
    </row>
    <row r="2" spans="1:8">
      <c r="A2" t="s">
        <v>1636</v>
      </c>
    </row>
    <row r="3" spans="1:8">
      <c r="A3" s="327" t="s">
        <v>365</v>
      </c>
    </row>
    <row r="4" spans="1:8">
      <c r="A4" s="327" t="s">
        <v>1596</v>
      </c>
    </row>
    <row r="5" spans="1:8">
      <c r="A5" s="327" t="s">
        <v>1266</v>
      </c>
    </row>
    <row r="6" spans="1:8">
      <c r="A6" s="327" t="s">
        <v>1578</v>
      </c>
    </row>
    <row r="10" spans="1:8">
      <c r="A10" s="5" t="s">
        <v>1638</v>
      </c>
    </row>
    <row r="12" spans="1:8">
      <c r="A12" s="339" t="s">
        <v>1417</v>
      </c>
    </row>
    <row r="14" spans="1:8">
      <c r="A14" s="3" t="s">
        <v>151</v>
      </c>
    </row>
    <row r="15" spans="1:8">
      <c r="H15" s="19"/>
    </row>
    <row r="16" spans="1:8">
      <c r="A16" s="3" t="s">
        <v>152</v>
      </c>
      <c r="H16" s="19"/>
    </row>
    <row r="17" spans="1:8">
      <c r="A17" s="3" t="s">
        <v>153</v>
      </c>
      <c r="H17" s="19"/>
    </row>
    <row r="19" spans="1:8">
      <c r="A19" s="3" t="s">
        <v>154</v>
      </c>
      <c r="C19" s="3" t="s">
        <v>155</v>
      </c>
    </row>
    <row r="21" spans="1:8">
      <c r="A21" s="3" t="s">
        <v>156</v>
      </c>
      <c r="C21" s="3" t="s">
        <v>157</v>
      </c>
    </row>
    <row r="22" spans="1:8">
      <c r="A22" s="3" t="s">
        <v>158</v>
      </c>
      <c r="C22" s="3" t="s">
        <v>159</v>
      </c>
    </row>
    <row r="23" spans="1:8">
      <c r="A23" s="3" t="s">
        <v>160</v>
      </c>
      <c r="C23" s="3" t="s">
        <v>161</v>
      </c>
    </row>
    <row r="24" spans="1:8">
      <c r="A24" s="3" t="s">
        <v>162</v>
      </c>
      <c r="C24" s="3" t="s">
        <v>163</v>
      </c>
    </row>
    <row r="25" spans="1:8">
      <c r="A25" s="3" t="s">
        <v>164</v>
      </c>
      <c r="C25" s="3" t="s">
        <v>165</v>
      </c>
    </row>
    <row r="26" spans="1:8">
      <c r="A26" s="3" t="s">
        <v>166</v>
      </c>
      <c r="C26" s="3" t="s">
        <v>167</v>
      </c>
    </row>
    <row r="27" spans="1:8">
      <c r="A27" s="3" t="s">
        <v>168</v>
      </c>
      <c r="C27" s="3" t="s">
        <v>169</v>
      </c>
    </row>
    <row r="28" spans="1:8">
      <c r="A28" s="3" t="s">
        <v>170</v>
      </c>
      <c r="C28" s="3" t="s">
        <v>171</v>
      </c>
    </row>
    <row r="29" spans="1:8">
      <c r="A29" s="3" t="s">
        <v>172</v>
      </c>
      <c r="C29" s="3" t="s">
        <v>173</v>
      </c>
    </row>
    <row r="30" spans="1:8">
      <c r="A30" s="3" t="s">
        <v>174</v>
      </c>
      <c r="C30" s="3" t="s">
        <v>175</v>
      </c>
    </row>
    <row r="31" spans="1:8">
      <c r="A31" s="3" t="s">
        <v>176</v>
      </c>
      <c r="C31" s="3" t="s">
        <v>177</v>
      </c>
    </row>
    <row r="32" spans="1:8">
      <c r="A32" s="3" t="s">
        <v>178</v>
      </c>
      <c r="C32" s="3" t="s">
        <v>179</v>
      </c>
    </row>
    <row r="34" spans="1:7">
      <c r="A34" s="3" t="s">
        <v>180</v>
      </c>
    </row>
    <row r="35" spans="1:7">
      <c r="A35" s="339" t="s">
        <v>1639</v>
      </c>
    </row>
    <row r="37" spans="1:7">
      <c r="A37" s="3" t="s">
        <v>182</v>
      </c>
    </row>
    <row r="38" spans="1:7">
      <c r="A38" s="3" t="s">
        <v>183</v>
      </c>
      <c r="F38" s="4"/>
    </row>
    <row r="40" spans="1:7">
      <c r="A40" s="3" t="s">
        <v>184</v>
      </c>
    </row>
    <row r="41" spans="1:7">
      <c r="A41" s="3" t="s">
        <v>185</v>
      </c>
    </row>
    <row r="42" spans="1:7">
      <c r="A42" s="3" t="s">
        <v>186</v>
      </c>
    </row>
    <row r="43" spans="1:7">
      <c r="A43" s="3" t="s">
        <v>187</v>
      </c>
    </row>
    <row r="44" spans="1:7">
      <c r="A44" s="327"/>
    </row>
    <row r="45" spans="1:7">
      <c r="A45" s="12" t="s">
        <v>219</v>
      </c>
      <c r="B45" s="13"/>
      <c r="C45" s="13"/>
      <c r="D45" s="13"/>
      <c r="E45" s="14"/>
    </row>
    <row r="46" spans="1:7">
      <c r="A46" s="476" t="s">
        <v>1657</v>
      </c>
      <c r="B46" s="477"/>
      <c r="C46" s="477"/>
      <c r="D46" s="477"/>
      <c r="E46" s="478"/>
      <c r="G46" s="3" t="s">
        <v>228</v>
      </c>
    </row>
    <row r="47" spans="1:7">
      <c r="A47" s="12" t="s">
        <v>220</v>
      </c>
      <c r="B47" s="355"/>
      <c r="C47" s="355"/>
      <c r="D47" s="356"/>
      <c r="E47" s="357" t="s">
        <v>1658</v>
      </c>
      <c r="G47" s="3" t="s">
        <v>225</v>
      </c>
    </row>
    <row r="48" spans="1:7">
      <c r="A48" s="12" t="s">
        <v>374</v>
      </c>
      <c r="B48" s="355"/>
      <c r="C48" s="355"/>
      <c r="D48" s="355"/>
      <c r="E48" s="336" t="s">
        <v>1659</v>
      </c>
      <c r="G48" s="3" t="s">
        <v>226</v>
      </c>
    </row>
    <row r="49" spans="1:7">
      <c r="A49" s="12" t="s">
        <v>224</v>
      </c>
      <c r="B49" s="355"/>
      <c r="C49" s="355"/>
      <c r="D49" s="356"/>
      <c r="E49" s="502">
        <v>43810</v>
      </c>
      <c r="G49" s="3" t="s">
        <v>227</v>
      </c>
    </row>
    <row r="50" spans="1:7">
      <c r="A50" s="12" t="s">
        <v>262</v>
      </c>
      <c r="B50" s="356"/>
      <c r="C50" s="356"/>
      <c r="D50" s="356"/>
      <c r="E50" s="358"/>
    </row>
    <row r="51" spans="1:7">
      <c r="A51" s="476" t="s">
        <v>1660</v>
      </c>
      <c r="B51" s="477"/>
      <c r="C51" s="477"/>
      <c r="D51" s="477"/>
      <c r="E51" s="478"/>
    </row>
    <row r="52" spans="1:7">
      <c r="A52" s="12" t="s">
        <v>263</v>
      </c>
      <c r="B52" s="355"/>
      <c r="C52" s="355"/>
      <c r="D52" s="355"/>
      <c r="E52" s="336" t="s">
        <v>348</v>
      </c>
    </row>
    <row r="54" spans="1:7">
      <c r="A54" s="12" t="s">
        <v>373</v>
      </c>
      <c r="B54"/>
      <c r="C54"/>
      <c r="D54"/>
      <c r="E54" s="336" t="str">
        <f>IF(OR(ISTEXT(E48),ISTEXT(E52)),IF(NOT(ISTEXT(E48)),E52,IF(NOT(ISTEXT(E52)),E48,E48&amp;"/"&amp;E52)),"")</f>
        <v>OS/NREL</v>
      </c>
      <c r="G54" s="3" t="s">
        <v>381</v>
      </c>
    </row>
    <row r="57" spans="1:7">
      <c r="A57" s="5"/>
    </row>
    <row r="58" spans="1:7">
      <c r="A58" s="5"/>
    </row>
    <row r="61" spans="1:7">
      <c r="A61" s="3" t="s">
        <v>188</v>
      </c>
    </row>
    <row r="62" spans="1:7">
      <c r="A62" s="3" t="s">
        <v>189</v>
      </c>
      <c r="B62" s="6"/>
    </row>
    <row r="63" spans="1:7">
      <c r="A63" s="3" t="s">
        <v>190</v>
      </c>
      <c r="B63" s="6"/>
    </row>
    <row r="64" spans="1:7">
      <c r="A64" s="3" t="s">
        <v>63</v>
      </c>
      <c r="B64" s="7" t="s">
        <v>191</v>
      </c>
    </row>
    <row r="65" spans="1:2">
      <c r="A65" s="3" t="s">
        <v>25</v>
      </c>
      <c r="B65" s="6">
        <v>4.38056</v>
      </c>
    </row>
    <row r="66" spans="1:2">
      <c r="A66" s="3" t="s">
        <v>26</v>
      </c>
      <c r="B66" s="6">
        <v>4.4249999999999998</v>
      </c>
    </row>
    <row r="67" spans="1:2">
      <c r="A67" s="3" t="s">
        <v>27</v>
      </c>
      <c r="B67" s="6">
        <v>4.5527800000000003</v>
      </c>
    </row>
    <row r="68" spans="1:2">
      <c r="A68" s="3" t="s">
        <v>28</v>
      </c>
      <c r="B68" s="6">
        <v>4.8833299999999999</v>
      </c>
    </row>
    <row r="69" spans="1:2">
      <c r="A69" s="3" t="s">
        <v>29</v>
      </c>
      <c r="B69" s="6">
        <v>2.6861100000000002</v>
      </c>
    </row>
    <row r="70" spans="1:2">
      <c r="A70" s="3" t="s">
        <v>31</v>
      </c>
      <c r="B70" s="6">
        <v>0</v>
      </c>
    </row>
    <row r="71" spans="1:2">
      <c r="A71" s="3" t="s">
        <v>32</v>
      </c>
      <c r="B71" s="6">
        <v>1.2222200000000001</v>
      </c>
    </row>
    <row r="72" spans="1:2">
      <c r="A72" s="3" t="s">
        <v>33</v>
      </c>
      <c r="B72" s="6">
        <v>1.50556</v>
      </c>
    </row>
    <row r="73" spans="1:2">
      <c r="A73" s="3" t="s">
        <v>34</v>
      </c>
      <c r="B73" s="6">
        <v>3.1944400000000002</v>
      </c>
    </row>
    <row r="74" spans="1:2">
      <c r="A74" s="3" t="s">
        <v>35</v>
      </c>
      <c r="B74" s="6">
        <v>3.9083299999999999</v>
      </c>
    </row>
    <row r="75" spans="1:2">
      <c r="A75" s="3" t="s">
        <v>36</v>
      </c>
      <c r="B75" s="6">
        <v>0.76666699999999999</v>
      </c>
    </row>
    <row r="76" spans="1:2">
      <c r="A76" s="3" t="s">
        <v>37</v>
      </c>
      <c r="B76" s="6">
        <v>0</v>
      </c>
    </row>
    <row r="77" spans="1:2">
      <c r="A77" s="3" t="s">
        <v>38</v>
      </c>
      <c r="B77" s="6">
        <v>2.4305599999999998</v>
      </c>
    </row>
    <row r="78" spans="1:2">
      <c r="A78" s="3" t="s">
        <v>40</v>
      </c>
      <c r="B78" s="6">
        <v>4.36111</v>
      </c>
    </row>
    <row r="79" spans="1:2">
      <c r="A79" s="3" t="s">
        <v>41</v>
      </c>
      <c r="B79" s="6">
        <v>5.5833300000000001</v>
      </c>
    </row>
    <row r="80" spans="1:2">
      <c r="A80" s="3" t="s">
        <v>42</v>
      </c>
      <c r="B80" s="6">
        <v>6.6055599999999997</v>
      </c>
    </row>
    <row r="81" spans="1:2">
      <c r="A81" s="3" t="s">
        <v>43</v>
      </c>
      <c r="B81" s="6">
        <v>5.9555600000000002</v>
      </c>
    </row>
    <row r="82" spans="1:2">
      <c r="A82" s="3" t="s">
        <v>44</v>
      </c>
      <c r="B82" s="6">
        <v>7.1166700000000001</v>
      </c>
    </row>
    <row r="83" spans="1:2">
      <c r="A83" s="3" t="s">
        <v>45</v>
      </c>
      <c r="B83" s="6">
        <v>10.9056</v>
      </c>
    </row>
    <row r="84" spans="1:2">
      <c r="A84" s="3" t="s">
        <v>47</v>
      </c>
      <c r="B84" s="6">
        <v>5.8722200000000004</v>
      </c>
    </row>
    <row r="85" spans="1:2">
      <c r="A85" s="3" t="s">
        <v>48</v>
      </c>
      <c r="B85" s="6">
        <v>5.1916700000000002</v>
      </c>
    </row>
    <row r="86" spans="1:2">
      <c r="A86" s="3" t="s">
        <v>49</v>
      </c>
      <c r="B86" s="6">
        <v>4.4583300000000001</v>
      </c>
    </row>
    <row r="87" spans="1:2">
      <c r="A87" s="3" t="s">
        <v>50</v>
      </c>
      <c r="B87" s="6">
        <v>4.6555600000000004</v>
      </c>
    </row>
    <row r="88" spans="1:2">
      <c r="A88" s="3" t="s">
        <v>51</v>
      </c>
      <c r="B88" s="6">
        <v>4.4916700000000001</v>
      </c>
    </row>
    <row r="89" spans="1:2">
      <c r="A89" s="3" t="s">
        <v>52</v>
      </c>
      <c r="B89" s="6">
        <v>4.5027799999999996</v>
      </c>
    </row>
    <row r="90" spans="1:2">
      <c r="A90" s="3" t="s">
        <v>53</v>
      </c>
      <c r="B90" s="6">
        <v>4.7805600000000004</v>
      </c>
    </row>
    <row r="91" spans="1:2">
      <c r="A91" s="3" t="s">
        <v>54</v>
      </c>
      <c r="B91" s="6">
        <v>3.76389</v>
      </c>
    </row>
    <row r="92" spans="1:2">
      <c r="A92" s="3" t="s">
        <v>55</v>
      </c>
      <c r="B92" s="6">
        <v>4.9833299999999996</v>
      </c>
    </row>
    <row r="93" spans="1:2">
      <c r="A93" s="3" t="s">
        <v>56</v>
      </c>
      <c r="B93" s="6">
        <v>7.0277799999999999</v>
      </c>
    </row>
    <row r="94" spans="1:2">
      <c r="A94" s="3" t="s">
        <v>57</v>
      </c>
      <c r="B94" s="6">
        <v>8.9138900000000003</v>
      </c>
    </row>
    <row r="95" spans="1:2">
      <c r="A95" s="3" t="s">
        <v>58</v>
      </c>
      <c r="B95" s="6">
        <v>7.6583300000000003</v>
      </c>
    </row>
    <row r="96" spans="1:2">
      <c r="A96" s="3" t="s">
        <v>59</v>
      </c>
      <c r="B96" s="6">
        <v>6.0305600000000004</v>
      </c>
    </row>
    <row r="97" spans="1:2">
      <c r="A97" s="3" t="s">
        <v>60</v>
      </c>
      <c r="B97" s="6">
        <v>4.5722199999999997</v>
      </c>
    </row>
    <row r="98" spans="1:2">
      <c r="A98" s="3" t="s">
        <v>61</v>
      </c>
      <c r="B98" s="6">
        <v>5.36944</v>
      </c>
    </row>
    <row r="99" spans="1:2">
      <c r="A99" s="3" t="s">
        <v>62</v>
      </c>
      <c r="B99" s="6">
        <v>1.9722200000000001</v>
      </c>
    </row>
    <row r="100" spans="1:2">
      <c r="A100" s="3" t="s">
        <v>192</v>
      </c>
    </row>
    <row r="101" spans="1:2">
      <c r="A101" s="3" t="s">
        <v>189</v>
      </c>
      <c r="B101" s="6"/>
    </row>
    <row r="102" spans="1:2">
      <c r="A102" s="3" t="s">
        <v>190</v>
      </c>
      <c r="B102" s="6"/>
    </row>
    <row r="103" spans="1:2">
      <c r="A103" s="3" t="s">
        <v>63</v>
      </c>
      <c r="B103" s="7" t="s">
        <v>191</v>
      </c>
    </row>
    <row r="104" spans="1:2">
      <c r="A104" s="3" t="s">
        <v>25</v>
      </c>
      <c r="B104" s="6">
        <v>6.7472200000000004</v>
      </c>
    </row>
    <row r="105" spans="1:2">
      <c r="A105" s="3" t="s">
        <v>26</v>
      </c>
      <c r="B105" s="6">
        <v>4.7527799999999996</v>
      </c>
    </row>
    <row r="106" spans="1:2">
      <c r="A106" s="3" t="s">
        <v>27</v>
      </c>
      <c r="B106" s="6">
        <v>4.1722200000000003</v>
      </c>
    </row>
    <row r="107" spans="1:2">
      <c r="A107" s="3" t="s">
        <v>28</v>
      </c>
      <c r="B107" s="6">
        <v>2.7833299999999999</v>
      </c>
    </row>
    <row r="108" spans="1:2">
      <c r="A108" s="3" t="s">
        <v>29</v>
      </c>
      <c r="B108" s="6">
        <v>6.4611099999999997</v>
      </c>
    </row>
    <row r="109" spans="1:2">
      <c r="A109" s="3" t="s">
        <v>31</v>
      </c>
      <c r="B109" s="6">
        <v>5.7833300000000003</v>
      </c>
    </row>
    <row r="110" spans="1:2">
      <c r="A110" s="3" t="s">
        <v>32</v>
      </c>
      <c r="B110" s="6">
        <v>2.51111</v>
      </c>
    </row>
    <row r="111" spans="1:2">
      <c r="A111" s="3" t="s">
        <v>33</v>
      </c>
      <c r="B111" s="6">
        <v>1.23611</v>
      </c>
    </row>
    <row r="112" spans="1:2">
      <c r="A112" s="3" t="s">
        <v>34</v>
      </c>
      <c r="B112" s="6">
        <v>2.5499999999999998</v>
      </c>
    </row>
    <row r="113" spans="1:2">
      <c r="A113" s="3" t="s">
        <v>35</v>
      </c>
      <c r="B113" s="6">
        <v>1.63889</v>
      </c>
    </row>
    <row r="114" spans="1:2">
      <c r="A114" s="3" t="s">
        <v>36</v>
      </c>
      <c r="B114" s="6">
        <v>2.4361100000000002</v>
      </c>
    </row>
    <row r="115" spans="1:2">
      <c r="A115" s="3" t="s">
        <v>37</v>
      </c>
      <c r="B115" s="6">
        <v>0.54722199999999999</v>
      </c>
    </row>
    <row r="116" spans="1:2">
      <c r="A116" s="3" t="s">
        <v>38</v>
      </c>
      <c r="B116" s="6">
        <v>0.63333300000000003</v>
      </c>
    </row>
    <row r="117" spans="1:2">
      <c r="A117" s="3" t="s">
        <v>40</v>
      </c>
      <c r="B117" s="6">
        <v>0.41388900000000001</v>
      </c>
    </row>
    <row r="118" spans="1:2">
      <c r="A118" s="3" t="s">
        <v>41</v>
      </c>
      <c r="B118" s="6">
        <v>0.588889</v>
      </c>
    </row>
    <row r="119" spans="1:2">
      <c r="A119" s="3" t="s">
        <v>42</v>
      </c>
      <c r="B119" s="6">
        <v>0.36666700000000002</v>
      </c>
    </row>
    <row r="120" spans="1:2">
      <c r="A120" s="3" t="s">
        <v>43</v>
      </c>
      <c r="B120" s="6">
        <v>0.64444400000000002</v>
      </c>
    </row>
    <row r="121" spans="1:2">
      <c r="A121" s="3" t="s">
        <v>44</v>
      </c>
      <c r="B121" s="6">
        <v>0.40555600000000003</v>
      </c>
    </row>
    <row r="122" spans="1:2">
      <c r="A122" s="3" t="s">
        <v>45</v>
      </c>
      <c r="B122" s="6">
        <v>0.69722200000000001</v>
      </c>
    </row>
    <row r="123" spans="1:2">
      <c r="A123" s="3" t="s">
        <v>47</v>
      </c>
      <c r="B123" s="6">
        <v>0.70555599999999996</v>
      </c>
    </row>
    <row r="124" spans="1:2">
      <c r="A124" s="3" t="s">
        <v>48</v>
      </c>
      <c r="B124" s="6">
        <v>3.1749999999999998</v>
      </c>
    </row>
    <row r="125" spans="1:2">
      <c r="A125" s="3" t="s">
        <v>49</v>
      </c>
      <c r="B125" s="6">
        <v>8.4972200000000004</v>
      </c>
    </row>
    <row r="126" spans="1:2">
      <c r="A126" s="3" t="s">
        <v>50</v>
      </c>
      <c r="B126" s="6">
        <v>5.5027799999999996</v>
      </c>
    </row>
    <row r="127" spans="1:2">
      <c r="A127" s="3" t="s">
        <v>51</v>
      </c>
      <c r="B127" s="6">
        <v>6.3972199999999999</v>
      </c>
    </row>
    <row r="128" spans="1:2">
      <c r="A128" s="3" t="s">
        <v>52</v>
      </c>
      <c r="B128" s="6">
        <v>5.4694399999999996</v>
      </c>
    </row>
    <row r="129" spans="1:4">
      <c r="A129" s="3" t="s">
        <v>53</v>
      </c>
      <c r="B129" s="6">
        <v>3.7416700000000001</v>
      </c>
    </row>
    <row r="130" spans="1:4">
      <c r="A130" s="3" t="s">
        <v>54</v>
      </c>
      <c r="B130" s="6">
        <v>5.8111100000000002</v>
      </c>
    </row>
    <row r="131" spans="1:4">
      <c r="A131" s="3" t="s">
        <v>55</v>
      </c>
      <c r="B131" s="6">
        <v>0</v>
      </c>
    </row>
    <row r="132" spans="1:4">
      <c r="A132" s="3" t="s">
        <v>56</v>
      </c>
      <c r="B132" s="6">
        <v>5.5555600000000002E-3</v>
      </c>
    </row>
    <row r="133" spans="1:4">
      <c r="A133" s="3" t="s">
        <v>57</v>
      </c>
      <c r="B133" s="6">
        <v>1.66667E-2</v>
      </c>
    </row>
    <row r="134" spans="1:4">
      <c r="A134" s="3" t="s">
        <v>58</v>
      </c>
      <c r="B134" s="6">
        <v>6.6666699999999995E-2</v>
      </c>
    </row>
    <row r="135" spans="1:4">
      <c r="A135" s="3" t="s">
        <v>59</v>
      </c>
      <c r="B135" s="6">
        <v>0.65</v>
      </c>
    </row>
    <row r="136" spans="1:4">
      <c r="A136" s="3" t="s">
        <v>60</v>
      </c>
      <c r="B136" s="6">
        <v>4.2527799999999996</v>
      </c>
    </row>
    <row r="137" spans="1:4">
      <c r="A137" s="3" t="s">
        <v>61</v>
      </c>
      <c r="B137" s="6">
        <v>0.20555599999999999</v>
      </c>
    </row>
    <row r="138" spans="1:4">
      <c r="A138" s="3" t="s">
        <v>62</v>
      </c>
      <c r="B138" s="6">
        <v>1.20556</v>
      </c>
    </row>
    <row r="142" spans="1:4">
      <c r="A142" s="3" t="s">
        <v>193</v>
      </c>
      <c r="C142" s="4"/>
    </row>
    <row r="143" spans="1:4">
      <c r="A143" s="3" t="s">
        <v>189</v>
      </c>
      <c r="B143" s="6"/>
      <c r="C143" s="8"/>
      <c r="D143" s="6"/>
    </row>
    <row r="144" spans="1:4">
      <c r="A144" s="3" t="s">
        <v>190</v>
      </c>
      <c r="B144" s="6"/>
      <c r="C144" s="8"/>
      <c r="D144" s="6"/>
    </row>
    <row r="145" spans="1:4">
      <c r="A145" s="3" t="s">
        <v>63</v>
      </c>
      <c r="B145" s="7" t="s">
        <v>194</v>
      </c>
      <c r="C145" s="9" t="s">
        <v>90</v>
      </c>
      <c r="D145" s="7" t="s">
        <v>195</v>
      </c>
    </row>
    <row r="146" spans="1:4">
      <c r="A146" s="3" t="s">
        <v>25</v>
      </c>
      <c r="B146" s="6">
        <v>3.75183</v>
      </c>
      <c r="C146" s="8" t="s">
        <v>1661</v>
      </c>
      <c r="D146" s="6">
        <v>5</v>
      </c>
    </row>
    <row r="147" spans="1:4">
      <c r="A147" s="3" t="s">
        <v>26</v>
      </c>
      <c r="B147" s="6">
        <v>3.7413599999999998</v>
      </c>
      <c r="C147" s="8" t="s">
        <v>1661</v>
      </c>
      <c r="D147" s="6">
        <v>5</v>
      </c>
    </row>
    <row r="148" spans="1:4">
      <c r="A148" s="3" t="s">
        <v>27</v>
      </c>
      <c r="B148" s="6">
        <v>3.7426699999999999</v>
      </c>
      <c r="C148" s="8" t="s">
        <v>1661</v>
      </c>
      <c r="D148" s="6">
        <v>4</v>
      </c>
    </row>
    <row r="149" spans="1:4">
      <c r="A149" s="3" t="s">
        <v>28</v>
      </c>
      <c r="B149" s="6">
        <v>3.7223199999999999</v>
      </c>
      <c r="C149" s="8" t="s">
        <v>1661</v>
      </c>
      <c r="D149" s="6">
        <v>4</v>
      </c>
    </row>
    <row r="150" spans="1:4">
      <c r="A150" s="3" t="s">
        <v>29</v>
      </c>
      <c r="B150" s="6">
        <v>6.2868899999999996</v>
      </c>
      <c r="C150" s="8" t="s">
        <v>1661</v>
      </c>
      <c r="D150" s="6">
        <v>7</v>
      </c>
    </row>
    <row r="151" spans="1:4">
      <c r="A151" s="3" t="s">
        <v>31</v>
      </c>
      <c r="B151" s="6">
        <v>0</v>
      </c>
      <c r="C151" s="8" t="s">
        <v>1662</v>
      </c>
      <c r="D151" s="6">
        <v>0</v>
      </c>
    </row>
    <row r="152" spans="1:4">
      <c r="A152" s="3" t="s">
        <v>32</v>
      </c>
      <c r="B152" s="6">
        <v>3.1743199999999998</v>
      </c>
      <c r="C152" s="8" t="s">
        <v>1661</v>
      </c>
      <c r="D152" s="6">
        <v>7</v>
      </c>
    </row>
    <row r="153" spans="1:4">
      <c r="A153" s="3" t="s">
        <v>33</v>
      </c>
      <c r="B153" s="6">
        <v>3.1740699999999999</v>
      </c>
      <c r="C153" s="8" t="s">
        <v>1661</v>
      </c>
      <c r="D153" s="6">
        <v>7</v>
      </c>
    </row>
    <row r="154" spans="1:4">
      <c r="A154" s="3" t="s">
        <v>34</v>
      </c>
      <c r="B154" s="6">
        <v>3.4843799999999998</v>
      </c>
      <c r="C154" s="8" t="s">
        <v>1661</v>
      </c>
      <c r="D154" s="6">
        <v>7</v>
      </c>
    </row>
    <row r="155" spans="1:4">
      <c r="A155" s="3" t="s">
        <v>35</v>
      </c>
      <c r="B155" s="6">
        <v>3.5076000000000001</v>
      </c>
      <c r="C155" s="8" t="s">
        <v>1661</v>
      </c>
      <c r="D155" s="6">
        <v>7</v>
      </c>
    </row>
    <row r="156" spans="1:4">
      <c r="A156" s="3" t="s">
        <v>36</v>
      </c>
      <c r="B156" s="6">
        <v>4.8271100000000002</v>
      </c>
      <c r="C156" s="8" t="s">
        <v>1661</v>
      </c>
      <c r="D156" s="6">
        <v>7</v>
      </c>
    </row>
    <row r="157" spans="1:4">
      <c r="A157" s="3" t="s">
        <v>37</v>
      </c>
      <c r="B157" s="6">
        <v>0</v>
      </c>
      <c r="C157" s="8" t="s">
        <v>1662</v>
      </c>
      <c r="D157" s="6">
        <v>0</v>
      </c>
    </row>
    <row r="158" spans="1:4">
      <c r="A158" s="3" t="s">
        <v>38</v>
      </c>
      <c r="B158" s="6">
        <v>2.6974399999999998</v>
      </c>
      <c r="C158" s="8" t="s">
        <v>1661</v>
      </c>
      <c r="D158" s="6">
        <v>7</v>
      </c>
    </row>
    <row r="159" spans="1:4">
      <c r="A159" s="3" t="s">
        <v>40</v>
      </c>
      <c r="B159" s="6">
        <v>2.0917400000000002</v>
      </c>
      <c r="C159" s="8" t="s">
        <v>1661</v>
      </c>
      <c r="D159" s="6">
        <v>5</v>
      </c>
    </row>
    <row r="160" spans="1:4">
      <c r="A160" s="3" t="s">
        <v>41</v>
      </c>
      <c r="B160" s="6">
        <v>2.8557600000000001</v>
      </c>
      <c r="C160" s="8" t="s">
        <v>1661</v>
      </c>
      <c r="D160" s="6">
        <v>5</v>
      </c>
    </row>
    <row r="161" spans="1:4">
      <c r="A161" s="3" t="s">
        <v>42</v>
      </c>
      <c r="B161" s="6">
        <v>3.0444599999999999</v>
      </c>
      <c r="C161" s="8" t="s">
        <v>1661</v>
      </c>
      <c r="D161" s="6">
        <v>5</v>
      </c>
    </row>
    <row r="162" spans="1:4">
      <c r="A162" s="3" t="s">
        <v>43</v>
      </c>
      <c r="B162" s="6">
        <v>3.0341200000000002</v>
      </c>
      <c r="C162" s="8" t="s">
        <v>1661</v>
      </c>
      <c r="D162" s="6">
        <v>5</v>
      </c>
    </row>
    <row r="163" spans="1:4">
      <c r="A163" s="3" t="s">
        <v>44</v>
      </c>
      <c r="B163" s="6">
        <v>3.2464400000000002</v>
      </c>
      <c r="C163" s="8" t="s">
        <v>1661</v>
      </c>
      <c r="D163" s="6">
        <v>5</v>
      </c>
    </row>
    <row r="164" spans="1:4">
      <c r="A164" s="3" t="s">
        <v>45</v>
      </c>
      <c r="B164" s="6">
        <v>5.0669199999999996</v>
      </c>
      <c r="C164" s="8" t="s">
        <v>1661</v>
      </c>
      <c r="D164" s="6">
        <v>7</v>
      </c>
    </row>
    <row r="165" spans="1:4">
      <c r="A165" s="3" t="s">
        <v>47</v>
      </c>
      <c r="B165" s="6">
        <v>3.0628000000000002</v>
      </c>
      <c r="C165" s="8" t="s">
        <v>1661</v>
      </c>
      <c r="D165" s="6">
        <v>5</v>
      </c>
    </row>
    <row r="166" spans="1:4">
      <c r="A166" s="3" t="s">
        <v>48</v>
      </c>
      <c r="B166" s="6">
        <v>3.2463500000000001</v>
      </c>
      <c r="C166" s="8" t="s">
        <v>1661</v>
      </c>
      <c r="D166" s="6">
        <v>5</v>
      </c>
    </row>
    <row r="167" spans="1:4">
      <c r="A167" s="3" t="s">
        <v>49</v>
      </c>
      <c r="B167" s="6">
        <v>3.0253399999999999</v>
      </c>
      <c r="C167" s="8" t="s">
        <v>1661</v>
      </c>
      <c r="D167" s="6">
        <v>5</v>
      </c>
    </row>
    <row r="168" spans="1:4">
      <c r="A168" s="3" t="s">
        <v>50</v>
      </c>
      <c r="B168" s="6">
        <v>3.0255999999999998</v>
      </c>
      <c r="C168" s="8" t="s">
        <v>1661</v>
      </c>
      <c r="D168" s="6">
        <v>5</v>
      </c>
    </row>
    <row r="169" spans="1:4">
      <c r="A169" s="3" t="s">
        <v>51</v>
      </c>
      <c r="B169" s="6">
        <v>3.0148299999999999</v>
      </c>
      <c r="C169" s="8" t="s">
        <v>1661</v>
      </c>
      <c r="D169" s="6">
        <v>5</v>
      </c>
    </row>
    <row r="170" spans="1:4">
      <c r="A170" s="3" t="s">
        <v>52</v>
      </c>
      <c r="B170" s="6">
        <v>3.0155099999999999</v>
      </c>
      <c r="C170" s="8" t="s">
        <v>1661</v>
      </c>
      <c r="D170" s="6">
        <v>4</v>
      </c>
    </row>
    <row r="171" spans="1:4">
      <c r="A171" s="3" t="s">
        <v>53</v>
      </c>
      <c r="B171" s="6">
        <v>2.9951599999999998</v>
      </c>
      <c r="C171" s="8" t="s">
        <v>1661</v>
      </c>
      <c r="D171" s="6">
        <v>4</v>
      </c>
    </row>
    <row r="172" spans="1:4">
      <c r="A172" s="3" t="s">
        <v>54</v>
      </c>
      <c r="B172" s="6">
        <v>3.0244800000000001</v>
      </c>
      <c r="C172" s="8" t="s">
        <v>1661</v>
      </c>
      <c r="D172" s="6">
        <v>5</v>
      </c>
    </row>
    <row r="173" spans="1:4">
      <c r="A173" s="3" t="s">
        <v>55</v>
      </c>
      <c r="B173" s="6">
        <v>2.2333500000000002</v>
      </c>
      <c r="C173" s="8" t="s">
        <v>1661</v>
      </c>
      <c r="D173" s="6">
        <v>3</v>
      </c>
    </row>
    <row r="174" spans="1:4">
      <c r="A174" s="3" t="s">
        <v>56</v>
      </c>
      <c r="B174" s="6">
        <v>3.2464400000000002</v>
      </c>
      <c r="C174" s="8" t="s">
        <v>1661</v>
      </c>
      <c r="D174" s="6">
        <v>5</v>
      </c>
    </row>
    <row r="175" spans="1:4">
      <c r="A175" s="3" t="s">
        <v>57</v>
      </c>
      <c r="B175" s="6">
        <v>4.1566799999999997</v>
      </c>
      <c r="C175" s="8" t="s">
        <v>1661</v>
      </c>
      <c r="D175" s="6">
        <v>5</v>
      </c>
    </row>
    <row r="176" spans="1:4">
      <c r="A176" s="3" t="s">
        <v>58</v>
      </c>
      <c r="B176" s="6">
        <v>3.9730400000000001</v>
      </c>
      <c r="C176" s="8" t="s">
        <v>1661</v>
      </c>
      <c r="D176" s="6">
        <v>5</v>
      </c>
    </row>
    <row r="177" spans="1:4">
      <c r="A177" s="3" t="s">
        <v>59</v>
      </c>
      <c r="B177" s="6">
        <v>3.9729700000000001</v>
      </c>
      <c r="C177" s="8" t="s">
        <v>1661</v>
      </c>
      <c r="D177" s="6">
        <v>5</v>
      </c>
    </row>
    <row r="178" spans="1:4">
      <c r="A178" s="3" t="s">
        <v>60</v>
      </c>
      <c r="B178" s="6">
        <v>3.7526999999999999</v>
      </c>
      <c r="C178" s="8" t="s">
        <v>1661</v>
      </c>
      <c r="D178" s="6">
        <v>5</v>
      </c>
    </row>
    <row r="179" spans="1:4">
      <c r="A179" s="3" t="s">
        <v>61</v>
      </c>
      <c r="B179" s="6">
        <v>3.7887599999999999</v>
      </c>
      <c r="C179" s="8" t="s">
        <v>1661</v>
      </c>
      <c r="D179" s="6">
        <v>7</v>
      </c>
    </row>
    <row r="180" spans="1:4">
      <c r="A180" s="3" t="s">
        <v>62</v>
      </c>
      <c r="B180" s="6">
        <v>3.3228800000000001</v>
      </c>
      <c r="C180" s="8" t="s">
        <v>1661</v>
      </c>
      <c r="D180" s="6">
        <v>7</v>
      </c>
    </row>
    <row r="181" spans="1:4">
      <c r="C181" s="4"/>
    </row>
    <row r="182" spans="1:4">
      <c r="C182" s="4"/>
    </row>
    <row r="183" spans="1:4">
      <c r="C183" s="4"/>
    </row>
    <row r="184" spans="1:4">
      <c r="C184" s="4"/>
    </row>
    <row r="185" spans="1:4">
      <c r="C185" s="4"/>
    </row>
    <row r="186" spans="1:4">
      <c r="C186" s="4"/>
    </row>
    <row r="187" spans="1:4">
      <c r="C187" s="4"/>
    </row>
    <row r="188" spans="1:4">
      <c r="C188" s="4"/>
    </row>
    <row r="189" spans="1:4">
      <c r="C189" s="4"/>
    </row>
    <row r="190" spans="1:4">
      <c r="C190" s="4"/>
    </row>
    <row r="191" spans="1:4">
      <c r="C191" s="4"/>
    </row>
    <row r="192" spans="1:4">
      <c r="C192" s="4"/>
    </row>
    <row r="193" spans="1:4">
      <c r="C193" s="4"/>
    </row>
    <row r="194" spans="1:4">
      <c r="C194" s="4"/>
    </row>
    <row r="195" spans="1:4">
      <c r="A195" s="3" t="s">
        <v>196</v>
      </c>
      <c r="C195" s="4"/>
    </row>
    <row r="196" spans="1:4">
      <c r="A196" s="3" t="s">
        <v>189</v>
      </c>
      <c r="B196" s="6"/>
      <c r="C196" s="8"/>
      <c r="D196" s="6"/>
    </row>
    <row r="197" spans="1:4">
      <c r="A197" s="3" t="s">
        <v>190</v>
      </c>
      <c r="B197" s="6"/>
      <c r="C197" s="8"/>
      <c r="D197" s="6"/>
    </row>
    <row r="198" spans="1:4">
      <c r="A198" s="3" t="s">
        <v>63</v>
      </c>
      <c r="B198" s="7" t="s">
        <v>194</v>
      </c>
      <c r="C198" s="9" t="s">
        <v>90</v>
      </c>
      <c r="D198" s="7" t="s">
        <v>195</v>
      </c>
    </row>
    <row r="199" spans="1:4">
      <c r="A199" s="3" t="s">
        <v>25</v>
      </c>
      <c r="B199" s="6">
        <v>6.5696199999999996</v>
      </c>
      <c r="C199" s="8" t="s">
        <v>1663</v>
      </c>
      <c r="D199" s="6">
        <v>13</v>
      </c>
    </row>
    <row r="200" spans="1:4">
      <c r="A200" s="3" t="s">
        <v>26</v>
      </c>
      <c r="B200" s="6">
        <v>6.16967</v>
      </c>
      <c r="C200" s="8" t="s">
        <v>1664</v>
      </c>
      <c r="D200" s="6">
        <v>13</v>
      </c>
    </row>
    <row r="201" spans="1:4">
      <c r="A201" s="3" t="s">
        <v>27</v>
      </c>
      <c r="B201" s="6">
        <v>3.9232900000000002</v>
      </c>
      <c r="C201" s="8" t="s">
        <v>1665</v>
      </c>
      <c r="D201" s="6">
        <v>10</v>
      </c>
    </row>
    <row r="202" spans="1:4">
      <c r="A202" s="3" t="s">
        <v>28</v>
      </c>
      <c r="B202" s="6">
        <v>3.3789099999999999</v>
      </c>
      <c r="C202" s="8" t="s">
        <v>1665</v>
      </c>
      <c r="D202" s="6">
        <v>16</v>
      </c>
    </row>
    <row r="203" spans="1:4">
      <c r="A203" s="3" t="s">
        <v>29</v>
      </c>
      <c r="B203" s="6">
        <v>6.5055800000000001</v>
      </c>
      <c r="C203" s="8" t="s">
        <v>1663</v>
      </c>
      <c r="D203" s="6">
        <v>13</v>
      </c>
    </row>
    <row r="204" spans="1:4">
      <c r="A204" s="3" t="s">
        <v>31</v>
      </c>
      <c r="B204" s="6">
        <v>6.4302200000000003</v>
      </c>
      <c r="C204" s="8" t="s">
        <v>1663</v>
      </c>
      <c r="D204" s="6">
        <v>13</v>
      </c>
    </row>
    <row r="205" spans="1:4">
      <c r="A205" s="3" t="s">
        <v>32</v>
      </c>
      <c r="B205" s="6">
        <v>3.2541500000000001</v>
      </c>
      <c r="C205" s="8" t="s">
        <v>1663</v>
      </c>
      <c r="D205" s="6">
        <v>14</v>
      </c>
    </row>
    <row r="206" spans="1:4">
      <c r="A206" s="3" t="s">
        <v>33</v>
      </c>
      <c r="B206" s="6">
        <v>2.5770400000000002</v>
      </c>
      <c r="C206" s="8" t="s">
        <v>1663</v>
      </c>
      <c r="D206" s="6">
        <v>14</v>
      </c>
    </row>
    <row r="207" spans="1:4">
      <c r="A207" s="3" t="s">
        <v>34</v>
      </c>
      <c r="B207" s="6">
        <v>2.7810999999999999</v>
      </c>
      <c r="C207" s="8" t="s">
        <v>1665</v>
      </c>
      <c r="D207" s="6">
        <v>17</v>
      </c>
    </row>
    <row r="208" spans="1:4">
      <c r="A208" s="3" t="s">
        <v>35</v>
      </c>
      <c r="B208" s="6">
        <v>2.2779099999999999</v>
      </c>
      <c r="C208" s="8" t="s">
        <v>1665</v>
      </c>
      <c r="D208" s="6">
        <v>17</v>
      </c>
    </row>
    <row r="209" spans="1:4">
      <c r="A209" s="3" t="s">
        <v>36</v>
      </c>
      <c r="B209" s="6">
        <v>3.25414</v>
      </c>
      <c r="C209" s="8" t="s">
        <v>1663</v>
      </c>
      <c r="D209" s="6">
        <v>14</v>
      </c>
    </row>
    <row r="210" spans="1:4">
      <c r="A210" s="3" t="s">
        <v>37</v>
      </c>
      <c r="B210" s="6">
        <v>2.30077</v>
      </c>
      <c r="C210" s="8" t="s">
        <v>1666</v>
      </c>
      <c r="D210" s="6">
        <v>14</v>
      </c>
    </row>
    <row r="211" spans="1:4">
      <c r="A211" s="3" t="s">
        <v>38</v>
      </c>
      <c r="B211" s="6">
        <v>1.14158</v>
      </c>
      <c r="C211" s="8" t="s">
        <v>1667</v>
      </c>
      <c r="D211" s="6">
        <v>14</v>
      </c>
    </row>
    <row r="212" spans="1:4">
      <c r="A212" s="3" t="s">
        <v>40</v>
      </c>
      <c r="B212" s="6">
        <v>0.73013700000000004</v>
      </c>
      <c r="C212" s="8" t="s">
        <v>1665</v>
      </c>
      <c r="D212" s="6">
        <v>16</v>
      </c>
    </row>
    <row r="213" spans="1:4">
      <c r="A213" s="3" t="s">
        <v>41</v>
      </c>
      <c r="B213" s="6">
        <v>0.97461699999999996</v>
      </c>
      <c r="C213" s="8" t="s">
        <v>1665</v>
      </c>
      <c r="D213" s="6">
        <v>15</v>
      </c>
    </row>
    <row r="214" spans="1:4">
      <c r="A214" s="3" t="s">
        <v>42</v>
      </c>
      <c r="B214" s="6">
        <v>0.81179500000000004</v>
      </c>
      <c r="C214" s="8" t="s">
        <v>1668</v>
      </c>
      <c r="D214" s="6">
        <v>14</v>
      </c>
    </row>
    <row r="215" spans="1:4">
      <c r="A215" s="3" t="s">
        <v>43</v>
      </c>
      <c r="B215" s="6">
        <v>1.07409</v>
      </c>
      <c r="C215" s="8" t="s">
        <v>1665</v>
      </c>
      <c r="D215" s="6">
        <v>15</v>
      </c>
    </row>
    <row r="216" spans="1:4">
      <c r="A216" s="3" t="s">
        <v>44</v>
      </c>
      <c r="B216" s="6">
        <v>0.91012400000000004</v>
      </c>
      <c r="C216" s="8" t="s">
        <v>1668</v>
      </c>
      <c r="D216" s="6">
        <v>15</v>
      </c>
    </row>
    <row r="217" spans="1:4">
      <c r="A217" s="3" t="s">
        <v>45</v>
      </c>
      <c r="B217" s="6">
        <v>1.4068099999999999</v>
      </c>
      <c r="C217" s="8" t="s">
        <v>1668</v>
      </c>
      <c r="D217" s="6">
        <v>15</v>
      </c>
    </row>
    <row r="218" spans="1:4">
      <c r="A218" s="3" t="s">
        <v>47</v>
      </c>
      <c r="B218" s="6">
        <v>1.0928</v>
      </c>
      <c r="C218" s="8" t="s">
        <v>1668</v>
      </c>
      <c r="D218" s="6">
        <v>15</v>
      </c>
    </row>
    <row r="219" spans="1:4">
      <c r="A219" s="3" t="s">
        <v>48</v>
      </c>
      <c r="B219" s="6">
        <v>3.0397099999999999</v>
      </c>
      <c r="C219" s="8" t="s">
        <v>1669</v>
      </c>
      <c r="D219" s="6">
        <v>12</v>
      </c>
    </row>
    <row r="220" spans="1:4">
      <c r="A220" s="3" t="s">
        <v>49</v>
      </c>
      <c r="B220" s="6">
        <v>6.8551599999999997</v>
      </c>
      <c r="C220" s="8" t="s">
        <v>1670</v>
      </c>
      <c r="D220" s="6">
        <v>12</v>
      </c>
    </row>
    <row r="221" spans="1:4">
      <c r="A221" s="3" t="s">
        <v>50</v>
      </c>
      <c r="B221" s="6">
        <v>4.7150600000000003</v>
      </c>
      <c r="C221" s="8" t="s">
        <v>1663</v>
      </c>
      <c r="D221" s="6">
        <v>12</v>
      </c>
    </row>
    <row r="222" spans="1:4">
      <c r="A222" s="3" t="s">
        <v>51</v>
      </c>
      <c r="B222" s="6">
        <v>6.7135199999999999</v>
      </c>
      <c r="C222" s="8" t="s">
        <v>1664</v>
      </c>
      <c r="D222" s="6">
        <v>12</v>
      </c>
    </row>
    <row r="223" spans="1:4">
      <c r="A223" s="3" t="s">
        <v>52</v>
      </c>
      <c r="B223" s="6">
        <v>3.9004799999999999</v>
      </c>
      <c r="C223" s="8" t="s">
        <v>1671</v>
      </c>
      <c r="D223" s="6">
        <v>9</v>
      </c>
    </row>
    <row r="224" spans="1:4">
      <c r="A224" s="3" t="s">
        <v>53</v>
      </c>
      <c r="B224" s="6">
        <v>3.26579</v>
      </c>
      <c r="C224" s="8" t="s">
        <v>1665</v>
      </c>
      <c r="D224" s="6">
        <v>17</v>
      </c>
    </row>
    <row r="225" spans="1:4">
      <c r="A225" s="3" t="s">
        <v>54</v>
      </c>
      <c r="B225" s="6">
        <v>6.1803800000000004</v>
      </c>
      <c r="C225" s="8" t="s">
        <v>1670</v>
      </c>
      <c r="D225" s="6">
        <v>12</v>
      </c>
    </row>
    <row r="226" spans="1:4">
      <c r="A226" s="3" t="s">
        <v>55</v>
      </c>
      <c r="B226" s="6">
        <v>7.3586700000000005E-2</v>
      </c>
      <c r="C226" s="8" t="s">
        <v>1668</v>
      </c>
      <c r="D226" s="6">
        <v>17</v>
      </c>
    </row>
    <row r="227" spans="1:4">
      <c r="A227" s="3" t="s">
        <v>56</v>
      </c>
      <c r="B227" s="6">
        <v>0.25495400000000001</v>
      </c>
      <c r="C227" s="8" t="s">
        <v>1668</v>
      </c>
      <c r="D227" s="6">
        <v>17</v>
      </c>
    </row>
    <row r="228" spans="1:4">
      <c r="A228" s="3" t="s">
        <v>57</v>
      </c>
      <c r="B228" s="6">
        <v>0.395314</v>
      </c>
      <c r="C228" s="8" t="s">
        <v>1665</v>
      </c>
      <c r="D228" s="6">
        <v>17</v>
      </c>
    </row>
    <row r="229" spans="1:4">
      <c r="A229" s="3" t="s">
        <v>58</v>
      </c>
      <c r="B229" s="6">
        <v>0.63171299999999997</v>
      </c>
      <c r="C229" s="8" t="s">
        <v>1668</v>
      </c>
      <c r="D229" s="6">
        <v>15</v>
      </c>
    </row>
    <row r="230" spans="1:4">
      <c r="A230" s="3" t="s">
        <v>59</v>
      </c>
      <c r="B230" s="6">
        <v>1.7302599999999999</v>
      </c>
      <c r="C230" s="8" t="s">
        <v>1667</v>
      </c>
      <c r="D230" s="6">
        <v>14</v>
      </c>
    </row>
    <row r="231" spans="1:4">
      <c r="A231" s="3" t="s">
        <v>60</v>
      </c>
      <c r="B231" s="6">
        <v>4.72044</v>
      </c>
      <c r="C231" s="8" t="s">
        <v>1663</v>
      </c>
      <c r="D231" s="6">
        <v>13</v>
      </c>
    </row>
    <row r="232" spans="1:4">
      <c r="A232" s="3" t="s">
        <v>61</v>
      </c>
      <c r="B232" s="6">
        <v>0.85158299999999998</v>
      </c>
      <c r="C232" s="8" t="s">
        <v>1672</v>
      </c>
      <c r="D232" s="6">
        <v>14</v>
      </c>
    </row>
    <row r="233" spans="1:4">
      <c r="A233" s="3" t="s">
        <v>62</v>
      </c>
      <c r="B233" s="6">
        <v>2.1141899999999998</v>
      </c>
      <c r="C233" s="8" t="s">
        <v>1666</v>
      </c>
      <c r="D233" s="6">
        <v>14</v>
      </c>
    </row>
    <row r="234" spans="1:4">
      <c r="C234" s="4"/>
    </row>
    <row r="235" spans="1:4">
      <c r="C235" s="4"/>
    </row>
    <row r="236" spans="1:4">
      <c r="C236" s="4"/>
    </row>
    <row r="237" spans="1:4">
      <c r="C237" s="4"/>
    </row>
    <row r="238" spans="1:4">
      <c r="C238" s="4"/>
    </row>
    <row r="239" spans="1:4">
      <c r="C239" s="4"/>
    </row>
    <row r="240" spans="1:4">
      <c r="C240" s="4"/>
    </row>
    <row r="241" spans="1:4">
      <c r="C241" s="4"/>
    </row>
    <row r="242" spans="1:4">
      <c r="C242" s="4"/>
    </row>
    <row r="243" spans="1:4">
      <c r="C243" s="4"/>
    </row>
    <row r="244" spans="1:4">
      <c r="C244" s="4"/>
    </row>
    <row r="245" spans="1:4">
      <c r="C245" s="4"/>
    </row>
    <row r="246" spans="1:4">
      <c r="C246" s="4"/>
    </row>
    <row r="248" spans="1:4">
      <c r="C248" s="4"/>
    </row>
    <row r="249" spans="1:4">
      <c r="A249" s="3" t="s">
        <v>197</v>
      </c>
      <c r="C249" s="4"/>
    </row>
    <row r="250" spans="1:4">
      <c r="A250" s="3" t="s">
        <v>198</v>
      </c>
    </row>
    <row r="251" spans="1:4">
      <c r="A251" s="3" t="s">
        <v>189</v>
      </c>
      <c r="B251" s="6"/>
      <c r="C251" s="8"/>
      <c r="D251" s="6"/>
    </row>
    <row r="252" spans="1:4">
      <c r="A252" s="3" t="s">
        <v>190</v>
      </c>
      <c r="B252" s="6"/>
      <c r="C252" s="8"/>
      <c r="D252" s="6"/>
    </row>
    <row r="253" spans="1:4">
      <c r="A253" s="3" t="s">
        <v>63</v>
      </c>
      <c r="B253" s="3" t="s">
        <v>141</v>
      </c>
      <c r="C253" s="9" t="s">
        <v>90</v>
      </c>
      <c r="D253" s="7" t="s">
        <v>195</v>
      </c>
    </row>
    <row r="254" spans="1:4">
      <c r="A254" s="3" t="s">
        <v>74</v>
      </c>
      <c r="B254" s="6">
        <v>65.288499999999999</v>
      </c>
      <c r="C254" s="8" t="s">
        <v>1663</v>
      </c>
      <c r="D254" s="6">
        <v>15</v>
      </c>
    </row>
    <row r="255" spans="1:4">
      <c r="A255" s="3" t="s">
        <v>75</v>
      </c>
      <c r="B255" s="6">
        <v>43.163699999999999</v>
      </c>
      <c r="C255" s="8" t="s">
        <v>1666</v>
      </c>
      <c r="D255" s="6">
        <v>14</v>
      </c>
    </row>
    <row r="256" spans="1:4">
      <c r="A256" s="3" t="s">
        <v>76</v>
      </c>
      <c r="B256" s="6">
        <v>68.662599999999998</v>
      </c>
      <c r="C256" s="8" t="s">
        <v>1663</v>
      </c>
      <c r="D256" s="6">
        <v>15</v>
      </c>
    </row>
    <row r="257" spans="1:4">
      <c r="A257" s="3" t="s">
        <v>77</v>
      </c>
      <c r="B257" s="6">
        <v>37.088099999999997</v>
      </c>
      <c r="C257" s="8" t="s">
        <v>1666</v>
      </c>
      <c r="D257" s="6">
        <v>15</v>
      </c>
    </row>
    <row r="258" spans="1:4">
      <c r="A258" s="3" t="s">
        <v>38</v>
      </c>
      <c r="B258" s="6">
        <v>51.467700000000001</v>
      </c>
      <c r="C258" s="8" t="s">
        <v>1663</v>
      </c>
      <c r="D258" s="6">
        <v>14</v>
      </c>
    </row>
    <row r="259" spans="1:4">
      <c r="A259" s="3" t="s">
        <v>199</v>
      </c>
      <c r="C259" s="4"/>
    </row>
    <row r="260" spans="1:4">
      <c r="A260" s="3" t="s">
        <v>189</v>
      </c>
      <c r="B260" s="6"/>
      <c r="C260" s="8"/>
      <c r="D260" s="6"/>
    </row>
    <row r="261" spans="1:4">
      <c r="A261" s="3" t="s">
        <v>190</v>
      </c>
      <c r="B261" s="6"/>
      <c r="C261" s="8"/>
      <c r="D261" s="6"/>
    </row>
    <row r="262" spans="1:4">
      <c r="A262" s="3" t="s">
        <v>63</v>
      </c>
      <c r="B262" s="3" t="s">
        <v>141</v>
      </c>
      <c r="C262" s="9" t="s">
        <v>90</v>
      </c>
      <c r="D262" s="7" t="s">
        <v>195</v>
      </c>
    </row>
    <row r="263" spans="1:4">
      <c r="A263" s="3" t="s">
        <v>74</v>
      </c>
      <c r="B263" s="6">
        <v>-17.4102</v>
      </c>
      <c r="C263" s="8" t="s">
        <v>1661</v>
      </c>
      <c r="D263" s="6">
        <v>7</v>
      </c>
    </row>
    <row r="264" spans="1:4">
      <c r="A264" s="3" t="s">
        <v>75</v>
      </c>
      <c r="B264" s="6">
        <v>-2.5959500000000002</v>
      </c>
      <c r="C264" s="8" t="s">
        <v>1661</v>
      </c>
      <c r="D264" s="6">
        <v>7</v>
      </c>
    </row>
    <row r="265" spans="1:4">
      <c r="A265" s="3" t="s">
        <v>76</v>
      </c>
      <c r="B265" s="6">
        <v>-23.039100000000001</v>
      </c>
      <c r="C265" s="8" t="s">
        <v>1661</v>
      </c>
      <c r="D265" s="6">
        <v>6</v>
      </c>
    </row>
    <row r="266" spans="1:4">
      <c r="A266" s="3" t="s">
        <v>77</v>
      </c>
      <c r="B266" s="6">
        <v>-20.203600000000002</v>
      </c>
      <c r="C266" s="8" t="s">
        <v>1661</v>
      </c>
      <c r="D266" s="6">
        <v>6</v>
      </c>
    </row>
    <row r="267" spans="1:4">
      <c r="A267" s="3" t="s">
        <v>38</v>
      </c>
      <c r="B267" s="6">
        <v>2.1432099999999998</v>
      </c>
      <c r="C267" s="8" t="s">
        <v>1673</v>
      </c>
      <c r="D267" s="6">
        <v>6</v>
      </c>
    </row>
    <row r="268" spans="1:4">
      <c r="A268" s="3" t="s">
        <v>200</v>
      </c>
    </row>
    <row r="269" spans="1:4">
      <c r="A269" s="3" t="s">
        <v>189</v>
      </c>
      <c r="B269" s="6"/>
    </row>
    <row r="270" spans="1:4">
      <c r="A270" s="3" t="s">
        <v>190</v>
      </c>
      <c r="B270" s="6"/>
    </row>
    <row r="271" spans="1:4">
      <c r="A271" s="3" t="s">
        <v>63</v>
      </c>
      <c r="B271" s="3" t="s">
        <v>141</v>
      </c>
    </row>
    <row r="272" spans="1:4">
      <c r="A272" s="3" t="s">
        <v>74</v>
      </c>
      <c r="B272" s="6">
        <v>25.81</v>
      </c>
    </row>
    <row r="273" spans="1:2">
      <c r="A273" s="3" t="s">
        <v>75</v>
      </c>
      <c r="B273" s="6">
        <v>26.006399999999999</v>
      </c>
    </row>
    <row r="274" spans="1:2">
      <c r="A274" s="3" t="s">
        <v>76</v>
      </c>
      <c r="B274" s="6">
        <v>19.774899999999999</v>
      </c>
    </row>
    <row r="275" spans="1:2">
      <c r="A275" s="3" t="s">
        <v>77</v>
      </c>
      <c r="B275" s="6">
        <v>14.872400000000001</v>
      </c>
    </row>
    <row r="276" spans="1:2">
      <c r="A276" s="3" t="s">
        <v>38</v>
      </c>
      <c r="B276" s="6">
        <v>28.783100000000001</v>
      </c>
    </row>
    <row r="286" spans="1:2">
      <c r="A286" s="3" t="s">
        <v>201</v>
      </c>
    </row>
    <row r="287" spans="1:2">
      <c r="A287" s="3" t="s">
        <v>202</v>
      </c>
    </row>
    <row r="288" spans="1:2">
      <c r="A288" s="3" t="s">
        <v>98</v>
      </c>
    </row>
    <row r="289" spans="1:4">
      <c r="A289" s="3" t="s">
        <v>83</v>
      </c>
    </row>
    <row r="290" spans="1:4">
      <c r="A290" s="3" t="s">
        <v>189</v>
      </c>
      <c r="B290" s="6"/>
    </row>
    <row r="291" spans="1:4">
      <c r="A291" s="3" t="s">
        <v>190</v>
      </c>
      <c r="B291" s="6"/>
    </row>
    <row r="292" spans="1:4">
      <c r="A292" s="3" t="s">
        <v>203</v>
      </c>
      <c r="B292" s="7" t="s">
        <v>204</v>
      </c>
    </row>
    <row r="293" spans="1:4">
      <c r="A293" s="10" t="s">
        <v>87</v>
      </c>
      <c r="B293" s="10" t="s">
        <v>87</v>
      </c>
      <c r="C293" s="10" t="s">
        <v>87</v>
      </c>
      <c r="D293" s="10" t="s">
        <v>87</v>
      </c>
    </row>
    <row r="294" spans="1:4">
      <c r="A294" s="3" t="s">
        <v>294</v>
      </c>
      <c r="B294" s="6">
        <v>432.57100000000003</v>
      </c>
    </row>
    <row r="295" spans="1:4">
      <c r="A295" s="3" t="s">
        <v>295</v>
      </c>
      <c r="B295" s="6">
        <v>1185.8900000000001</v>
      </c>
    </row>
    <row r="296" spans="1:4">
      <c r="A296" s="3" t="s">
        <v>296</v>
      </c>
      <c r="B296" s="6">
        <v>1040.74</v>
      </c>
    </row>
    <row r="297" spans="1:4">
      <c r="A297" s="3" t="s">
        <v>297</v>
      </c>
      <c r="B297" s="6">
        <v>1547.51</v>
      </c>
    </row>
    <row r="298" spans="1:4">
      <c r="A298" s="3" t="s">
        <v>298</v>
      </c>
      <c r="B298" s="6">
        <v>1840.93</v>
      </c>
    </row>
    <row r="299" spans="1:4">
      <c r="A299" s="10" t="s">
        <v>87</v>
      </c>
      <c r="B299" s="10" t="s">
        <v>87</v>
      </c>
      <c r="C299" s="10" t="s">
        <v>87</v>
      </c>
      <c r="D299" s="10" t="s">
        <v>87</v>
      </c>
    </row>
    <row r="306" spans="1:5">
      <c r="A306" s="3" t="s">
        <v>201</v>
      </c>
    </row>
    <row r="307" spans="1:5">
      <c r="A307" s="3" t="s">
        <v>210</v>
      </c>
    </row>
    <row r="308" spans="1:5">
      <c r="A308" s="3" t="s">
        <v>83</v>
      </c>
    </row>
    <row r="309" spans="1:5">
      <c r="A309" s="3" t="s">
        <v>189</v>
      </c>
      <c r="B309" s="6"/>
    </row>
    <row r="310" spans="1:5">
      <c r="A310" s="3" t="s">
        <v>190</v>
      </c>
      <c r="B310" s="6"/>
    </row>
    <row r="311" spans="1:5">
      <c r="A311" s="3" t="s">
        <v>63</v>
      </c>
      <c r="B311" s="7" t="s">
        <v>204</v>
      </c>
    </row>
    <row r="312" spans="1:5">
      <c r="A312" s="10" t="s">
        <v>87</v>
      </c>
      <c r="B312" s="10" t="s">
        <v>87</v>
      </c>
      <c r="C312" s="10" t="s">
        <v>87</v>
      </c>
      <c r="D312" s="10" t="s">
        <v>87</v>
      </c>
    </row>
    <row r="313" spans="1:5">
      <c r="A313" s="3" t="s">
        <v>211</v>
      </c>
      <c r="B313" s="6">
        <v>723.572</v>
      </c>
      <c r="E313" s="469" t="s">
        <v>1655</v>
      </c>
    </row>
    <row r="314" spans="1:5">
      <c r="A314" s="3" t="s">
        <v>212</v>
      </c>
      <c r="B314" s="6">
        <v>981.71199999999999</v>
      </c>
      <c r="E314" s="469" t="s">
        <v>1656</v>
      </c>
    </row>
    <row r="315" spans="1:5">
      <c r="A315" s="10" t="s">
        <v>87</v>
      </c>
      <c r="B315" s="10" t="s">
        <v>87</v>
      </c>
      <c r="C315" s="10" t="s">
        <v>87</v>
      </c>
      <c r="D315" s="10" t="s">
        <v>87</v>
      </c>
    </row>
    <row r="326" spans="1:4">
      <c r="A326" s="3" t="s">
        <v>201</v>
      </c>
    </row>
    <row r="327" spans="1:4">
      <c r="A327" s="3" t="s">
        <v>213</v>
      </c>
    </row>
    <row r="328" spans="1:4">
      <c r="A328" s="3" t="s">
        <v>83</v>
      </c>
    </row>
    <row r="329" spans="1:4">
      <c r="A329" s="3" t="s">
        <v>189</v>
      </c>
      <c r="B329" s="6"/>
    </row>
    <row r="330" spans="1:4">
      <c r="A330" s="3" t="s">
        <v>190</v>
      </c>
      <c r="B330" s="6"/>
    </row>
    <row r="331" spans="1:4">
      <c r="A331" s="3" t="s">
        <v>63</v>
      </c>
      <c r="B331" s="7" t="s">
        <v>204</v>
      </c>
    </row>
    <row r="332" spans="1:4">
      <c r="A332" s="10" t="s">
        <v>87</v>
      </c>
      <c r="B332" s="10" t="s">
        <v>87</v>
      </c>
      <c r="C332" s="10" t="s">
        <v>87</v>
      </c>
      <c r="D332" s="10" t="s">
        <v>87</v>
      </c>
    </row>
    <row r="333" spans="1:4">
      <c r="A333" s="3" t="s">
        <v>214</v>
      </c>
      <c r="B333" s="6">
        <v>525.94100000000003</v>
      </c>
    </row>
    <row r="334" spans="1:4">
      <c r="A334" s="3" t="s">
        <v>215</v>
      </c>
      <c r="B334" s="6">
        <v>789.13099999999997</v>
      </c>
    </row>
    <row r="335" spans="1:4">
      <c r="A335" s="10" t="s">
        <v>87</v>
      </c>
      <c r="B335" s="10" t="s">
        <v>87</v>
      </c>
      <c r="C335" s="10" t="s">
        <v>87</v>
      </c>
      <c r="D335" s="10" t="s">
        <v>87</v>
      </c>
    </row>
    <row r="341" spans="1:4">
      <c r="A341" s="3" t="s">
        <v>80</v>
      </c>
    </row>
    <row r="342" spans="1:4">
      <c r="A342" s="3" t="s">
        <v>81</v>
      </c>
    </row>
    <row r="343" spans="1:4">
      <c r="A343" s="3" t="s">
        <v>82</v>
      </c>
    </row>
    <row r="344" spans="1:4">
      <c r="A344" s="3" t="s">
        <v>83</v>
      </c>
    </row>
    <row r="345" spans="1:4">
      <c r="A345" s="3" t="s">
        <v>189</v>
      </c>
      <c r="B345" s="6"/>
    </row>
    <row r="346" spans="1:4">
      <c r="A346" s="3" t="s">
        <v>190</v>
      </c>
      <c r="B346" s="6"/>
    </row>
    <row r="347" spans="1:4">
      <c r="A347" s="3" t="s">
        <v>85</v>
      </c>
      <c r="B347" s="7" t="s">
        <v>86</v>
      </c>
    </row>
    <row r="348" spans="1:4">
      <c r="A348" s="10" t="s">
        <v>87</v>
      </c>
      <c r="B348" s="10" t="s">
        <v>87</v>
      </c>
      <c r="C348" s="10" t="s">
        <v>87</v>
      </c>
      <c r="D348" s="10" t="s">
        <v>87</v>
      </c>
    </row>
    <row r="349" spans="1:4">
      <c r="A349" s="3">
        <v>1</v>
      </c>
      <c r="B349" s="6">
        <v>0</v>
      </c>
    </row>
    <row r="350" spans="1:4">
      <c r="A350" s="3">
        <v>2</v>
      </c>
      <c r="B350" s="6">
        <v>0</v>
      </c>
    </row>
    <row r="351" spans="1:4">
      <c r="A351" s="3">
        <v>3</v>
      </c>
      <c r="B351" s="6">
        <v>0</v>
      </c>
    </row>
    <row r="352" spans="1:4">
      <c r="A352" s="3">
        <v>4</v>
      </c>
      <c r="B352" s="6">
        <v>0</v>
      </c>
    </row>
    <row r="353" spans="1:2">
      <c r="A353" s="3">
        <v>5</v>
      </c>
      <c r="B353" s="6">
        <v>0</v>
      </c>
    </row>
    <row r="354" spans="1:2">
      <c r="A354" s="3">
        <v>6</v>
      </c>
      <c r="B354" s="6">
        <v>0</v>
      </c>
    </row>
    <row r="355" spans="1:2">
      <c r="A355" s="3">
        <v>7</v>
      </c>
      <c r="B355" s="6">
        <v>4.1399999999999997</v>
      </c>
    </row>
    <row r="356" spans="1:2">
      <c r="A356" s="3">
        <v>8</v>
      </c>
      <c r="B356" s="6">
        <v>19.91</v>
      </c>
    </row>
    <row r="357" spans="1:2">
      <c r="A357" s="3">
        <v>9</v>
      </c>
      <c r="B357" s="6">
        <v>35.479999999999997</v>
      </c>
    </row>
    <row r="358" spans="1:2">
      <c r="A358" s="3">
        <v>10</v>
      </c>
      <c r="B358" s="6">
        <v>48.98</v>
      </c>
    </row>
    <row r="359" spans="1:2">
      <c r="A359" s="3">
        <v>11</v>
      </c>
      <c r="B359" s="6">
        <v>58.45</v>
      </c>
    </row>
    <row r="360" spans="1:2">
      <c r="A360" s="3">
        <v>12</v>
      </c>
      <c r="B360" s="6">
        <v>63.73</v>
      </c>
    </row>
    <row r="361" spans="1:2">
      <c r="A361" s="3">
        <v>13</v>
      </c>
      <c r="B361" s="6">
        <v>63.47</v>
      </c>
    </row>
    <row r="362" spans="1:2">
      <c r="A362" s="3">
        <v>14</v>
      </c>
      <c r="B362" s="6">
        <v>57.16</v>
      </c>
    </row>
    <row r="363" spans="1:2">
      <c r="A363" s="3">
        <v>15</v>
      </c>
      <c r="B363" s="6">
        <v>46.14</v>
      </c>
    </row>
    <row r="364" spans="1:2">
      <c r="A364" s="3">
        <v>16</v>
      </c>
      <c r="B364" s="6">
        <v>31.73</v>
      </c>
    </row>
    <row r="365" spans="1:2">
      <c r="A365" s="3">
        <v>17</v>
      </c>
      <c r="B365" s="6">
        <v>15.64</v>
      </c>
    </row>
    <row r="366" spans="1:2">
      <c r="A366" s="3">
        <v>18</v>
      </c>
      <c r="B366" s="6">
        <v>2.67</v>
      </c>
    </row>
    <row r="367" spans="1:2">
      <c r="A367" s="3">
        <v>19</v>
      </c>
      <c r="B367" s="6">
        <v>0</v>
      </c>
    </row>
    <row r="368" spans="1:2">
      <c r="A368" s="3">
        <v>20</v>
      </c>
      <c r="B368" s="6">
        <v>0</v>
      </c>
    </row>
    <row r="369" spans="1:4">
      <c r="A369" s="3">
        <v>21</v>
      </c>
      <c r="B369" s="6">
        <v>0</v>
      </c>
    </row>
    <row r="370" spans="1:4">
      <c r="A370" s="3">
        <v>22</v>
      </c>
      <c r="B370" s="6">
        <v>0</v>
      </c>
    </row>
    <row r="371" spans="1:4">
      <c r="A371" s="3">
        <v>23</v>
      </c>
      <c r="B371" s="6">
        <v>0</v>
      </c>
    </row>
    <row r="372" spans="1:4">
      <c r="A372" s="3">
        <v>24</v>
      </c>
      <c r="B372" s="6">
        <v>0</v>
      </c>
    </row>
    <row r="373" spans="1:4">
      <c r="A373" s="10" t="s">
        <v>87</v>
      </c>
      <c r="B373" s="10" t="s">
        <v>87</v>
      </c>
      <c r="C373" s="10" t="s">
        <v>87</v>
      </c>
      <c r="D373" s="10" t="s">
        <v>87</v>
      </c>
    </row>
    <row r="381" spans="1:4">
      <c r="A381" s="3" t="s">
        <v>80</v>
      </c>
    </row>
    <row r="382" spans="1:4">
      <c r="A382" s="3" t="s">
        <v>81</v>
      </c>
    </row>
    <row r="383" spans="1:4">
      <c r="A383" s="3" t="s">
        <v>88</v>
      </c>
    </row>
    <row r="384" spans="1:4">
      <c r="A384" s="3" t="s">
        <v>83</v>
      </c>
    </row>
    <row r="385" spans="1:4">
      <c r="A385" s="3" t="s">
        <v>189</v>
      </c>
      <c r="B385" s="6"/>
    </row>
    <row r="386" spans="1:4">
      <c r="A386" s="3" t="s">
        <v>190</v>
      </c>
      <c r="B386" s="6"/>
    </row>
    <row r="387" spans="1:4">
      <c r="A387" s="3" t="s">
        <v>85</v>
      </c>
      <c r="B387" s="7" t="s">
        <v>86</v>
      </c>
    </row>
    <row r="388" spans="1:4">
      <c r="A388" s="10" t="s">
        <v>87</v>
      </c>
      <c r="B388" s="10" t="s">
        <v>87</v>
      </c>
      <c r="C388" s="10" t="s">
        <v>87</v>
      </c>
      <c r="D388" s="10" t="s">
        <v>87</v>
      </c>
    </row>
    <row r="389" spans="1:4">
      <c r="A389" s="3">
        <v>1</v>
      </c>
      <c r="B389" s="6">
        <v>0</v>
      </c>
    </row>
    <row r="390" spans="1:4">
      <c r="A390" s="3">
        <v>2</v>
      </c>
      <c r="B390" s="6">
        <v>0</v>
      </c>
    </row>
    <row r="391" spans="1:4">
      <c r="A391" s="3">
        <v>3</v>
      </c>
      <c r="B391" s="6">
        <v>0</v>
      </c>
    </row>
    <row r="392" spans="1:4">
      <c r="A392" s="3">
        <v>4</v>
      </c>
      <c r="B392" s="6">
        <v>0</v>
      </c>
    </row>
    <row r="393" spans="1:4">
      <c r="A393" s="3">
        <v>5</v>
      </c>
      <c r="B393" s="6">
        <v>0</v>
      </c>
    </row>
    <row r="394" spans="1:4">
      <c r="A394" s="3">
        <v>6</v>
      </c>
      <c r="B394" s="6">
        <v>0</v>
      </c>
    </row>
    <row r="395" spans="1:4">
      <c r="A395" s="3">
        <v>7</v>
      </c>
      <c r="B395" s="6">
        <v>4.0999999999999996</v>
      </c>
    </row>
    <row r="396" spans="1:4">
      <c r="A396" s="3">
        <v>8</v>
      </c>
      <c r="B396" s="6">
        <v>19.54</v>
      </c>
    </row>
    <row r="397" spans="1:4">
      <c r="A397" s="3">
        <v>9</v>
      </c>
      <c r="B397" s="6">
        <v>34.58</v>
      </c>
    </row>
    <row r="398" spans="1:4">
      <c r="A398" s="3">
        <v>10</v>
      </c>
      <c r="B398" s="6">
        <v>47.82</v>
      </c>
    </row>
    <row r="399" spans="1:4">
      <c r="A399" s="3">
        <v>11</v>
      </c>
      <c r="B399" s="6">
        <v>56.97</v>
      </c>
    </row>
    <row r="400" spans="1:4">
      <c r="A400" s="3">
        <v>12</v>
      </c>
      <c r="B400" s="6">
        <v>61.33</v>
      </c>
    </row>
    <row r="401" spans="1:4">
      <c r="A401" s="3">
        <v>13</v>
      </c>
      <c r="B401" s="6">
        <v>61.43</v>
      </c>
    </row>
    <row r="402" spans="1:4">
      <c r="A402" s="3">
        <v>14</v>
      </c>
      <c r="B402" s="6">
        <v>56.28</v>
      </c>
    </row>
    <row r="403" spans="1:4">
      <c r="A403" s="3">
        <v>15</v>
      </c>
      <c r="B403" s="6">
        <v>46.13</v>
      </c>
    </row>
    <row r="404" spans="1:4">
      <c r="A404" s="3">
        <v>16</v>
      </c>
      <c r="B404" s="6">
        <v>32.25</v>
      </c>
    </row>
    <row r="405" spans="1:4">
      <c r="A405" s="3">
        <v>17</v>
      </c>
      <c r="B405" s="6">
        <v>16.12</v>
      </c>
    </row>
    <row r="406" spans="1:4">
      <c r="A406" s="3">
        <v>18</v>
      </c>
      <c r="B406" s="6">
        <v>2.72</v>
      </c>
    </row>
    <row r="407" spans="1:4">
      <c r="A407" s="3">
        <v>19</v>
      </c>
      <c r="B407" s="6">
        <v>0</v>
      </c>
    </row>
    <row r="408" spans="1:4">
      <c r="A408" s="3">
        <v>20</v>
      </c>
      <c r="B408" s="6">
        <v>0</v>
      </c>
    </row>
    <row r="409" spans="1:4">
      <c r="A409" s="3">
        <v>21</v>
      </c>
      <c r="B409" s="6">
        <v>0</v>
      </c>
    </row>
    <row r="410" spans="1:4">
      <c r="A410" s="3">
        <v>22</v>
      </c>
      <c r="B410" s="6">
        <v>0</v>
      </c>
    </row>
    <row r="411" spans="1:4">
      <c r="A411" s="3">
        <v>23</v>
      </c>
      <c r="B411" s="6">
        <v>0</v>
      </c>
    </row>
    <row r="412" spans="1:4">
      <c r="A412" s="3">
        <v>24</v>
      </c>
      <c r="B412" s="6">
        <v>0</v>
      </c>
    </row>
    <row r="413" spans="1:4">
      <c r="A413" s="10" t="s">
        <v>87</v>
      </c>
      <c r="B413" s="10" t="s">
        <v>87</v>
      </c>
      <c r="C413" s="10" t="s">
        <v>87</v>
      </c>
      <c r="D413" s="10" t="s">
        <v>87</v>
      </c>
    </row>
    <row r="421" spans="1:4">
      <c r="A421" s="3" t="s">
        <v>97</v>
      </c>
    </row>
    <row r="422" spans="1:4">
      <c r="A422" s="3" t="s">
        <v>98</v>
      </c>
    </row>
    <row r="423" spans="1:4">
      <c r="A423" s="3" t="s">
        <v>82</v>
      </c>
    </row>
    <row r="424" spans="1:4">
      <c r="A424" s="3" t="s">
        <v>83</v>
      </c>
    </row>
    <row r="425" spans="1:4">
      <c r="A425" s="3" t="s">
        <v>189</v>
      </c>
      <c r="B425" s="6"/>
    </row>
    <row r="426" spans="1:4">
      <c r="A426" s="3" t="s">
        <v>190</v>
      </c>
      <c r="B426" s="6"/>
    </row>
    <row r="427" spans="1:4">
      <c r="A427" s="3" t="s">
        <v>85</v>
      </c>
      <c r="B427" s="7" t="s">
        <v>86</v>
      </c>
    </row>
    <row r="428" spans="1:4">
      <c r="A428" s="10" t="s">
        <v>87</v>
      </c>
      <c r="B428" s="10" t="s">
        <v>87</v>
      </c>
      <c r="C428" s="10" t="s">
        <v>87</v>
      </c>
      <c r="D428" s="10" t="s">
        <v>87</v>
      </c>
    </row>
    <row r="429" spans="1:4">
      <c r="A429" s="3">
        <v>1</v>
      </c>
      <c r="B429" s="6">
        <v>0</v>
      </c>
    </row>
    <row r="430" spans="1:4">
      <c r="A430" s="3">
        <v>2</v>
      </c>
      <c r="B430" s="6">
        <v>0</v>
      </c>
    </row>
    <row r="431" spans="1:4">
      <c r="A431" s="3">
        <v>3</v>
      </c>
      <c r="B431" s="6">
        <v>0</v>
      </c>
    </row>
    <row r="432" spans="1:4">
      <c r="A432" s="3">
        <v>4</v>
      </c>
      <c r="B432" s="6">
        <v>0</v>
      </c>
    </row>
    <row r="433" spans="1:2">
      <c r="A433" s="3">
        <v>5</v>
      </c>
      <c r="B433" s="6">
        <v>2.86</v>
      </c>
    </row>
    <row r="434" spans="1:2">
      <c r="A434" s="3">
        <v>6</v>
      </c>
      <c r="B434" s="6">
        <v>35.659999999999997</v>
      </c>
    </row>
    <row r="435" spans="1:2">
      <c r="A435" s="3">
        <v>7</v>
      </c>
      <c r="B435" s="6">
        <v>90.29</v>
      </c>
    </row>
    <row r="436" spans="1:2">
      <c r="A436" s="3">
        <v>8</v>
      </c>
      <c r="B436" s="6">
        <v>136.13999999999999</v>
      </c>
    </row>
    <row r="437" spans="1:2">
      <c r="A437" s="3">
        <v>9</v>
      </c>
      <c r="B437" s="6">
        <v>256.06</v>
      </c>
    </row>
    <row r="438" spans="1:2">
      <c r="A438" s="3">
        <v>10</v>
      </c>
      <c r="B438" s="6">
        <v>377.09</v>
      </c>
    </row>
    <row r="439" spans="1:2">
      <c r="A439" s="3">
        <v>11</v>
      </c>
      <c r="B439" s="6">
        <v>449.96</v>
      </c>
    </row>
    <row r="440" spans="1:2">
      <c r="A440" s="3">
        <v>12</v>
      </c>
      <c r="B440" s="6">
        <v>468.97</v>
      </c>
    </row>
    <row r="441" spans="1:2">
      <c r="A441" s="3">
        <v>13</v>
      </c>
      <c r="B441" s="6">
        <v>458.47</v>
      </c>
    </row>
    <row r="442" spans="1:2">
      <c r="A442" s="3">
        <v>14</v>
      </c>
      <c r="B442" s="6">
        <v>395.78</v>
      </c>
    </row>
    <row r="443" spans="1:2">
      <c r="A443" s="3">
        <v>15</v>
      </c>
      <c r="B443" s="6">
        <v>298.27999999999997</v>
      </c>
    </row>
    <row r="444" spans="1:2">
      <c r="A444" s="3">
        <v>16</v>
      </c>
      <c r="B444" s="6">
        <v>170.26</v>
      </c>
    </row>
    <row r="445" spans="1:2">
      <c r="A445" s="3">
        <v>17</v>
      </c>
      <c r="B445" s="6">
        <v>80.37</v>
      </c>
    </row>
    <row r="446" spans="1:2">
      <c r="A446" s="3">
        <v>18</v>
      </c>
      <c r="B446" s="6">
        <v>52.39</v>
      </c>
    </row>
    <row r="447" spans="1:2">
      <c r="A447" s="3">
        <v>19</v>
      </c>
      <c r="B447" s="6">
        <v>15.19</v>
      </c>
    </row>
    <row r="448" spans="1:2">
      <c r="A448" s="3">
        <v>20</v>
      </c>
      <c r="B448" s="6">
        <v>0</v>
      </c>
    </row>
    <row r="449" spans="1:4">
      <c r="A449" s="3">
        <v>21</v>
      </c>
      <c r="B449" s="6">
        <v>0</v>
      </c>
    </row>
    <row r="450" spans="1:4">
      <c r="A450" s="3">
        <v>22</v>
      </c>
      <c r="B450" s="6">
        <v>0</v>
      </c>
    </row>
    <row r="451" spans="1:4">
      <c r="A451" s="3">
        <v>23</v>
      </c>
      <c r="B451" s="6">
        <v>0</v>
      </c>
    </row>
    <row r="452" spans="1:4">
      <c r="A452" s="3">
        <v>24</v>
      </c>
      <c r="B452" s="6">
        <v>0</v>
      </c>
    </row>
    <row r="453" spans="1:4">
      <c r="A453" s="10" t="s">
        <v>87</v>
      </c>
      <c r="B453" s="10" t="s">
        <v>87</v>
      </c>
      <c r="C453" s="10" t="s">
        <v>87</v>
      </c>
      <c r="D453" s="10" t="s">
        <v>87</v>
      </c>
    </row>
    <row r="461" spans="1:4">
      <c r="A461" s="3" t="s">
        <v>97</v>
      </c>
    </row>
    <row r="462" spans="1:4">
      <c r="A462" s="3" t="s">
        <v>98</v>
      </c>
    </row>
    <row r="463" spans="1:4">
      <c r="A463" s="3" t="s">
        <v>88</v>
      </c>
    </row>
    <row r="464" spans="1:4">
      <c r="A464" s="3" t="s">
        <v>83</v>
      </c>
    </row>
    <row r="465" spans="1:4">
      <c r="A465" s="3" t="s">
        <v>189</v>
      </c>
      <c r="B465" s="6"/>
    </row>
    <row r="466" spans="1:4">
      <c r="A466" s="3" t="s">
        <v>190</v>
      </c>
      <c r="B466" s="6"/>
    </row>
    <row r="467" spans="1:4">
      <c r="A467" s="3" t="s">
        <v>85</v>
      </c>
      <c r="B467" s="7" t="s">
        <v>86</v>
      </c>
    </row>
    <row r="468" spans="1:4">
      <c r="A468" s="10" t="s">
        <v>87</v>
      </c>
      <c r="B468" s="10" t="s">
        <v>87</v>
      </c>
      <c r="C468" s="10" t="s">
        <v>87</v>
      </c>
      <c r="D468" s="10" t="s">
        <v>87</v>
      </c>
    </row>
    <row r="469" spans="1:4">
      <c r="A469" s="3">
        <v>1</v>
      </c>
      <c r="B469" s="6">
        <v>0</v>
      </c>
    </row>
    <row r="470" spans="1:4">
      <c r="A470" s="3">
        <v>2</v>
      </c>
      <c r="B470" s="6">
        <v>0</v>
      </c>
    </row>
    <row r="471" spans="1:4">
      <c r="A471" s="3">
        <v>3</v>
      </c>
      <c r="B471" s="6">
        <v>0</v>
      </c>
    </row>
    <row r="472" spans="1:4">
      <c r="A472" s="3">
        <v>4</v>
      </c>
      <c r="B472" s="6">
        <v>0</v>
      </c>
    </row>
    <row r="473" spans="1:4">
      <c r="A473" s="3">
        <v>5</v>
      </c>
      <c r="B473" s="6">
        <v>2.86</v>
      </c>
    </row>
    <row r="474" spans="1:4">
      <c r="A474" s="3">
        <v>6</v>
      </c>
      <c r="B474" s="6">
        <v>35.659999999999997</v>
      </c>
    </row>
    <row r="475" spans="1:4">
      <c r="A475" s="3">
        <v>7</v>
      </c>
      <c r="B475" s="6">
        <v>90.29</v>
      </c>
    </row>
    <row r="476" spans="1:4">
      <c r="A476" s="3">
        <v>8</v>
      </c>
      <c r="B476" s="6">
        <v>128.82</v>
      </c>
    </row>
    <row r="477" spans="1:4">
      <c r="A477" s="3">
        <v>9</v>
      </c>
      <c r="B477" s="6">
        <v>146.38</v>
      </c>
    </row>
    <row r="478" spans="1:4">
      <c r="A478" s="3">
        <v>10</v>
      </c>
      <c r="B478" s="6">
        <v>152.72</v>
      </c>
    </row>
    <row r="479" spans="1:4">
      <c r="A479" s="3">
        <v>11</v>
      </c>
      <c r="B479" s="6">
        <v>149.83000000000001</v>
      </c>
    </row>
    <row r="480" spans="1:4">
      <c r="A480" s="3">
        <v>12</v>
      </c>
      <c r="B480" s="6">
        <v>142.66</v>
      </c>
    </row>
    <row r="481" spans="1:4">
      <c r="A481" s="3">
        <v>13</v>
      </c>
      <c r="B481" s="6">
        <v>257.39999999999998</v>
      </c>
    </row>
    <row r="482" spans="1:4">
      <c r="A482" s="3">
        <v>14</v>
      </c>
      <c r="B482" s="6">
        <v>457.01</v>
      </c>
    </row>
    <row r="483" spans="1:4">
      <c r="A483" s="3">
        <v>15</v>
      </c>
      <c r="B483" s="6">
        <v>616.36</v>
      </c>
    </row>
    <row r="484" spans="1:4">
      <c r="A484" s="3">
        <v>16</v>
      </c>
      <c r="B484" s="6">
        <v>668.52</v>
      </c>
    </row>
    <row r="485" spans="1:4">
      <c r="A485" s="3">
        <v>17</v>
      </c>
      <c r="B485" s="6">
        <v>511.04</v>
      </c>
    </row>
    <row r="486" spans="1:4">
      <c r="A486" s="3">
        <v>18</v>
      </c>
      <c r="B486" s="6">
        <v>163.22</v>
      </c>
    </row>
    <row r="487" spans="1:4">
      <c r="A487" s="3">
        <v>19</v>
      </c>
      <c r="B487" s="6">
        <v>26.89</v>
      </c>
    </row>
    <row r="488" spans="1:4">
      <c r="A488" s="3">
        <v>20</v>
      </c>
      <c r="B488" s="6">
        <v>0</v>
      </c>
    </row>
    <row r="489" spans="1:4">
      <c r="A489" s="3">
        <v>21</v>
      </c>
      <c r="B489" s="6">
        <v>0</v>
      </c>
    </row>
    <row r="490" spans="1:4">
      <c r="A490" s="3">
        <v>22</v>
      </c>
      <c r="B490" s="6">
        <v>0</v>
      </c>
    </row>
    <row r="491" spans="1:4">
      <c r="A491" s="3">
        <v>23</v>
      </c>
      <c r="B491" s="6">
        <v>0</v>
      </c>
    </row>
    <row r="492" spans="1:4">
      <c r="A492" s="3">
        <v>24</v>
      </c>
      <c r="B492" s="6">
        <v>0</v>
      </c>
    </row>
    <row r="493" spans="1:4">
      <c r="A493" s="10" t="s">
        <v>87</v>
      </c>
      <c r="B493" s="10" t="s">
        <v>87</v>
      </c>
      <c r="C493" s="10" t="s">
        <v>87</v>
      </c>
      <c r="D493" s="10" t="s">
        <v>87</v>
      </c>
    </row>
    <row r="501" spans="1:4">
      <c r="A501" s="3" t="s">
        <v>127</v>
      </c>
    </row>
    <row r="502" spans="1:4">
      <c r="A502" s="3" t="s">
        <v>128</v>
      </c>
    </row>
    <row r="503" spans="1:4">
      <c r="A503" s="3" t="s">
        <v>83</v>
      </c>
    </row>
    <row r="504" spans="1:4">
      <c r="A504" s="3" t="s">
        <v>189</v>
      </c>
      <c r="B504" s="6"/>
    </row>
    <row r="505" spans="1:4">
      <c r="A505" s="3" t="s">
        <v>190</v>
      </c>
      <c r="B505" s="6"/>
    </row>
    <row r="506" spans="1:4">
      <c r="A506" s="3" t="s">
        <v>85</v>
      </c>
      <c r="B506" s="3" t="s">
        <v>129</v>
      </c>
    </row>
    <row r="507" spans="1:4">
      <c r="A507" s="10" t="s">
        <v>87</v>
      </c>
      <c r="B507" s="10" t="s">
        <v>87</v>
      </c>
      <c r="C507" s="10" t="s">
        <v>87</v>
      </c>
      <c r="D507" s="10" t="s">
        <v>87</v>
      </c>
    </row>
    <row r="508" spans="1:4">
      <c r="A508" s="3">
        <v>1</v>
      </c>
      <c r="B508" s="6">
        <v>-10.5</v>
      </c>
    </row>
    <row r="509" spans="1:4">
      <c r="A509" s="3">
        <v>2</v>
      </c>
      <c r="B509" s="6">
        <v>-12.1</v>
      </c>
    </row>
    <row r="510" spans="1:4">
      <c r="A510" s="3">
        <v>3</v>
      </c>
      <c r="B510" s="6">
        <v>-13.5</v>
      </c>
    </row>
    <row r="511" spans="1:4">
      <c r="A511" s="3">
        <v>4</v>
      </c>
      <c r="B511" s="6">
        <v>-14.7</v>
      </c>
    </row>
    <row r="512" spans="1:4">
      <c r="A512" s="3">
        <v>5</v>
      </c>
      <c r="B512" s="6">
        <v>-15.6</v>
      </c>
    </row>
    <row r="513" spans="1:2">
      <c r="A513" s="3">
        <v>6</v>
      </c>
      <c r="B513" s="6">
        <v>-16.399999999999999</v>
      </c>
    </row>
    <row r="514" spans="1:2">
      <c r="A514" s="3">
        <v>7</v>
      </c>
      <c r="B514" s="6">
        <v>-17.2</v>
      </c>
    </row>
    <row r="515" spans="1:2">
      <c r="A515" s="3">
        <v>8</v>
      </c>
      <c r="B515" s="6">
        <v>-17.399999999999999</v>
      </c>
    </row>
    <row r="516" spans="1:2">
      <c r="A516" s="3">
        <v>9</v>
      </c>
      <c r="B516" s="6">
        <v>-14.5</v>
      </c>
    </row>
    <row r="517" spans="1:2">
      <c r="A517" s="3">
        <v>10</v>
      </c>
      <c r="B517" s="6">
        <v>-8</v>
      </c>
    </row>
    <row r="518" spans="1:2">
      <c r="A518" s="3">
        <v>11</v>
      </c>
      <c r="B518" s="6">
        <v>1.6</v>
      </c>
    </row>
    <row r="519" spans="1:2">
      <c r="A519" s="3">
        <v>12</v>
      </c>
      <c r="B519" s="6">
        <v>12.3</v>
      </c>
    </row>
    <row r="520" spans="1:2">
      <c r="A520" s="3">
        <v>13</v>
      </c>
      <c r="B520" s="6">
        <v>21.3</v>
      </c>
    </row>
    <row r="521" spans="1:2">
      <c r="A521" s="3">
        <v>14</v>
      </c>
      <c r="B521" s="6">
        <v>28.3</v>
      </c>
    </row>
    <row r="522" spans="1:2">
      <c r="A522" s="3">
        <v>15</v>
      </c>
      <c r="B522" s="6">
        <v>32.299999999999997</v>
      </c>
    </row>
    <row r="523" spans="1:2">
      <c r="A523" s="3">
        <v>16</v>
      </c>
      <c r="B523" s="6">
        <v>32.700000000000003</v>
      </c>
    </row>
    <row r="524" spans="1:2">
      <c r="A524" s="3">
        <v>17</v>
      </c>
      <c r="B524" s="6">
        <v>28.3</v>
      </c>
    </row>
    <row r="525" spans="1:2">
      <c r="A525" s="3">
        <v>18</v>
      </c>
      <c r="B525" s="6">
        <v>21.8</v>
      </c>
    </row>
    <row r="526" spans="1:2">
      <c r="A526" s="3">
        <v>19</v>
      </c>
      <c r="B526" s="6">
        <v>16</v>
      </c>
    </row>
    <row r="527" spans="1:2">
      <c r="A527" s="3">
        <v>20</v>
      </c>
      <c r="B527" s="6">
        <v>11.4</v>
      </c>
    </row>
    <row r="528" spans="1:2">
      <c r="A528" s="3">
        <v>21</v>
      </c>
      <c r="B528" s="6">
        <v>7.1</v>
      </c>
    </row>
    <row r="529" spans="1:4">
      <c r="A529" s="3">
        <v>22</v>
      </c>
      <c r="B529" s="6">
        <v>3.6</v>
      </c>
    </row>
    <row r="530" spans="1:4">
      <c r="A530" s="3">
        <v>23</v>
      </c>
      <c r="B530" s="6">
        <v>0.6</v>
      </c>
    </row>
    <row r="531" spans="1:4">
      <c r="A531" s="3">
        <v>24</v>
      </c>
      <c r="B531" s="6">
        <v>-1.8</v>
      </c>
    </row>
    <row r="532" spans="1:4">
      <c r="A532" s="10" t="s">
        <v>87</v>
      </c>
      <c r="B532" s="10" t="s">
        <v>87</v>
      </c>
      <c r="C532" s="10" t="s">
        <v>87</v>
      </c>
      <c r="D532" s="10" t="s">
        <v>87</v>
      </c>
    </row>
    <row r="541" spans="1:4">
      <c r="A541" s="3" t="s">
        <v>127</v>
      </c>
    </row>
    <row r="542" spans="1:4">
      <c r="A542" s="3" t="s">
        <v>130</v>
      </c>
    </row>
    <row r="543" spans="1:4">
      <c r="A543" s="3" t="s">
        <v>83</v>
      </c>
    </row>
    <row r="544" spans="1:4">
      <c r="A544" s="3" t="s">
        <v>189</v>
      </c>
      <c r="B544" s="6"/>
    </row>
    <row r="545" spans="1:4">
      <c r="A545" s="3" t="s">
        <v>190</v>
      </c>
      <c r="B545" s="6"/>
    </row>
    <row r="546" spans="1:4">
      <c r="A546" s="3" t="s">
        <v>85</v>
      </c>
      <c r="B546" s="3" t="s">
        <v>129</v>
      </c>
    </row>
    <row r="547" spans="1:4">
      <c r="A547" s="10" t="s">
        <v>87</v>
      </c>
      <c r="B547" s="10" t="s">
        <v>87</v>
      </c>
      <c r="C547" s="10" t="s">
        <v>87</v>
      </c>
      <c r="D547" s="10" t="s">
        <v>87</v>
      </c>
    </row>
    <row r="548" spans="1:4">
      <c r="A548" s="3">
        <v>1</v>
      </c>
      <c r="B548" s="6">
        <v>0.7</v>
      </c>
    </row>
    <row r="549" spans="1:4">
      <c r="A549" s="3">
        <v>2</v>
      </c>
      <c r="B549" s="6">
        <v>0.1</v>
      </c>
    </row>
    <row r="550" spans="1:4">
      <c r="A550" s="3">
        <v>3</v>
      </c>
      <c r="B550" s="6">
        <v>-0.5</v>
      </c>
    </row>
    <row r="551" spans="1:4">
      <c r="A551" s="3">
        <v>4</v>
      </c>
      <c r="B551" s="6">
        <v>-0.9</v>
      </c>
    </row>
    <row r="552" spans="1:4">
      <c r="A552" s="3">
        <v>5</v>
      </c>
      <c r="B552" s="6">
        <v>-1.5</v>
      </c>
    </row>
    <row r="553" spans="1:4">
      <c r="A553" s="3">
        <v>6</v>
      </c>
      <c r="B553" s="6">
        <v>-1.9</v>
      </c>
    </row>
    <row r="554" spans="1:4">
      <c r="A554" s="3">
        <v>7</v>
      </c>
      <c r="B554" s="6">
        <v>-2.4</v>
      </c>
    </row>
    <row r="555" spans="1:4">
      <c r="A555" s="3">
        <v>8</v>
      </c>
      <c r="B555" s="6">
        <v>-2.6</v>
      </c>
    </row>
    <row r="556" spans="1:4">
      <c r="A556" s="3">
        <v>9</v>
      </c>
      <c r="B556" s="6">
        <v>-1.6</v>
      </c>
    </row>
    <row r="557" spans="1:4">
      <c r="A557" s="3">
        <v>10</v>
      </c>
      <c r="B557" s="6">
        <v>0.2</v>
      </c>
    </row>
    <row r="558" spans="1:4">
      <c r="A558" s="3">
        <v>11</v>
      </c>
      <c r="B558" s="6">
        <v>3</v>
      </c>
    </row>
    <row r="559" spans="1:4">
      <c r="A559" s="3">
        <v>12</v>
      </c>
      <c r="B559" s="6">
        <v>5.5</v>
      </c>
    </row>
    <row r="560" spans="1:4">
      <c r="A560" s="3">
        <v>13</v>
      </c>
      <c r="B560" s="6">
        <v>7.6</v>
      </c>
    </row>
    <row r="561" spans="1:4">
      <c r="A561" s="3">
        <v>14</v>
      </c>
      <c r="B561" s="6">
        <v>9.3000000000000007</v>
      </c>
    </row>
    <row r="562" spans="1:4">
      <c r="A562" s="3">
        <v>15</v>
      </c>
      <c r="B562" s="6">
        <v>10.1</v>
      </c>
    </row>
    <row r="563" spans="1:4">
      <c r="A563" s="3">
        <v>16</v>
      </c>
      <c r="B563" s="6">
        <v>9.9</v>
      </c>
    </row>
    <row r="564" spans="1:4">
      <c r="A564" s="3">
        <v>17</v>
      </c>
      <c r="B564" s="6">
        <v>8.4</v>
      </c>
    </row>
    <row r="565" spans="1:4">
      <c r="A565" s="3">
        <v>18</v>
      </c>
      <c r="B565" s="6">
        <v>6.9</v>
      </c>
    </row>
    <row r="566" spans="1:4">
      <c r="A566" s="3">
        <v>19</v>
      </c>
      <c r="B566" s="6">
        <v>5.9</v>
      </c>
    </row>
    <row r="567" spans="1:4">
      <c r="A567" s="3">
        <v>20</v>
      </c>
      <c r="B567" s="6">
        <v>5.2</v>
      </c>
    </row>
    <row r="568" spans="1:4">
      <c r="A568" s="3">
        <v>21</v>
      </c>
      <c r="B568" s="6">
        <v>4.5</v>
      </c>
    </row>
    <row r="569" spans="1:4">
      <c r="A569" s="3">
        <v>22</v>
      </c>
      <c r="B569" s="6">
        <v>3.9</v>
      </c>
    </row>
    <row r="570" spans="1:4">
      <c r="A570" s="3">
        <v>23</v>
      </c>
      <c r="B570" s="6">
        <v>3.4</v>
      </c>
    </row>
    <row r="571" spans="1:4">
      <c r="A571" s="3">
        <v>24</v>
      </c>
      <c r="B571" s="6">
        <v>2.9</v>
      </c>
    </row>
    <row r="572" spans="1:4">
      <c r="A572" s="10" t="s">
        <v>87</v>
      </c>
      <c r="B572" s="10" t="s">
        <v>87</v>
      </c>
      <c r="C572" s="10" t="s">
        <v>87</v>
      </c>
      <c r="D572" s="10" t="s">
        <v>87</v>
      </c>
    </row>
    <row r="581" spans="1:4">
      <c r="A581" s="3" t="s">
        <v>127</v>
      </c>
    </row>
    <row r="582" spans="1:4">
      <c r="A582" s="3" t="s">
        <v>216</v>
      </c>
    </row>
    <row r="583" spans="1:4">
      <c r="A583" s="3" t="s">
        <v>83</v>
      </c>
    </row>
    <row r="584" spans="1:4">
      <c r="A584" s="3" t="s">
        <v>189</v>
      </c>
      <c r="B584" s="6"/>
    </row>
    <row r="585" spans="1:4">
      <c r="A585" s="3" t="s">
        <v>190</v>
      </c>
      <c r="B585" s="6"/>
    </row>
    <row r="586" spans="1:4">
      <c r="A586" s="3" t="s">
        <v>85</v>
      </c>
      <c r="B586" s="3" t="s">
        <v>129</v>
      </c>
    </row>
    <row r="587" spans="1:4">
      <c r="A587" s="10" t="s">
        <v>87</v>
      </c>
      <c r="B587" s="10" t="s">
        <v>87</v>
      </c>
      <c r="C587" s="10" t="s">
        <v>87</v>
      </c>
      <c r="D587" s="10" t="s">
        <v>87</v>
      </c>
    </row>
    <row r="588" spans="1:4">
      <c r="A588" s="3">
        <v>1</v>
      </c>
      <c r="B588" s="6">
        <v>22.9</v>
      </c>
    </row>
    <row r="589" spans="1:4">
      <c r="A589" s="3">
        <v>2</v>
      </c>
      <c r="B589" s="6">
        <v>21.3</v>
      </c>
    </row>
    <row r="590" spans="1:4">
      <c r="A590" s="3">
        <v>3</v>
      </c>
      <c r="B590" s="6">
        <v>20.399999999999999</v>
      </c>
    </row>
    <row r="591" spans="1:4">
      <c r="A591" s="3">
        <v>4</v>
      </c>
      <c r="B591" s="6">
        <v>19.5</v>
      </c>
    </row>
    <row r="592" spans="1:4">
      <c r="A592" s="3">
        <v>5</v>
      </c>
      <c r="B592" s="6">
        <v>19</v>
      </c>
    </row>
    <row r="593" spans="1:2">
      <c r="A593" s="3">
        <v>6</v>
      </c>
      <c r="B593" s="6">
        <v>19.3</v>
      </c>
    </row>
    <row r="594" spans="1:2">
      <c r="A594" s="3">
        <v>7</v>
      </c>
      <c r="B594" s="6">
        <v>21.4</v>
      </c>
    </row>
    <row r="595" spans="1:2">
      <c r="A595" s="3">
        <v>8</v>
      </c>
      <c r="B595" s="6">
        <v>23.8</v>
      </c>
    </row>
    <row r="596" spans="1:2">
      <c r="A596" s="3">
        <v>9</v>
      </c>
      <c r="B596" s="6">
        <v>26.6</v>
      </c>
    </row>
    <row r="597" spans="1:2">
      <c r="A597" s="3">
        <v>10</v>
      </c>
      <c r="B597" s="6">
        <v>31.2</v>
      </c>
    </row>
    <row r="598" spans="1:2">
      <c r="A598" s="3">
        <v>11</v>
      </c>
      <c r="B598" s="6">
        <v>35.4</v>
      </c>
    </row>
    <row r="599" spans="1:2">
      <c r="A599" s="3">
        <v>12</v>
      </c>
      <c r="B599" s="6">
        <v>40.700000000000003</v>
      </c>
    </row>
    <row r="600" spans="1:2">
      <c r="A600" s="3">
        <v>13</v>
      </c>
      <c r="B600" s="6">
        <v>45.3</v>
      </c>
    </row>
    <row r="601" spans="1:2">
      <c r="A601" s="3">
        <v>14</v>
      </c>
      <c r="B601" s="6">
        <v>48.5</v>
      </c>
    </row>
    <row r="602" spans="1:2">
      <c r="A602" s="3">
        <v>15</v>
      </c>
      <c r="B602" s="6">
        <v>50.5</v>
      </c>
    </row>
    <row r="603" spans="1:2">
      <c r="A603" s="3">
        <v>16</v>
      </c>
      <c r="B603" s="6">
        <v>50.9</v>
      </c>
    </row>
    <row r="604" spans="1:2">
      <c r="A604" s="3">
        <v>17</v>
      </c>
      <c r="B604" s="6">
        <v>50.4</v>
      </c>
    </row>
    <row r="605" spans="1:2">
      <c r="A605" s="3">
        <v>18</v>
      </c>
      <c r="B605" s="6">
        <v>49.2</v>
      </c>
    </row>
    <row r="606" spans="1:2">
      <c r="A606" s="3">
        <v>19</v>
      </c>
      <c r="B606" s="6">
        <v>35.700000000000003</v>
      </c>
    </row>
    <row r="607" spans="1:2">
      <c r="A607" s="3">
        <v>20</v>
      </c>
      <c r="B607" s="6">
        <v>32.1</v>
      </c>
    </row>
    <row r="608" spans="1:2">
      <c r="A608" s="3">
        <v>21</v>
      </c>
      <c r="B608" s="6">
        <v>29.5</v>
      </c>
    </row>
    <row r="609" spans="1:4">
      <c r="A609" s="3">
        <v>22</v>
      </c>
      <c r="B609" s="6">
        <v>27.3</v>
      </c>
    </row>
    <row r="610" spans="1:4">
      <c r="A610" s="3">
        <v>23</v>
      </c>
      <c r="B610" s="6">
        <v>25.9</v>
      </c>
    </row>
    <row r="611" spans="1:4">
      <c r="A611" s="3">
        <v>24</v>
      </c>
      <c r="B611" s="6">
        <v>24.5</v>
      </c>
    </row>
    <row r="612" spans="1:4">
      <c r="A612" s="10" t="s">
        <v>87</v>
      </c>
      <c r="B612" s="10" t="s">
        <v>87</v>
      </c>
      <c r="C612" s="10" t="s">
        <v>87</v>
      </c>
      <c r="D612" s="10" t="s">
        <v>87</v>
      </c>
    </row>
    <row r="621" spans="1:4">
      <c r="A621" s="3" t="s">
        <v>127</v>
      </c>
    </row>
    <row r="622" spans="1:4">
      <c r="A622" s="3" t="s">
        <v>217</v>
      </c>
    </row>
    <row r="623" spans="1:4">
      <c r="A623" s="3" t="s">
        <v>83</v>
      </c>
    </row>
    <row r="624" spans="1:4">
      <c r="A624" s="3" t="s">
        <v>189</v>
      </c>
      <c r="B624" s="6"/>
    </row>
    <row r="625" spans="1:4">
      <c r="A625" s="3" t="s">
        <v>190</v>
      </c>
      <c r="B625" s="6"/>
    </row>
    <row r="626" spans="1:4">
      <c r="A626" s="3" t="s">
        <v>85</v>
      </c>
      <c r="B626" s="3" t="s">
        <v>129</v>
      </c>
    </row>
    <row r="627" spans="1:4">
      <c r="A627" s="10" t="s">
        <v>87</v>
      </c>
      <c r="B627" s="10" t="s">
        <v>87</v>
      </c>
      <c r="C627" s="10" t="s">
        <v>87</v>
      </c>
      <c r="D627" s="10" t="s">
        <v>87</v>
      </c>
    </row>
    <row r="628" spans="1:4">
      <c r="A628" s="3">
        <v>1</v>
      </c>
      <c r="B628" s="6">
        <v>24.6</v>
      </c>
    </row>
    <row r="629" spans="1:4">
      <c r="A629" s="3">
        <v>2</v>
      </c>
      <c r="B629" s="6">
        <v>23.7</v>
      </c>
    </row>
    <row r="630" spans="1:4">
      <c r="A630" s="3">
        <v>3</v>
      </c>
      <c r="B630" s="6">
        <v>23.1</v>
      </c>
    </row>
    <row r="631" spans="1:4">
      <c r="A631" s="3">
        <v>4</v>
      </c>
      <c r="B631" s="6">
        <v>22.4</v>
      </c>
    </row>
    <row r="632" spans="1:4">
      <c r="A632" s="3">
        <v>5</v>
      </c>
      <c r="B632" s="6">
        <v>22</v>
      </c>
    </row>
    <row r="633" spans="1:4">
      <c r="A633" s="3">
        <v>6</v>
      </c>
      <c r="B633" s="6">
        <v>22.2</v>
      </c>
    </row>
    <row r="634" spans="1:4">
      <c r="A634" s="3">
        <v>7</v>
      </c>
      <c r="B634" s="6">
        <v>23.6</v>
      </c>
    </row>
    <row r="635" spans="1:4">
      <c r="A635" s="3">
        <v>8</v>
      </c>
      <c r="B635" s="6">
        <v>26.9</v>
      </c>
    </row>
    <row r="636" spans="1:4">
      <c r="A636" s="3">
        <v>9</v>
      </c>
      <c r="B636" s="6">
        <v>28.8</v>
      </c>
    </row>
    <row r="637" spans="1:4">
      <c r="A637" s="3">
        <v>10</v>
      </c>
      <c r="B637" s="6">
        <v>30.1</v>
      </c>
    </row>
    <row r="638" spans="1:4">
      <c r="A638" s="3">
        <v>11</v>
      </c>
      <c r="B638" s="6">
        <v>31.3</v>
      </c>
    </row>
    <row r="639" spans="1:4">
      <c r="A639" s="3">
        <v>12</v>
      </c>
      <c r="B639" s="6">
        <v>32.4</v>
      </c>
    </row>
    <row r="640" spans="1:4">
      <c r="A640" s="3">
        <v>13</v>
      </c>
      <c r="B640" s="6">
        <v>33.4</v>
      </c>
    </row>
    <row r="641" spans="1:4">
      <c r="A641" s="3">
        <v>14</v>
      </c>
      <c r="B641" s="6">
        <v>34.1</v>
      </c>
    </row>
    <row r="642" spans="1:4">
      <c r="A642" s="3">
        <v>15</v>
      </c>
      <c r="B642" s="6">
        <v>34.4</v>
      </c>
    </row>
    <row r="643" spans="1:4">
      <c r="A643" s="3">
        <v>16</v>
      </c>
      <c r="B643" s="6">
        <v>34.4</v>
      </c>
    </row>
    <row r="644" spans="1:4">
      <c r="A644" s="3">
        <v>17</v>
      </c>
      <c r="B644" s="6">
        <v>34.5</v>
      </c>
    </row>
    <row r="645" spans="1:4">
      <c r="A645" s="3">
        <v>18</v>
      </c>
      <c r="B645" s="6">
        <v>34.4</v>
      </c>
    </row>
    <row r="646" spans="1:4">
      <c r="A646" s="3">
        <v>19</v>
      </c>
      <c r="B646" s="6">
        <v>30.5</v>
      </c>
    </row>
    <row r="647" spans="1:4">
      <c r="A647" s="3">
        <v>20</v>
      </c>
      <c r="B647" s="6">
        <v>29.4</v>
      </c>
    </row>
    <row r="648" spans="1:4">
      <c r="A648" s="3">
        <v>21</v>
      </c>
      <c r="B648" s="6">
        <v>28.6</v>
      </c>
    </row>
    <row r="649" spans="1:4">
      <c r="A649" s="3">
        <v>22</v>
      </c>
      <c r="B649" s="6">
        <v>27.5</v>
      </c>
    </row>
    <row r="650" spans="1:4">
      <c r="A650" s="3">
        <v>23</v>
      </c>
      <c r="B650" s="6">
        <v>26.9</v>
      </c>
    </row>
    <row r="651" spans="1:4">
      <c r="A651" s="3">
        <v>24</v>
      </c>
      <c r="B651" s="6">
        <v>26.1</v>
      </c>
    </row>
    <row r="652" spans="1:4">
      <c r="A652" s="10" t="s">
        <v>87</v>
      </c>
      <c r="B652" s="10" t="s">
        <v>87</v>
      </c>
      <c r="C652" s="10" t="s">
        <v>87</v>
      </c>
      <c r="D652" s="10" t="s">
        <v>87</v>
      </c>
    </row>
    <row r="661" spans="1:4">
      <c r="A661" s="3" t="s">
        <v>218</v>
      </c>
    </row>
    <row r="662" spans="1:4">
      <c r="A662" s="3" t="s">
        <v>134</v>
      </c>
    </row>
    <row r="663" spans="1:4">
      <c r="A663" s="3" t="s">
        <v>135</v>
      </c>
    </row>
    <row r="664" spans="1:4">
      <c r="A664" s="3" t="s">
        <v>189</v>
      </c>
      <c r="B664" s="6"/>
    </row>
    <row r="665" spans="1:4">
      <c r="A665" s="3" t="s">
        <v>190</v>
      </c>
      <c r="B665" s="6"/>
    </row>
    <row r="666" spans="1:4">
      <c r="A666" s="3" t="s">
        <v>85</v>
      </c>
      <c r="B666" s="7" t="s">
        <v>136</v>
      </c>
    </row>
    <row r="667" spans="1:4">
      <c r="A667" s="10" t="s">
        <v>87</v>
      </c>
      <c r="B667" s="10" t="s">
        <v>87</v>
      </c>
      <c r="C667" s="10" t="s">
        <v>87</v>
      </c>
      <c r="D667" s="10" t="s">
        <v>87</v>
      </c>
    </row>
    <row r="668" spans="1:4">
      <c r="A668" s="3">
        <v>1</v>
      </c>
      <c r="B668" s="6">
        <v>3.57</v>
      </c>
    </row>
    <row r="669" spans="1:4">
      <c r="A669" s="3">
        <v>2</v>
      </c>
      <c r="B669" s="6">
        <v>3.69</v>
      </c>
    </row>
    <row r="670" spans="1:4">
      <c r="A670" s="3">
        <v>3</v>
      </c>
      <c r="B670" s="6">
        <v>3.73</v>
      </c>
    </row>
    <row r="671" spans="1:4">
      <c r="A671" s="3">
        <v>4</v>
      </c>
      <c r="B671" s="6">
        <v>3.74</v>
      </c>
    </row>
    <row r="672" spans="1:4">
      <c r="A672" s="3">
        <v>5</v>
      </c>
      <c r="B672" s="6">
        <v>3.75</v>
      </c>
    </row>
    <row r="673" spans="1:2">
      <c r="A673" s="3">
        <v>6</v>
      </c>
      <c r="B673" s="6">
        <v>3.75</v>
      </c>
    </row>
    <row r="674" spans="1:2">
      <c r="A674" s="3">
        <v>7</v>
      </c>
      <c r="B674" s="6">
        <v>3.75</v>
      </c>
    </row>
    <row r="675" spans="1:2">
      <c r="A675" s="3">
        <v>8</v>
      </c>
      <c r="B675" s="6">
        <v>3.45</v>
      </c>
    </row>
    <row r="676" spans="1:2">
      <c r="A676" s="3">
        <v>9</v>
      </c>
      <c r="B676" s="6">
        <v>2.06</v>
      </c>
    </row>
    <row r="677" spans="1:2">
      <c r="A677" s="3">
        <v>10</v>
      </c>
      <c r="B677" s="6">
        <v>0.57999999999999996</v>
      </c>
    </row>
    <row r="678" spans="1:2">
      <c r="A678" s="3">
        <v>11</v>
      </c>
      <c r="B678" s="6">
        <v>-0.08</v>
      </c>
    </row>
    <row r="679" spans="1:2">
      <c r="A679" s="3">
        <v>12</v>
      </c>
      <c r="B679" s="6">
        <v>-1.97</v>
      </c>
    </row>
    <row r="680" spans="1:2">
      <c r="A680" s="3">
        <v>13</v>
      </c>
      <c r="B680" s="6">
        <v>-3.36</v>
      </c>
    </row>
    <row r="681" spans="1:2">
      <c r="A681" s="3">
        <v>14</v>
      </c>
      <c r="B681" s="6">
        <v>-3.62</v>
      </c>
    </row>
    <row r="682" spans="1:2">
      <c r="A682" s="3">
        <v>15</v>
      </c>
      <c r="B682" s="6">
        <v>-2.97</v>
      </c>
    </row>
    <row r="683" spans="1:2">
      <c r="A683" s="3">
        <v>16</v>
      </c>
      <c r="B683" s="6">
        <v>-1.47</v>
      </c>
    </row>
    <row r="684" spans="1:2">
      <c r="A684" s="3">
        <v>17</v>
      </c>
      <c r="B684" s="6">
        <v>-0.02</v>
      </c>
    </row>
    <row r="685" spans="1:2">
      <c r="A685" s="3">
        <v>18</v>
      </c>
      <c r="B685" s="6">
        <v>0.43</v>
      </c>
    </row>
    <row r="686" spans="1:2">
      <c r="A686" s="3">
        <v>19</v>
      </c>
      <c r="B686" s="6">
        <v>1.83</v>
      </c>
    </row>
    <row r="687" spans="1:2">
      <c r="A687" s="3">
        <v>20</v>
      </c>
      <c r="B687" s="6">
        <v>2.57</v>
      </c>
    </row>
    <row r="688" spans="1:2">
      <c r="A688" s="3">
        <v>21</v>
      </c>
      <c r="B688" s="6">
        <v>2.98</v>
      </c>
    </row>
    <row r="689" spans="1:4">
      <c r="A689" s="3">
        <v>22</v>
      </c>
      <c r="B689" s="6">
        <v>3.19</v>
      </c>
    </row>
    <row r="690" spans="1:4">
      <c r="A690" s="3">
        <v>23</v>
      </c>
      <c r="B690" s="6">
        <v>3.25</v>
      </c>
    </row>
    <row r="691" spans="1:4">
      <c r="A691" s="3">
        <v>24</v>
      </c>
      <c r="B691" s="6">
        <v>3.26</v>
      </c>
    </row>
    <row r="692" spans="1:4">
      <c r="A692" s="10" t="s">
        <v>87</v>
      </c>
      <c r="B692" s="10" t="s">
        <v>87</v>
      </c>
      <c r="C692" s="10" t="s">
        <v>87</v>
      </c>
      <c r="D692" s="10" t="s">
        <v>87</v>
      </c>
    </row>
    <row r="701" spans="1:4">
      <c r="A701" s="3" t="s">
        <v>218</v>
      </c>
    </row>
    <row r="702" spans="1:4">
      <c r="A702" s="3" t="s">
        <v>137</v>
      </c>
    </row>
    <row r="703" spans="1:4">
      <c r="A703" s="3" t="s">
        <v>135</v>
      </c>
    </row>
    <row r="704" spans="1:4">
      <c r="A704" s="3" t="s">
        <v>189</v>
      </c>
      <c r="B704" s="6"/>
    </row>
    <row r="705" spans="1:4">
      <c r="A705" s="3" t="s">
        <v>190</v>
      </c>
      <c r="B705" s="6"/>
    </row>
    <row r="706" spans="1:4">
      <c r="A706" s="3" t="s">
        <v>85</v>
      </c>
      <c r="B706" s="7" t="s">
        <v>136</v>
      </c>
    </row>
    <row r="707" spans="1:4">
      <c r="A707" s="10" t="s">
        <v>87</v>
      </c>
      <c r="B707" s="10" t="s">
        <v>87</v>
      </c>
      <c r="C707" s="10" t="s">
        <v>87</v>
      </c>
      <c r="D707" s="10" t="s">
        <v>87</v>
      </c>
    </row>
    <row r="708" spans="1:4">
      <c r="A708" s="3">
        <v>1</v>
      </c>
      <c r="B708" s="6">
        <v>2.69</v>
      </c>
    </row>
    <row r="709" spans="1:4">
      <c r="A709" s="3">
        <v>2</v>
      </c>
      <c r="B709" s="6">
        <v>2.83</v>
      </c>
    </row>
    <row r="710" spans="1:4">
      <c r="A710" s="3">
        <v>3</v>
      </c>
      <c r="B710" s="6">
        <v>2.9</v>
      </c>
    </row>
    <row r="711" spans="1:4">
      <c r="A711" s="3">
        <v>4</v>
      </c>
      <c r="B711" s="6">
        <v>2.98</v>
      </c>
    </row>
    <row r="712" spans="1:4">
      <c r="A712" s="3">
        <v>5</v>
      </c>
      <c r="B712" s="6">
        <v>3.06</v>
      </c>
    </row>
    <row r="713" spans="1:4">
      <c r="A713" s="3">
        <v>6</v>
      </c>
      <c r="B713" s="6">
        <v>3.12</v>
      </c>
    </row>
    <row r="714" spans="1:4">
      <c r="A714" s="3">
        <v>7</v>
      </c>
      <c r="B714" s="6">
        <v>3.17</v>
      </c>
    </row>
    <row r="715" spans="1:4">
      <c r="A715" s="3">
        <v>8</v>
      </c>
      <c r="B715" s="6">
        <v>3.06</v>
      </c>
    </row>
    <row r="716" spans="1:4">
      <c r="A716" s="3">
        <v>9</v>
      </c>
      <c r="B716" s="6">
        <v>2.44</v>
      </c>
    </row>
    <row r="717" spans="1:4">
      <c r="A717" s="3">
        <v>10</v>
      </c>
      <c r="B717" s="6">
        <v>1.77</v>
      </c>
    </row>
    <row r="718" spans="1:4">
      <c r="A718" s="3">
        <v>11</v>
      </c>
      <c r="B718" s="6">
        <v>0.99</v>
      </c>
    </row>
    <row r="719" spans="1:4">
      <c r="A719" s="3">
        <v>12</v>
      </c>
      <c r="B719" s="6">
        <v>0.27</v>
      </c>
    </row>
    <row r="720" spans="1:4">
      <c r="A720" s="3">
        <v>13</v>
      </c>
      <c r="B720" s="6">
        <v>0</v>
      </c>
    </row>
    <row r="721" spans="1:4">
      <c r="A721" s="3">
        <v>14</v>
      </c>
      <c r="B721" s="6">
        <v>0</v>
      </c>
    </row>
    <row r="722" spans="1:4">
      <c r="A722" s="3">
        <v>15</v>
      </c>
      <c r="B722" s="6">
        <v>0</v>
      </c>
    </row>
    <row r="723" spans="1:4">
      <c r="A723" s="3">
        <v>16</v>
      </c>
      <c r="B723" s="6">
        <v>0</v>
      </c>
    </row>
    <row r="724" spans="1:4">
      <c r="A724" s="3">
        <v>17</v>
      </c>
      <c r="B724" s="6">
        <v>0.12</v>
      </c>
    </row>
    <row r="725" spans="1:4">
      <c r="A725" s="3">
        <v>18</v>
      </c>
      <c r="B725" s="6">
        <v>0.61</v>
      </c>
    </row>
    <row r="726" spans="1:4">
      <c r="A726" s="3">
        <v>19</v>
      </c>
      <c r="B726" s="6">
        <v>0.98</v>
      </c>
    </row>
    <row r="727" spans="1:4">
      <c r="A727" s="3">
        <v>20</v>
      </c>
      <c r="B727" s="6">
        <v>1.22</v>
      </c>
    </row>
    <row r="728" spans="1:4">
      <c r="A728" s="3">
        <v>21</v>
      </c>
      <c r="B728" s="6">
        <v>1.45</v>
      </c>
    </row>
    <row r="729" spans="1:4">
      <c r="A729" s="3">
        <v>22</v>
      </c>
      <c r="B729" s="6">
        <v>1.64</v>
      </c>
    </row>
    <row r="730" spans="1:4">
      <c r="A730" s="3">
        <v>23</v>
      </c>
      <c r="B730" s="6">
        <v>1.75</v>
      </c>
    </row>
    <row r="731" spans="1:4">
      <c r="A731" s="3">
        <v>24</v>
      </c>
      <c r="B731" s="6">
        <v>1.85</v>
      </c>
    </row>
    <row r="732" spans="1:4">
      <c r="A732" s="10" t="s">
        <v>87</v>
      </c>
      <c r="B732" s="10" t="s">
        <v>87</v>
      </c>
      <c r="C732" s="10" t="s">
        <v>87</v>
      </c>
      <c r="D732" s="10" t="s">
        <v>87</v>
      </c>
    </row>
    <row r="741" spans="1:4">
      <c r="A741" s="3" t="s">
        <v>138</v>
      </c>
    </row>
    <row r="742" spans="1:4">
      <c r="A742" s="3" t="s">
        <v>139</v>
      </c>
    </row>
    <row r="743" spans="1:4">
      <c r="A743" s="3" t="s">
        <v>140</v>
      </c>
    </row>
    <row r="744" spans="1:4">
      <c r="A744" s="3" t="s">
        <v>83</v>
      </c>
    </row>
    <row r="745" spans="1:4">
      <c r="A745" s="3" t="s">
        <v>189</v>
      </c>
      <c r="B745" s="6"/>
    </row>
    <row r="746" spans="1:4">
      <c r="A746" s="3" t="s">
        <v>190</v>
      </c>
      <c r="B746" s="6"/>
    </row>
    <row r="747" spans="1:4">
      <c r="A747" s="3" t="s">
        <v>141</v>
      </c>
      <c r="B747" s="7" t="s">
        <v>142</v>
      </c>
    </row>
    <row r="748" spans="1:4">
      <c r="A748" s="10" t="s">
        <v>87</v>
      </c>
      <c r="B748" s="10" t="s">
        <v>87</v>
      </c>
      <c r="C748" s="10" t="s">
        <v>87</v>
      </c>
      <c r="D748" s="10" t="s">
        <v>87</v>
      </c>
    </row>
    <row r="749" spans="1:4">
      <c r="A749" s="3">
        <v>-50</v>
      </c>
      <c r="B749" s="6"/>
    </row>
    <row r="750" spans="1:4">
      <c r="A750" s="3">
        <v>-49</v>
      </c>
      <c r="B750" s="6"/>
    </row>
    <row r="751" spans="1:4">
      <c r="A751" s="3">
        <v>-48</v>
      </c>
      <c r="B751" s="6"/>
    </row>
    <row r="752" spans="1:4">
      <c r="A752" s="3">
        <v>-47</v>
      </c>
      <c r="B752" s="6"/>
    </row>
    <row r="753" spans="1:2">
      <c r="A753" s="3">
        <v>-46</v>
      </c>
      <c r="B753" s="6"/>
    </row>
    <row r="754" spans="1:2">
      <c r="A754" s="3">
        <v>-45</v>
      </c>
      <c r="B754" s="6"/>
    </row>
    <row r="755" spans="1:2">
      <c r="A755" s="3">
        <v>-44</v>
      </c>
      <c r="B755" s="6"/>
    </row>
    <row r="756" spans="1:2">
      <c r="A756" s="3">
        <v>-43</v>
      </c>
      <c r="B756" s="6"/>
    </row>
    <row r="757" spans="1:2">
      <c r="A757" s="3">
        <v>-42</v>
      </c>
      <c r="B757" s="6"/>
    </row>
    <row r="758" spans="1:2">
      <c r="A758" s="3">
        <v>-41</v>
      </c>
      <c r="B758" s="6"/>
    </row>
    <row r="759" spans="1:2">
      <c r="A759" s="3">
        <v>-40</v>
      </c>
      <c r="B759" s="6"/>
    </row>
    <row r="760" spans="1:2">
      <c r="A760" s="3">
        <v>-39</v>
      </c>
      <c r="B760" s="6"/>
    </row>
    <row r="761" spans="1:2">
      <c r="A761" s="3">
        <v>-38</v>
      </c>
      <c r="B761" s="6"/>
    </row>
    <row r="762" spans="1:2">
      <c r="A762" s="3">
        <v>-37</v>
      </c>
      <c r="B762" s="6"/>
    </row>
    <row r="763" spans="1:2">
      <c r="A763" s="3">
        <v>-36</v>
      </c>
      <c r="B763" s="6"/>
    </row>
    <row r="764" spans="1:2">
      <c r="A764" s="3">
        <v>-35</v>
      </c>
      <c r="B764" s="6"/>
    </row>
    <row r="765" spans="1:2">
      <c r="A765" s="3">
        <v>-34</v>
      </c>
      <c r="B765" s="6"/>
    </row>
    <row r="766" spans="1:2">
      <c r="A766" s="3">
        <v>-33</v>
      </c>
      <c r="B766" s="6"/>
    </row>
    <row r="767" spans="1:2">
      <c r="A767" s="3">
        <v>-32</v>
      </c>
      <c r="B767" s="6"/>
    </row>
    <row r="768" spans="1:2">
      <c r="A768" s="3">
        <v>-31</v>
      </c>
      <c r="B768" s="6"/>
    </row>
    <row r="769" spans="1:2">
      <c r="A769" s="3">
        <v>-30</v>
      </c>
      <c r="B769" s="6"/>
    </row>
    <row r="770" spans="1:2">
      <c r="A770" s="3">
        <v>-29</v>
      </c>
      <c r="B770" s="6"/>
    </row>
    <row r="771" spans="1:2">
      <c r="A771" s="3">
        <v>-28</v>
      </c>
      <c r="B771" s="6"/>
    </row>
    <row r="772" spans="1:2">
      <c r="A772" s="3">
        <v>-27</v>
      </c>
      <c r="B772" s="6"/>
    </row>
    <row r="773" spans="1:2">
      <c r="A773" s="3">
        <v>-26</v>
      </c>
      <c r="B773" s="6"/>
    </row>
    <row r="774" spans="1:2">
      <c r="A774" s="3">
        <v>-25</v>
      </c>
      <c r="B774" s="6"/>
    </row>
    <row r="775" spans="1:2">
      <c r="A775" s="3">
        <v>-24</v>
      </c>
      <c r="B775" s="6"/>
    </row>
    <row r="776" spans="1:2">
      <c r="A776" s="3">
        <v>-23</v>
      </c>
      <c r="B776" s="6"/>
    </row>
    <row r="777" spans="1:2">
      <c r="A777" s="3">
        <v>-22</v>
      </c>
      <c r="B777" s="6"/>
    </row>
    <row r="778" spans="1:2">
      <c r="A778" s="3">
        <v>-21</v>
      </c>
      <c r="B778" s="6"/>
    </row>
    <row r="779" spans="1:2">
      <c r="A779" s="3">
        <v>-20</v>
      </c>
      <c r="B779" s="6"/>
    </row>
    <row r="780" spans="1:2">
      <c r="A780" s="3">
        <v>-19</v>
      </c>
      <c r="B780" s="6">
        <v>0</v>
      </c>
    </row>
    <row r="781" spans="1:2">
      <c r="A781" s="3">
        <v>-18</v>
      </c>
      <c r="B781" s="6">
        <v>0</v>
      </c>
    </row>
    <row r="782" spans="1:2">
      <c r="A782" s="3">
        <v>-17</v>
      </c>
      <c r="B782" s="6">
        <v>0</v>
      </c>
    </row>
    <row r="783" spans="1:2">
      <c r="A783" s="3">
        <v>-16</v>
      </c>
      <c r="B783" s="6">
        <v>0</v>
      </c>
    </row>
    <row r="784" spans="1:2">
      <c r="A784" s="3">
        <v>-15</v>
      </c>
      <c r="B784" s="6">
        <v>0</v>
      </c>
    </row>
    <row r="785" spans="1:2">
      <c r="A785" s="3">
        <v>-14</v>
      </c>
      <c r="B785" s="6">
        <v>0</v>
      </c>
    </row>
    <row r="786" spans="1:2">
      <c r="A786" s="3">
        <v>-13</v>
      </c>
      <c r="B786" s="6">
        <v>0</v>
      </c>
    </row>
    <row r="787" spans="1:2">
      <c r="A787" s="3">
        <v>-12</v>
      </c>
      <c r="B787" s="6">
        <v>0</v>
      </c>
    </row>
    <row r="788" spans="1:2">
      <c r="A788" s="3">
        <v>-11</v>
      </c>
      <c r="B788" s="6">
        <v>0</v>
      </c>
    </row>
    <row r="789" spans="1:2">
      <c r="A789" s="3">
        <v>-10</v>
      </c>
      <c r="B789" s="6">
        <v>0</v>
      </c>
    </row>
    <row r="790" spans="1:2">
      <c r="A790" s="3">
        <v>-9</v>
      </c>
      <c r="B790" s="6">
        <v>0</v>
      </c>
    </row>
    <row r="791" spans="1:2">
      <c r="A791" s="3">
        <v>-8</v>
      </c>
      <c r="B791" s="6">
        <v>0</v>
      </c>
    </row>
    <row r="792" spans="1:2">
      <c r="A792" s="3">
        <v>-7</v>
      </c>
      <c r="B792" s="6">
        <v>0</v>
      </c>
    </row>
    <row r="793" spans="1:2">
      <c r="A793" s="3">
        <v>-6</v>
      </c>
      <c r="B793" s="6">
        <v>0</v>
      </c>
    </row>
    <row r="794" spans="1:2">
      <c r="A794" s="3">
        <v>-5</v>
      </c>
      <c r="B794" s="6">
        <v>0</v>
      </c>
    </row>
    <row r="795" spans="1:2">
      <c r="A795" s="3">
        <v>-4</v>
      </c>
      <c r="B795" s="6">
        <v>2</v>
      </c>
    </row>
    <row r="796" spans="1:2">
      <c r="A796" s="3">
        <v>-3</v>
      </c>
      <c r="B796" s="6">
        <v>5</v>
      </c>
    </row>
    <row r="797" spans="1:2">
      <c r="A797" s="3">
        <v>-2</v>
      </c>
      <c r="B797" s="6">
        <v>5</v>
      </c>
    </row>
    <row r="798" spans="1:2">
      <c r="A798" s="3">
        <v>-1</v>
      </c>
      <c r="B798" s="6">
        <v>8</v>
      </c>
    </row>
    <row r="799" spans="1:2">
      <c r="A799" s="3">
        <v>0</v>
      </c>
      <c r="B799" s="6">
        <v>14</v>
      </c>
    </row>
    <row r="800" spans="1:2">
      <c r="A800" s="3">
        <v>1</v>
      </c>
      <c r="B800" s="6">
        <v>14</v>
      </c>
    </row>
    <row r="801" spans="1:2">
      <c r="A801" s="3">
        <v>2</v>
      </c>
      <c r="B801" s="6">
        <v>19</v>
      </c>
    </row>
    <row r="802" spans="1:2">
      <c r="A802" s="3">
        <v>3</v>
      </c>
      <c r="B802" s="6">
        <v>16</v>
      </c>
    </row>
    <row r="803" spans="1:2">
      <c r="A803" s="3">
        <v>4</v>
      </c>
      <c r="B803" s="6">
        <v>20</v>
      </c>
    </row>
    <row r="804" spans="1:2">
      <c r="A804" s="3">
        <v>5</v>
      </c>
      <c r="B804" s="6">
        <v>23</v>
      </c>
    </row>
    <row r="805" spans="1:2">
      <c r="A805" s="3">
        <v>6</v>
      </c>
      <c r="B805" s="6">
        <v>31</v>
      </c>
    </row>
    <row r="806" spans="1:2">
      <c r="A806" s="3">
        <v>7</v>
      </c>
      <c r="B806" s="6">
        <v>30</v>
      </c>
    </row>
    <row r="807" spans="1:2">
      <c r="A807" s="3">
        <v>8</v>
      </c>
      <c r="B807" s="6">
        <v>46</v>
      </c>
    </row>
    <row r="808" spans="1:2">
      <c r="A808" s="3">
        <v>9</v>
      </c>
      <c r="B808" s="6">
        <v>51</v>
      </c>
    </row>
    <row r="809" spans="1:2">
      <c r="A809" s="3">
        <v>10</v>
      </c>
      <c r="B809" s="6">
        <v>62</v>
      </c>
    </row>
    <row r="810" spans="1:2">
      <c r="A810" s="3">
        <v>11</v>
      </c>
      <c r="B810" s="6">
        <v>99</v>
      </c>
    </row>
    <row r="811" spans="1:2">
      <c r="A811" s="3">
        <v>12</v>
      </c>
      <c r="B811" s="6">
        <v>118</v>
      </c>
    </row>
    <row r="812" spans="1:2">
      <c r="A812" s="3">
        <v>13</v>
      </c>
      <c r="B812" s="6">
        <v>141</v>
      </c>
    </row>
    <row r="813" spans="1:2">
      <c r="A813" s="3">
        <v>14</v>
      </c>
      <c r="B813" s="6">
        <v>164</v>
      </c>
    </row>
    <row r="814" spans="1:2">
      <c r="A814" s="3">
        <v>15</v>
      </c>
      <c r="B814" s="6">
        <v>184</v>
      </c>
    </row>
    <row r="815" spans="1:2">
      <c r="A815" s="3">
        <v>16</v>
      </c>
      <c r="B815" s="6">
        <v>232</v>
      </c>
    </row>
    <row r="816" spans="1:2">
      <c r="A816" s="3">
        <v>17</v>
      </c>
      <c r="B816" s="6">
        <v>268</v>
      </c>
    </row>
    <row r="817" spans="1:2">
      <c r="A817" s="3">
        <v>18</v>
      </c>
      <c r="B817" s="6">
        <v>322</v>
      </c>
    </row>
    <row r="818" spans="1:2">
      <c r="A818" s="3">
        <v>19</v>
      </c>
      <c r="B818" s="6">
        <v>330</v>
      </c>
    </row>
    <row r="819" spans="1:2">
      <c r="A819" s="3">
        <v>20</v>
      </c>
      <c r="B819" s="6">
        <v>371</v>
      </c>
    </row>
    <row r="820" spans="1:2">
      <c r="A820" s="3">
        <v>21</v>
      </c>
      <c r="B820" s="6">
        <v>384</v>
      </c>
    </row>
    <row r="821" spans="1:2">
      <c r="A821" s="3">
        <v>22</v>
      </c>
      <c r="B821" s="6">
        <v>397</v>
      </c>
    </row>
    <row r="822" spans="1:2">
      <c r="A822" s="3">
        <v>23</v>
      </c>
      <c r="B822" s="6">
        <v>368</v>
      </c>
    </row>
    <row r="823" spans="1:2">
      <c r="A823" s="3">
        <v>24</v>
      </c>
      <c r="B823" s="6">
        <v>416</v>
      </c>
    </row>
    <row r="824" spans="1:2">
      <c r="A824" s="3">
        <v>25</v>
      </c>
      <c r="B824" s="6">
        <v>402</v>
      </c>
    </row>
    <row r="825" spans="1:2">
      <c r="A825" s="3">
        <v>26</v>
      </c>
      <c r="B825" s="6">
        <v>472</v>
      </c>
    </row>
    <row r="826" spans="1:2">
      <c r="A826" s="3">
        <v>27</v>
      </c>
      <c r="B826" s="6">
        <v>435</v>
      </c>
    </row>
    <row r="827" spans="1:2">
      <c r="A827" s="3">
        <v>28</v>
      </c>
      <c r="B827" s="6">
        <v>440</v>
      </c>
    </row>
    <row r="828" spans="1:2">
      <c r="A828" s="3">
        <v>29</v>
      </c>
      <c r="B828" s="6">
        <v>446</v>
      </c>
    </row>
    <row r="829" spans="1:2">
      <c r="A829" s="3">
        <v>30</v>
      </c>
      <c r="B829" s="6">
        <v>407</v>
      </c>
    </row>
    <row r="830" spans="1:2">
      <c r="A830" s="3">
        <v>31</v>
      </c>
      <c r="B830" s="6">
        <v>358</v>
      </c>
    </row>
    <row r="831" spans="1:2">
      <c r="A831" s="3">
        <v>32</v>
      </c>
      <c r="B831" s="6">
        <v>336</v>
      </c>
    </row>
    <row r="832" spans="1:2">
      <c r="A832" s="3">
        <v>33</v>
      </c>
      <c r="B832" s="6">
        <v>318</v>
      </c>
    </row>
    <row r="833" spans="1:2">
      <c r="A833" s="3">
        <v>34</v>
      </c>
      <c r="B833" s="6">
        <v>250</v>
      </c>
    </row>
    <row r="834" spans="1:2">
      <c r="A834" s="3">
        <v>35</v>
      </c>
      <c r="B834" s="6">
        <v>199</v>
      </c>
    </row>
    <row r="835" spans="1:2">
      <c r="A835" s="3">
        <v>36</v>
      </c>
      <c r="B835" s="6">
        <v>188</v>
      </c>
    </row>
    <row r="836" spans="1:2">
      <c r="A836" s="3">
        <v>37</v>
      </c>
      <c r="B836" s="6">
        <v>132</v>
      </c>
    </row>
    <row r="837" spans="1:2">
      <c r="A837" s="3">
        <v>38</v>
      </c>
      <c r="B837" s="6">
        <v>106</v>
      </c>
    </row>
    <row r="838" spans="1:2">
      <c r="A838" s="3">
        <v>39</v>
      </c>
      <c r="B838" s="6">
        <v>73</v>
      </c>
    </row>
    <row r="839" spans="1:2">
      <c r="A839" s="3">
        <v>40</v>
      </c>
      <c r="B839" s="6">
        <v>40</v>
      </c>
    </row>
    <row r="840" spans="1:2">
      <c r="A840" s="3">
        <v>41</v>
      </c>
      <c r="B840" s="6">
        <v>15</v>
      </c>
    </row>
    <row r="841" spans="1:2">
      <c r="A841" s="3">
        <v>42</v>
      </c>
      <c r="B841" s="6">
        <v>3</v>
      </c>
    </row>
    <row r="842" spans="1:2">
      <c r="A842" s="3">
        <v>43</v>
      </c>
      <c r="B842" s="6">
        <v>0</v>
      </c>
    </row>
    <row r="843" spans="1:2">
      <c r="A843" s="3">
        <v>44</v>
      </c>
      <c r="B843" s="6">
        <v>0</v>
      </c>
    </row>
    <row r="844" spans="1:2">
      <c r="A844" s="3">
        <v>45</v>
      </c>
      <c r="B844" s="6">
        <v>0</v>
      </c>
    </row>
    <row r="845" spans="1:2">
      <c r="A845" s="3">
        <v>46</v>
      </c>
      <c r="B845" s="6">
        <v>0</v>
      </c>
    </row>
    <row r="846" spans="1:2">
      <c r="A846" s="3">
        <v>47</v>
      </c>
      <c r="B846" s="6">
        <v>0</v>
      </c>
    </row>
    <row r="847" spans="1:2">
      <c r="A847" s="3">
        <v>48</v>
      </c>
      <c r="B847" s="6">
        <v>0</v>
      </c>
    </row>
    <row r="848" spans="1:2">
      <c r="A848" s="3">
        <v>49</v>
      </c>
      <c r="B848" s="6">
        <v>0</v>
      </c>
    </row>
    <row r="849" spans="1:2">
      <c r="A849" s="3">
        <v>50</v>
      </c>
      <c r="B849" s="6">
        <v>0</v>
      </c>
    </row>
    <row r="850" spans="1:2">
      <c r="A850" s="3">
        <v>51</v>
      </c>
      <c r="B850" s="6">
        <v>0</v>
      </c>
    </row>
    <row r="851" spans="1:2">
      <c r="A851" s="3">
        <v>52</v>
      </c>
      <c r="B851" s="6">
        <v>0</v>
      </c>
    </row>
    <row r="852" spans="1:2">
      <c r="A852" s="3">
        <v>53</v>
      </c>
      <c r="B852" s="6">
        <v>0</v>
      </c>
    </row>
    <row r="853" spans="1:2">
      <c r="A853" s="3">
        <v>54</v>
      </c>
      <c r="B853" s="6">
        <v>0</v>
      </c>
    </row>
    <row r="854" spans="1:2">
      <c r="A854" s="3">
        <v>55</v>
      </c>
      <c r="B854" s="6">
        <v>0</v>
      </c>
    </row>
    <row r="855" spans="1:2">
      <c r="A855" s="3">
        <v>56</v>
      </c>
      <c r="B855" s="6">
        <v>0</v>
      </c>
    </row>
    <row r="856" spans="1:2">
      <c r="A856" s="3">
        <v>57</v>
      </c>
      <c r="B856" s="6">
        <v>0</v>
      </c>
    </row>
    <row r="857" spans="1:2">
      <c r="A857" s="3">
        <v>58</v>
      </c>
      <c r="B857" s="6">
        <v>0</v>
      </c>
    </row>
    <row r="858" spans="1:2">
      <c r="A858" s="3">
        <v>59</v>
      </c>
      <c r="B858" s="6">
        <v>0</v>
      </c>
    </row>
    <row r="859" spans="1:2">
      <c r="A859" s="3">
        <v>60</v>
      </c>
      <c r="B859" s="6">
        <v>0</v>
      </c>
    </row>
    <row r="860" spans="1:2">
      <c r="A860" s="3">
        <v>61</v>
      </c>
      <c r="B860" s="6">
        <v>0</v>
      </c>
    </row>
    <row r="861" spans="1:2">
      <c r="A861" s="3">
        <v>62</v>
      </c>
      <c r="B861" s="6">
        <v>0</v>
      </c>
    </row>
    <row r="862" spans="1:2">
      <c r="A862" s="3">
        <v>63</v>
      </c>
      <c r="B862" s="6">
        <v>0</v>
      </c>
    </row>
    <row r="863" spans="1:2">
      <c r="A863" s="3">
        <v>64</v>
      </c>
      <c r="B863" s="6">
        <v>0</v>
      </c>
    </row>
    <row r="864" spans="1:2">
      <c r="A864" s="3">
        <v>65</v>
      </c>
      <c r="B864" s="6">
        <v>0</v>
      </c>
    </row>
    <row r="865" spans="1:2">
      <c r="A865" s="3">
        <v>66</v>
      </c>
      <c r="B865" s="6">
        <v>0</v>
      </c>
    </row>
    <row r="866" spans="1:2">
      <c r="A866" s="3">
        <v>67</v>
      </c>
      <c r="B866" s="6">
        <v>0</v>
      </c>
    </row>
    <row r="867" spans="1:2">
      <c r="A867" s="3">
        <v>68</v>
      </c>
      <c r="B867" s="6">
        <v>0</v>
      </c>
    </row>
    <row r="868" spans="1:2">
      <c r="A868" s="3">
        <v>69</v>
      </c>
      <c r="B868" s="6">
        <v>0</v>
      </c>
    </row>
    <row r="869" spans="1:2">
      <c r="A869" s="3">
        <v>70</v>
      </c>
      <c r="B869" s="6">
        <v>0</v>
      </c>
    </row>
    <row r="870" spans="1:2">
      <c r="A870" s="3">
        <v>71</v>
      </c>
      <c r="B870" s="6"/>
    </row>
    <row r="871" spans="1:2">
      <c r="A871" s="3">
        <v>72</v>
      </c>
      <c r="B871" s="6"/>
    </row>
    <row r="872" spans="1:2">
      <c r="A872" s="3">
        <v>73</v>
      </c>
      <c r="B872" s="6"/>
    </row>
    <row r="873" spans="1:2">
      <c r="A873" s="3">
        <v>74</v>
      </c>
      <c r="B873" s="6"/>
    </row>
    <row r="874" spans="1:2">
      <c r="A874" s="3">
        <v>75</v>
      </c>
      <c r="B874" s="6"/>
    </row>
    <row r="875" spans="1:2">
      <c r="A875" s="3">
        <v>76</v>
      </c>
      <c r="B875" s="6"/>
    </row>
    <row r="876" spans="1:2">
      <c r="A876" s="3">
        <v>77</v>
      </c>
      <c r="B876" s="6"/>
    </row>
    <row r="877" spans="1:2">
      <c r="A877" s="3">
        <v>78</v>
      </c>
      <c r="B877" s="6"/>
    </row>
    <row r="878" spans="1:2">
      <c r="A878" s="3">
        <v>79</v>
      </c>
      <c r="B878" s="6"/>
    </row>
    <row r="879" spans="1:2">
      <c r="A879" s="3">
        <v>80</v>
      </c>
      <c r="B879" s="6"/>
    </row>
    <row r="880" spans="1:2">
      <c r="A880" s="3">
        <v>81</v>
      </c>
      <c r="B880" s="6"/>
    </row>
    <row r="881" spans="1:2">
      <c r="A881" s="3">
        <v>82</v>
      </c>
      <c r="B881" s="6"/>
    </row>
    <row r="882" spans="1:2">
      <c r="A882" s="3">
        <v>83</v>
      </c>
      <c r="B882" s="6"/>
    </row>
    <row r="883" spans="1:2">
      <c r="A883" s="3">
        <v>84</v>
      </c>
      <c r="B883" s="6"/>
    </row>
    <row r="884" spans="1:2">
      <c r="A884" s="3">
        <v>85</v>
      </c>
      <c r="B884" s="6"/>
    </row>
    <row r="885" spans="1:2">
      <c r="A885" s="3">
        <v>86</v>
      </c>
      <c r="B885" s="6"/>
    </row>
    <row r="886" spans="1:2">
      <c r="A886" s="3">
        <v>87</v>
      </c>
      <c r="B886" s="6"/>
    </row>
    <row r="887" spans="1:2">
      <c r="A887" s="3">
        <v>88</v>
      </c>
      <c r="B887" s="6"/>
    </row>
    <row r="888" spans="1:2">
      <c r="A888" s="3">
        <v>89</v>
      </c>
      <c r="B888" s="6"/>
    </row>
    <row r="889" spans="1:2">
      <c r="A889" s="3">
        <v>90</v>
      </c>
      <c r="B889" s="6"/>
    </row>
    <row r="890" spans="1:2">
      <c r="A890" s="3">
        <v>91</v>
      </c>
      <c r="B890" s="6"/>
    </row>
    <row r="891" spans="1:2">
      <c r="A891" s="3">
        <v>92</v>
      </c>
      <c r="B891" s="6"/>
    </row>
    <row r="892" spans="1:2">
      <c r="A892" s="3">
        <v>93</v>
      </c>
      <c r="B892" s="6"/>
    </row>
    <row r="893" spans="1:2">
      <c r="A893" s="3">
        <v>94</v>
      </c>
      <c r="B893" s="6"/>
    </row>
    <row r="894" spans="1:2">
      <c r="A894" s="3">
        <v>95</v>
      </c>
      <c r="B894" s="6"/>
    </row>
    <row r="895" spans="1:2">
      <c r="A895" s="3">
        <v>96</v>
      </c>
      <c r="B895" s="6"/>
    </row>
    <row r="896" spans="1:2">
      <c r="A896" s="3">
        <v>97</v>
      </c>
      <c r="B896" s="6"/>
    </row>
    <row r="897" spans="1:4">
      <c r="A897" s="3">
        <v>98</v>
      </c>
      <c r="B897" s="6"/>
    </row>
    <row r="898" spans="1:4">
      <c r="A898" s="10" t="s">
        <v>87</v>
      </c>
      <c r="B898" s="10" t="s">
        <v>87</v>
      </c>
      <c r="C898" s="10" t="s">
        <v>87</v>
      </c>
      <c r="D898" s="10" t="s">
        <v>87</v>
      </c>
    </row>
    <row r="899" spans="1:4">
      <c r="A899" s="10" t="s">
        <v>87</v>
      </c>
      <c r="B899" s="10" t="s">
        <v>87</v>
      </c>
      <c r="C899" s="10" t="s">
        <v>87</v>
      </c>
      <c r="D899" s="10" t="s">
        <v>87</v>
      </c>
    </row>
    <row r="900" spans="1:4">
      <c r="A900" s="10" t="s">
        <v>87</v>
      </c>
      <c r="B900" s="10" t="s">
        <v>87</v>
      </c>
      <c r="C900" s="10" t="s">
        <v>87</v>
      </c>
      <c r="D900" s="10" t="s">
        <v>87</v>
      </c>
    </row>
    <row r="901" spans="1:4">
      <c r="A901" s="10" t="s">
        <v>87</v>
      </c>
      <c r="B901" s="10" t="s">
        <v>87</v>
      </c>
      <c r="C901" s="10" t="s">
        <v>87</v>
      </c>
      <c r="D901" s="10" t="s">
        <v>87</v>
      </c>
    </row>
  </sheetData>
  <mergeCells count="2">
    <mergeCell ref="A46:E46"/>
    <mergeCell ref="A51:E51"/>
  </mergeCells>
  <phoneticPr fontId="6" type="noConversion"/>
  <pageMargins left="0.5" right="0.5" top="0.5" bottom="0.5" header="0.5" footer="0.5"/>
  <pageSetup orientation="portrait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B37"/>
  <sheetViews>
    <sheetView workbookViewId="0"/>
  </sheetViews>
  <sheetFormatPr baseColWidth="10" defaultColWidth="11.42578125" defaultRowHeight="16"/>
  <cols>
    <col min="1" max="1" width="74.7109375" customWidth="1"/>
    <col min="2" max="2" width="58" customWidth="1"/>
  </cols>
  <sheetData>
    <row r="1" spans="1:2">
      <c r="A1" s="15"/>
    </row>
    <row r="2" spans="1:2">
      <c r="A2" s="16"/>
    </row>
    <row r="3" spans="1:2">
      <c r="A3" s="16"/>
    </row>
    <row r="4" spans="1:2">
      <c r="A4" s="16"/>
    </row>
    <row r="5" spans="1:2" ht="21">
      <c r="A5" s="438" t="s">
        <v>1647</v>
      </c>
      <c r="B5" s="326" t="s">
        <v>1264</v>
      </c>
    </row>
    <row r="6" spans="1:2">
      <c r="A6" s="437" t="str">
        <f>IF(B21="Comparison","","Informative Annex B8, Section B8.1")</f>
        <v>Informative Annex B8, Section B8.1</v>
      </c>
      <c r="B6" s="337" t="s">
        <v>1261</v>
      </c>
    </row>
    <row r="7" spans="1:2">
      <c r="A7" s="437"/>
      <c r="B7" s="337" t="s">
        <v>1263</v>
      </c>
    </row>
    <row r="8" spans="1:2">
      <c r="A8" s="437" t="str">
        <f>IF(B21="Comparison","Test Results Comparison","Example Results")</f>
        <v>Example Results</v>
      </c>
      <c r="B8" s="337" t="s">
        <v>1262</v>
      </c>
    </row>
    <row r="9" spans="1:2">
      <c r="A9" s="437" t="s">
        <v>222</v>
      </c>
      <c r="B9" s="329" t="s">
        <v>1486</v>
      </c>
    </row>
    <row r="10" spans="1:2">
      <c r="A10" s="437" t="s">
        <v>1653</v>
      </c>
      <c r="B10" s="440" t="s">
        <v>1597</v>
      </c>
    </row>
    <row r="11" spans="1:2">
      <c r="A11" s="437"/>
      <c r="B11" t="s">
        <v>1598</v>
      </c>
    </row>
    <row r="12" spans="1:2">
      <c r="A12" s="98"/>
      <c r="B12" t="s">
        <v>1599</v>
      </c>
    </row>
    <row r="13" spans="1:2">
      <c r="A13" s="98" t="str">
        <f>IF(B21="Comparison","Results for "&amp;YourData!$A$46,"")</f>
        <v/>
      </c>
      <c r="B13" s="337" t="s">
        <v>1487</v>
      </c>
    </row>
    <row r="14" spans="1:2">
      <c r="A14" s="338" t="str">
        <f>IF(B21="Comparison","(" &amp; YourData!$E$48 &amp; ")","")</f>
        <v/>
      </c>
    </row>
    <row r="15" spans="1:2">
      <c r="A15" s="338" t="str">
        <f>IF(B21="Comparison","vs.","")</f>
        <v/>
      </c>
      <c r="B15" s="19" t="s">
        <v>1488</v>
      </c>
    </row>
    <row r="16" spans="1:2">
      <c r="A16" s="338" t="str">
        <f>IF(B21="Comparison","Informative Annex B8, Section B8.1 Example Results","")</f>
        <v/>
      </c>
      <c r="B16" s="19" t="s">
        <v>1489</v>
      </c>
    </row>
    <row r="17" spans="1:2">
      <c r="A17" s="338"/>
      <c r="B17" s="19" t="s">
        <v>1584</v>
      </c>
    </row>
    <row r="18" spans="1:2">
      <c r="A18" s="338"/>
    </row>
    <row r="19" spans="1:2">
      <c r="A19" s="338" t="str">
        <f>IF(B21="Comparison","Prepared By","")</f>
        <v/>
      </c>
    </row>
    <row r="20" spans="1:2">
      <c r="A20" s="338" t="str">
        <f>IF(B21="Comparison",IF(YourData!A51="","",YourData!A51),"")</f>
        <v/>
      </c>
      <c r="B20" s="98" t="s">
        <v>372</v>
      </c>
    </row>
    <row r="21" spans="1:2">
      <c r="A21" s="338" t="str">
        <f>IF(B21="Comparison","("&amp;YourData!$E$52&amp;")","")</f>
        <v/>
      </c>
      <c r="B21" s="98" t="s">
        <v>1535</v>
      </c>
    </row>
    <row r="22" spans="1:2">
      <c r="A22" s="338"/>
    </row>
    <row r="23" spans="1:2">
      <c r="A23" s="338" t="str">
        <f>IF(B21="Comparison","Results Developed","")</f>
        <v/>
      </c>
    </row>
    <row r="24" spans="1:2">
      <c r="A24" s="338" t="str">
        <f>IF(B21="Comparison",TEXT(YourData!$E$49,"DD-MMM-YYYY"),"")</f>
        <v/>
      </c>
    </row>
    <row r="25" spans="1:2">
      <c r="A25" s="338"/>
    </row>
    <row r="26" spans="1:2">
      <c r="A26" s="98"/>
    </row>
    <row r="27" spans="1:2">
      <c r="A27" s="98"/>
    </row>
    <row r="29" spans="1:2">
      <c r="B29" s="19" t="s">
        <v>1485</v>
      </c>
    </row>
    <row r="30" spans="1:2" ht="30" customHeight="1">
      <c r="B30" s="439" t="str">
        <f>IF(B21="Comparison",'Title Page'!$A$5&amp;" "&amp;'Title Page'!$A$8&amp;" "&amp;'Title Page'!$A$9&amp;" "&amp;'Title Page'!$A$10,'Title Page'!$A$5&amp;", "&amp;'Title Page'!$A$6)</f>
        <v>ASHRAE Standard 140-2014, Informative Annex B8, Section B8.1</v>
      </c>
    </row>
    <row r="31" spans="1:2">
      <c r="B31" s="19" t="s">
        <v>1491</v>
      </c>
    </row>
    <row r="32" spans="1:2" ht="28.5" customHeight="1">
      <c r="B32" s="439" t="str">
        <f>IF('Title Page'!$B$21="Example",'Title Page'!$A$8&amp;" "&amp;'Title Page'!$A$9&amp;" "&amp;'Title Page'!$A$10,  YourData!$A$46&amp;" "&amp;'Title Page'!$A$14 &amp;" "&amp; 'Title Page'!$A$15&amp;" "&amp;"Annex B8, Section B8.1 Example Results")</f>
        <v>Example Results for Section 5.2 - Building Thermal Envelope and Fabric Load Cases 195-960 &amp; 600FF-950FF</v>
      </c>
    </row>
    <row r="33" spans="1:2">
      <c r="B33" s="19" t="s">
        <v>1492</v>
      </c>
    </row>
    <row r="34" spans="1:2">
      <c r="A34" s="98"/>
      <c r="B34" s="439" t="str">
        <f>IF('Title Page'!$B$21="Example","", "By "&amp;'Title Page'!$A$20&amp;" "&amp;'Title Page'!$A$21&amp;", "&amp;'Title Page'!$A$24)</f>
        <v/>
      </c>
    </row>
    <row r="35" spans="1:2">
      <c r="A35" s="98"/>
    </row>
    <row r="36" spans="1:2">
      <c r="A36" s="98"/>
      <c r="B36" s="19" t="s">
        <v>223</v>
      </c>
    </row>
    <row r="37" spans="1:2" ht="26">
      <c r="B37" s="439" t="str">
        <f>$B$30&amp;"
"&amp;$B$32 &amp; IF(B34="","", (", b" &amp; MID($B$34,2,200)))</f>
        <v>ASHRAE Standard 140-2014, Informative Annex B8, Section B8.1
Example Results for Section 5.2 - Building Thermal Envelope and Fabric Load Cases 195-960 &amp; 600FF-950FF</v>
      </c>
    </row>
  </sheetData>
  <phoneticPr fontId="11" type="noConversion"/>
  <conditionalFormatting sqref="A5:A25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C44"/>
  <sheetViews>
    <sheetView workbookViewId="0"/>
  </sheetViews>
  <sheetFormatPr baseColWidth="10" defaultColWidth="8.7109375" defaultRowHeight="16"/>
  <cols>
    <col min="1" max="3" width="24.7109375" customWidth="1"/>
  </cols>
  <sheetData>
    <row r="1" spans="1:3">
      <c r="B1" s="78" t="str">
        <f>'Title Page'!$A$5</f>
        <v>ASHRAE Standard 140-2014</v>
      </c>
    </row>
    <row r="2" spans="1:3">
      <c r="B2" s="78" t="s">
        <v>1267</v>
      </c>
    </row>
    <row r="3" spans="1:3">
      <c r="B3" s="78" t="str">
        <f>'Title Page'!$A$10</f>
        <v>Section 5.2 - Building Thermal Envelope and Fabric Load Cases 195-960 &amp; 600FF-950FF</v>
      </c>
    </row>
    <row r="4" spans="1:3">
      <c r="B4" s="78"/>
    </row>
    <row r="5" spans="1:3">
      <c r="A5" s="20" t="s">
        <v>1644</v>
      </c>
    </row>
    <row r="6" spans="1:3">
      <c r="A6" s="20" t="s">
        <v>268</v>
      </c>
      <c r="B6" s="20"/>
      <c r="C6" s="20"/>
    </row>
    <row r="7" spans="1:3">
      <c r="A7" s="20" t="s">
        <v>269</v>
      </c>
      <c r="B7" s="20"/>
      <c r="C7" s="20"/>
    </row>
    <row r="8" spans="1:3">
      <c r="A8" s="20" t="s">
        <v>270</v>
      </c>
      <c r="B8" s="20"/>
      <c r="C8" s="20"/>
    </row>
    <row r="9" spans="1:3">
      <c r="A9" s="20"/>
      <c r="B9" s="20"/>
      <c r="C9" s="20"/>
    </row>
    <row r="10" spans="1:3">
      <c r="A10" s="355" t="s">
        <v>1268</v>
      </c>
      <c r="B10" s="20"/>
      <c r="C10" s="20"/>
    </row>
    <row r="11" spans="1:3">
      <c r="A11" s="355" t="s">
        <v>1605</v>
      </c>
      <c r="B11" s="20"/>
      <c r="C11" s="20"/>
    </row>
    <row r="12" spans="1:3">
      <c r="A12" s="20"/>
      <c r="B12" s="20"/>
      <c r="C12" s="20"/>
    </row>
    <row r="13" spans="1:3">
      <c r="A13" s="355" t="s">
        <v>1269</v>
      </c>
      <c r="B13" s="20"/>
      <c r="C13" s="20"/>
    </row>
    <row r="14" spans="1:3">
      <c r="A14" s="355" t="s">
        <v>1604</v>
      </c>
      <c r="B14" s="20"/>
      <c r="C14" s="20"/>
    </row>
    <row r="15" spans="1:3">
      <c r="A15" s="355" t="s">
        <v>1606</v>
      </c>
      <c r="B15" s="20"/>
      <c r="C15" s="20"/>
    </row>
    <row r="16" spans="1:3">
      <c r="A16" s="355" t="s">
        <v>1607</v>
      </c>
      <c r="B16" s="20"/>
      <c r="C16" s="20"/>
    </row>
    <row r="17" spans="1:3">
      <c r="B17" s="20"/>
      <c r="C17" s="20"/>
    </row>
    <row r="18" spans="1:3">
      <c r="A18" s="355" t="s">
        <v>1270</v>
      </c>
      <c r="B18" s="20"/>
      <c r="C18" s="20"/>
    </row>
    <row r="19" spans="1:3">
      <c r="B19" s="20"/>
      <c r="C19" s="20"/>
    </row>
    <row r="20" spans="1:3">
      <c r="A20" s="20"/>
      <c r="B20" s="20"/>
      <c r="C20" s="20"/>
    </row>
    <row r="21" spans="1:3">
      <c r="B21" s="78" t="s">
        <v>267</v>
      </c>
    </row>
    <row r="22" spans="1:3">
      <c r="B22" s="78" t="s">
        <v>264</v>
      </c>
    </row>
    <row r="24" spans="1:3" ht="17" thickBot="1">
      <c r="A24" s="80" t="s">
        <v>335</v>
      </c>
      <c r="B24" s="80" t="s">
        <v>265</v>
      </c>
      <c r="C24" s="80" t="s">
        <v>266</v>
      </c>
    </row>
    <row r="25" spans="1:3" ht="31" thickTop="1">
      <c r="A25" s="81" t="s">
        <v>283</v>
      </c>
      <c r="B25" s="82" t="s">
        <v>284</v>
      </c>
      <c r="C25" s="82" t="s">
        <v>287</v>
      </c>
    </row>
    <row r="26" spans="1:3" ht="28">
      <c r="A26" s="468" t="s">
        <v>1631</v>
      </c>
      <c r="B26" s="84" t="s">
        <v>285</v>
      </c>
      <c r="C26" s="84" t="s">
        <v>271</v>
      </c>
    </row>
    <row r="27" spans="1:3" ht="28">
      <c r="A27" s="83" t="s">
        <v>282</v>
      </c>
      <c r="B27" s="84" t="s">
        <v>272</v>
      </c>
      <c r="C27" s="461" t="s">
        <v>273</v>
      </c>
    </row>
    <row r="28" spans="1:3" ht="28">
      <c r="A28" s="83" t="s">
        <v>281</v>
      </c>
      <c r="B28" s="84" t="s">
        <v>274</v>
      </c>
      <c r="C28" s="84" t="s">
        <v>271</v>
      </c>
    </row>
    <row r="29" spans="1:3" ht="28">
      <c r="A29" s="83" t="s">
        <v>280</v>
      </c>
      <c r="B29" s="84" t="s">
        <v>286</v>
      </c>
      <c r="C29" s="84" t="s">
        <v>275</v>
      </c>
    </row>
    <row r="30" spans="1:3">
      <c r="A30" s="83" t="s">
        <v>9</v>
      </c>
      <c r="B30" s="84" t="s">
        <v>276</v>
      </c>
      <c r="C30" s="84" t="s">
        <v>276</v>
      </c>
    </row>
    <row r="31" spans="1:3">
      <c r="A31" s="83" t="s">
        <v>11</v>
      </c>
      <c r="B31" s="84" t="s">
        <v>277</v>
      </c>
      <c r="C31" s="84" t="s">
        <v>277</v>
      </c>
    </row>
    <row r="32" spans="1:3" ht="42">
      <c r="A32" s="83" t="s">
        <v>279</v>
      </c>
      <c r="B32" s="84" t="s">
        <v>278</v>
      </c>
      <c r="C32" s="84" t="s">
        <v>288</v>
      </c>
    </row>
    <row r="33" spans="1:3">
      <c r="A33" s="20"/>
      <c r="B33" s="20"/>
      <c r="C33" s="20"/>
    </row>
    <row r="34" spans="1:3">
      <c r="A34" s="79" t="s">
        <v>289</v>
      </c>
      <c r="B34" s="20"/>
      <c r="C34" s="20"/>
    </row>
    <row r="35" spans="1:3">
      <c r="A35" s="79" t="s">
        <v>290</v>
      </c>
      <c r="B35" s="20"/>
      <c r="C35" s="20"/>
    </row>
    <row r="36" spans="1:3">
      <c r="A36" s="79" t="s">
        <v>291</v>
      </c>
      <c r="B36" s="20"/>
      <c r="C36" s="20"/>
    </row>
    <row r="37" spans="1:3">
      <c r="A37" s="79" t="s">
        <v>292</v>
      </c>
      <c r="B37" s="20"/>
      <c r="C37" s="20"/>
    </row>
    <row r="40" spans="1:3">
      <c r="A40" s="20"/>
      <c r="B40" s="20"/>
      <c r="C40" s="20"/>
    </row>
    <row r="41" spans="1:3">
      <c r="A41" s="20"/>
      <c r="B41" s="20"/>
      <c r="C41" s="20"/>
    </row>
    <row r="42" spans="1:3">
      <c r="B42" s="20"/>
      <c r="C42" s="20"/>
    </row>
    <row r="43" spans="1:3">
      <c r="B43" s="20"/>
      <c r="C43" s="20"/>
    </row>
    <row r="44" spans="1:3">
      <c r="B44" s="20"/>
      <c r="C44" s="20"/>
    </row>
  </sheetData>
  <phoneticPr fontId="0" type="noConversion"/>
  <printOptions horizontalCentered="1"/>
  <pageMargins left="0.75" right="0.75" top="1" bottom="1" header="0.5" footer="0.5"/>
  <pageSetup scale="96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F26"/>
  <sheetViews>
    <sheetView workbookViewId="0">
      <selection activeCell="B4" sqref="B4"/>
    </sheetView>
  </sheetViews>
  <sheetFormatPr baseColWidth="10" defaultColWidth="8.7109375" defaultRowHeight="16"/>
  <cols>
    <col min="1" max="1" width="0.5703125" customWidth="1"/>
    <col min="2" max="2" width="8.7109375" customWidth="1"/>
    <col min="3" max="3" width="49.28515625" customWidth="1"/>
    <col min="5" max="5" width="10.7109375" customWidth="1"/>
    <col min="6" max="6" width="0.425781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84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84"/>
    </row>
    <row r="3" spans="1:6">
      <c r="A3" s="484" t="str">
        <f>'Title Page'!$B$34</f>
        <v/>
      </c>
      <c r="B3" s="484"/>
      <c r="C3" s="484"/>
      <c r="D3" s="484"/>
      <c r="E3" s="484"/>
      <c r="F3" s="484"/>
    </row>
    <row r="5" spans="1:6" ht="17.25" customHeight="1">
      <c r="B5" s="485" t="s">
        <v>1414</v>
      </c>
      <c r="C5" s="485"/>
      <c r="D5" s="485"/>
      <c r="E5" s="485"/>
    </row>
    <row r="7" spans="1:6" ht="18" thickTop="1" thickBot="1">
      <c r="B7" s="430" t="s">
        <v>1098</v>
      </c>
      <c r="C7" s="431" t="s">
        <v>1099</v>
      </c>
      <c r="D7" s="432" t="s">
        <v>1100</v>
      </c>
      <c r="E7" s="433" t="s">
        <v>1648</v>
      </c>
    </row>
    <row r="8" spans="1:6" ht="17" thickTop="1">
      <c r="B8" s="424" t="s">
        <v>1116</v>
      </c>
      <c r="C8" s="425" t="s">
        <v>1101</v>
      </c>
      <c r="D8" s="486" t="s">
        <v>1102</v>
      </c>
      <c r="E8" s="426" t="s">
        <v>1610</v>
      </c>
    </row>
    <row r="9" spans="1:6">
      <c r="B9" s="416" t="s">
        <v>1119</v>
      </c>
      <c r="C9" s="417" t="s">
        <v>1103</v>
      </c>
      <c r="D9" s="479"/>
      <c r="E9" s="428" t="s">
        <v>1611</v>
      </c>
    </row>
    <row r="10" spans="1:6">
      <c r="B10" s="416" t="s">
        <v>1121</v>
      </c>
      <c r="C10" s="417" t="s">
        <v>0</v>
      </c>
      <c r="D10" s="479" t="s">
        <v>1104</v>
      </c>
      <c r="E10" s="428" t="s">
        <v>1622</v>
      </c>
    </row>
    <row r="11" spans="1:6">
      <c r="B11" s="416" t="s">
        <v>1123</v>
      </c>
      <c r="C11" s="417" t="s">
        <v>231</v>
      </c>
      <c r="D11" s="479"/>
      <c r="E11" s="428" t="s">
        <v>1623</v>
      </c>
    </row>
    <row r="12" spans="1:6">
      <c r="B12" s="416" t="s">
        <v>1126</v>
      </c>
      <c r="C12" s="417" t="s">
        <v>1105</v>
      </c>
      <c r="D12" s="479"/>
      <c r="E12" s="428" t="s">
        <v>1624</v>
      </c>
    </row>
    <row r="13" spans="1:6">
      <c r="B13" s="416" t="s">
        <v>1129</v>
      </c>
      <c r="C13" s="417" t="s">
        <v>1106</v>
      </c>
      <c r="D13" s="479" t="s">
        <v>1107</v>
      </c>
      <c r="E13" s="428" t="s">
        <v>1612</v>
      </c>
    </row>
    <row r="14" spans="1:6">
      <c r="B14" s="416" t="s">
        <v>1131</v>
      </c>
      <c r="C14" s="417" t="s">
        <v>1108</v>
      </c>
      <c r="D14" s="479"/>
      <c r="E14" s="428" t="s">
        <v>1613</v>
      </c>
    </row>
    <row r="15" spans="1:6">
      <c r="B15" s="416" t="s">
        <v>1133</v>
      </c>
      <c r="C15" s="417" t="s">
        <v>1608</v>
      </c>
      <c r="D15" s="427" t="s">
        <v>1109</v>
      </c>
      <c r="E15" s="428" t="s">
        <v>1614</v>
      </c>
    </row>
    <row r="16" spans="1:6">
      <c r="B16" s="416" t="s">
        <v>1135</v>
      </c>
      <c r="C16" s="417" t="s">
        <v>1609</v>
      </c>
      <c r="D16" s="479" t="s">
        <v>1110</v>
      </c>
      <c r="E16" s="428" t="s">
        <v>1615</v>
      </c>
    </row>
    <row r="17" spans="1:6">
      <c r="B17" s="416" t="s">
        <v>1137</v>
      </c>
      <c r="C17" s="417" t="s">
        <v>1640</v>
      </c>
      <c r="D17" s="479"/>
      <c r="E17" s="428" t="s">
        <v>1616</v>
      </c>
    </row>
    <row r="18" spans="1:6">
      <c r="B18" s="416" t="s">
        <v>1139</v>
      </c>
      <c r="C18" s="417" t="s">
        <v>1111</v>
      </c>
      <c r="D18" s="480" t="s">
        <v>1112</v>
      </c>
      <c r="E18" s="428" t="s">
        <v>1617</v>
      </c>
    </row>
    <row r="19" spans="1:6" ht="14.25" customHeight="1">
      <c r="B19" s="416" t="s">
        <v>1141</v>
      </c>
      <c r="C19" s="417" t="s">
        <v>1113</v>
      </c>
      <c r="D19" s="481"/>
      <c r="E19" s="428" t="s">
        <v>1618</v>
      </c>
    </row>
    <row r="20" spans="1:6">
      <c r="B20" s="416" t="s">
        <v>1142</v>
      </c>
      <c r="C20" s="417" t="s">
        <v>1482</v>
      </c>
      <c r="D20" s="482"/>
      <c r="E20" s="428" t="s">
        <v>1619</v>
      </c>
    </row>
    <row r="21" spans="1:6">
      <c r="B21" s="416" t="s">
        <v>1143</v>
      </c>
      <c r="C21" s="417" t="s">
        <v>1483</v>
      </c>
      <c r="D21" s="482"/>
      <c r="E21" s="428" t="s">
        <v>1620</v>
      </c>
    </row>
    <row r="22" spans="1:6" ht="17" thickBot="1">
      <c r="B22" s="419" t="s">
        <v>1145</v>
      </c>
      <c r="C22" s="420" t="s">
        <v>1484</v>
      </c>
      <c r="D22" s="483"/>
      <c r="E22" s="429" t="s">
        <v>1621</v>
      </c>
    </row>
    <row r="26" spans="1:6">
      <c r="A26" s="441"/>
      <c r="B26" s="441"/>
      <c r="C26" s="441"/>
      <c r="D26" s="441"/>
      <c r="E26" s="441"/>
      <c r="F26" s="441"/>
    </row>
  </sheetData>
  <mergeCells count="9">
    <mergeCell ref="D10:D12"/>
    <mergeCell ref="D13:D14"/>
    <mergeCell ref="D16:D17"/>
    <mergeCell ref="D18:D22"/>
    <mergeCell ref="A1:F1"/>
    <mergeCell ref="A2:F2"/>
    <mergeCell ref="A3:F3"/>
    <mergeCell ref="B5:E5"/>
    <mergeCell ref="D8:D9"/>
  </mergeCells>
  <pageMargins left="0.6" right="0.6" top="0.5" bottom="0.75" header="0.3" footer="0.3"/>
  <pageSetup scale="99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F95"/>
  <sheetViews>
    <sheetView workbookViewId="0">
      <selection sqref="A1:E1"/>
    </sheetView>
  </sheetViews>
  <sheetFormatPr baseColWidth="10" defaultColWidth="8.7109375" defaultRowHeight="16"/>
  <cols>
    <col min="1" max="1" width="0.42578125" customWidth="1"/>
    <col min="2" max="2" width="5.42578125" customWidth="1"/>
    <col min="3" max="3" width="50.140625" customWidth="1"/>
    <col min="4" max="4" width="22.42578125" customWidth="1"/>
    <col min="5" max="5" width="0.28515625" customWidth="1"/>
  </cols>
  <sheetData>
    <row r="1" spans="1:6">
      <c r="A1" s="484" t="str">
        <f>IF('Title Page'!$B$21="Example",'Title Page'!$B$30,"ASHRAE Standard 140-2010 Section 5.2 - Building Thermal Envelope and Fabric Load Tests")</f>
        <v>ASHRAE Standard 140-2014, Informative Annex B8, Section B8.1</v>
      </c>
      <c r="B1" s="484"/>
      <c r="C1" s="484"/>
      <c r="D1" s="484"/>
      <c r="E1" s="484"/>
      <c r="F1" s="441"/>
    </row>
    <row r="2" spans="1:6">
      <c r="A2" s="484" t="str">
        <f>'Title Page'!$B$32</f>
        <v>Example Results for Section 5.2 - Building Thermal Envelope and Fabric Load Cases 195-960 &amp; 600FF-950FF</v>
      </c>
      <c r="B2" s="484"/>
      <c r="C2" s="484"/>
      <c r="D2" s="484"/>
      <c r="E2" s="484"/>
      <c r="F2" s="441"/>
    </row>
    <row r="3" spans="1:6">
      <c r="A3" s="484" t="str">
        <f>'Title Page'!$B$34</f>
        <v/>
      </c>
      <c r="B3" s="484"/>
      <c r="C3" s="484"/>
      <c r="D3" s="484"/>
      <c r="E3" s="484"/>
      <c r="F3" s="441"/>
    </row>
    <row r="5" spans="1:6" ht="17.25" customHeight="1">
      <c r="B5" s="485" t="s">
        <v>1415</v>
      </c>
      <c r="C5" s="485"/>
      <c r="D5" s="485"/>
      <c r="E5" s="442"/>
    </row>
    <row r="6" spans="1:6" ht="5.25" customHeight="1" thickBot="1">
      <c r="B6" s="335"/>
    </row>
    <row r="7" spans="1:6" ht="12.75" customHeight="1" thickTop="1" thickBot="1">
      <c r="B7" s="430" t="s">
        <v>1114</v>
      </c>
      <c r="C7" s="431" t="s">
        <v>1115</v>
      </c>
      <c r="D7" s="436" t="s">
        <v>1100</v>
      </c>
    </row>
    <row r="8" spans="1:6" ht="17" thickTop="1">
      <c r="B8" s="434" t="s">
        <v>1116</v>
      </c>
      <c r="C8" s="422" t="s">
        <v>1117</v>
      </c>
      <c r="D8" s="435" t="s">
        <v>1118</v>
      </c>
    </row>
    <row r="9" spans="1:6">
      <c r="B9" s="416" t="s">
        <v>1119</v>
      </c>
      <c r="C9" s="417" t="s">
        <v>1282</v>
      </c>
      <c r="D9" s="418" t="s">
        <v>1120</v>
      </c>
    </row>
    <row r="10" spans="1:6">
      <c r="B10" s="416" t="s">
        <v>1121</v>
      </c>
      <c r="C10" s="417" t="s">
        <v>1283</v>
      </c>
      <c r="D10" s="418" t="s">
        <v>1122</v>
      </c>
    </row>
    <row r="11" spans="1:6">
      <c r="B11" s="487" t="s">
        <v>1123</v>
      </c>
      <c r="C11" s="421" t="s">
        <v>1124</v>
      </c>
      <c r="D11" s="489" t="s">
        <v>1125</v>
      </c>
    </row>
    <row r="12" spans="1:6">
      <c r="B12" s="487"/>
      <c r="C12" s="422" t="s">
        <v>1284</v>
      </c>
      <c r="D12" s="489"/>
    </row>
    <row r="13" spans="1:6">
      <c r="B13" s="487" t="s">
        <v>1126</v>
      </c>
      <c r="C13" s="421" t="s">
        <v>1127</v>
      </c>
      <c r="D13" s="489" t="s">
        <v>1128</v>
      </c>
    </row>
    <row r="14" spans="1:6">
      <c r="B14" s="487"/>
      <c r="C14" s="422" t="s">
        <v>1285</v>
      </c>
      <c r="D14" s="489"/>
    </row>
    <row r="15" spans="1:6">
      <c r="B15" s="416" t="s">
        <v>1129</v>
      </c>
      <c r="C15" s="417" t="s">
        <v>1130</v>
      </c>
      <c r="D15" s="418" t="s">
        <v>1470</v>
      </c>
    </row>
    <row r="16" spans="1:6">
      <c r="B16" s="416" t="s">
        <v>1131</v>
      </c>
      <c r="C16" s="417" t="s">
        <v>1132</v>
      </c>
      <c r="D16" s="418" t="s">
        <v>1471</v>
      </c>
    </row>
    <row r="17" spans="2:4">
      <c r="B17" s="416" t="s">
        <v>1133</v>
      </c>
      <c r="C17" s="417" t="s">
        <v>1134</v>
      </c>
      <c r="D17" s="418" t="s">
        <v>1472</v>
      </c>
    </row>
    <row r="18" spans="2:4">
      <c r="B18" s="416" t="s">
        <v>1135</v>
      </c>
      <c r="C18" s="417" t="s">
        <v>1136</v>
      </c>
      <c r="D18" s="418" t="s">
        <v>1473</v>
      </c>
    </row>
    <row r="19" spans="2:4">
      <c r="B19" s="416" t="s">
        <v>1137</v>
      </c>
      <c r="C19" s="417" t="s">
        <v>1138</v>
      </c>
      <c r="D19" s="418" t="s">
        <v>1474</v>
      </c>
    </row>
    <row r="20" spans="2:4">
      <c r="B20" s="416" t="s">
        <v>1139</v>
      </c>
      <c r="C20" s="417" t="s">
        <v>1140</v>
      </c>
      <c r="D20" s="418" t="s">
        <v>1475</v>
      </c>
    </row>
    <row r="21" spans="2:4">
      <c r="B21" s="416" t="s">
        <v>1141</v>
      </c>
      <c r="C21" s="417" t="s">
        <v>1258</v>
      </c>
      <c r="D21" s="418" t="s">
        <v>1476</v>
      </c>
    </row>
    <row r="22" spans="2:4" ht="12.5" customHeight="1">
      <c r="B22" s="416" t="s">
        <v>1142</v>
      </c>
      <c r="C22" s="421" t="s">
        <v>1493</v>
      </c>
      <c r="D22" s="418" t="s">
        <v>1477</v>
      </c>
    </row>
    <row r="23" spans="2:4" ht="12.5" customHeight="1">
      <c r="B23" s="416" t="s">
        <v>1143</v>
      </c>
      <c r="C23" s="421" t="s">
        <v>1508</v>
      </c>
      <c r="D23" s="418" t="s">
        <v>1144</v>
      </c>
    </row>
    <row r="24" spans="2:4" ht="12.5" customHeight="1">
      <c r="B24" s="416" t="s">
        <v>1145</v>
      </c>
      <c r="C24" s="421" t="s">
        <v>1509</v>
      </c>
      <c r="D24" s="418" t="s">
        <v>1146</v>
      </c>
    </row>
    <row r="25" spans="2:4" ht="12.5" customHeight="1">
      <c r="B25" s="416" t="s">
        <v>1147</v>
      </c>
      <c r="C25" s="421" t="s">
        <v>1510</v>
      </c>
      <c r="D25" s="418" t="s">
        <v>1148</v>
      </c>
    </row>
    <row r="26" spans="2:4" ht="12.5" customHeight="1">
      <c r="B26" s="462" t="s">
        <v>1149</v>
      </c>
      <c r="C26" s="421" t="s">
        <v>1150</v>
      </c>
      <c r="D26" s="465" t="s">
        <v>1152</v>
      </c>
    </row>
    <row r="27" spans="2:4" ht="12.5" customHeight="1">
      <c r="B27" s="434"/>
      <c r="C27" s="422" t="s">
        <v>1151</v>
      </c>
      <c r="D27" s="435"/>
    </row>
    <row r="28" spans="2:4" ht="12.5" customHeight="1">
      <c r="B28" s="487" t="s">
        <v>1153</v>
      </c>
      <c r="C28" s="421" t="s">
        <v>1150</v>
      </c>
      <c r="D28" s="489" t="s">
        <v>1155</v>
      </c>
    </row>
    <row r="29" spans="2:4" ht="12.5" customHeight="1">
      <c r="B29" s="487"/>
      <c r="C29" s="422" t="s">
        <v>1154</v>
      </c>
      <c r="D29" s="489"/>
    </row>
    <row r="30" spans="2:4" ht="12.5" customHeight="1">
      <c r="B30" s="487" t="s">
        <v>1156</v>
      </c>
      <c r="C30" s="421" t="s">
        <v>1157</v>
      </c>
      <c r="D30" s="489" t="s">
        <v>1158</v>
      </c>
    </row>
    <row r="31" spans="2:4" ht="12.5" customHeight="1">
      <c r="B31" s="487"/>
      <c r="C31" s="422" t="s">
        <v>1151</v>
      </c>
      <c r="D31" s="489"/>
    </row>
    <row r="32" spans="2:4" ht="12.5" customHeight="1">
      <c r="B32" s="487" t="s">
        <v>1159</v>
      </c>
      <c r="C32" s="421" t="s">
        <v>1157</v>
      </c>
      <c r="D32" s="489" t="s">
        <v>1160</v>
      </c>
    </row>
    <row r="33" spans="2:4" ht="12.5" customHeight="1">
      <c r="B33" s="487"/>
      <c r="C33" s="422" t="s">
        <v>1154</v>
      </c>
      <c r="D33" s="489"/>
    </row>
    <row r="34" spans="2:4" ht="12.5" customHeight="1">
      <c r="B34" s="487" t="s">
        <v>1161</v>
      </c>
      <c r="C34" s="421" t="s">
        <v>1162</v>
      </c>
      <c r="D34" s="489" t="s">
        <v>1163</v>
      </c>
    </row>
    <row r="35" spans="2:4" ht="12.5" customHeight="1">
      <c r="B35" s="487"/>
      <c r="C35" s="422" t="s">
        <v>1151</v>
      </c>
      <c r="D35" s="489"/>
    </row>
    <row r="36" spans="2:4" ht="12.5" customHeight="1">
      <c r="B36" s="487" t="s">
        <v>1164</v>
      </c>
      <c r="C36" s="421" t="s">
        <v>1162</v>
      </c>
      <c r="D36" s="489" t="s">
        <v>1165</v>
      </c>
    </row>
    <row r="37" spans="2:4" ht="12.5" customHeight="1">
      <c r="B37" s="487"/>
      <c r="C37" s="422" t="s">
        <v>1154</v>
      </c>
      <c r="D37" s="489"/>
    </row>
    <row r="38" spans="2:4" ht="12.5" customHeight="1">
      <c r="B38" s="416" t="s">
        <v>1166</v>
      </c>
      <c r="C38" s="421" t="s">
        <v>1494</v>
      </c>
      <c r="D38" s="418" t="s">
        <v>1167</v>
      </c>
    </row>
    <row r="39" spans="2:4" ht="12.5" customHeight="1">
      <c r="B39" s="416" t="s">
        <v>1168</v>
      </c>
      <c r="C39" s="421" t="s">
        <v>1495</v>
      </c>
      <c r="D39" s="418" t="s">
        <v>1170</v>
      </c>
    </row>
    <row r="40" spans="2:4" ht="12.5" customHeight="1">
      <c r="B40" s="416" t="s">
        <v>1171</v>
      </c>
      <c r="C40" s="421" t="s">
        <v>1496</v>
      </c>
      <c r="D40" s="418" t="s">
        <v>1172</v>
      </c>
    </row>
    <row r="41" spans="2:4" ht="12.5" customHeight="1">
      <c r="B41" s="416" t="s">
        <v>1173</v>
      </c>
      <c r="C41" s="421" t="s">
        <v>1497</v>
      </c>
      <c r="D41" s="418" t="s">
        <v>1175</v>
      </c>
    </row>
    <row r="42" spans="2:4" ht="12.5" customHeight="1">
      <c r="B42" s="416" t="s">
        <v>1176</v>
      </c>
      <c r="C42" s="421" t="s">
        <v>1511</v>
      </c>
      <c r="D42" s="418" t="s">
        <v>1177</v>
      </c>
    </row>
    <row r="43" spans="2:4" ht="12.5" customHeight="1">
      <c r="B43" s="416" t="s">
        <v>1178</v>
      </c>
      <c r="C43" s="421" t="s">
        <v>1512</v>
      </c>
      <c r="D43" s="418" t="s">
        <v>1179</v>
      </c>
    </row>
    <row r="44" spans="2:4" ht="12.5" customHeight="1">
      <c r="B44" s="487" t="s">
        <v>1180</v>
      </c>
      <c r="C44" s="421" t="s">
        <v>1181</v>
      </c>
      <c r="D44" s="489" t="s">
        <v>1182</v>
      </c>
    </row>
    <row r="45" spans="2:4" ht="12.5" customHeight="1">
      <c r="B45" s="487"/>
      <c r="C45" s="422" t="s">
        <v>1151</v>
      </c>
      <c r="D45" s="489"/>
    </row>
    <row r="46" spans="2:4" ht="12.5" customHeight="1">
      <c r="B46" s="487" t="s">
        <v>1183</v>
      </c>
      <c r="C46" s="421" t="s">
        <v>1181</v>
      </c>
      <c r="D46" s="489" t="s">
        <v>1184</v>
      </c>
    </row>
    <row r="47" spans="2:4" ht="12.5" customHeight="1">
      <c r="B47" s="487"/>
      <c r="C47" s="422" t="s">
        <v>1154</v>
      </c>
      <c r="D47" s="489"/>
    </row>
    <row r="48" spans="2:4" ht="12.5" customHeight="1">
      <c r="B48" s="487" t="s">
        <v>1185</v>
      </c>
      <c r="C48" s="421" t="s">
        <v>1186</v>
      </c>
      <c r="D48" s="489" t="s">
        <v>1187</v>
      </c>
    </row>
    <row r="49" spans="2:4" ht="12.5" customHeight="1">
      <c r="B49" s="487"/>
      <c r="C49" s="422" t="s">
        <v>1151</v>
      </c>
      <c r="D49" s="489"/>
    </row>
    <row r="50" spans="2:4" ht="12.5" customHeight="1">
      <c r="B50" s="487" t="s">
        <v>1188</v>
      </c>
      <c r="C50" s="421" t="s">
        <v>1186</v>
      </c>
      <c r="D50" s="489" t="s">
        <v>1189</v>
      </c>
    </row>
    <row r="51" spans="2:4" ht="12.5" customHeight="1">
      <c r="B51" s="487"/>
      <c r="C51" s="422" t="s">
        <v>1154</v>
      </c>
      <c r="D51" s="489"/>
    </row>
    <row r="52" spans="2:4" ht="12.5" customHeight="1">
      <c r="B52" s="416" t="s">
        <v>1190</v>
      </c>
      <c r="C52" s="421" t="s">
        <v>1513</v>
      </c>
      <c r="D52" s="418" t="s">
        <v>1191</v>
      </c>
    </row>
    <row r="53" spans="2:4" ht="12" customHeight="1">
      <c r="B53" s="416" t="s">
        <v>1192</v>
      </c>
      <c r="C53" s="421" t="s">
        <v>1514</v>
      </c>
      <c r="D53" s="418" t="s">
        <v>1193</v>
      </c>
    </row>
    <row r="54" spans="2:4" ht="12.5" customHeight="1">
      <c r="B54" s="416" t="s">
        <v>1194</v>
      </c>
      <c r="C54" s="421" t="s">
        <v>1498</v>
      </c>
      <c r="D54" s="418" t="s">
        <v>1195</v>
      </c>
    </row>
    <row r="55" spans="2:4" ht="12.5" customHeight="1">
      <c r="B55" s="416" t="s">
        <v>1196</v>
      </c>
      <c r="C55" s="421" t="s">
        <v>1499</v>
      </c>
      <c r="D55" s="418" t="s">
        <v>1197</v>
      </c>
    </row>
    <row r="56" spans="2:4" ht="12.5" customHeight="1">
      <c r="B56" s="416" t="s">
        <v>1198</v>
      </c>
      <c r="C56" s="421" t="s">
        <v>1500</v>
      </c>
      <c r="D56" s="418" t="s">
        <v>1199</v>
      </c>
    </row>
    <row r="57" spans="2:4" ht="12.5" customHeight="1">
      <c r="B57" s="416" t="s">
        <v>1200</v>
      </c>
      <c r="C57" s="421" t="s">
        <v>1501</v>
      </c>
      <c r="D57" s="418" t="s">
        <v>1201</v>
      </c>
    </row>
    <row r="58" spans="2:4" ht="12.5" customHeight="1">
      <c r="B58" s="416" t="s">
        <v>1202</v>
      </c>
      <c r="C58" s="421" t="s">
        <v>1502</v>
      </c>
      <c r="D58" s="418" t="s">
        <v>1203</v>
      </c>
    </row>
    <row r="59" spans="2:4" ht="12.5" customHeight="1">
      <c r="B59" s="416" t="s">
        <v>1204</v>
      </c>
      <c r="C59" s="421" t="s">
        <v>1503</v>
      </c>
      <c r="D59" s="418" t="s">
        <v>1205</v>
      </c>
    </row>
    <row r="60" spans="2:4" ht="12.5" customHeight="1">
      <c r="B60" s="487" t="s">
        <v>1206</v>
      </c>
      <c r="C60" s="421" t="s">
        <v>1207</v>
      </c>
      <c r="D60" s="489" t="s">
        <v>1208</v>
      </c>
    </row>
    <row r="61" spans="2:4" ht="12.5" customHeight="1">
      <c r="B61" s="487"/>
      <c r="C61" s="422" t="s">
        <v>1151</v>
      </c>
      <c r="D61" s="489"/>
    </row>
    <row r="62" spans="2:4" ht="12.5" customHeight="1">
      <c r="B62" s="487" t="s">
        <v>1209</v>
      </c>
      <c r="C62" s="421" t="s">
        <v>1207</v>
      </c>
      <c r="D62" s="489" t="s">
        <v>1210</v>
      </c>
    </row>
    <row r="63" spans="2:4" ht="12.5" customHeight="1">
      <c r="B63" s="487"/>
      <c r="C63" s="422" t="s">
        <v>1154</v>
      </c>
      <c r="D63" s="489"/>
    </row>
    <row r="64" spans="2:4" ht="12.5" customHeight="1">
      <c r="B64" s="487" t="s">
        <v>1211</v>
      </c>
      <c r="C64" s="421" t="s">
        <v>1212</v>
      </c>
      <c r="D64" s="489" t="s">
        <v>1213</v>
      </c>
    </row>
    <row r="65" spans="2:4" ht="12.5" customHeight="1">
      <c r="B65" s="487"/>
      <c r="C65" s="422" t="s">
        <v>1151</v>
      </c>
      <c r="D65" s="489"/>
    </row>
    <row r="66" spans="2:4" ht="12.5" customHeight="1">
      <c r="B66" s="487" t="s">
        <v>1214</v>
      </c>
      <c r="C66" s="421" t="s">
        <v>1212</v>
      </c>
      <c r="D66" s="489" t="s">
        <v>1215</v>
      </c>
    </row>
    <row r="67" spans="2:4" ht="12.5" customHeight="1">
      <c r="B67" s="487"/>
      <c r="C67" s="422" t="s">
        <v>1154</v>
      </c>
      <c r="D67" s="489"/>
    </row>
    <row r="68" spans="2:4" ht="12.5" customHeight="1">
      <c r="B68" s="487" t="s">
        <v>1216</v>
      </c>
      <c r="C68" s="421" t="s">
        <v>1217</v>
      </c>
      <c r="D68" s="489" t="s">
        <v>1218</v>
      </c>
    </row>
    <row r="69" spans="2:4" ht="12.5" customHeight="1">
      <c r="B69" s="487"/>
      <c r="C69" s="422" t="s">
        <v>1151</v>
      </c>
      <c r="D69" s="489"/>
    </row>
    <row r="70" spans="2:4" ht="12.5" customHeight="1">
      <c r="B70" s="487" t="s">
        <v>1219</v>
      </c>
      <c r="C70" s="421" t="s">
        <v>1217</v>
      </c>
      <c r="D70" s="489" t="s">
        <v>1220</v>
      </c>
    </row>
    <row r="71" spans="2:4" ht="12.5" customHeight="1">
      <c r="B71" s="487"/>
      <c r="C71" s="422" t="s">
        <v>1174</v>
      </c>
      <c r="D71" s="489"/>
    </row>
    <row r="72" spans="2:4" ht="12.5" customHeight="1">
      <c r="B72" s="416" t="s">
        <v>1221</v>
      </c>
      <c r="C72" s="421" t="s">
        <v>1504</v>
      </c>
      <c r="D72" s="418" t="s">
        <v>1222</v>
      </c>
    </row>
    <row r="73" spans="2:4" ht="12.5" customHeight="1">
      <c r="B73" s="416" t="s">
        <v>1223</v>
      </c>
      <c r="C73" s="421" t="s">
        <v>1505</v>
      </c>
      <c r="D73" s="418" t="s">
        <v>1224</v>
      </c>
    </row>
    <row r="74" spans="2:4" ht="12.5" customHeight="1">
      <c r="B74" s="416" t="s">
        <v>1225</v>
      </c>
      <c r="C74" s="421" t="s">
        <v>1506</v>
      </c>
      <c r="D74" s="418" t="s">
        <v>1226</v>
      </c>
    </row>
    <row r="75" spans="2:4" ht="12.5" customHeight="1">
      <c r="B75" s="416" t="s">
        <v>1227</v>
      </c>
      <c r="C75" s="421" t="s">
        <v>1507</v>
      </c>
      <c r="D75" s="418" t="s">
        <v>1228</v>
      </c>
    </row>
    <row r="76" spans="2:4" ht="12.5" customHeight="1">
      <c r="B76" s="487" t="s">
        <v>1229</v>
      </c>
      <c r="C76" s="421" t="s">
        <v>1230</v>
      </c>
      <c r="D76" s="489" t="s">
        <v>1231</v>
      </c>
    </row>
    <row r="77" spans="2:4" ht="12.5" customHeight="1">
      <c r="B77" s="487"/>
      <c r="C77" s="422" t="s">
        <v>1151</v>
      </c>
      <c r="D77" s="489"/>
    </row>
    <row r="78" spans="2:4" ht="12.5" customHeight="1">
      <c r="B78" s="487" t="s">
        <v>1232</v>
      </c>
      <c r="C78" s="421" t="s">
        <v>1230</v>
      </c>
      <c r="D78" s="489" t="s">
        <v>1233</v>
      </c>
    </row>
    <row r="79" spans="2:4" ht="12.5" customHeight="1">
      <c r="B79" s="487"/>
      <c r="C79" s="422" t="s">
        <v>1154</v>
      </c>
      <c r="D79" s="489"/>
    </row>
    <row r="80" spans="2:4" ht="12.5" customHeight="1">
      <c r="B80" s="416" t="s">
        <v>1234</v>
      </c>
      <c r="C80" s="417" t="s">
        <v>1235</v>
      </c>
      <c r="D80" s="418" t="s">
        <v>1236</v>
      </c>
    </row>
    <row r="81" spans="2:4" ht="12.5" customHeight="1">
      <c r="B81" s="487" t="s">
        <v>1237</v>
      </c>
      <c r="C81" s="421" t="s">
        <v>1238</v>
      </c>
      <c r="D81" s="489" t="s">
        <v>1240</v>
      </c>
    </row>
    <row r="82" spans="2:4" ht="12.5" customHeight="1">
      <c r="B82" s="487"/>
      <c r="C82" s="422" t="s">
        <v>1239</v>
      </c>
      <c r="D82" s="489"/>
    </row>
    <row r="83" spans="2:4" ht="12.5" customHeight="1">
      <c r="B83" s="487" t="s">
        <v>1241</v>
      </c>
      <c r="C83" s="421" t="s">
        <v>1238</v>
      </c>
      <c r="D83" s="489" t="s">
        <v>1243</v>
      </c>
    </row>
    <row r="84" spans="2:4" ht="12.5" customHeight="1">
      <c r="B84" s="487"/>
      <c r="C84" s="422" t="s">
        <v>1242</v>
      </c>
      <c r="D84" s="489"/>
    </row>
    <row r="85" spans="2:4" ht="12.5" customHeight="1">
      <c r="B85" s="487" t="s">
        <v>1244</v>
      </c>
      <c r="C85" s="421" t="s">
        <v>1245</v>
      </c>
      <c r="D85" s="489" t="s">
        <v>1247</v>
      </c>
    </row>
    <row r="86" spans="2:4" ht="12.5" customHeight="1">
      <c r="B86" s="487"/>
      <c r="C86" s="422" t="s">
        <v>1246</v>
      </c>
      <c r="D86" s="489"/>
    </row>
    <row r="87" spans="2:4" ht="12.5" customHeight="1">
      <c r="B87" s="487" t="s">
        <v>1248</v>
      </c>
      <c r="C87" s="421" t="s">
        <v>1245</v>
      </c>
      <c r="D87" s="489" t="s">
        <v>1250</v>
      </c>
    </row>
    <row r="88" spans="2:4" ht="12.5" customHeight="1">
      <c r="B88" s="487"/>
      <c r="C88" s="422" t="s">
        <v>1249</v>
      </c>
      <c r="D88" s="489"/>
    </row>
    <row r="89" spans="2:4" ht="12.5" customHeight="1">
      <c r="B89" s="487" t="s">
        <v>1251</v>
      </c>
      <c r="C89" s="421" t="s">
        <v>1252</v>
      </c>
      <c r="D89" s="489" t="s">
        <v>1254</v>
      </c>
    </row>
    <row r="90" spans="2:4" ht="12.5" customHeight="1">
      <c r="B90" s="487"/>
      <c r="C90" s="422" t="s">
        <v>1253</v>
      </c>
      <c r="D90" s="489"/>
    </row>
    <row r="91" spans="2:4" ht="12.5" customHeight="1">
      <c r="B91" s="487" t="s">
        <v>1255</v>
      </c>
      <c r="C91" s="421" t="s">
        <v>1256</v>
      </c>
      <c r="D91" s="489" t="s">
        <v>1257</v>
      </c>
    </row>
    <row r="92" spans="2:4" ht="12.5" customHeight="1" thickBot="1">
      <c r="B92" s="488"/>
      <c r="C92" s="423" t="s">
        <v>1253</v>
      </c>
      <c r="D92" s="490"/>
    </row>
    <row r="93" spans="2:4" ht="17" thickTop="1">
      <c r="B93" s="335"/>
    </row>
    <row r="94" spans="2:4">
      <c r="B94" s="335"/>
    </row>
    <row r="95" spans="2:4">
      <c r="B95" s="335"/>
    </row>
  </sheetData>
  <mergeCells count="54">
    <mergeCell ref="B11:B12"/>
    <mergeCell ref="D11:D12"/>
    <mergeCell ref="B13:B14"/>
    <mergeCell ref="D13:D14"/>
    <mergeCell ref="B28:B29"/>
    <mergeCell ref="D28:D29"/>
    <mergeCell ref="B30:B31"/>
    <mergeCell ref="D30:D31"/>
    <mergeCell ref="B46:B47"/>
    <mergeCell ref="D46:D47"/>
    <mergeCell ref="B44:B45"/>
    <mergeCell ref="D44:D45"/>
    <mergeCell ref="B32:B33"/>
    <mergeCell ref="D32:D33"/>
    <mergeCell ref="B34:B35"/>
    <mergeCell ref="D34:D35"/>
    <mergeCell ref="B36:B37"/>
    <mergeCell ref="D36:D37"/>
    <mergeCell ref="B62:B63"/>
    <mergeCell ref="D62:D63"/>
    <mergeCell ref="B60:B61"/>
    <mergeCell ref="D60:D61"/>
    <mergeCell ref="B48:B49"/>
    <mergeCell ref="D48:D49"/>
    <mergeCell ref="B50:B51"/>
    <mergeCell ref="D50:D51"/>
    <mergeCell ref="B64:B65"/>
    <mergeCell ref="D64:D65"/>
    <mergeCell ref="B68:B69"/>
    <mergeCell ref="D68:D69"/>
    <mergeCell ref="B66:B67"/>
    <mergeCell ref="D66:D67"/>
    <mergeCell ref="B81:B82"/>
    <mergeCell ref="D81:D82"/>
    <mergeCell ref="B76:B77"/>
    <mergeCell ref="D76:D77"/>
    <mergeCell ref="B70:B71"/>
    <mergeCell ref="D70:D71"/>
    <mergeCell ref="A1:E1"/>
    <mergeCell ref="A2:E2"/>
    <mergeCell ref="A3:E3"/>
    <mergeCell ref="B5:D5"/>
    <mergeCell ref="B91:B92"/>
    <mergeCell ref="D91:D92"/>
    <mergeCell ref="B85:B86"/>
    <mergeCell ref="D85:D86"/>
    <mergeCell ref="B87:B88"/>
    <mergeCell ref="D87:D88"/>
    <mergeCell ref="B89:B90"/>
    <mergeCell ref="D89:D90"/>
    <mergeCell ref="B78:B79"/>
    <mergeCell ref="D78:D79"/>
    <mergeCell ref="B83:B84"/>
    <mergeCell ref="D83:D84"/>
  </mergeCells>
  <pageMargins left="0.7" right="0.7" top="0.5" bottom="0.75" header="0.3" footer="0.3"/>
  <pageSetup scale="96" fitToHeight="0" orientation="portrait"/>
  <rowBreaks count="1" manualBreakCount="1">
    <brk id="54" max="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syncVertical="1" syncRef="A1" transitionEvaluation="1" codeName="Sheet6">
    <pageSetUpPr fitToPage="1"/>
  </sheetPr>
  <dimension ref="B1:AY725"/>
  <sheetViews>
    <sheetView showGridLines="0" workbookViewId="0"/>
  </sheetViews>
  <sheetFormatPr baseColWidth="10" defaultColWidth="9.7109375" defaultRowHeight="13"/>
  <cols>
    <col min="1" max="1" width="2.5703125" style="1" customWidth="1"/>
    <col min="2" max="2" width="32.5703125" style="75" customWidth="1"/>
    <col min="3" max="4" width="7.7109375" style="20" customWidth="1"/>
    <col min="5" max="5" width="7.7109375" style="26" customWidth="1"/>
    <col min="6" max="6" width="8.28515625" style="20" customWidth="1"/>
    <col min="7" max="10" width="7.7109375" style="20" customWidth="1"/>
    <col min="11" max="13" width="6.7109375" style="20" customWidth="1"/>
    <col min="14" max="14" width="8.7109375" style="20" customWidth="1"/>
    <col min="15" max="15" width="0.85546875" style="20" customWidth="1"/>
    <col min="16" max="16" width="10.7109375" style="20" customWidth="1"/>
    <col min="17" max="17" width="9.7109375" style="20"/>
    <col min="18" max="18" width="32.7109375" style="75" customWidth="1"/>
    <col min="19" max="19" width="9.7109375" style="20"/>
    <col min="20" max="20" width="12.85546875" style="20" customWidth="1"/>
    <col min="21" max="26" width="9.7109375" style="20"/>
    <col min="27" max="27" width="10.28515625" style="20" customWidth="1"/>
    <col min="28" max="29" width="9.7109375" style="20"/>
    <col min="30" max="30" width="9.7109375" style="1"/>
    <col min="31" max="31" width="9.7109375" style="1" customWidth="1"/>
    <col min="32" max="16384" width="9.7109375" style="1"/>
  </cols>
  <sheetData>
    <row r="1" spans="2:47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</row>
    <row r="2" spans="2:47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</row>
    <row r="3" spans="2:47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</row>
    <row r="4" spans="2:47" ht="15" customHeight="1">
      <c r="B4" s="355"/>
      <c r="C4" s="443" t="s">
        <v>1654</v>
      </c>
    </row>
    <row r="5" spans="2:47" ht="10.5" customHeight="1">
      <c r="B5" s="355"/>
      <c r="C5" s="443" t="s">
        <v>312</v>
      </c>
    </row>
    <row r="7" spans="2:47" ht="17" thickBot="1">
      <c r="B7" s="322" t="s">
        <v>1365</v>
      </c>
      <c r="C7" s="104"/>
      <c r="D7" s="104"/>
      <c r="E7" s="105"/>
      <c r="F7" s="104"/>
      <c r="G7" s="104"/>
      <c r="H7" s="104"/>
      <c r="I7" s="104"/>
      <c r="J7" s="104"/>
      <c r="K7" s="103"/>
      <c r="L7" s="103"/>
      <c r="P7" s="104"/>
    </row>
    <row r="8" spans="2:47" ht="17" thickTop="1">
      <c r="B8" s="451" t="s">
        <v>1523</v>
      </c>
      <c r="C8" s="115" t="str">
        <f>'ESP-DMU'!$E$48</f>
        <v>ESP</v>
      </c>
      <c r="D8" s="115" t="str">
        <f>'BLAST-USIT'!$E$48</f>
        <v>BLAST</v>
      </c>
      <c r="E8" s="115" t="str">
        <f>DOE21D!$E$48</f>
        <v>DOE21D</v>
      </c>
      <c r="F8" s="115" t="str">
        <f>'SRES-SUN'!$E$48</f>
        <v>SRES-SUN</v>
      </c>
      <c r="G8" s="115" t="str">
        <f>'SRES-BRE'!$E$48&amp;"*"</f>
        <v>SRES*</v>
      </c>
      <c r="H8" s="115" t="str">
        <f>S3PAS!$E$48</f>
        <v>S3PAS</v>
      </c>
      <c r="I8" s="115" t="str">
        <f>TRNSYS!$E$48</f>
        <v>TSYS</v>
      </c>
      <c r="J8" s="115" t="str">
        <f>TASE!$E$48</f>
        <v>TASE</v>
      </c>
      <c r="K8" s="491" t="s">
        <v>1525</v>
      </c>
      <c r="L8" s="492"/>
      <c r="M8" s="492"/>
      <c r="N8" s="493"/>
      <c r="P8" s="156" t="str">
        <f>YourData!$E$48</f>
        <v>OS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2:47" ht="16">
      <c r="B9" s="452" t="s">
        <v>1524</v>
      </c>
      <c r="C9" s="115" t="str">
        <f>'ESP-DMU'!$E$52</f>
        <v>DMU</v>
      </c>
      <c r="D9" s="115" t="str">
        <f>'BLAST-USIT'!$E$52</f>
        <v>US-IT</v>
      </c>
      <c r="E9" s="115" t="str">
        <f>DOE21D!$E$52</f>
        <v>NREL</v>
      </c>
      <c r="F9" s="115" t="str">
        <f>'SRES-SUN'!$E$52</f>
        <v>NREL</v>
      </c>
      <c r="G9" s="115" t="str">
        <f>'SRES-BRE'!$E$52</f>
        <v>BRE</v>
      </c>
      <c r="H9" s="115" t="str">
        <f>S3PAS!$E$52</f>
        <v>SPAIN</v>
      </c>
      <c r="I9" s="115" t="str">
        <f>TRNSYS!$E$52</f>
        <v>BEL-BRE</v>
      </c>
      <c r="J9" s="115" t="str">
        <f>TASE!$E$52</f>
        <v>FINLAND</v>
      </c>
      <c r="K9" s="111" t="s">
        <v>339</v>
      </c>
      <c r="L9" s="121" t="s">
        <v>340</v>
      </c>
      <c r="M9" s="126" t="s">
        <v>341</v>
      </c>
      <c r="N9" s="376" t="s">
        <v>1367</v>
      </c>
      <c r="P9" s="156" t="str">
        <f>YourData!$E$52</f>
        <v>NREL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2:47" ht="16">
      <c r="B10" s="453" t="s">
        <v>1522</v>
      </c>
      <c r="C10" s="116"/>
      <c r="D10" s="116"/>
      <c r="E10" s="116"/>
      <c r="F10" s="116"/>
      <c r="G10" s="116"/>
      <c r="H10" s="116"/>
      <c r="I10" s="116"/>
      <c r="J10" s="116"/>
      <c r="K10" s="112"/>
      <c r="L10" s="122"/>
      <c r="M10" s="116"/>
      <c r="N10" s="380" t="s">
        <v>1369</v>
      </c>
      <c r="P10" s="157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2:47" ht="14.5" customHeight="1">
      <c r="B11" s="374" t="s">
        <v>1366</v>
      </c>
      <c r="C11" s="117">
        <f>IF(ISNUMBER('ESP-DMU'!$B65),'ESP-DMU'!$B65,"")</f>
        <v>4.2960000000000003</v>
      </c>
      <c r="D11" s="117">
        <f>IF(ISNUMBER('BLAST-USIT'!$B65),'BLAST-USIT'!$B65,"")</f>
        <v>4.7729999999999997</v>
      </c>
      <c r="E11" s="117">
        <f>IF(ISNUMBER(DOE21D!$B65),DOE21D!$B65,"")</f>
        <v>5.7089999999999996</v>
      </c>
      <c r="F11" s="117">
        <f>IF(ISNUMBER('SRES-SUN'!$B65),'SRES-SUN'!$B65,"")</f>
        <v>5.226</v>
      </c>
      <c r="G11" s="117">
        <f>IF(ISNUMBER('SRES-BRE'!$B65),'SRES-BRE'!$B65,"")</f>
        <v>5.5960000000000001</v>
      </c>
      <c r="H11" s="117">
        <f>IF(ISNUMBER(S3PAS!$B65),S3PAS!$B65,"")</f>
        <v>4.8819999999999997</v>
      </c>
      <c r="I11" s="117">
        <f>IF(ISNUMBER(TRNSYS!$B65),TRNSYS!$B65,"")</f>
        <v>4.8719999999999999</v>
      </c>
      <c r="J11" s="117">
        <f>IF(ISNUMBER(TASE!$B65),TASE!$B65,"")</f>
        <v>5.3620000000000001</v>
      </c>
      <c r="K11" s="113">
        <f t="shared" ref="K11:K45" si="0">MIN(C11:J11)</f>
        <v>4.2960000000000003</v>
      </c>
      <c r="L11" s="123">
        <f t="shared" ref="L11:L45" si="1">MAX(C11:J11)</f>
        <v>5.7089999999999996</v>
      </c>
      <c r="M11" s="128">
        <f t="shared" ref="M11:M45" si="2">AVERAGE(C11:J11)</f>
        <v>5.0895000000000001</v>
      </c>
      <c r="N11" s="275">
        <f t="shared" ref="N11:N45" si="3">ABS((L11-K11)/M11)</f>
        <v>0.27763041556144991</v>
      </c>
      <c r="P11" s="158">
        <f>IF(ISNUMBER(YourData!$B65),YourData!$B65,"")</f>
        <v>4.38056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2:47" ht="14.5" customHeight="1">
      <c r="B12" s="106" t="s">
        <v>252</v>
      </c>
      <c r="C12" s="117">
        <f>IF(ISNUMBER('ESP-DMU'!$B66),'ESP-DMU'!$B66,"")</f>
        <v>4.3550000000000004</v>
      </c>
      <c r="D12" s="117">
        <f>IF(ISNUMBER('BLAST-USIT'!$B66),'BLAST-USIT'!$B66,"")</f>
        <v>4.806</v>
      </c>
      <c r="E12" s="117">
        <f>IF(ISNUMBER(DOE21D!$B66),DOE21D!$B66,"")</f>
        <v>5.7859999999999996</v>
      </c>
      <c r="F12" s="117">
        <f>IF(ISNUMBER('SRES-SUN'!$B66),'SRES-SUN'!$B66,"")</f>
        <v>5.28</v>
      </c>
      <c r="G12" s="117">
        <f>IF(ISNUMBER('SRES-BRE'!$B66),'SRES-BRE'!$B66,"")</f>
        <v>5.62</v>
      </c>
      <c r="H12" s="117">
        <f>IF(ISNUMBER(S3PAS!$B66),S3PAS!$B66,"")</f>
        <v>4.9710000000000001</v>
      </c>
      <c r="I12" s="117">
        <f>IF(ISNUMBER(TRNSYS!$B66),TRNSYS!$B66,"")</f>
        <v>4.97</v>
      </c>
      <c r="J12" s="117">
        <f>IF(ISNUMBER(TASE!$B66),TASE!$B66,"")</f>
        <v>5.383</v>
      </c>
      <c r="K12" s="113">
        <f t="shared" si="0"/>
        <v>4.3550000000000004</v>
      </c>
      <c r="L12" s="123">
        <f t="shared" si="1"/>
        <v>5.7859999999999996</v>
      </c>
      <c r="M12" s="128">
        <f t="shared" si="2"/>
        <v>5.1463750000000008</v>
      </c>
      <c r="N12" s="275">
        <f t="shared" si="3"/>
        <v>0.27805979937334513</v>
      </c>
      <c r="P12" s="158">
        <f>IF(ISNUMBER(YourData!$B66),YourData!$B66,"")</f>
        <v>4.4249999999999998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</row>
    <row r="13" spans="2:47" ht="14.5" customHeight="1">
      <c r="B13" s="106" t="s">
        <v>253</v>
      </c>
      <c r="C13" s="117">
        <f>IF(ISNUMBER('ESP-DMU'!$B67),'ESP-DMU'!$B67,"")</f>
        <v>4.6130000000000004</v>
      </c>
      <c r="D13" s="117">
        <f>IF(ISNUMBER('BLAST-USIT'!$B67),'BLAST-USIT'!$B67,"")</f>
        <v>5.0490000000000004</v>
      </c>
      <c r="E13" s="117">
        <f>IF(ISNUMBER(DOE21D!$B67),DOE21D!$B67,"")</f>
        <v>5.944</v>
      </c>
      <c r="F13" s="117">
        <f>IF(ISNUMBER('SRES-SUN'!$B67),'SRES-SUN'!$B67,"")</f>
        <v>5.5540000000000003</v>
      </c>
      <c r="G13" s="117">
        <f>IF(ISNUMBER('SRES-BRE'!$B67),'SRES-BRE'!$B67,"")</f>
        <v>5.734</v>
      </c>
      <c r="H13" s="117">
        <f>IF(ISNUMBER(S3PAS!$B67),S3PAS!$B67,"")</f>
        <v>5.5640000000000001</v>
      </c>
      <c r="I13" s="117">
        <f>IF(ISNUMBER(TRNSYS!$B67),TRNSYS!$B67,"")</f>
        <v>5.0730000000000004</v>
      </c>
      <c r="J13" s="117">
        <f>IF(ISNUMBER(TASE!$B67),TASE!$B67,"")</f>
        <v>5.7279999999999998</v>
      </c>
      <c r="K13" s="113">
        <f t="shared" si="0"/>
        <v>4.6130000000000004</v>
      </c>
      <c r="L13" s="123">
        <f t="shared" si="1"/>
        <v>5.944</v>
      </c>
      <c r="M13" s="128">
        <f t="shared" si="2"/>
        <v>5.4073750000000009</v>
      </c>
      <c r="N13" s="275">
        <f t="shared" si="3"/>
        <v>0.24614531080237625</v>
      </c>
      <c r="P13" s="158">
        <f>IF(ISNUMBER(YourData!$B67),YourData!$B67,"")</f>
        <v>4.5527800000000003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</row>
    <row r="14" spans="2:47" ht="14.5" customHeight="1">
      <c r="B14" s="106" t="s">
        <v>254</v>
      </c>
      <c r="C14" s="117">
        <f>IF(ISNUMBER('ESP-DMU'!$B68),'ESP-DMU'!$B68,"")</f>
        <v>5.05</v>
      </c>
      <c r="D14" s="117">
        <f>IF(ISNUMBER('BLAST-USIT'!$B68),'BLAST-USIT'!$B68,"")</f>
        <v>5.359</v>
      </c>
      <c r="E14" s="117">
        <f>IF(ISNUMBER(DOE21D!$B68),DOE21D!$B68,"")</f>
        <v>6.4690000000000003</v>
      </c>
      <c r="F14" s="117">
        <f>IF(ISNUMBER('SRES-SUN'!$B68),'SRES-SUN'!$B68,"")</f>
        <v>5.883</v>
      </c>
      <c r="G14" s="117">
        <f>IF(ISNUMBER('SRES-BRE'!$B68),'SRES-BRE'!$B68,"")</f>
        <v>6.0010000000000003</v>
      </c>
      <c r="H14" s="117">
        <f>IF(ISNUMBER(S3PAS!$B68),S3PAS!$B68,"")</f>
        <v>6.0949999999999998</v>
      </c>
      <c r="I14" s="117">
        <f>IF(ISNUMBER(TRNSYS!$B68),TRNSYS!$B68,"")</f>
        <v>5.6239999999999997</v>
      </c>
      <c r="J14" s="117" t="str">
        <f>IF(ISNUMBER(TASE!$B68),TASE!$B68,"")</f>
        <v/>
      </c>
      <c r="K14" s="113">
        <f t="shared" si="0"/>
        <v>5.05</v>
      </c>
      <c r="L14" s="123">
        <f t="shared" si="1"/>
        <v>6.4690000000000003</v>
      </c>
      <c r="M14" s="128">
        <f t="shared" si="2"/>
        <v>5.7830000000000004</v>
      </c>
      <c r="N14" s="275">
        <f t="shared" si="3"/>
        <v>0.24537437316271837</v>
      </c>
      <c r="P14" s="158">
        <f>IF(ISNUMBER(YourData!$B68),YourData!$B68,"")</f>
        <v>4.8833299999999999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2:47" ht="14.5" customHeight="1">
      <c r="B15" s="374" t="s">
        <v>1625</v>
      </c>
      <c r="C15" s="117">
        <f>IF(ISNUMBER('ESP-DMU'!$B69),'ESP-DMU'!$B69,"")</f>
        <v>2.7509999999999999</v>
      </c>
      <c r="D15" s="117">
        <f>IF(ISNUMBER('BLAST-USIT'!$B69),'BLAST-USIT'!$B69,"")</f>
        <v>2.8879999999999999</v>
      </c>
      <c r="E15" s="117">
        <f>IF(ISNUMBER(DOE21D!$B69),DOE21D!$B69,"")</f>
        <v>3.5430000000000001</v>
      </c>
      <c r="F15" s="117">
        <f>IF(ISNUMBER('SRES-SUN'!$B69),'SRES-SUN'!$B69,"")</f>
        <v>3.2549999999999999</v>
      </c>
      <c r="G15" s="117">
        <f>IF(ISNUMBER('SRES-BRE'!$B69),'SRES-BRE'!$B69,"")</f>
        <v>3.8029999999999999</v>
      </c>
      <c r="H15" s="117">
        <f>IF(ISNUMBER(S3PAS!$B69),S3PAS!$B69,"")</f>
        <v>3.0649999999999999</v>
      </c>
      <c r="I15" s="117">
        <f>IF(ISNUMBER(TRNSYS!$B69),TRNSYS!$B69,"")</f>
        <v>3.0430000000000001</v>
      </c>
      <c r="J15" s="117">
        <f>IF(ISNUMBER(TASE!$B69),TASE!$B69,"")</f>
        <v>3.3090000000000002</v>
      </c>
      <c r="K15" s="113">
        <f>MIN(C15:J15)</f>
        <v>2.7509999999999999</v>
      </c>
      <c r="L15" s="123">
        <f>MAX(C15:J15)</f>
        <v>3.8029999999999999</v>
      </c>
      <c r="M15" s="128">
        <f>AVERAGE(C15:J15)</f>
        <v>3.207125</v>
      </c>
      <c r="N15" s="275">
        <f>ABS((L15-K15)/M15)</f>
        <v>0.32801964376193632</v>
      </c>
      <c r="P15" s="158">
        <f>IF(ISNUMBER(YourData!$B69),YourData!$B69,"")</f>
        <v>2.6861100000000002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2:47" ht="14.5" customHeight="1">
      <c r="B16" s="108" t="s">
        <v>255</v>
      </c>
      <c r="C16" s="118">
        <f>IF(ISNUMBER('ESP-DMU'!$B70),'ESP-DMU'!$B70,"")</f>
        <v>0</v>
      </c>
      <c r="D16" s="118">
        <f>IF(ISNUMBER('BLAST-USIT'!$B70),'BLAST-USIT'!$B70,"")</f>
        <v>0</v>
      </c>
      <c r="E16" s="118">
        <f>IF(ISNUMBER(DOE21D!$B70),DOE21D!$B70,"")</f>
        <v>0</v>
      </c>
      <c r="F16" s="118">
        <f>IF(ISNUMBER('SRES-SUN'!$B70),'SRES-SUN'!$B70,"")</f>
        <v>0</v>
      </c>
      <c r="G16" s="118">
        <f>IF(ISNUMBER('SRES-BRE'!$B70),'SRES-BRE'!$B70,"")</f>
        <v>0</v>
      </c>
      <c r="H16" s="118">
        <f>IF(ISNUMBER(S3PAS!$B70),S3PAS!$B70,"")</f>
        <v>0</v>
      </c>
      <c r="I16" s="118">
        <f>IF(ISNUMBER(TRNSYS!$B70),TRNSYS!$B70,"")</f>
        <v>4.1710000000000004E-6</v>
      </c>
      <c r="J16" s="118">
        <f>IF(ISNUMBER(TASE!$B70),TASE!$B70,"")</f>
        <v>0</v>
      </c>
      <c r="K16" s="107">
        <f t="shared" si="0"/>
        <v>0</v>
      </c>
      <c r="L16" s="102">
        <f t="shared" si="1"/>
        <v>4.1710000000000004E-6</v>
      </c>
      <c r="M16" s="130">
        <f t="shared" si="2"/>
        <v>5.2137500000000005E-7</v>
      </c>
      <c r="N16" s="377" t="s">
        <v>1368</v>
      </c>
      <c r="P16" s="159">
        <f>IF(ISNUMBER(YourData!$B70),YourData!$B70,"")</f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</row>
    <row r="17" spans="2:47" ht="14.5" customHeight="1">
      <c r="B17" s="106" t="s">
        <v>256</v>
      </c>
      <c r="C17" s="117">
        <f>IF(ISNUMBER('ESP-DMU'!$B71),'ESP-DMU'!$B71,"")</f>
        <v>1.17</v>
      </c>
      <c r="D17" s="117">
        <f>IF(ISNUMBER('BLAST-USIT'!$B71),'BLAST-USIT'!$B71,"")</f>
        <v>1.61</v>
      </c>
      <c r="E17" s="117">
        <f>IF(ISNUMBER(DOE21D!$B71),DOE21D!$B71,"")</f>
        <v>1.8720000000000001</v>
      </c>
      <c r="F17" s="117">
        <f>IF(ISNUMBER('SRES-SUN'!$B71),'SRES-SUN'!$B71,"")</f>
        <v>1.897</v>
      </c>
      <c r="G17" s="117">
        <f>IF(ISNUMBER('SRES-BRE'!$B71),'SRES-BRE'!$B71,"")</f>
        <v>1.988</v>
      </c>
      <c r="H17" s="117">
        <f>IF(ISNUMBER(S3PAS!$B71),S3PAS!$B71,"")</f>
        <v>1.73</v>
      </c>
      <c r="I17" s="117">
        <f>IF(ISNUMBER(TRNSYS!$B71),TRNSYS!$B71,"")</f>
        <v>1.655</v>
      </c>
      <c r="J17" s="117">
        <f>IF(ISNUMBER(TASE!$B71),TASE!$B71,"")</f>
        <v>2.0409999999999999</v>
      </c>
      <c r="K17" s="113">
        <f t="shared" si="0"/>
        <v>1.17</v>
      </c>
      <c r="L17" s="123">
        <f t="shared" si="1"/>
        <v>2.0409999999999999</v>
      </c>
      <c r="M17" s="128">
        <f t="shared" si="2"/>
        <v>1.7453750000000001</v>
      </c>
      <c r="N17" s="275">
        <f t="shared" si="3"/>
        <v>0.49903315906323853</v>
      </c>
      <c r="P17" s="158">
        <f>IF(ISNUMBER(YourData!$B71),YourData!$B71,"")</f>
        <v>1.2222200000000001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2:47" ht="14.5" customHeight="1">
      <c r="B18" s="106" t="s">
        <v>257</v>
      </c>
      <c r="C18" s="117">
        <f>IF(ISNUMBER('ESP-DMU'!$B72),'ESP-DMU'!$B72,"")</f>
        <v>1.575</v>
      </c>
      <c r="D18" s="117">
        <f>IF(ISNUMBER('BLAST-USIT'!$B72),'BLAST-USIT'!$B72,"")</f>
        <v>1.8620000000000001</v>
      </c>
      <c r="E18" s="117">
        <f>IF(ISNUMBER(DOE21D!$B72),DOE21D!$B72,"")</f>
        <v>2.254</v>
      </c>
      <c r="F18" s="117">
        <f>IF(ISNUMBER('SRES-SUN'!$B72),'SRES-SUN'!$B72,"")</f>
        <v>2.1739999999999999</v>
      </c>
      <c r="G18" s="117">
        <f>IF(ISNUMBER('SRES-BRE'!$B72),'SRES-BRE'!$B72,"")</f>
        <v>2.282</v>
      </c>
      <c r="H18" s="117">
        <f>IF(ISNUMBER(S3PAS!$B72),S3PAS!$B72,"")</f>
        <v>2.0630000000000002</v>
      </c>
      <c r="I18" s="117">
        <f>IF(ISNUMBER(TRNSYS!$B72),TRNSYS!$B72,"")</f>
        <v>2.097</v>
      </c>
      <c r="J18" s="117">
        <f>IF(ISNUMBER(TASE!$B72),TASE!$B72,"")</f>
        <v>2.2200000000000002</v>
      </c>
      <c r="K18" s="113">
        <f t="shared" si="0"/>
        <v>1.575</v>
      </c>
      <c r="L18" s="123">
        <f t="shared" si="1"/>
        <v>2.282</v>
      </c>
      <c r="M18" s="128">
        <f t="shared" si="2"/>
        <v>2.0658750000000001</v>
      </c>
      <c r="N18" s="275">
        <f t="shared" si="3"/>
        <v>0.34222786954680223</v>
      </c>
      <c r="P18" s="158">
        <f>IF(ISNUMBER(YourData!$B72),YourData!$B72,"")</f>
        <v>1.50556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</row>
    <row r="19" spans="2:47" ht="14.5" customHeight="1">
      <c r="B19" s="106" t="s">
        <v>258</v>
      </c>
      <c r="C19" s="117">
        <f>IF(ISNUMBER('ESP-DMU'!$B73),'ESP-DMU'!$B73,"")</f>
        <v>3.3130000000000002</v>
      </c>
      <c r="D19" s="117">
        <f>IF(ISNUMBER('BLAST-USIT'!$B73),'BLAST-USIT'!$B73,"")</f>
        <v>3.7519999999999998</v>
      </c>
      <c r="E19" s="117">
        <f>IF(ISNUMBER(DOE21D!$B73),DOE21D!$B73,"")</f>
        <v>4.2549999999999999</v>
      </c>
      <c r="F19" s="117">
        <f>IF(ISNUMBER('SRES-SUN'!$B73),'SRES-SUN'!$B73,"")</f>
        <v>4.093</v>
      </c>
      <c r="G19" s="117">
        <f>IF(ISNUMBER('SRES-BRE'!$B73),'SRES-BRE'!$B73,"")</f>
        <v>4.0579999999999998</v>
      </c>
      <c r="H19" s="117">
        <f>IF(ISNUMBER(S3PAS!$B73),S3PAS!$B73,"")</f>
        <v>4.2350000000000003</v>
      </c>
      <c r="I19" s="117">
        <f>IF(ISNUMBER(TRNSYS!$B73),TRNSYS!$B73,"")</f>
        <v>3.7759999999999998</v>
      </c>
      <c r="J19" s="117">
        <f>IF(ISNUMBER(TASE!$B73),TASE!$B73,"")</f>
        <v>4.3</v>
      </c>
      <c r="K19" s="113">
        <f t="shared" si="0"/>
        <v>3.3130000000000002</v>
      </c>
      <c r="L19" s="123">
        <f t="shared" si="1"/>
        <v>4.3</v>
      </c>
      <c r="M19" s="128">
        <f t="shared" si="2"/>
        <v>3.97275</v>
      </c>
      <c r="N19" s="275">
        <f t="shared" si="3"/>
        <v>0.24844251463092307</v>
      </c>
      <c r="P19" s="158">
        <f>IF(ISNUMBER(YourData!$B73),YourData!$B73,"")</f>
        <v>3.1944400000000002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2:47" ht="14.5" customHeight="1">
      <c r="B20" s="106" t="s">
        <v>259</v>
      </c>
      <c r="C20" s="117">
        <f>IF(ISNUMBER('ESP-DMU'!$B74),'ESP-DMU'!$B74,"")</f>
        <v>4.1429999999999998</v>
      </c>
      <c r="D20" s="117">
        <f>IF(ISNUMBER('BLAST-USIT'!$B74),'BLAST-USIT'!$B74,"")</f>
        <v>4.3470000000000004</v>
      </c>
      <c r="E20" s="117">
        <f>IF(ISNUMBER(DOE21D!$B74),DOE21D!$B74,"")</f>
        <v>5.335</v>
      </c>
      <c r="F20" s="117">
        <f>IF(ISNUMBER('SRES-SUN'!$B74),'SRES-SUN'!$B74,"")</f>
        <v>4.7549999999999999</v>
      </c>
      <c r="G20" s="117">
        <f>IF(ISNUMBER('SRES-BRE'!$B74),'SRES-BRE'!$B74,"")</f>
        <v>4.7279999999999998</v>
      </c>
      <c r="H20" s="117">
        <f>IF(ISNUMBER(S3PAS!$B74),S3PAS!$B74,"")</f>
        <v>5.1680000000000001</v>
      </c>
      <c r="I20" s="117">
        <f>IF(ISNUMBER(TRNSYS!$B74),TRNSYS!$B74,"")</f>
        <v>4.74</v>
      </c>
      <c r="J20" s="117" t="str">
        <f>IF(ISNUMBER(TASE!$B74),TASE!$B74,"")</f>
        <v/>
      </c>
      <c r="K20" s="113">
        <f t="shared" si="0"/>
        <v>4.1429999999999998</v>
      </c>
      <c r="L20" s="123">
        <f t="shared" si="1"/>
        <v>5.335</v>
      </c>
      <c r="M20" s="128">
        <f t="shared" si="2"/>
        <v>4.7451428571428576</v>
      </c>
      <c r="N20" s="275">
        <f t="shared" si="3"/>
        <v>0.25120423892100197</v>
      </c>
      <c r="P20" s="158">
        <f>IF(ISNUMBER(YourData!$B74),YourData!$B74,"")</f>
        <v>3.9083299999999999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</row>
    <row r="21" spans="2:47" ht="14.5" customHeight="1">
      <c r="B21" s="374" t="s">
        <v>1630</v>
      </c>
      <c r="C21" s="117">
        <f>IF(ISNUMBER('ESP-DMU'!$B75),'ESP-DMU'!$B75,"")</f>
        <v>0.79300000000000004</v>
      </c>
      <c r="D21" s="117">
        <f>IF(ISNUMBER('BLAST-USIT'!$B75),'BLAST-USIT'!$B75,"")</f>
        <v>1.0209999999999999</v>
      </c>
      <c r="E21" s="117">
        <f>IF(ISNUMBER(DOE21D!$B75),DOE21D!$B75,"")</f>
        <v>1.2390000000000001</v>
      </c>
      <c r="F21" s="117">
        <f>IF(ISNUMBER('SRES-SUN'!$B75),'SRES-SUN'!$B75,"")</f>
        <v>1.2310000000000001</v>
      </c>
      <c r="G21" s="117">
        <f>IF(ISNUMBER('SRES-BRE'!$B75),'SRES-BRE'!$B75,"")</f>
        <v>1.411</v>
      </c>
      <c r="H21" s="117">
        <f>IF(ISNUMBER(S3PAS!$B75),S3PAS!$B75,"")</f>
        <v>1.179</v>
      </c>
      <c r="I21" s="117">
        <f>IF(ISNUMBER(TRNSYS!$B75),TRNSYS!$B75,"")</f>
        <v>1.08</v>
      </c>
      <c r="J21" s="117">
        <f>IF(ISNUMBER(TASE!$B75),TASE!$B75,"")</f>
        <v>1.323</v>
      </c>
      <c r="K21" s="113">
        <f t="shared" si="0"/>
        <v>0.79300000000000004</v>
      </c>
      <c r="L21" s="123">
        <f t="shared" si="1"/>
        <v>1.411</v>
      </c>
      <c r="M21" s="128">
        <f t="shared" si="2"/>
        <v>1.1596250000000001</v>
      </c>
      <c r="N21" s="275">
        <f t="shared" si="3"/>
        <v>0.53293090438719404</v>
      </c>
      <c r="P21" s="158">
        <f>IF(ISNUMBER(YourData!$B75),YourData!$B75,"")</f>
        <v>0.76666699999999999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</row>
    <row r="22" spans="2:47" ht="14.5" customHeight="1">
      <c r="B22" s="106" t="s">
        <v>260</v>
      </c>
      <c r="C22" s="117">
        <f>IF(ISNUMBER('ESP-DMU'!$B76),'ESP-DMU'!$B76,"")</f>
        <v>0</v>
      </c>
      <c r="D22" s="117">
        <f>IF(ISNUMBER('BLAST-USIT'!$B76),'BLAST-USIT'!$B76,"")</f>
        <v>0</v>
      </c>
      <c r="E22" s="117">
        <f>IF(ISNUMBER(DOE21D!$B76),DOE21D!$B76,"")</f>
        <v>0</v>
      </c>
      <c r="F22" s="117">
        <f>IF(ISNUMBER('SRES-SUN'!$B76),'SRES-SUN'!$B76,"")</f>
        <v>0</v>
      </c>
      <c r="G22" s="117">
        <f>IF(ISNUMBER('SRES-BRE'!$B76),'SRES-BRE'!$B76,"")</f>
        <v>0</v>
      </c>
      <c r="H22" s="117">
        <f>IF(ISNUMBER(S3PAS!$B76),S3PAS!$B76,"")</f>
        <v>0</v>
      </c>
      <c r="I22" s="117">
        <f>IF(ISNUMBER(TRNSYS!$B76),TRNSYS!$B76,"")</f>
        <v>7.8010000000000004E-6</v>
      </c>
      <c r="J22" s="117">
        <f>IF(ISNUMBER(TASE!$B76),TASE!$B76,"")</f>
        <v>0</v>
      </c>
      <c r="K22" s="113">
        <f t="shared" si="0"/>
        <v>0</v>
      </c>
      <c r="L22" s="123">
        <f t="shared" si="1"/>
        <v>7.8010000000000004E-6</v>
      </c>
      <c r="M22" s="128">
        <f t="shared" si="2"/>
        <v>9.7512500000000004E-7</v>
      </c>
      <c r="N22" s="378" t="s">
        <v>1368</v>
      </c>
      <c r="P22" s="158">
        <f>IF(ISNUMBER(YourData!$B76),YourData!$B76,"")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</row>
    <row r="23" spans="2:47" ht="14.5" customHeight="1">
      <c r="B23" s="108" t="s">
        <v>233</v>
      </c>
      <c r="C23" s="118">
        <f>IF(ISNUMBER('ESP-DMU'!$B77),'ESP-DMU'!$B77,"")</f>
        <v>2.3109999999999999</v>
      </c>
      <c r="D23" s="118">
        <f>IF(ISNUMBER('BLAST-USIT'!$B77),'BLAST-USIT'!$B77,"")</f>
        <v>2.6640000000000001</v>
      </c>
      <c r="E23" s="118">
        <f>IF(ISNUMBER(DOE21D!$B77),DOE21D!$B77,"")</f>
        <v>2.9279999999999999</v>
      </c>
      <c r="F23" s="118">
        <f>IF(ISNUMBER('SRES-SUN'!$B77),'SRES-SUN'!$B77,"")</f>
        <v>2.8839999999999999</v>
      </c>
      <c r="G23" s="118">
        <f>IF(ISNUMBER('SRES-BRE'!$B77),'SRES-BRE'!$B77,"")</f>
        <v>2.851</v>
      </c>
      <c r="H23" s="118">
        <f>IF(ISNUMBER(S3PAS!$B77),S3PAS!$B77,"")</f>
        <v>2.9430000000000001</v>
      </c>
      <c r="I23" s="118">
        <f>IF(ISNUMBER(TRNSYS!$B77),TRNSYS!$B77,"")</f>
        <v>3.3730000000000002</v>
      </c>
      <c r="J23" s="118">
        <f>IF(ISNUMBER(TASE!$B77),TASE!$B77,"")</f>
        <v>2.8159999999999998</v>
      </c>
      <c r="K23" s="107">
        <f t="shared" si="0"/>
        <v>2.3109999999999999</v>
      </c>
      <c r="L23" s="102">
        <f t="shared" si="1"/>
        <v>3.3730000000000002</v>
      </c>
      <c r="M23" s="130">
        <f t="shared" si="2"/>
        <v>2.8462499999999999</v>
      </c>
      <c r="N23" s="276">
        <f t="shared" si="3"/>
        <v>0.3731225296442689</v>
      </c>
      <c r="P23" s="159">
        <f>IF(ISNUMBER(YourData!$B77),YourData!$B77,"")</f>
        <v>2.4305599999999998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</row>
    <row r="24" spans="2:47" ht="14.5" customHeight="1">
      <c r="B24" s="374" t="s">
        <v>315</v>
      </c>
      <c r="C24" s="117">
        <f>IF(ISNUMBER('ESP-DMU'!$B78),'ESP-DMU'!$B78,"")</f>
        <v>4.1669999999999998</v>
      </c>
      <c r="D24" s="117" t="str">
        <f>IF(ISNUMBER('BLAST-USIT'!$B78),'BLAST-USIT'!$B78,"")</f>
        <v/>
      </c>
      <c r="E24" s="117" t="str">
        <f>IF(ISNUMBER(DOE21D!$B78),DOE21D!$B78,"")</f>
        <v/>
      </c>
      <c r="F24" s="117" t="str">
        <f>IF(ISNUMBER('SRES-SUN'!$B78),'SRES-SUN'!$B78,"")</f>
        <v/>
      </c>
      <c r="G24" s="117" t="str">
        <f>IF(ISNUMBER('SRES-BRE'!$B78),'SRES-BRE'!$B78,"")</f>
        <v/>
      </c>
      <c r="H24" s="117" t="str">
        <f>IF(ISNUMBER(S3PAS!$B78),S3PAS!$B78,"")</f>
        <v/>
      </c>
      <c r="I24" s="117" t="str">
        <f>IF(ISNUMBER(TRNSYS!$B78),TRNSYS!$B78,"")</f>
        <v/>
      </c>
      <c r="J24" s="117" t="str">
        <f>IF(ISNUMBER(TASE!$B78),TASE!$B78,"")</f>
        <v/>
      </c>
      <c r="K24" s="113">
        <f t="shared" si="0"/>
        <v>4.1669999999999998</v>
      </c>
      <c r="L24" s="123">
        <f t="shared" si="1"/>
        <v>4.1669999999999998</v>
      </c>
      <c r="M24" s="128">
        <f t="shared" si="2"/>
        <v>4.1669999999999998</v>
      </c>
      <c r="N24" s="275">
        <f t="shared" si="3"/>
        <v>0</v>
      </c>
      <c r="P24" s="158">
        <f>IF(ISNUMBER(YourData!$B78),YourData!$B78,"")</f>
        <v>4.36111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</row>
    <row r="25" spans="2:47" ht="14.5" customHeight="1">
      <c r="B25" s="374" t="s">
        <v>1540</v>
      </c>
      <c r="C25" s="117">
        <f>IF(ISNUMBER('ESP-DMU'!$B79),'ESP-DMU'!$B79,"")</f>
        <v>5.2519999999999998</v>
      </c>
      <c r="D25" s="117" t="str">
        <f>IF(ISNUMBER('BLAST-USIT'!$B79),'BLAST-USIT'!$B79,"")</f>
        <v/>
      </c>
      <c r="E25" s="117" t="str">
        <f>IF(ISNUMBER(DOE21D!$B79),DOE21D!$B79,"")</f>
        <v/>
      </c>
      <c r="F25" s="117" t="str">
        <f>IF(ISNUMBER('SRES-SUN'!$B79),'SRES-SUN'!$B79,"")</f>
        <v/>
      </c>
      <c r="G25" s="117" t="str">
        <f>IF(ISNUMBER('SRES-BRE'!$B79),'SRES-BRE'!$B79,"")</f>
        <v/>
      </c>
      <c r="H25" s="117" t="str">
        <f>IF(ISNUMBER(S3PAS!$B79),S3PAS!$B79,"")</f>
        <v/>
      </c>
      <c r="I25" s="117" t="str">
        <f>IF(ISNUMBER(TRNSYS!$B79),TRNSYS!$B79,"")</f>
        <v/>
      </c>
      <c r="J25" s="117" t="str">
        <f>IF(ISNUMBER(TASE!$B79),TASE!$B79,"")</f>
        <v/>
      </c>
      <c r="K25" s="113">
        <f>MIN(C25:J25)</f>
        <v>5.2519999999999998</v>
      </c>
      <c r="L25" s="123">
        <f>MAX(C25:J25)</f>
        <v>5.2519999999999998</v>
      </c>
      <c r="M25" s="128">
        <f>AVERAGE(C25:J25)</f>
        <v>5.2519999999999998</v>
      </c>
      <c r="N25" s="275">
        <f>ABS((L25-K25)/M25)</f>
        <v>0</v>
      </c>
      <c r="P25" s="158">
        <f>IF(ISNUMBER(YourData!$B79),YourData!$B79,"")</f>
        <v>5.5833300000000001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</row>
    <row r="26" spans="2:47" ht="14.5" customHeight="1">
      <c r="B26" s="375" t="s">
        <v>1515</v>
      </c>
      <c r="C26" s="117">
        <f>IF(ISNUMBER('ESP-DMU'!$B80),'ESP-DMU'!$B80,"")</f>
        <v>6.4560000000000004</v>
      </c>
      <c r="D26" s="117">
        <f>IF(ISNUMBER('BLAST-USIT'!$B80),'BLAST-USIT'!$B80,"")</f>
        <v>6.5590000000000002</v>
      </c>
      <c r="E26" s="117" t="str">
        <f>IF(ISNUMBER(DOE21D!$B80),DOE21D!$B80,"")</f>
        <v/>
      </c>
      <c r="F26" s="117" t="str">
        <f>IF(ISNUMBER('SRES-SUN'!$B80),'SRES-SUN'!$B80,"")</f>
        <v/>
      </c>
      <c r="G26" s="117" t="str">
        <f>IF(ISNUMBER('SRES-BRE'!$B80),'SRES-BRE'!$B80,"")</f>
        <v/>
      </c>
      <c r="H26" s="117" t="str">
        <f>IF(ISNUMBER(S3PAS!$B80),S3PAS!$B80,"")</f>
        <v/>
      </c>
      <c r="I26" s="117">
        <f>IF(ISNUMBER(TRNSYS!$B80),TRNSYS!$B80,"")</f>
        <v>6.5540000000000003</v>
      </c>
      <c r="J26" s="117">
        <f>IF(ISNUMBER(TASE!$B80),TASE!$B80,"")</f>
        <v>6.9669999999999996</v>
      </c>
      <c r="K26" s="113">
        <f t="shared" si="0"/>
        <v>6.4560000000000004</v>
      </c>
      <c r="L26" s="123">
        <f t="shared" si="1"/>
        <v>6.9669999999999996</v>
      </c>
      <c r="M26" s="128">
        <f t="shared" si="2"/>
        <v>6.6340000000000003</v>
      </c>
      <c r="N26" s="275">
        <f t="shared" si="3"/>
        <v>7.7027434428700511E-2</v>
      </c>
      <c r="P26" s="158">
        <f>IF(ISNUMBER(YourData!$B80),YourData!$B80,"")</f>
        <v>6.6055599999999997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2:47" ht="14.5" customHeight="1">
      <c r="B27" s="374" t="s">
        <v>1516</v>
      </c>
      <c r="C27" s="117">
        <f>IF(ISNUMBER('ESP-DMU'!$B81),'ESP-DMU'!$B81,"")</f>
        <v>5.5469999999999997</v>
      </c>
      <c r="D27" s="117" t="str">
        <f>IF(ISNUMBER('BLAST-USIT'!$B81),'BLAST-USIT'!$B81,"")</f>
        <v/>
      </c>
      <c r="E27" s="117" t="str">
        <f>IF(ISNUMBER(DOE21D!$B81),DOE21D!$B81,"")</f>
        <v/>
      </c>
      <c r="F27" s="117" t="str">
        <f>IF(ISNUMBER('SRES-SUN'!$B81),'SRES-SUN'!$B81,"")</f>
        <v/>
      </c>
      <c r="G27" s="117" t="str">
        <f>IF(ISNUMBER('SRES-BRE'!$B81),'SRES-BRE'!$B81,"")</f>
        <v/>
      </c>
      <c r="H27" s="117" t="str">
        <f>IF(ISNUMBER(S3PAS!$B81),S3PAS!$B81,"")</f>
        <v/>
      </c>
      <c r="I27" s="117" t="str">
        <f>IF(ISNUMBER(TRNSYS!$B81),TRNSYS!$B81,"")</f>
        <v/>
      </c>
      <c r="J27" s="117" t="str">
        <f>IF(ISNUMBER(TASE!$B81),TASE!$B81,"")</f>
        <v/>
      </c>
      <c r="K27" s="113">
        <f t="shared" si="0"/>
        <v>5.5469999999999997</v>
      </c>
      <c r="L27" s="123">
        <f t="shared" si="1"/>
        <v>5.5469999999999997</v>
      </c>
      <c r="M27" s="128">
        <f t="shared" si="2"/>
        <v>5.5469999999999997</v>
      </c>
      <c r="N27" s="275">
        <f t="shared" si="3"/>
        <v>0</v>
      </c>
      <c r="P27" s="158">
        <f>IF(ISNUMBER(YourData!$B81),YourData!$B81,"")</f>
        <v>5.9555600000000002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2:47" ht="14.5" customHeight="1">
      <c r="B28" s="106" t="s">
        <v>234</v>
      </c>
      <c r="C28" s="117">
        <f>IF(ISNUMBER('ESP-DMU'!$B82),'ESP-DMU'!$B82,"")</f>
        <v>6.944</v>
      </c>
      <c r="D28" s="117">
        <f>IF(ISNUMBER('BLAST-USIT'!$B82),'BLAST-USIT'!$B82,"")</f>
        <v>7.2149999999999999</v>
      </c>
      <c r="E28" s="117">
        <f>IF(ISNUMBER(DOE21D!$B82),DOE21D!$B82,"")</f>
        <v>8.7870000000000008</v>
      </c>
      <c r="F28" s="117">
        <f>IF(ISNUMBER('SRES-SUN'!$B82),'SRES-SUN'!$B82,"")</f>
        <v>8.1020000000000003</v>
      </c>
      <c r="G28" s="117">
        <f>IF(ISNUMBER('SRES-BRE'!$B82),'SRES-BRE'!$B82,"")</f>
        <v>8.1270000000000007</v>
      </c>
      <c r="H28" s="117">
        <f>IF(ISNUMBER(S3PAS!$B82),S3PAS!$B82,"")</f>
        <v>7.4219999999999997</v>
      </c>
      <c r="I28" s="117">
        <f>IF(ISNUMBER(TRNSYS!$B82),TRNSYS!$B82,"")</f>
        <v>7.2969999999999997</v>
      </c>
      <c r="J28" s="117">
        <f>IF(ISNUMBER(TASE!$B82),TASE!$B82,"")</f>
        <v>7.4370000000000003</v>
      </c>
      <c r="K28" s="113">
        <f t="shared" si="0"/>
        <v>6.944</v>
      </c>
      <c r="L28" s="123">
        <f t="shared" si="1"/>
        <v>8.7870000000000008</v>
      </c>
      <c r="M28" s="128">
        <f t="shared" si="2"/>
        <v>7.6663749999999986</v>
      </c>
      <c r="N28" s="275">
        <f t="shared" si="3"/>
        <v>0.24040045001712038</v>
      </c>
      <c r="P28" s="158">
        <f>IF(ISNUMBER(YourData!$B82),YourData!$B82,"")</f>
        <v>7.1166700000000001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</row>
    <row r="29" spans="2:47" ht="14.5" customHeight="1">
      <c r="B29" s="106" t="s">
        <v>235</v>
      </c>
      <c r="C29" s="117">
        <f>IF(ISNUMBER('ESP-DMU'!$B83),'ESP-DMU'!$B83,"")</f>
        <v>10.375999999999999</v>
      </c>
      <c r="D29" s="117">
        <f>IF(ISNUMBER('BLAST-USIT'!$B83),'BLAST-USIT'!$B83,"")</f>
        <v>10.74</v>
      </c>
      <c r="E29" s="117">
        <f>IF(ISNUMBER(DOE21D!$B83),DOE21D!$B83,"")</f>
        <v>12.243</v>
      </c>
      <c r="F29" s="117">
        <f>IF(ISNUMBER('SRES-SUN'!$B83),'SRES-SUN'!$B83,"")</f>
        <v>11.632999999999999</v>
      </c>
      <c r="G29" s="117">
        <f>IF(ISNUMBER('SRES-BRE'!$B83),'SRES-BRE'!$B83,"")</f>
        <v>11.648999999999999</v>
      </c>
      <c r="H29" s="117">
        <f>IF(ISNUMBER(S3PAS!$B83),S3PAS!$B83,"")</f>
        <v>11.037000000000001</v>
      </c>
      <c r="I29" s="117">
        <f>IF(ISNUMBER(TRNSYS!$B83),TRNSYS!$B83,"")</f>
        <v>10.84</v>
      </c>
      <c r="J29" s="117">
        <f>IF(ISNUMBER(TASE!$B83),TASE!$B83,"")</f>
        <v>10.964</v>
      </c>
      <c r="K29" s="113">
        <f t="shared" si="0"/>
        <v>10.375999999999999</v>
      </c>
      <c r="L29" s="123">
        <f t="shared" si="1"/>
        <v>12.243</v>
      </c>
      <c r="M29" s="128">
        <f t="shared" si="2"/>
        <v>11.185250000000002</v>
      </c>
      <c r="N29" s="275">
        <f t="shared" si="3"/>
        <v>0.1669162513131133</v>
      </c>
      <c r="P29" s="158">
        <f>IF(ISNUMBER(YourData!$B83),YourData!$B83,"")</f>
        <v>10.9056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</row>
    <row r="30" spans="2:47" ht="14.5" customHeight="1">
      <c r="B30" s="106" t="s">
        <v>236</v>
      </c>
      <c r="C30" s="117">
        <f>IF(ISNUMBER('ESP-DMU'!$B84),'ESP-DMU'!$B84,"")</f>
        <v>5.649</v>
      </c>
      <c r="D30" s="117">
        <f>IF(ISNUMBER('BLAST-USIT'!$B84),'BLAST-USIT'!$B84,"")</f>
        <v>6.0090000000000003</v>
      </c>
      <c r="E30" s="117">
        <f>IF(ISNUMBER(DOE21D!$B84),DOE21D!$B84,"")</f>
        <v>7.4480000000000004</v>
      </c>
      <c r="F30" s="117">
        <f>IF(ISNUMBER('SRES-SUN'!$B84),'SRES-SUN'!$B84,"")</f>
        <v>6.7690000000000001</v>
      </c>
      <c r="G30" s="117">
        <f>IF(ISNUMBER('SRES-BRE'!$B84),'SRES-BRE'!$B84,"")</f>
        <v>6.7859999999999996</v>
      </c>
      <c r="H30" s="117">
        <f>IF(ISNUMBER(S3PAS!$B84),S3PAS!$B84,"")</f>
        <v>6.194</v>
      </c>
      <c r="I30" s="117">
        <f>IF(ISNUMBER(TRNSYS!$B84),TRNSYS!$B84,"")</f>
        <v>6.0759999999999996</v>
      </c>
      <c r="J30" s="117">
        <f>IF(ISNUMBER(TASE!$B84),TASE!$B84,"")</f>
        <v>6.234</v>
      </c>
      <c r="K30" s="113">
        <f t="shared" si="0"/>
        <v>5.649</v>
      </c>
      <c r="L30" s="123">
        <f t="shared" si="1"/>
        <v>7.4480000000000004</v>
      </c>
      <c r="M30" s="128">
        <f t="shared" si="2"/>
        <v>6.3956250000000008</v>
      </c>
      <c r="N30" s="275">
        <f t="shared" si="3"/>
        <v>0.28128603537574515</v>
      </c>
      <c r="P30" s="158">
        <f>IF(ISNUMBER(YourData!$B84),YourData!$B84,"")</f>
        <v>5.8722200000000004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2:47" ht="14.5" customHeight="1">
      <c r="B31" s="106" t="s">
        <v>237</v>
      </c>
      <c r="C31" s="117">
        <f>IF(ISNUMBER('ESP-DMU'!$B85),'ESP-DMU'!$B85,"")</f>
        <v>4.7510000000000003</v>
      </c>
      <c r="D31" s="117">
        <f>IF(ISNUMBER('BLAST-USIT'!$B85),'BLAST-USIT'!$B85,"")</f>
        <v>5.7389999999999999</v>
      </c>
      <c r="E31" s="117">
        <f>IF(ISNUMBER(DOE21D!$B85),DOE21D!$B85,"")</f>
        <v>7.024</v>
      </c>
      <c r="F31" s="117">
        <f>IF(ISNUMBER('SRES-SUN'!$B85),'SRES-SUN'!$B85,"")</f>
        <v>6.6079999999999997</v>
      </c>
      <c r="G31" s="117">
        <f>IF(ISNUMBER('SRES-BRE'!$B85),'SRES-BRE'!$B85,"")</f>
        <v>6.6529999999999996</v>
      </c>
      <c r="H31" s="117">
        <f>IF(ISNUMBER(S3PAS!$B85),S3PAS!$B85,"")</f>
        <v>5.9740000000000002</v>
      </c>
      <c r="I31" s="117">
        <f>IF(ISNUMBER(TRNSYS!$B85),TRNSYS!$B85,"")</f>
        <v>5.7640000000000002</v>
      </c>
      <c r="J31" s="117">
        <f>IF(ISNUMBER(TASE!$B85),TASE!$B85,"")</f>
        <v>5.7380000000000004</v>
      </c>
      <c r="K31" s="113">
        <f t="shared" si="0"/>
        <v>4.7510000000000003</v>
      </c>
      <c r="L31" s="123">
        <f t="shared" si="1"/>
        <v>7.024</v>
      </c>
      <c r="M31" s="128">
        <f t="shared" si="2"/>
        <v>6.0313749999999997</v>
      </c>
      <c r="N31" s="275">
        <f t="shared" si="3"/>
        <v>0.37686265569625499</v>
      </c>
      <c r="P31" s="158">
        <f>IF(ISNUMBER(YourData!$B85),YourData!$B85,"")</f>
        <v>5.1916700000000002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</row>
    <row r="32" spans="2:47" ht="14.5" customHeight="1">
      <c r="B32" s="374" t="s">
        <v>1529</v>
      </c>
      <c r="C32" s="117">
        <f>IF(ISNUMBER('ESP-DMU'!$B86),'ESP-DMU'!$B86,"")</f>
        <v>4.51</v>
      </c>
      <c r="D32" s="117">
        <f>IF(ISNUMBER('BLAST-USIT'!$B86),'BLAST-USIT'!$B86,"")</f>
        <v>4.93</v>
      </c>
      <c r="E32" s="117" t="str">
        <f>IF(ISNUMBER(DOE21D!$B86),DOE21D!$B86,"")</f>
        <v/>
      </c>
      <c r="F32" s="117">
        <f>IF(ISNUMBER('SRES-SUN'!$B86),'SRES-SUN'!$B86,"")</f>
        <v>5.3410000000000002</v>
      </c>
      <c r="G32" s="137">
        <f>IF(ISNUMBER('SRES-BRE'!$B86),'SRES-BRE'!$B86,"")</f>
        <v>5.92</v>
      </c>
      <c r="H32" s="117" t="str">
        <f>IF(ISNUMBER(S3PAS!$B86),S3PAS!$B86,"")</f>
        <v/>
      </c>
      <c r="I32" s="117">
        <f>IF(ISNUMBER(TRNSYS!$B86),TRNSYS!$B86,"")</f>
        <v>5.0469999999999997</v>
      </c>
      <c r="J32" s="117">
        <f>IF(ISNUMBER(TASE!$B86),TASE!$B86,"")</f>
        <v>5.4889999999999999</v>
      </c>
      <c r="K32" s="113">
        <f t="shared" si="0"/>
        <v>4.51</v>
      </c>
      <c r="L32" s="218">
        <f t="shared" si="1"/>
        <v>5.92</v>
      </c>
      <c r="M32" s="219">
        <f t="shared" si="2"/>
        <v>5.2061666666666673</v>
      </c>
      <c r="N32" s="277">
        <f t="shared" si="3"/>
        <v>0.27083266638921794</v>
      </c>
      <c r="P32" s="158">
        <f>IF(ISNUMBER(YourData!$B86),YourData!$B86,"")</f>
        <v>4.4583300000000001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2:47" ht="14.5" customHeight="1">
      <c r="B33" s="106" t="s">
        <v>238</v>
      </c>
      <c r="C33" s="117">
        <f>IF(ISNUMBER('ESP-DMU'!$B87),'ESP-DMU'!$B87,"")</f>
        <v>4.6749999999999998</v>
      </c>
      <c r="D33" s="117">
        <f>IF(ISNUMBER('BLAST-USIT'!$B87),'BLAST-USIT'!$B87,"")</f>
        <v>5.125</v>
      </c>
      <c r="E33" s="117" t="str">
        <f>IF(ISNUMBER(DOE21D!$B87),DOE21D!$B87,"")</f>
        <v/>
      </c>
      <c r="F33" s="117">
        <f>IF(ISNUMBER('SRES-SUN'!$B87),'SRES-SUN'!$B87,"")</f>
        <v>5.9370000000000003</v>
      </c>
      <c r="G33" s="117">
        <f>IF(ISNUMBER('SRES-BRE'!$B87),'SRES-BRE'!$B87,"")</f>
        <v>6.1479999999999997</v>
      </c>
      <c r="H33" s="117" t="str">
        <f>IF(ISNUMBER(S3PAS!$B87),S3PAS!$B87,"")</f>
        <v/>
      </c>
      <c r="I33" s="117">
        <f>IF(ISNUMBER(TRNSYS!$B87),TRNSYS!$B87,"")</f>
        <v>5.2789999999999999</v>
      </c>
      <c r="J33" s="117">
        <f>IF(ISNUMBER(TASE!$B87),TASE!$B87,"")</f>
        <v>5.8410000000000002</v>
      </c>
      <c r="K33" s="113">
        <f t="shared" si="0"/>
        <v>4.6749999999999998</v>
      </c>
      <c r="L33" s="123">
        <f t="shared" si="1"/>
        <v>6.1479999999999997</v>
      </c>
      <c r="M33" s="128">
        <f t="shared" si="2"/>
        <v>5.5008333333333335</v>
      </c>
      <c r="N33" s="275">
        <f t="shared" si="3"/>
        <v>0.26777760945311313</v>
      </c>
      <c r="P33" s="158">
        <f>IF(ISNUMBER(YourData!$B87),YourData!$B87,"")</f>
        <v>4.6555600000000004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2:47" ht="14.5" customHeight="1">
      <c r="B34" s="106" t="s">
        <v>239</v>
      </c>
      <c r="C34" s="117">
        <f>IF(ISNUMBER('ESP-DMU'!$B88),'ESP-DMU'!$B88,"")</f>
        <v>4.577</v>
      </c>
      <c r="D34" s="117">
        <f>IF(ISNUMBER('BLAST-USIT'!$B88),'BLAST-USIT'!$B88,"")</f>
        <v>4.9589999999999996</v>
      </c>
      <c r="E34" s="117" t="str">
        <f>IF(ISNUMBER(DOE21D!$B88),DOE21D!$B88,"")</f>
        <v/>
      </c>
      <c r="F34" s="117">
        <f>IF(ISNUMBER('SRES-SUN'!$B88),'SRES-SUN'!$B88,"")</f>
        <v>5.4059999999999997</v>
      </c>
      <c r="G34" s="137">
        <f>IF(ISNUMBER('SRES-BRE'!$B88),'SRES-BRE'!$B88,"")</f>
        <v>5.9420000000000002</v>
      </c>
      <c r="H34" s="117" t="str">
        <f>IF(ISNUMBER(S3PAS!$B88),S3PAS!$B88,"")</f>
        <v/>
      </c>
      <c r="I34" s="117">
        <f>IF(ISNUMBER(TRNSYS!$B88),TRNSYS!$B88,"")</f>
        <v>5.1319999999999997</v>
      </c>
      <c r="J34" s="117">
        <f>IF(ISNUMBER(TASE!$B88),TASE!$B88,"")</f>
        <v>5.5090000000000003</v>
      </c>
      <c r="K34" s="113">
        <f t="shared" si="0"/>
        <v>4.577</v>
      </c>
      <c r="L34" s="218">
        <f t="shared" si="1"/>
        <v>5.9420000000000002</v>
      </c>
      <c r="M34" s="219">
        <f t="shared" si="2"/>
        <v>5.2541666666666664</v>
      </c>
      <c r="N34" s="277">
        <f t="shared" si="3"/>
        <v>0.25979381443298977</v>
      </c>
      <c r="P34" s="158">
        <f>IF(ISNUMBER(YourData!$B88),YourData!$B88,"")</f>
        <v>4.4916700000000001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2:47" ht="14.5" customHeight="1">
      <c r="B35" s="106" t="s">
        <v>240</v>
      </c>
      <c r="C35" s="117">
        <f>IF(ISNUMBER('ESP-DMU'!$B89),'ESP-DMU'!$B89,"")</f>
        <v>4.7610000000000001</v>
      </c>
      <c r="D35" s="117">
        <f>IF(ISNUMBER('BLAST-USIT'!$B89),'BLAST-USIT'!$B89,"")</f>
        <v>5.077</v>
      </c>
      <c r="E35" s="117" t="str">
        <f>IF(ISNUMBER(DOE21D!$B89),DOE21D!$B89,"")</f>
        <v/>
      </c>
      <c r="F35" s="117">
        <f>IF(ISNUMBER('SRES-SUN'!$B89),'SRES-SUN'!$B89,"")</f>
        <v>5.5869999999999997</v>
      </c>
      <c r="G35" s="137">
        <f>IF(ISNUMBER('SRES-BRE'!$B89),'SRES-BRE'!$B89,"")</f>
        <v>5.9640000000000004</v>
      </c>
      <c r="H35" s="117" t="str">
        <f>IF(ISNUMBER(S3PAS!$B89),S3PAS!$B89,"")</f>
        <v/>
      </c>
      <c r="I35" s="117">
        <f>IF(ISNUMBER(TRNSYS!$B89),TRNSYS!$B89,"")</f>
        <v>5.1239999999999997</v>
      </c>
      <c r="J35" s="117">
        <f>IF(ISNUMBER(TASE!$B89),TASE!$B89,"")</f>
        <v>5.7859999999999996</v>
      </c>
      <c r="K35" s="113">
        <f t="shared" si="0"/>
        <v>4.7610000000000001</v>
      </c>
      <c r="L35" s="218">
        <f t="shared" si="1"/>
        <v>5.9640000000000004</v>
      </c>
      <c r="M35" s="219">
        <f t="shared" si="2"/>
        <v>5.3831666666666669</v>
      </c>
      <c r="N35" s="277">
        <f t="shared" si="3"/>
        <v>0.22347441097247597</v>
      </c>
      <c r="P35" s="158">
        <f>IF(ISNUMBER(YourData!$B89),YourData!$B89,"")</f>
        <v>4.5027799999999996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2:47" ht="14.5" customHeight="1">
      <c r="B36" s="106" t="s">
        <v>241</v>
      </c>
      <c r="C36" s="117">
        <f>IF(ISNUMBER('ESP-DMU'!$B90),'ESP-DMU'!$B90,"")</f>
        <v>5.2210000000000001</v>
      </c>
      <c r="D36" s="117">
        <f>IF(ISNUMBER('BLAST-USIT'!$B90),'BLAST-USIT'!$B90,"")</f>
        <v>5.327</v>
      </c>
      <c r="E36" s="117" t="str">
        <f>IF(ISNUMBER(DOE21D!$B90),DOE21D!$B90,"")</f>
        <v/>
      </c>
      <c r="F36" s="117">
        <f>IF(ISNUMBER('SRES-SUN'!$B90),'SRES-SUN'!$B90,"")</f>
        <v>5.85</v>
      </c>
      <c r="G36" s="137">
        <f>IF(ISNUMBER('SRES-BRE'!$B90),'SRES-BRE'!$B90,"")</f>
        <v>6.165</v>
      </c>
      <c r="H36" s="117" t="str">
        <f>IF(ISNUMBER(S3PAS!$B90),S3PAS!$B90,"")</f>
        <v/>
      </c>
      <c r="I36" s="117">
        <f>IF(ISNUMBER(TRNSYS!$B90),TRNSYS!$B90,"")</f>
        <v>5.61</v>
      </c>
      <c r="J36" s="117" t="str">
        <f>IF(ISNUMBER(TASE!$B90),TASE!$B90,"")</f>
        <v/>
      </c>
      <c r="K36" s="113">
        <f t="shared" si="0"/>
        <v>5.2210000000000001</v>
      </c>
      <c r="L36" s="218">
        <f t="shared" si="1"/>
        <v>6.165</v>
      </c>
      <c r="M36" s="219">
        <f t="shared" si="2"/>
        <v>5.6345999999999998</v>
      </c>
      <c r="N36" s="277">
        <f t="shared" si="3"/>
        <v>0.16753629361445355</v>
      </c>
      <c r="P36" s="158">
        <f>IF(ISNUMBER(YourData!$B90),YourData!$B90,"")</f>
        <v>4.7805600000000004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2:47" ht="14.5" customHeight="1">
      <c r="B37" s="108" t="s">
        <v>242</v>
      </c>
      <c r="C37" s="118">
        <f>IF(ISNUMBER('ESP-DMU'!$B91),'ESP-DMU'!$B91,"")</f>
        <v>3.859</v>
      </c>
      <c r="D37" s="118">
        <f>IF(ISNUMBER('BLAST-USIT'!$B91),'BLAST-USIT'!$B91,"")</f>
        <v>4.2089999999999996</v>
      </c>
      <c r="E37" s="118" t="str">
        <f>IF(ISNUMBER(DOE21D!$B91),DOE21D!$B91,"")</f>
        <v/>
      </c>
      <c r="F37" s="118">
        <f>IF(ISNUMBER('SRES-SUN'!$B91),'SRES-SUN'!$B91,"")</f>
        <v>4.6269999999999998</v>
      </c>
      <c r="G37" s="138">
        <f>IF(ISNUMBER('SRES-BRE'!$B91),'SRES-BRE'!$B91,"")</f>
        <v>5.141</v>
      </c>
      <c r="H37" s="118" t="str">
        <f>IF(ISNUMBER(S3PAS!$B91),S3PAS!$B91,"")</f>
        <v/>
      </c>
      <c r="I37" s="118">
        <f>IF(ISNUMBER(TRNSYS!$B91),TRNSYS!$B91,"")</f>
        <v>4.3479999999999999</v>
      </c>
      <c r="J37" s="118">
        <f>IF(ISNUMBER(TASE!$B91),TASE!$B91,"")</f>
        <v>4.84</v>
      </c>
      <c r="K37" s="107">
        <f>MIN(C37:J37)</f>
        <v>3.859</v>
      </c>
      <c r="L37" s="220">
        <f>MAX(C37:J37)</f>
        <v>5.141</v>
      </c>
      <c r="M37" s="221">
        <f>AVERAGE(C37:J37)</f>
        <v>4.5039999999999996</v>
      </c>
      <c r="N37" s="278">
        <f>ABS((L37-K37)/M37)</f>
        <v>0.2846358792184725</v>
      </c>
      <c r="P37" s="159">
        <f>IF(ISNUMBER(YourData!$B91),YourData!$B91,"")</f>
        <v>3.76389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2:47" ht="14.5" customHeight="1">
      <c r="B38" s="106" t="s">
        <v>232</v>
      </c>
      <c r="C38" s="117">
        <f>IF(ISNUMBER('ESP-DMU'!$B92),'ESP-DMU'!$B92,"")</f>
        <v>4.984</v>
      </c>
      <c r="D38" s="117">
        <f>IF(ISNUMBER('BLAST-USIT'!$B92),'BLAST-USIT'!$B92,"")</f>
        <v>4.7990000000000004</v>
      </c>
      <c r="E38" s="117">
        <f>IF(ISNUMBER(DOE21D!$B92),DOE21D!$B92,"")</f>
        <v>5.835</v>
      </c>
      <c r="F38" s="117">
        <f>IF(ISNUMBER('SRES-SUN'!$B92),'SRES-SUN'!$B92,"")</f>
        <v>5.1989999999999998</v>
      </c>
      <c r="G38" s="117">
        <f>IF(ISNUMBER('SRES-BRE'!$B92),'SRES-BRE'!$B92,"")</f>
        <v>5.2009999999999996</v>
      </c>
      <c r="H38" s="117">
        <f>IF(ISNUMBER(S3PAS!$B92),S3PAS!$B92,"")</f>
        <v>4.9669999999999996</v>
      </c>
      <c r="I38" s="117">
        <f>IF(ISNUMBER(TRNSYS!$B92),TRNSYS!$B92,"")</f>
        <v>4.8550000000000004</v>
      </c>
      <c r="J38" s="117">
        <f>IF(ISNUMBER(TASE!$B92),TASE!$B92,"")</f>
        <v>4.8390000000000004</v>
      </c>
      <c r="K38" s="113">
        <f t="shared" si="0"/>
        <v>4.7990000000000004</v>
      </c>
      <c r="L38" s="123">
        <f t="shared" si="1"/>
        <v>5.835</v>
      </c>
      <c r="M38" s="128">
        <f t="shared" si="2"/>
        <v>5.0848750000000003</v>
      </c>
      <c r="N38" s="275">
        <f t="shared" si="3"/>
        <v>0.20374148823717389</v>
      </c>
      <c r="P38" s="158">
        <f>IF(ISNUMBER(YourData!$B92),YourData!$B92,"")</f>
        <v>4.9833299999999996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2:47" ht="14.5" customHeight="1">
      <c r="B39" s="106" t="s">
        <v>243</v>
      </c>
      <c r="C39" s="117">
        <f>IF(ISNUMBER('ESP-DMU'!$B93),'ESP-DMU'!$B93,"")</f>
        <v>6.9</v>
      </c>
      <c r="D39" s="117">
        <f>IF(ISNUMBER('BLAST-USIT'!$B93),'BLAST-USIT'!$B93,"")</f>
        <v>7.0750000000000002</v>
      </c>
      <c r="E39" s="117">
        <f>IF(ISNUMBER(DOE21D!$B93),DOE21D!$B93,"")</f>
        <v>8.77</v>
      </c>
      <c r="F39" s="117">
        <f>IF(ISNUMBER('SRES-SUN'!$B93),'SRES-SUN'!$B93,"")</f>
        <v>7.9660000000000002</v>
      </c>
      <c r="G39" s="117">
        <f>IF(ISNUMBER('SRES-BRE'!$B93),'SRES-BRE'!$B93,"")</f>
        <v>7.9729999999999999</v>
      </c>
      <c r="H39" s="117">
        <f>IF(ISNUMBER(S3PAS!$B93),S3PAS!$B93,"")</f>
        <v>7.2869999999999999</v>
      </c>
      <c r="I39" s="117">
        <f>IF(ISNUMBER(TRNSYS!$B93),TRNSYS!$B93,"")</f>
        <v>7.1660000000000004</v>
      </c>
      <c r="J39" s="117">
        <f>IF(ISNUMBER(TASE!$B93),TASE!$B93,"")</f>
        <v>7.3259999999999996</v>
      </c>
      <c r="K39" s="113">
        <f t="shared" si="0"/>
        <v>6.9</v>
      </c>
      <c r="L39" s="123">
        <f t="shared" si="1"/>
        <v>8.77</v>
      </c>
      <c r="M39" s="128">
        <f t="shared" si="2"/>
        <v>7.5578750000000001</v>
      </c>
      <c r="N39" s="275">
        <f t="shared" si="3"/>
        <v>0.2474240444569405</v>
      </c>
      <c r="P39" s="158">
        <f>IF(ISNUMBER(YourData!$B93),YourData!$B93,"")</f>
        <v>7.0277799999999999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2:47" ht="14.5" customHeight="1">
      <c r="B40" s="106" t="s">
        <v>244</v>
      </c>
      <c r="C40" s="117">
        <f>IF(ISNUMBER('ESP-DMU'!$B94),'ESP-DMU'!$B94,"")</f>
        <v>8.5960000000000001</v>
      </c>
      <c r="D40" s="117">
        <f>IF(ISNUMBER('BLAST-USIT'!$B94),'BLAST-USIT'!$B94,"")</f>
        <v>8.8729999999999993</v>
      </c>
      <c r="E40" s="117">
        <f>IF(ISNUMBER(DOE21D!$B94),DOE21D!$B94,"")</f>
        <v>10.506</v>
      </c>
      <c r="F40" s="117">
        <f>IF(ISNUMBER('SRES-SUN'!$B94),'SRES-SUN'!$B94,"")</f>
        <v>9.7260000000000009</v>
      </c>
      <c r="G40" s="117">
        <f>IF(ISNUMBER('SRES-BRE'!$B94),'SRES-BRE'!$B94,"")</f>
        <v>9.734</v>
      </c>
      <c r="H40" s="117">
        <f>IF(ISNUMBER(S3PAS!$B94),S3PAS!$B94,"")</f>
        <v>9.0190000000000001</v>
      </c>
      <c r="I40" s="117">
        <f>IF(ISNUMBER(TRNSYS!$B94),TRNSYS!$B94,"")</f>
        <v>8.9359999999999999</v>
      </c>
      <c r="J40" s="117">
        <f>IF(ISNUMBER(TASE!$B94),TASE!$B94,"")</f>
        <v>9.0850000000000009</v>
      </c>
      <c r="K40" s="113">
        <f t="shared" si="0"/>
        <v>8.5960000000000001</v>
      </c>
      <c r="L40" s="123">
        <f t="shared" si="1"/>
        <v>10.506</v>
      </c>
      <c r="M40" s="128">
        <f t="shared" si="2"/>
        <v>9.3093749999999993</v>
      </c>
      <c r="N40" s="275">
        <f t="shared" si="3"/>
        <v>0.20516951997314539</v>
      </c>
      <c r="P40" s="158">
        <f>IF(ISNUMBER(YourData!$B94),YourData!$B94,"")</f>
        <v>8.9138900000000003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2:47" ht="14.5" customHeight="1">
      <c r="B41" s="106" t="s">
        <v>245</v>
      </c>
      <c r="C41" s="117">
        <f>IF(ISNUMBER('ESP-DMU'!$B95),'ESP-DMU'!$B95,"")</f>
        <v>7.298</v>
      </c>
      <c r="D41" s="117">
        <f>IF(ISNUMBER('BLAST-USIT'!$B95),'BLAST-USIT'!$B95,"")</f>
        <v>7.61</v>
      </c>
      <c r="E41" s="117">
        <f>IF(ISNUMBER(DOE21D!$B95),DOE21D!$B95,"")</f>
        <v>9.1509999999999998</v>
      </c>
      <c r="F41" s="117">
        <f>IF(ISNUMBER('SRES-SUN'!$B95),'SRES-SUN'!$B95,"")</f>
        <v>8.3650000000000002</v>
      </c>
      <c r="G41" s="117">
        <f>IF(ISNUMBER('SRES-BRE'!$B95),'SRES-BRE'!$B95,"")</f>
        <v>8.3729999999999993</v>
      </c>
      <c r="H41" s="117">
        <f>IF(ISNUMBER(S3PAS!$B95),S3PAS!$B95,"")</f>
        <v>7.774</v>
      </c>
      <c r="I41" s="117">
        <f>IF(ISNUMBER(TRNSYS!$B95),TRNSYS!$B95,"")</f>
        <v>7.6970000000000001</v>
      </c>
      <c r="J41" s="117">
        <f>IF(ISNUMBER(TASE!$B95),TASE!$B95,"")</f>
        <v>7.8630000000000004</v>
      </c>
      <c r="K41" s="113">
        <f t="shared" si="0"/>
        <v>7.298</v>
      </c>
      <c r="L41" s="123">
        <f t="shared" si="1"/>
        <v>9.1509999999999998</v>
      </c>
      <c r="M41" s="128">
        <f t="shared" si="2"/>
        <v>8.016375</v>
      </c>
      <c r="N41" s="275">
        <f t="shared" si="3"/>
        <v>0.2311518610344451</v>
      </c>
      <c r="P41" s="158">
        <f>IF(ISNUMBER(YourData!$B95),YourData!$B95,"")</f>
        <v>7.6583300000000003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2:47" ht="14.5" customHeight="1">
      <c r="B42" s="106" t="s">
        <v>246</v>
      </c>
      <c r="C42" s="117">
        <f>IF(ISNUMBER('ESP-DMU'!$B96),'ESP-DMU'!$B96,"")</f>
        <v>5.4290000000000003</v>
      </c>
      <c r="D42" s="117">
        <f>IF(ISNUMBER('BLAST-USIT'!$B96),'BLAST-USIT'!$B96,"")</f>
        <v>6.4880000000000004</v>
      </c>
      <c r="E42" s="117">
        <f>IF(ISNUMBER(DOE21D!$B96),DOE21D!$B96,"")</f>
        <v>7.827</v>
      </c>
      <c r="F42" s="117">
        <f>IF(ISNUMBER('SRES-SUN'!$B96),'SRES-SUN'!$B96,"")</f>
        <v>7.1779999999999999</v>
      </c>
      <c r="G42" s="117">
        <f>IF(ISNUMBER('SRES-BRE'!$B96),'SRES-BRE'!$B96,"")</f>
        <v>7.1859999999999999</v>
      </c>
      <c r="H42" s="117">
        <f>IF(ISNUMBER(S3PAS!$B96),S3PAS!$B96,"")</f>
        <v>6.6619999999999999</v>
      </c>
      <c r="I42" s="117">
        <f>IF(ISNUMBER(TRNSYS!$B96),TRNSYS!$B96,"")</f>
        <v>6.5</v>
      </c>
      <c r="J42" s="117">
        <f>IF(ISNUMBER(TASE!$B96),TASE!$B96,"")</f>
        <v>6.51</v>
      </c>
      <c r="K42" s="113">
        <f t="shared" si="0"/>
        <v>5.4290000000000003</v>
      </c>
      <c r="L42" s="123">
        <f t="shared" si="1"/>
        <v>7.827</v>
      </c>
      <c r="M42" s="128">
        <f t="shared" si="2"/>
        <v>6.7225000000000001</v>
      </c>
      <c r="N42" s="275">
        <f t="shared" si="3"/>
        <v>0.35671253253997764</v>
      </c>
      <c r="P42" s="158">
        <f>IF(ISNUMBER(YourData!$B96),YourData!$B96,"")</f>
        <v>6.0305600000000004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2:47" ht="14.5" customHeight="1">
      <c r="B43" s="108" t="s">
        <v>247</v>
      </c>
      <c r="C43" s="118">
        <f>IF(ISNUMBER('ESP-DMU'!$B97),'ESP-DMU'!$B97,"")</f>
        <v>4.4489999999999998</v>
      </c>
      <c r="D43" s="118">
        <f>IF(ISNUMBER('BLAST-USIT'!$B97),'BLAST-USIT'!$B97,"")</f>
        <v>4.9870000000000001</v>
      </c>
      <c r="E43" s="118" t="str">
        <f>IF(ISNUMBER(DOE21D!$B97),DOE21D!$B97,"")</f>
        <v/>
      </c>
      <c r="F43" s="118">
        <f>IF(ISNUMBER('SRES-SUN'!$B97),'SRES-SUN'!$B97,"")</f>
        <v>5.6520000000000001</v>
      </c>
      <c r="G43" s="118">
        <f>IF(ISNUMBER('SRES-BRE'!$B97),'SRES-BRE'!$B97,"")</f>
        <v>5.8109999999999999</v>
      </c>
      <c r="H43" s="118" t="str">
        <f>IF(ISNUMBER(S3PAS!$B97),S3PAS!$B97,"")</f>
        <v/>
      </c>
      <c r="I43" s="118">
        <f>IF(ISNUMBER(TRNSYS!$B97),TRNSYS!$B97,"")</f>
        <v>5.0979999999999999</v>
      </c>
      <c r="J43" s="118">
        <f>IF(ISNUMBER(TASE!$B97),TASE!$B97,"")</f>
        <v>5.6420000000000003</v>
      </c>
      <c r="K43" s="107">
        <f t="shared" si="0"/>
        <v>4.4489999999999998</v>
      </c>
      <c r="L43" s="102">
        <f t="shared" si="1"/>
        <v>5.8109999999999999</v>
      </c>
      <c r="M43" s="130">
        <f t="shared" si="2"/>
        <v>5.2731666666666666</v>
      </c>
      <c r="N43" s="276">
        <f t="shared" si="3"/>
        <v>0.25828882075918963</v>
      </c>
      <c r="P43" s="159">
        <f>IF(ISNUMBER(YourData!$B97),YourData!$B97,"")</f>
        <v>4.5722199999999997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2:47" ht="14.5" customHeight="1">
      <c r="B44" s="374" t="s">
        <v>317</v>
      </c>
      <c r="C44" s="117">
        <f>IF(ISNUMBER('ESP-DMU'!$B98),'ESP-DMU'!$B98,"")</f>
        <v>4.8680000000000003</v>
      </c>
      <c r="D44" s="117">
        <f>IF(ISNUMBER('BLAST-USIT'!$B98),'BLAST-USIT'!$B98,"")</f>
        <v>5.9530000000000003</v>
      </c>
      <c r="E44" s="117">
        <f>IF(ISNUMBER(DOE21D!$B98),DOE21D!$B98,"")</f>
        <v>7.2279999999999998</v>
      </c>
      <c r="F44" s="117">
        <f>IF(ISNUMBER('SRES-SUN'!$B98),'SRES-SUN'!$B98,"")</f>
        <v>6.6109999999999998</v>
      </c>
      <c r="G44" s="117">
        <f>IF(ISNUMBER('SRES-BRE'!$B98),'SRES-BRE'!$B98,"")</f>
        <v>6.6</v>
      </c>
      <c r="H44" s="117">
        <f>IF(ISNUMBER(S3PAS!$B98),S3PAS!$B98,"")</f>
        <v>6.1609999999999996</v>
      </c>
      <c r="I44" s="117">
        <f>IF(ISNUMBER(TRNSYS!$B98),TRNSYS!$B98,"")</f>
        <v>5.94</v>
      </c>
      <c r="J44" s="117">
        <f>IF(ISNUMBER(TASE!$B98),TASE!$B98,"")</f>
        <v>5.8609999999999998</v>
      </c>
      <c r="K44" s="113">
        <f t="shared" si="0"/>
        <v>4.8680000000000003</v>
      </c>
      <c r="L44" s="123">
        <f t="shared" si="1"/>
        <v>7.2279999999999998</v>
      </c>
      <c r="M44" s="128">
        <f t="shared" si="2"/>
        <v>6.1527499999999993</v>
      </c>
      <c r="N44" s="275">
        <f t="shared" si="3"/>
        <v>0.38356832310755351</v>
      </c>
      <c r="P44" s="158">
        <f>IF(ISNUMBER(YourData!$B98),YourData!$B98,"")</f>
        <v>5.36944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2:47" ht="14.5" customHeight="1" thickBot="1">
      <c r="B45" s="109" t="s">
        <v>248</v>
      </c>
      <c r="C45" s="119">
        <f>IF(ISNUMBER('ESP-DMU'!$B99),'ESP-DMU'!$B99,"")</f>
        <v>1.839</v>
      </c>
      <c r="D45" s="119">
        <f>IF(ISNUMBER('BLAST-USIT'!$B99),'BLAST-USIT'!$B99,"")</f>
        <v>2.4460000000000002</v>
      </c>
      <c r="E45" s="119" t="str">
        <f>IF(ISNUMBER(DOE21D!$B99),DOE21D!$B99,"")</f>
        <v/>
      </c>
      <c r="F45" s="119">
        <f>IF(ISNUMBER('SRES-SUN'!$B99),'SRES-SUN'!$B99,"")</f>
        <v>3.004</v>
      </c>
      <c r="G45" s="119">
        <f>IF(ISNUMBER('SRES-BRE'!$B99),'SRES-BRE'!$B99,"")</f>
        <v>2.8279999999999998</v>
      </c>
      <c r="H45" s="119" t="str">
        <f>IF(ISNUMBER(S3PAS!$B99),S3PAS!$B99,"")</f>
        <v/>
      </c>
      <c r="I45" s="119">
        <f>IF(ISNUMBER(TRNSYS!$B99),TRNSYS!$B99,"")</f>
        <v>2.5670000000000002</v>
      </c>
      <c r="J45" s="119">
        <f>IF(ISNUMBER(TASE!$B99),TASE!$B99,"")</f>
        <v>2.9620000000000002</v>
      </c>
      <c r="K45" s="114">
        <f t="shared" si="0"/>
        <v>1.839</v>
      </c>
      <c r="L45" s="124">
        <f t="shared" si="1"/>
        <v>3.004</v>
      </c>
      <c r="M45" s="129">
        <f t="shared" si="2"/>
        <v>2.6076666666666664</v>
      </c>
      <c r="N45" s="279">
        <f t="shared" si="3"/>
        <v>0.44675955515786792</v>
      </c>
      <c r="P45" s="160">
        <f>IF(ISNUMBER(YourData!$B99),YourData!$B99,"")</f>
        <v>1.9722200000000001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2:47" ht="14.5" customHeight="1" thickTop="1">
      <c r="B46" s="379" t="s">
        <v>1649</v>
      </c>
      <c r="C46" s="150"/>
      <c r="D46" s="150"/>
      <c r="E46" s="150"/>
      <c r="F46" s="150"/>
      <c r="G46" s="150"/>
      <c r="H46" s="150"/>
      <c r="I46" s="150"/>
      <c r="J46" s="150"/>
      <c r="K46" s="270"/>
      <c r="L46" s="150"/>
      <c r="M46" s="217"/>
      <c r="N46" s="217"/>
      <c r="O46" s="103"/>
      <c r="P46" s="150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2:47" ht="14.5" customHeight="1">
      <c r="B47" s="360" t="s">
        <v>1517</v>
      </c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217"/>
      <c r="N47" s="217"/>
      <c r="O47" s="103"/>
      <c r="P47" s="150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2:47" ht="17" thickBot="1">
      <c r="B48" s="322" t="s">
        <v>1370</v>
      </c>
      <c r="C48" s="104"/>
      <c r="D48" s="104"/>
      <c r="E48" s="105"/>
      <c r="F48" s="104"/>
      <c r="G48" s="104"/>
      <c r="H48" s="104"/>
      <c r="I48" s="104"/>
      <c r="J48" s="104"/>
      <c r="K48" s="103"/>
      <c r="L48" s="103"/>
      <c r="P48" s="104"/>
    </row>
    <row r="49" spans="2:47" ht="17" thickTop="1">
      <c r="B49" s="451" t="s">
        <v>1523</v>
      </c>
      <c r="C49" s="115" t="str">
        <f>'ESP-DMU'!$E$48</f>
        <v>ESP</v>
      </c>
      <c r="D49" s="115" t="str">
        <f>'BLAST-USIT'!$E$48</f>
        <v>BLAST</v>
      </c>
      <c r="E49" s="115" t="str">
        <f>DOE21D!$E$48</f>
        <v>DOE21D</v>
      </c>
      <c r="F49" s="115" t="str">
        <f>'SRES-SUN'!$E$48</f>
        <v>SRES-SUN</v>
      </c>
      <c r="G49" s="115" t="str">
        <f>'SRES-BRE'!$E$48&amp;"*"</f>
        <v>SRES*</v>
      </c>
      <c r="H49" s="115" t="str">
        <f>S3PAS!$E$48</f>
        <v>S3PAS</v>
      </c>
      <c r="I49" s="115" t="str">
        <f>TRNSYS!$E$48</f>
        <v>TSYS</v>
      </c>
      <c r="J49" s="115" t="str">
        <f>TASE!$E$48</f>
        <v>TASE</v>
      </c>
      <c r="K49" s="491" t="s">
        <v>1525</v>
      </c>
      <c r="L49" s="492"/>
      <c r="M49" s="492"/>
      <c r="N49" s="493"/>
      <c r="P49" s="156" t="str">
        <f>YourData!$E$48</f>
        <v>OS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2:47" ht="16">
      <c r="B50" s="452" t="s">
        <v>1524</v>
      </c>
      <c r="C50" s="115" t="str">
        <f>'ESP-DMU'!$E$52</f>
        <v>DMU</v>
      </c>
      <c r="D50" s="115" t="str">
        <f>'BLAST-USIT'!$E$52</f>
        <v>US-IT</v>
      </c>
      <c r="E50" s="115" t="str">
        <f>DOE21D!$E$52</f>
        <v>NREL</v>
      </c>
      <c r="F50" s="115" t="str">
        <f>'SRES-SUN'!$E$52</f>
        <v>NREL</v>
      </c>
      <c r="G50" s="115" t="str">
        <f>'SRES-BRE'!$E$52</f>
        <v>BRE</v>
      </c>
      <c r="H50" s="115" t="str">
        <f>S3PAS!$E$52</f>
        <v>SPAIN</v>
      </c>
      <c r="I50" s="115" t="str">
        <f>TRNSYS!$E$52</f>
        <v>BEL-BRE</v>
      </c>
      <c r="J50" s="115" t="str">
        <f>TASE!$E$52</f>
        <v>FINLAND</v>
      </c>
      <c r="K50" s="111" t="s">
        <v>339</v>
      </c>
      <c r="L50" s="121" t="s">
        <v>340</v>
      </c>
      <c r="M50" s="126" t="s">
        <v>341</v>
      </c>
      <c r="N50" s="376" t="s">
        <v>1367</v>
      </c>
      <c r="P50" s="156" t="str">
        <f>YourData!$E$52</f>
        <v>NREL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2:47" ht="16">
      <c r="B51" s="453" t="s">
        <v>1522</v>
      </c>
      <c r="C51" s="116"/>
      <c r="D51" s="116"/>
      <c r="E51" s="116"/>
      <c r="F51" s="116"/>
      <c r="G51" s="116"/>
      <c r="H51" s="116"/>
      <c r="I51" s="116"/>
      <c r="J51" s="116"/>
      <c r="K51" s="112"/>
      <c r="L51" s="122"/>
      <c r="M51" s="116"/>
      <c r="N51" s="380" t="s">
        <v>1369</v>
      </c>
      <c r="P51" s="157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2:47" ht="14.5" customHeight="1">
      <c r="B52" s="374" t="s">
        <v>1366</v>
      </c>
      <c r="C52" s="131">
        <f>IF(ISNUMBER('ESP-DMU'!$B104),'ESP-DMU'!$B104,"")</f>
        <v>6.1369999999999996</v>
      </c>
      <c r="D52" s="131">
        <f>IF(ISNUMBER('BLAST-USIT'!$B104),'BLAST-USIT'!$B104,"")</f>
        <v>6.4329999999999998</v>
      </c>
      <c r="E52" s="131">
        <f>IF(ISNUMBER(DOE21D!$B104),DOE21D!$B104,"")</f>
        <v>7.0789999999999997</v>
      </c>
      <c r="F52" s="131">
        <f>IF(ISNUMBER('SRES-SUN'!$B104),'SRES-SUN'!$B104,"")</f>
        <v>7.2779999999999996</v>
      </c>
      <c r="G52" s="131">
        <f>IF(ISNUMBER('SRES-BRE'!$B104),'SRES-BRE'!$B104,"")</f>
        <v>7.9640000000000004</v>
      </c>
      <c r="H52" s="131">
        <f>IF(ISNUMBER(S3PAS!$B104),S3PAS!$B104,"")</f>
        <v>6.492</v>
      </c>
      <c r="I52" s="131">
        <f>IF(ISNUMBER(TRNSYS!$B104),TRNSYS!$B104,"")</f>
        <v>6.492</v>
      </c>
      <c r="J52" s="131">
        <f>IF(ISNUMBER(TASE!$B104),TASE!$B104,"")</f>
        <v>6.7779999999999996</v>
      </c>
      <c r="K52" s="133">
        <f t="shared" ref="K52:K86" si="4">MIN(C52:J52)</f>
        <v>6.1369999999999996</v>
      </c>
      <c r="L52" s="117">
        <f t="shared" ref="L52:L86" si="5">MAX(C52:J52)</f>
        <v>7.9640000000000004</v>
      </c>
      <c r="M52" s="128">
        <f t="shared" ref="M52:M86" si="6">AVERAGE(C52:J52)</f>
        <v>6.8316249999999989</v>
      </c>
      <c r="N52" s="275">
        <f t="shared" ref="N52:N86" si="7">ABS((L52-K52)/M52)</f>
        <v>0.26743271183649586</v>
      </c>
      <c r="P52" s="161">
        <f>IF(ISNUMBER(YourData!$B104),YourData!$B104,"")</f>
        <v>6.7472200000000004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2:47" ht="14.5" customHeight="1">
      <c r="B53" s="106" t="s">
        <v>252</v>
      </c>
      <c r="C53" s="117">
        <f>IF(ISNUMBER('ESP-DMU'!$B105),'ESP-DMU'!$B105,"")</f>
        <v>3.915</v>
      </c>
      <c r="D53" s="117">
        <f>IF(ISNUMBER('BLAST-USIT'!$B105),'BLAST-USIT'!$B105,"")</f>
        <v>4.851</v>
      </c>
      <c r="E53" s="117">
        <f>IF(ISNUMBER(DOE21D!$B105),DOE21D!$B105,"")</f>
        <v>4.8520000000000003</v>
      </c>
      <c r="F53" s="117">
        <f>IF(ISNUMBER('SRES-SUN'!$B105),'SRES-SUN'!$B105,"")</f>
        <v>5.4480000000000004</v>
      </c>
      <c r="G53" s="117">
        <f>IF(ISNUMBER('SRES-BRE'!$B105),'SRES-BRE'!$B105,"")</f>
        <v>5.7779999999999996</v>
      </c>
      <c r="H53" s="117">
        <f>IF(ISNUMBER(S3PAS!$B105),S3PAS!$B105,"")</f>
        <v>4.7640000000000002</v>
      </c>
      <c r="I53" s="117">
        <f>IF(ISNUMBER(TRNSYS!$B105),TRNSYS!$B105,"")</f>
        <v>4.601</v>
      </c>
      <c r="J53" s="117">
        <f>IF(ISNUMBER(TASE!$B105),TASE!$B105,"")</f>
        <v>5.5060000000000002</v>
      </c>
      <c r="K53" s="133">
        <f t="shared" si="4"/>
        <v>3.915</v>
      </c>
      <c r="L53" s="117">
        <f t="shared" si="5"/>
        <v>5.7779999999999996</v>
      </c>
      <c r="M53" s="128">
        <f t="shared" si="6"/>
        <v>4.9643750000000004</v>
      </c>
      <c r="N53" s="275">
        <f t="shared" si="7"/>
        <v>0.37527382601032344</v>
      </c>
      <c r="P53" s="158">
        <f>IF(ISNUMBER(YourData!$B105),YourData!$B105,"")</f>
        <v>4.7527799999999996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2:47" ht="14.5" customHeight="1">
      <c r="B54" s="106" t="s">
        <v>253</v>
      </c>
      <c r="C54" s="117">
        <f>IF(ISNUMBER('ESP-DMU'!$B106),'ESP-DMU'!$B106,"")</f>
        <v>3.4169999999999998</v>
      </c>
      <c r="D54" s="117">
        <f>IF(ISNUMBER('BLAST-USIT'!$B106),'BLAST-USIT'!$B106,"")</f>
        <v>4.0919999999999996</v>
      </c>
      <c r="E54" s="117">
        <f>IF(ISNUMBER(DOE21D!$B106),DOE21D!$B106,"")</f>
        <v>4.3339999999999996</v>
      </c>
      <c r="F54" s="117">
        <f>IF(ISNUMBER('SRES-SUN'!$B106),'SRES-SUN'!$B106,"")</f>
        <v>4.633</v>
      </c>
      <c r="G54" s="117">
        <f>IF(ISNUMBER('SRES-BRE'!$B106),'SRES-BRE'!$B106,"")</f>
        <v>5.0039999999999996</v>
      </c>
      <c r="H54" s="117">
        <f>IF(ISNUMBER(S3PAS!$B106),S3PAS!$B106,"")</f>
        <v>4.0110000000000001</v>
      </c>
      <c r="I54" s="117">
        <f>IF(ISNUMBER(TRNSYS!$B106),TRNSYS!$B106,"")</f>
        <v>3.9009999999999998</v>
      </c>
      <c r="J54" s="117">
        <f>IF(ISNUMBER(TASE!$B106),TASE!$B106,"")</f>
        <v>4.351</v>
      </c>
      <c r="K54" s="133">
        <f t="shared" si="4"/>
        <v>3.4169999999999998</v>
      </c>
      <c r="L54" s="117">
        <f t="shared" si="5"/>
        <v>5.0039999999999996</v>
      </c>
      <c r="M54" s="128">
        <f t="shared" si="6"/>
        <v>4.2178749999999994</v>
      </c>
      <c r="N54" s="275">
        <f t="shared" si="7"/>
        <v>0.37625581602110064</v>
      </c>
      <c r="P54" s="158">
        <f>IF(ISNUMBER(YourData!$B106),YourData!$B106,"")</f>
        <v>4.1722200000000003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2:47" ht="14.5" customHeight="1">
      <c r="B55" s="106" t="s">
        <v>254</v>
      </c>
      <c r="C55" s="117">
        <f>IF(ISNUMBER('ESP-DMU'!$B107),'ESP-DMU'!$B107,"")</f>
        <v>2.129</v>
      </c>
      <c r="D55" s="117">
        <f>IF(ISNUMBER('BLAST-USIT'!$B107),'BLAST-USIT'!$B107,"")</f>
        <v>3.1080000000000001</v>
      </c>
      <c r="E55" s="117">
        <f>IF(ISNUMBER(DOE21D!$B107),DOE21D!$B107,"")</f>
        <v>2.4889999999999999</v>
      </c>
      <c r="F55" s="117">
        <f>IF(ISNUMBER('SRES-SUN'!$B107),'SRES-SUN'!$B107,"")</f>
        <v>3.4929999999999999</v>
      </c>
      <c r="G55" s="117">
        <f>IF(ISNUMBER('SRES-BRE'!$B107),'SRES-BRE'!$B107,"")</f>
        <v>3.7010000000000001</v>
      </c>
      <c r="H55" s="117">
        <f>IF(ISNUMBER(S3PAS!$B107),S3PAS!$B107,"")</f>
        <v>2.4889999999999999</v>
      </c>
      <c r="I55" s="117">
        <f>IF(ISNUMBER(TRNSYS!$B107),TRNSYS!$B107,"")</f>
        <v>2.4159999999999999</v>
      </c>
      <c r="J55" s="117" t="str">
        <f>IF(ISNUMBER(TASE!$B107),TASE!$B107,"")</f>
        <v/>
      </c>
      <c r="K55" s="133">
        <f t="shared" si="4"/>
        <v>2.129</v>
      </c>
      <c r="L55" s="117">
        <f t="shared" si="5"/>
        <v>3.7010000000000001</v>
      </c>
      <c r="M55" s="128">
        <f t="shared" si="6"/>
        <v>2.8321428571428569</v>
      </c>
      <c r="N55" s="275">
        <f t="shared" si="7"/>
        <v>0.55505674653215642</v>
      </c>
      <c r="P55" s="158">
        <f>IF(ISNUMBER(YourData!$B107),YourData!$B107,"")</f>
        <v>2.7833299999999999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2:47" ht="14.5" customHeight="1">
      <c r="B56" s="374" t="s">
        <v>1625</v>
      </c>
      <c r="C56" s="117">
        <f>IF(ISNUMBER('ESP-DMU'!$B108),'ESP-DMU'!$B108,"")</f>
        <v>5.952</v>
      </c>
      <c r="D56" s="117">
        <f>IF(ISNUMBER('BLAST-USIT'!$B108),'BLAST-USIT'!$B108,"")</f>
        <v>6.1829999999999998</v>
      </c>
      <c r="E56" s="117">
        <f>IF(ISNUMBER(DOE21D!$B108),DOE21D!$B108,"")</f>
        <v>6.7590000000000003</v>
      </c>
      <c r="F56" s="117">
        <f>IF(ISNUMBER('SRES-SUN'!$B108),'SRES-SUN'!$B108,"")</f>
        <v>7.0259999999999998</v>
      </c>
      <c r="G56" s="117">
        <f>IF(ISNUMBER('SRES-BRE'!$B108),'SRES-BRE'!$B108,"")</f>
        <v>7.8109999999999999</v>
      </c>
      <c r="H56" s="117">
        <f>IF(ISNUMBER(S3PAS!$B108),S3PAS!$B108,"")</f>
        <v>6.2469999999999999</v>
      </c>
      <c r="I56" s="117">
        <f>IF(ISNUMBER(TRNSYS!$B108),TRNSYS!$B108,"")</f>
        <v>6.2460000000000004</v>
      </c>
      <c r="J56" s="117">
        <f>IF(ISNUMBER(TASE!$B108),TASE!$B108,"")</f>
        <v>6.508</v>
      </c>
      <c r="K56" s="133">
        <f t="shared" si="4"/>
        <v>5.952</v>
      </c>
      <c r="L56" s="117">
        <f t="shared" si="5"/>
        <v>7.8109999999999999</v>
      </c>
      <c r="M56" s="128">
        <f t="shared" si="6"/>
        <v>6.5914999999999999</v>
      </c>
      <c r="N56" s="275">
        <f t="shared" si="7"/>
        <v>0.28202988697565046</v>
      </c>
      <c r="P56" s="158">
        <f>IF(ISNUMBER(YourData!$B108),YourData!$B108,"")</f>
        <v>6.4611099999999997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2:47" ht="14.5" customHeight="1">
      <c r="B57" s="108" t="s">
        <v>255</v>
      </c>
      <c r="C57" s="118">
        <f>IF(ISNUMBER('ESP-DMU'!$B109),'ESP-DMU'!$B109,"")</f>
        <v>4.8159999999999998</v>
      </c>
      <c r="D57" s="118">
        <f>IF(ISNUMBER('BLAST-USIT'!$B109),'BLAST-USIT'!$B109,"")</f>
        <v>5.14</v>
      </c>
      <c r="E57" s="118">
        <f>IF(ISNUMBER(DOE21D!$B109),DOE21D!$B109,"")</f>
        <v>5.7949999999999999</v>
      </c>
      <c r="F57" s="118">
        <f>IF(ISNUMBER('SRES-SUN'!$B109),'SRES-SUN'!$B109,"")</f>
        <v>5.8940000000000001</v>
      </c>
      <c r="G57" s="118">
        <f>IF(ISNUMBER('SRES-BRE'!$B109),'SRES-BRE'!$B109,"")</f>
        <v>6.5449999999999999</v>
      </c>
      <c r="H57" s="118">
        <f>IF(ISNUMBER(S3PAS!$B109),S3PAS!$B109,"")</f>
        <v>5.0880000000000001</v>
      </c>
      <c r="I57" s="118">
        <f>IF(ISNUMBER(TRNSYS!$B109),TRNSYS!$B109,"")</f>
        <v>5.1189999999999998</v>
      </c>
      <c r="J57" s="118">
        <f>IF(ISNUMBER(TASE!$B109),TASE!$B109,"")</f>
        <v>5.4560000000000004</v>
      </c>
      <c r="K57" s="134">
        <f t="shared" si="4"/>
        <v>4.8159999999999998</v>
      </c>
      <c r="L57" s="118">
        <f t="shared" si="5"/>
        <v>6.5449999999999999</v>
      </c>
      <c r="M57" s="130">
        <f t="shared" si="6"/>
        <v>5.4816250000000002</v>
      </c>
      <c r="N57" s="276">
        <f t="shared" si="7"/>
        <v>0.31541741728045974</v>
      </c>
      <c r="P57" s="159">
        <f>IF(ISNUMBER(YourData!$B109),YourData!$B109,"")</f>
        <v>5.7833300000000003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2:47" ht="14.5" customHeight="1">
      <c r="B58" s="106" t="s">
        <v>256</v>
      </c>
      <c r="C58" s="117">
        <f>IF(ISNUMBER('ESP-DMU'!$B110),'ESP-DMU'!$B110,"")</f>
        <v>2.1320000000000001</v>
      </c>
      <c r="D58" s="117">
        <f>IF(ISNUMBER('BLAST-USIT'!$B110),'BLAST-USIT'!$B110,"")</f>
        <v>2.6</v>
      </c>
      <c r="E58" s="117">
        <f>IF(ISNUMBER(DOE21D!$B110),DOE21D!$B110,"")</f>
        <v>2.4550000000000001</v>
      </c>
      <c r="F58" s="117">
        <f>IF(ISNUMBER('SRES-SUN'!$B110),'SRES-SUN'!$B110,"")</f>
        <v>3.165</v>
      </c>
      <c r="G58" s="117">
        <f>IF(ISNUMBER('SRES-BRE'!$B110),'SRES-BRE'!$B110,"")</f>
        <v>3.415</v>
      </c>
      <c r="H58" s="117">
        <f>IF(ISNUMBER(S3PAS!$B110),S3PAS!$B110,"")</f>
        <v>2.5720000000000001</v>
      </c>
      <c r="I58" s="117">
        <f>IF(ISNUMBER(TRNSYS!$B110),TRNSYS!$B110,"")</f>
        <v>2.4849999999999999</v>
      </c>
      <c r="J58" s="117">
        <f>IF(ISNUMBER(TASE!$B110),TASE!$B110,"")</f>
        <v>2.5990000000000002</v>
      </c>
      <c r="K58" s="133">
        <f t="shared" si="4"/>
        <v>2.1320000000000001</v>
      </c>
      <c r="L58" s="117">
        <f t="shared" si="5"/>
        <v>3.415</v>
      </c>
      <c r="M58" s="128">
        <f t="shared" si="6"/>
        <v>2.6778749999999998</v>
      </c>
      <c r="N58" s="275">
        <f t="shared" si="7"/>
        <v>0.47911123558791952</v>
      </c>
      <c r="P58" s="158">
        <f>IF(ISNUMBER(YourData!$B110),YourData!$B110,"")</f>
        <v>2.51111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2:47" ht="14.5" customHeight="1">
      <c r="B59" s="106" t="s">
        <v>257</v>
      </c>
      <c r="C59" s="117">
        <f>IF(ISNUMBER('ESP-DMU'!$B111),'ESP-DMU'!$B111,"")</f>
        <v>0.82099999999999995</v>
      </c>
      <c r="D59" s="117">
        <f>IF(ISNUMBER('BLAST-USIT'!$B111),'BLAST-USIT'!$B111,"")</f>
        <v>1.5329999999999999</v>
      </c>
      <c r="E59" s="117">
        <f>IF(ISNUMBER(DOE21D!$B111),DOE21D!$B111,"")</f>
        <v>0.97599999999999998</v>
      </c>
      <c r="F59" s="117">
        <f>IF(ISNUMBER('SRES-SUN'!$B111),'SRES-SUN'!$B111,"")</f>
        <v>1.8720000000000001</v>
      </c>
      <c r="G59" s="117">
        <f>IF(ISNUMBER('SRES-BRE'!$B111),'SRES-BRE'!$B111,"")</f>
        <v>1.8540000000000001</v>
      </c>
      <c r="H59" s="117">
        <f>IF(ISNUMBER(S3PAS!$B111),S3PAS!$B111,"")</f>
        <v>1.4279999999999999</v>
      </c>
      <c r="I59" s="117">
        <f>IF(ISNUMBER(TRNSYS!$B111),TRNSYS!$B111,"")</f>
        <v>1.3260000000000001</v>
      </c>
      <c r="J59" s="117">
        <f>IF(ISNUMBER(TASE!$B111),TASE!$B111,"")</f>
        <v>1.7669999999999999</v>
      </c>
      <c r="K59" s="133">
        <f t="shared" si="4"/>
        <v>0.82099999999999995</v>
      </c>
      <c r="L59" s="117">
        <f t="shared" si="5"/>
        <v>1.8720000000000001</v>
      </c>
      <c r="M59" s="128">
        <f t="shared" si="6"/>
        <v>1.447125</v>
      </c>
      <c r="N59" s="275">
        <f t="shared" si="7"/>
        <v>0.72626759955083364</v>
      </c>
      <c r="P59" s="158">
        <f>IF(ISNUMBER(YourData!$B111),YourData!$B111,"")</f>
        <v>1.23611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2:47" ht="14.5" customHeight="1">
      <c r="B60" s="106" t="s">
        <v>258</v>
      </c>
      <c r="C60" s="117">
        <f>IF(ISNUMBER('ESP-DMU'!$B112),'ESP-DMU'!$B112,"")</f>
        <v>1.84</v>
      </c>
      <c r="D60" s="117">
        <f>IF(ISNUMBER('BLAST-USIT'!$B112),'BLAST-USIT'!$B112,"")</f>
        <v>2.6160000000000001</v>
      </c>
      <c r="E60" s="117">
        <f>IF(ISNUMBER(DOE21D!$B112),DOE21D!$B112,"")</f>
        <v>2.44</v>
      </c>
      <c r="F60" s="117">
        <f>IF(ISNUMBER('SRES-SUN'!$B112),'SRES-SUN'!$B112,"")</f>
        <v>2.9430000000000001</v>
      </c>
      <c r="G60" s="117">
        <f>IF(ISNUMBER('SRES-BRE'!$B112),'SRES-BRE'!$B112,"")</f>
        <v>3.0920000000000001</v>
      </c>
      <c r="H60" s="117">
        <f>IF(ISNUMBER(S3PAS!$B112),S3PAS!$B112,"")</f>
        <v>2.4569999999999999</v>
      </c>
      <c r="I60" s="117">
        <f>IF(ISNUMBER(TRNSYS!$B112),TRNSYS!$B112,"")</f>
        <v>2.4180000000000001</v>
      </c>
      <c r="J60" s="117">
        <f>IF(ISNUMBER(TASE!$B112),TASE!$B112,"")</f>
        <v>2.613</v>
      </c>
      <c r="K60" s="133">
        <f t="shared" si="4"/>
        <v>1.84</v>
      </c>
      <c r="L60" s="117">
        <f t="shared" si="5"/>
        <v>3.0920000000000001</v>
      </c>
      <c r="M60" s="128">
        <f t="shared" si="6"/>
        <v>2.5523750000000001</v>
      </c>
      <c r="N60" s="275">
        <f t="shared" si="7"/>
        <v>0.4905235320045056</v>
      </c>
      <c r="P60" s="158">
        <f>IF(ISNUMBER(YourData!$B112),YourData!$B112,"")</f>
        <v>2.5499999999999998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2:47" ht="14.5" customHeight="1">
      <c r="B61" s="106" t="s">
        <v>259</v>
      </c>
      <c r="C61" s="117">
        <f>IF(ISNUMBER('ESP-DMU'!$B113),'ESP-DMU'!$B113,"")</f>
        <v>1.0389999999999999</v>
      </c>
      <c r="D61" s="117">
        <f>IF(ISNUMBER('BLAST-USIT'!$B113),'BLAST-USIT'!$B113,"")</f>
        <v>1.9339999999999999</v>
      </c>
      <c r="E61" s="117">
        <f>IF(ISNUMBER(DOE21D!$B113),DOE21D!$B113,"")</f>
        <v>1.266</v>
      </c>
      <c r="F61" s="117">
        <f>IF(ISNUMBER('SRES-SUN'!$B113),'SRES-SUN'!$B113,"")</f>
        <v>2.173</v>
      </c>
      <c r="G61" s="117">
        <f>IF(ISNUMBER('SRES-BRE'!$B113),'SRES-BRE'!$B113,"")</f>
        <v>2.238</v>
      </c>
      <c r="H61" s="117">
        <f>IF(ISNUMBER(S3PAS!$B113),S3PAS!$B113,"")</f>
        <v>1.4390000000000001</v>
      </c>
      <c r="I61" s="117">
        <f>IF(ISNUMBER(TRNSYS!$B113),TRNSYS!$B113,"")</f>
        <v>1.4159999999999999</v>
      </c>
      <c r="J61" s="117" t="str">
        <f>IF(ISNUMBER(TASE!$B113),TASE!$B113,"")</f>
        <v/>
      </c>
      <c r="K61" s="133">
        <f t="shared" si="4"/>
        <v>1.0389999999999999</v>
      </c>
      <c r="L61" s="117">
        <f t="shared" si="5"/>
        <v>2.238</v>
      </c>
      <c r="M61" s="128">
        <f t="shared" si="6"/>
        <v>1.6435714285714287</v>
      </c>
      <c r="N61" s="275">
        <f t="shared" si="7"/>
        <v>0.72950890916992606</v>
      </c>
      <c r="P61" s="158">
        <f>IF(ISNUMBER(YourData!$B113),YourData!$B113,"")</f>
        <v>1.63889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2:47" ht="14.5" customHeight="1">
      <c r="B62" s="374" t="s">
        <v>314</v>
      </c>
      <c r="C62" s="117">
        <f>IF(ISNUMBER('ESP-DMU'!$B114),'ESP-DMU'!$B114,"")</f>
        <v>2.0790000000000002</v>
      </c>
      <c r="D62" s="117">
        <f>IF(ISNUMBER('BLAST-USIT'!$B114),'BLAST-USIT'!$B114,"")</f>
        <v>2.536</v>
      </c>
      <c r="E62" s="117">
        <f>IF(ISNUMBER(DOE21D!$B114),DOE21D!$B114,"")</f>
        <v>2.34</v>
      </c>
      <c r="F62" s="117">
        <f>IF(ISNUMBER('SRES-SUN'!$B114),'SRES-SUN'!$B114,"")</f>
        <v>3.036</v>
      </c>
      <c r="G62" s="117">
        <f>IF(ISNUMBER('SRES-BRE'!$B114),'SRES-BRE'!$B114,"")</f>
        <v>3.2410000000000001</v>
      </c>
      <c r="H62" s="117">
        <f>IF(ISNUMBER(S3PAS!$B114),S3PAS!$B114,"")</f>
        <v>2.4889999999999999</v>
      </c>
      <c r="I62" s="117">
        <f>IF(ISNUMBER(TRNSYS!$B114),TRNSYS!$B114,"")</f>
        <v>2.383</v>
      </c>
      <c r="J62" s="117">
        <f>IF(ISNUMBER(TASE!$B114),TASE!$B114,"")</f>
        <v>2.516</v>
      </c>
      <c r="K62" s="133">
        <f t="shared" si="4"/>
        <v>2.0790000000000002</v>
      </c>
      <c r="L62" s="117">
        <f t="shared" si="5"/>
        <v>3.2410000000000001</v>
      </c>
      <c r="M62" s="128">
        <f t="shared" si="6"/>
        <v>2.5774999999999997</v>
      </c>
      <c r="N62" s="275">
        <f t="shared" si="7"/>
        <v>0.45082444228903978</v>
      </c>
      <c r="P62" s="158">
        <f>IF(ISNUMBER(YourData!$B114),YourData!$B114,"")</f>
        <v>2.4361100000000002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2:47" ht="14.5" customHeight="1">
      <c r="B63" s="106" t="s">
        <v>260</v>
      </c>
      <c r="C63" s="117">
        <f>IF(ISNUMBER('ESP-DMU'!$B115),'ESP-DMU'!$B115,"")</f>
        <v>0.38700000000000001</v>
      </c>
      <c r="D63" s="117">
        <f>IF(ISNUMBER('BLAST-USIT'!$B115),'BLAST-USIT'!$B115,"")</f>
        <v>0.52600000000000002</v>
      </c>
      <c r="E63" s="117">
        <f>IF(ISNUMBER(DOE21D!$B115),DOE21D!$B115,"")</f>
        <v>0.53800000000000003</v>
      </c>
      <c r="F63" s="117">
        <f>IF(ISNUMBER('SRES-SUN'!$B115),'SRES-SUN'!$B115,"")</f>
        <v>0.92100000000000004</v>
      </c>
      <c r="G63" s="117">
        <f>IF(ISNUMBER('SRES-BRE'!$B115),'SRES-BRE'!$B115,"")</f>
        <v>0.58899999999999997</v>
      </c>
      <c r="H63" s="117">
        <f>IF(ISNUMBER(S3PAS!$B115),S3PAS!$B115,"")</f>
        <v>0.55100000000000005</v>
      </c>
      <c r="I63" s="117">
        <f>IF(ISNUMBER(TRNSYS!$B115),TRNSYS!$B115,"")</f>
        <v>0.56059999999999999</v>
      </c>
      <c r="J63" s="117">
        <f>IF(ISNUMBER(TASE!$B115),TASE!$B115,"")</f>
        <v>0.77100000000000002</v>
      </c>
      <c r="K63" s="133">
        <f t="shared" si="4"/>
        <v>0.38700000000000001</v>
      </c>
      <c r="L63" s="117">
        <f t="shared" si="5"/>
        <v>0.92100000000000004</v>
      </c>
      <c r="M63" s="128">
        <f t="shared" si="6"/>
        <v>0.60544999999999993</v>
      </c>
      <c r="N63" s="275">
        <f t="shared" si="7"/>
        <v>0.88198860351804453</v>
      </c>
      <c r="P63" s="158">
        <f>IF(ISNUMBER(YourData!$B115),YourData!$B115,"")</f>
        <v>0.54722199999999999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2:47" ht="14.5" customHeight="1">
      <c r="B64" s="108" t="s">
        <v>233</v>
      </c>
      <c r="C64" s="118">
        <f>IF(ISNUMBER('ESP-DMU'!$B116),'ESP-DMU'!$B116,"")</f>
        <v>0.48799999999999999</v>
      </c>
      <c r="D64" s="118">
        <f>IF(ISNUMBER('BLAST-USIT'!$B116),'BLAST-USIT'!$B116,"")</f>
        <v>0.66600000000000004</v>
      </c>
      <c r="E64" s="118">
        <f>IF(ISNUMBER(DOE21D!$B116),DOE21D!$B116,"")</f>
        <v>0.42799999999999999</v>
      </c>
      <c r="F64" s="118">
        <f>IF(ISNUMBER('SRES-SUN'!$B116),'SRES-SUN'!$B116,"")</f>
        <v>0.80300000000000005</v>
      </c>
      <c r="G64" s="118">
        <f>IF(ISNUMBER('SRES-BRE'!$B116),'SRES-BRE'!$B116,"")</f>
        <v>0.71799999999999997</v>
      </c>
      <c r="H64" s="118">
        <f>IF(ISNUMBER(S3PAS!$B116),S3PAS!$B116,"")</f>
        <v>0.64300000000000002</v>
      </c>
      <c r="I64" s="118">
        <f>IF(ISNUMBER(TRNSYS!$B116),TRNSYS!$B116,"")</f>
        <v>0.4113</v>
      </c>
      <c r="J64" s="118">
        <f>IF(ISNUMBER(TASE!$B116),TASE!$B116,"")</f>
        <v>0.78600000000000003</v>
      </c>
      <c r="K64" s="134">
        <f t="shared" si="4"/>
        <v>0.4113</v>
      </c>
      <c r="L64" s="118">
        <f t="shared" si="5"/>
        <v>0.80300000000000005</v>
      </c>
      <c r="M64" s="130">
        <f t="shared" si="6"/>
        <v>0.61791249999999986</v>
      </c>
      <c r="N64" s="276">
        <f t="shared" si="7"/>
        <v>0.63390852264681508</v>
      </c>
      <c r="P64" s="159">
        <f>IF(ISNUMBER(YourData!$B116),YourData!$B116,"")</f>
        <v>0.63333300000000003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2:47" ht="14.5" customHeight="1">
      <c r="B65" s="374" t="s">
        <v>315</v>
      </c>
      <c r="C65" s="117">
        <f>IF(ISNUMBER('ESP-DMU'!$B117),'ESP-DMU'!$B117,"")</f>
        <v>0.41399999999999998</v>
      </c>
      <c r="D65" s="117" t="str">
        <f>IF(ISNUMBER('BLAST-USIT'!$B117),'BLAST-USIT'!$B117,"")</f>
        <v/>
      </c>
      <c r="E65" s="117" t="str">
        <f>IF(ISNUMBER(DOE21D!$B117),DOE21D!$B117,"")</f>
        <v/>
      </c>
      <c r="F65" s="117" t="str">
        <f>IF(ISNUMBER('SRES-SUN'!$B117),'SRES-SUN'!$B117,"")</f>
        <v/>
      </c>
      <c r="G65" s="117" t="str">
        <f>IF(ISNUMBER('SRES-BRE'!$B117),'SRES-BRE'!$B117,"")</f>
        <v/>
      </c>
      <c r="H65" s="117" t="str">
        <f>IF(ISNUMBER(S3PAS!$B117),S3PAS!$B117,"")</f>
        <v/>
      </c>
      <c r="I65" s="117" t="str">
        <f>IF(ISNUMBER(TRNSYS!$B117),TRNSYS!$B117,"")</f>
        <v/>
      </c>
      <c r="J65" s="117" t="str">
        <f>IF(ISNUMBER(TASE!$B117),TASE!$B117,"")</f>
        <v/>
      </c>
      <c r="K65" s="133">
        <f t="shared" si="4"/>
        <v>0.41399999999999998</v>
      </c>
      <c r="L65" s="117">
        <f t="shared" si="5"/>
        <v>0.41399999999999998</v>
      </c>
      <c r="M65" s="128">
        <f t="shared" si="6"/>
        <v>0.41399999999999998</v>
      </c>
      <c r="N65" s="275">
        <f t="shared" si="7"/>
        <v>0</v>
      </c>
      <c r="P65" s="158">
        <f>IF(ISNUMBER(YourData!$B117),YourData!$B117,"")</f>
        <v>0.41388900000000001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  <row r="66" spans="2:47" ht="14.5" customHeight="1">
      <c r="B66" s="374" t="s">
        <v>1540</v>
      </c>
      <c r="C66" s="117">
        <f>IF(ISNUMBER('ESP-DMU'!$B118),'ESP-DMU'!$B118,"")</f>
        <v>0.56999999999999995</v>
      </c>
      <c r="D66" s="117" t="str">
        <f>IF(ISNUMBER('BLAST-USIT'!$B118),'BLAST-USIT'!$B118,"")</f>
        <v/>
      </c>
      <c r="E66" s="117" t="str">
        <f>IF(ISNUMBER(DOE21D!$B118),DOE21D!$B118,"")</f>
        <v/>
      </c>
      <c r="F66" s="117" t="str">
        <f>IF(ISNUMBER('SRES-SUN'!$B118),'SRES-SUN'!$B118,"")</f>
        <v/>
      </c>
      <c r="G66" s="117" t="str">
        <f>IF(ISNUMBER('SRES-BRE'!$B118),'SRES-BRE'!$B118,"")</f>
        <v/>
      </c>
      <c r="H66" s="117" t="str">
        <f>IF(ISNUMBER(S3PAS!$B118),S3PAS!$B118,"")</f>
        <v/>
      </c>
      <c r="I66" s="117" t="str">
        <f>IF(ISNUMBER(TRNSYS!$B118),TRNSYS!$B118,"")</f>
        <v/>
      </c>
      <c r="J66" s="117" t="str">
        <f>IF(ISNUMBER(TASE!$B118),TASE!$B118,"")</f>
        <v/>
      </c>
      <c r="K66" s="133">
        <f t="shared" si="4"/>
        <v>0.56999999999999995</v>
      </c>
      <c r="L66" s="117">
        <f t="shared" si="5"/>
        <v>0.56999999999999995</v>
      </c>
      <c r="M66" s="128">
        <f t="shared" si="6"/>
        <v>0.56999999999999995</v>
      </c>
      <c r="N66" s="275">
        <f t="shared" si="7"/>
        <v>0</v>
      </c>
      <c r="P66" s="158">
        <f>IF(ISNUMBER(YourData!$B118),YourData!$B118,"")</f>
        <v>0.588889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</row>
    <row r="67" spans="2:47" ht="14.5" customHeight="1">
      <c r="B67" s="375" t="s">
        <v>1515</v>
      </c>
      <c r="C67" s="117">
        <f>IF(ISNUMBER('ESP-DMU'!$B119),'ESP-DMU'!$B119,"")</f>
        <v>0.16200000000000001</v>
      </c>
      <c r="D67" s="117">
        <f>IF(ISNUMBER('BLAST-USIT'!$B119),'BLAST-USIT'!$B119,"")</f>
        <v>0.61299999999999999</v>
      </c>
      <c r="E67" s="117" t="str">
        <f>IF(ISNUMBER(DOE21D!$B119),DOE21D!$B119,"")</f>
        <v/>
      </c>
      <c r="F67" s="117" t="str">
        <f>IF(ISNUMBER('SRES-SUN'!$B119),'SRES-SUN'!$B119,"")</f>
        <v/>
      </c>
      <c r="G67" s="117" t="str">
        <f>IF(ISNUMBER('SRES-BRE'!$B119),'SRES-BRE'!$B119,"")</f>
        <v/>
      </c>
      <c r="H67" s="117" t="str">
        <f>IF(ISNUMBER(S3PAS!$B119),S3PAS!$B119,"")</f>
        <v/>
      </c>
      <c r="I67" s="117">
        <f>IF(ISNUMBER(TRNSYS!$B119),TRNSYS!$B119,"")</f>
        <v>0.66790000000000005</v>
      </c>
      <c r="J67" s="117">
        <f>IF(ISNUMBER(TASE!$B119),TASE!$B119,"")</f>
        <v>0.64100000000000001</v>
      </c>
      <c r="K67" s="133">
        <f t="shared" si="4"/>
        <v>0.16200000000000001</v>
      </c>
      <c r="L67" s="117">
        <f t="shared" si="5"/>
        <v>0.66790000000000005</v>
      </c>
      <c r="M67" s="128">
        <f t="shared" si="6"/>
        <v>0.52097499999999997</v>
      </c>
      <c r="N67" s="275">
        <f t="shared" si="7"/>
        <v>0.97106387062718946</v>
      </c>
      <c r="P67" s="158">
        <f>IF(ISNUMBER(YourData!$B119),YourData!$B119,"")</f>
        <v>0.36666700000000002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</row>
    <row r="68" spans="2:47" ht="14.5" customHeight="1">
      <c r="B68" s="374" t="s">
        <v>1516</v>
      </c>
      <c r="C68" s="117">
        <f>IF(ISNUMBER('ESP-DMU'!$B120),'ESP-DMU'!$B120,"")</f>
        <v>0.63900000000000001</v>
      </c>
      <c r="D68" s="117" t="str">
        <f>IF(ISNUMBER('BLAST-USIT'!$B120),'BLAST-USIT'!$B120,"")</f>
        <v/>
      </c>
      <c r="E68" s="117" t="str">
        <f>IF(ISNUMBER(DOE21D!$B120),DOE21D!$B120,"")</f>
        <v/>
      </c>
      <c r="F68" s="117" t="str">
        <f>IF(ISNUMBER('SRES-SUN'!$B120),'SRES-SUN'!$B120,"")</f>
        <v/>
      </c>
      <c r="G68" s="117" t="str">
        <f>IF(ISNUMBER('SRES-BRE'!$B120),'SRES-BRE'!$B120,"")</f>
        <v/>
      </c>
      <c r="H68" s="117" t="str">
        <f>IF(ISNUMBER(S3PAS!$B120),S3PAS!$B120,"")</f>
        <v/>
      </c>
      <c r="I68" s="117" t="str">
        <f>IF(ISNUMBER(TRNSYS!$B120),TRNSYS!$B120,"")</f>
        <v/>
      </c>
      <c r="J68" s="117" t="str">
        <f>IF(ISNUMBER(TASE!$B120),TASE!$B120,"")</f>
        <v/>
      </c>
      <c r="K68" s="133">
        <f t="shared" si="4"/>
        <v>0.63900000000000001</v>
      </c>
      <c r="L68" s="117">
        <f t="shared" si="5"/>
        <v>0.63900000000000001</v>
      </c>
      <c r="M68" s="128">
        <f t="shared" si="6"/>
        <v>0.63900000000000001</v>
      </c>
      <c r="N68" s="275">
        <f t="shared" si="7"/>
        <v>0</v>
      </c>
      <c r="P68" s="158">
        <f>IF(ISNUMBER(YourData!$B120),YourData!$B120,"")</f>
        <v>0.64444400000000002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</row>
    <row r="69" spans="2:47" ht="14.5" customHeight="1">
      <c r="B69" s="106" t="s">
        <v>234</v>
      </c>
      <c r="C69" s="117">
        <f>IF(ISNUMBER('ESP-DMU'!$B121),'ESP-DMU'!$B121,"")</f>
        <v>0.186</v>
      </c>
      <c r="D69" s="117">
        <f>IF(ISNUMBER('BLAST-USIT'!$B121),'BLAST-USIT'!$B121,"")</f>
        <v>0.70099999999999996</v>
      </c>
      <c r="E69" s="117">
        <f>IF(ISNUMBER(DOE21D!$B121),DOE21D!$B121,"")</f>
        <v>0.39900000000000002</v>
      </c>
      <c r="F69" s="117">
        <f>IF(ISNUMBER('SRES-SUN'!$B121),'SRES-SUN'!$B121,"")</f>
        <v>0.82699999999999996</v>
      </c>
      <c r="G69" s="117">
        <f>IF(ISNUMBER('SRES-BRE'!$B121),'SRES-BRE'!$B121,"")</f>
        <v>0.83499999999999996</v>
      </c>
      <c r="H69" s="117">
        <f>IF(ISNUMBER(S3PAS!$B121),S3PAS!$B121,"")</f>
        <v>0.73399999999999999</v>
      </c>
      <c r="I69" s="117">
        <f>IF(ISNUMBER(TRNSYS!$B121),TRNSYS!$B121,"")</f>
        <v>0.73680000000000001</v>
      </c>
      <c r="J69" s="117">
        <f>IF(ISNUMBER(TASE!$B121),TASE!$B121,"")</f>
        <v>0.68300000000000005</v>
      </c>
      <c r="K69" s="133">
        <f t="shared" si="4"/>
        <v>0.186</v>
      </c>
      <c r="L69" s="117">
        <f t="shared" si="5"/>
        <v>0.83499999999999996</v>
      </c>
      <c r="M69" s="128">
        <f t="shared" si="6"/>
        <v>0.63772499999999999</v>
      </c>
      <c r="N69" s="275">
        <f t="shared" si="7"/>
        <v>1.0176800344976284</v>
      </c>
      <c r="P69" s="158">
        <f>IF(ISNUMBER(YourData!$B121),YourData!$B121,"")</f>
        <v>0.40555600000000003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</row>
    <row r="70" spans="2:47" ht="14.5" customHeight="1">
      <c r="B70" s="106" t="s">
        <v>235</v>
      </c>
      <c r="C70" s="117">
        <f>IF(ISNUMBER('ESP-DMU'!$B122),'ESP-DMU'!$B122,"")</f>
        <v>0.45400000000000001</v>
      </c>
      <c r="D70" s="117">
        <f>IF(ISNUMBER('BLAST-USIT'!$B122),'BLAST-USIT'!$B122,"")</f>
        <v>0.97599999999999998</v>
      </c>
      <c r="E70" s="117">
        <f>IF(ISNUMBER(DOE21D!$B122),DOE21D!$B122,"")</f>
        <v>0.69199999999999995</v>
      </c>
      <c r="F70" s="117">
        <f>IF(ISNUMBER('SRES-SUN'!$B122),'SRES-SUN'!$B122,"")</f>
        <v>1.131</v>
      </c>
      <c r="G70" s="117">
        <f>IF(ISNUMBER('SRES-BRE'!$B122),'SRES-BRE'!$B122,"")</f>
        <v>1.139</v>
      </c>
      <c r="H70" s="117">
        <f>IF(ISNUMBER(S3PAS!$B122),S3PAS!$B122,"")</f>
        <v>1.02</v>
      </c>
      <c r="I70" s="117">
        <f>IF(ISNUMBER(TRNSYS!$B122),TRNSYS!$B122,"")</f>
        <v>1.04</v>
      </c>
      <c r="J70" s="117">
        <f>IF(ISNUMBER(TASE!$B122),TASE!$B122,"")</f>
        <v>0.98499999999999999</v>
      </c>
      <c r="K70" s="133">
        <f t="shared" si="4"/>
        <v>0.45400000000000001</v>
      </c>
      <c r="L70" s="117">
        <f t="shared" si="5"/>
        <v>1.139</v>
      </c>
      <c r="M70" s="128">
        <f t="shared" si="6"/>
        <v>0.92962500000000015</v>
      </c>
      <c r="N70" s="275">
        <f t="shared" si="7"/>
        <v>0.73685625924431886</v>
      </c>
      <c r="P70" s="158">
        <f>IF(ISNUMBER(YourData!$B122),YourData!$B122,"")</f>
        <v>0.69722200000000001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</row>
    <row r="71" spans="2:47" ht="14.5" customHeight="1">
      <c r="B71" s="106" t="s">
        <v>236</v>
      </c>
      <c r="C71" s="117">
        <f>IF(ISNUMBER('ESP-DMU'!$B123),'ESP-DMU'!$B123,"")</f>
        <v>0.41499999999999998</v>
      </c>
      <c r="D71" s="117">
        <f>IF(ISNUMBER('BLAST-USIT'!$B123),'BLAST-USIT'!$B123,"")</f>
        <v>1.0720000000000001</v>
      </c>
      <c r="E71" s="117">
        <f>IF(ISNUMBER(DOE21D!$B123),DOE21D!$B123,"")</f>
        <v>0.66</v>
      </c>
      <c r="F71" s="117">
        <f>IF(ISNUMBER('SRES-SUN'!$B123),'SRES-SUN'!$B123,"")</f>
        <v>1.2390000000000001</v>
      </c>
      <c r="G71" s="117">
        <f>IF(ISNUMBER('SRES-BRE'!$B123),'SRES-BRE'!$B123,"")</f>
        <v>1.246</v>
      </c>
      <c r="H71" s="117">
        <f>IF(ISNUMBER(S3PAS!$B123),S3PAS!$B123,"")</f>
        <v>1.1080000000000001</v>
      </c>
      <c r="I71" s="117">
        <f>IF(ISNUMBER(TRNSYS!$B123),TRNSYS!$B123,"")</f>
        <v>1.1140000000000001</v>
      </c>
      <c r="J71" s="117">
        <f>IF(ISNUMBER(TASE!$B123),TASE!$B123,"")</f>
        <v>1.0449999999999999</v>
      </c>
      <c r="K71" s="133">
        <f t="shared" si="4"/>
        <v>0.41499999999999998</v>
      </c>
      <c r="L71" s="117">
        <f t="shared" si="5"/>
        <v>1.246</v>
      </c>
      <c r="M71" s="128">
        <f t="shared" si="6"/>
        <v>0.987375</v>
      </c>
      <c r="N71" s="275">
        <f t="shared" si="7"/>
        <v>0.84162552221800224</v>
      </c>
      <c r="P71" s="158">
        <f>IF(ISNUMBER(YourData!$B123),YourData!$B123,"")</f>
        <v>0.70555599999999996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</row>
    <row r="72" spans="2:47" ht="14.5" customHeight="1">
      <c r="B72" s="106" t="s">
        <v>237</v>
      </c>
      <c r="C72" s="117">
        <f>IF(ISNUMBER('ESP-DMU'!$B124),'ESP-DMU'!$B124,"")</f>
        <v>3.2130000000000001</v>
      </c>
      <c r="D72" s="117">
        <f>IF(ISNUMBER('BLAST-USIT'!$B124),'BLAST-USIT'!$B124,"")</f>
        <v>2.5449999999999999</v>
      </c>
      <c r="E72" s="117">
        <f>IF(ISNUMBER(DOE21D!$B124),DOE21D!$B124,"")</f>
        <v>2.177</v>
      </c>
      <c r="F72" s="117">
        <f>IF(ISNUMBER('SRES-SUN'!$B124),'SRES-SUN'!$B124,"")</f>
        <v>2.9239999999999999</v>
      </c>
      <c r="G72" s="117">
        <f>IF(ISNUMBER('SRES-BRE'!$B124),'SRES-BRE'!$B124,"")</f>
        <v>2.931</v>
      </c>
      <c r="H72" s="117">
        <f>IF(ISNUMBER(S3PAS!$B124),S3PAS!$B124,"")</f>
        <v>2.4860000000000002</v>
      </c>
      <c r="I72" s="117">
        <f>IF(ISNUMBER(TRNSYS!$B124),TRNSYS!$B124,"")</f>
        <v>2.6840000000000002</v>
      </c>
      <c r="J72" s="117">
        <f>IF(ISNUMBER(TASE!$B124),TASE!$B124,"")</f>
        <v>3.38</v>
      </c>
      <c r="K72" s="133">
        <f t="shared" si="4"/>
        <v>2.177</v>
      </c>
      <c r="L72" s="117">
        <f t="shared" si="5"/>
        <v>3.38</v>
      </c>
      <c r="M72" s="128">
        <f t="shared" si="6"/>
        <v>2.7925</v>
      </c>
      <c r="N72" s="275">
        <f t="shared" si="7"/>
        <v>0.43079677708146819</v>
      </c>
      <c r="P72" s="158">
        <f>IF(ISNUMBER(YourData!$B124),YourData!$B124,"")</f>
        <v>3.1749999999999998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</row>
    <row r="73" spans="2:47" ht="14.5" customHeight="1">
      <c r="B73" s="374" t="s">
        <v>1529</v>
      </c>
      <c r="C73" s="117">
        <f>IF(ISNUMBER('ESP-DMU'!$B125),'ESP-DMU'!$B125,"")</f>
        <v>7.5279999999999996</v>
      </c>
      <c r="D73" s="117">
        <f>IF(ISNUMBER('BLAST-USIT'!$B125),'BLAST-USIT'!$B125,"")</f>
        <v>8.67</v>
      </c>
      <c r="E73" s="117" t="str">
        <f>IF(ISNUMBER(DOE21D!$B125),DOE21D!$B125,"")</f>
        <v/>
      </c>
      <c r="F73" s="117">
        <f>IF(ISNUMBER('SRES-SUN'!$B125),'SRES-SUN'!$B125,"")</f>
        <v>9.8279999999999994</v>
      </c>
      <c r="G73" s="137">
        <f>IF(ISNUMBER('SRES-BRE'!$B125),'SRES-BRE'!$B125,"")</f>
        <v>10.35</v>
      </c>
      <c r="H73" s="117" t="str">
        <f>IF(ISNUMBER(S3PAS!$B125),S3PAS!$B125,"")</f>
        <v/>
      </c>
      <c r="I73" s="117">
        <f>IF(ISNUMBER(TRNSYS!$B125),TRNSYS!$B125,"")</f>
        <v>8.7639999999999993</v>
      </c>
      <c r="J73" s="117">
        <f>IF(ISNUMBER(TASE!$B125),TASE!$B125,"")</f>
        <v>8.7140000000000004</v>
      </c>
      <c r="K73" s="133">
        <f t="shared" si="4"/>
        <v>7.5279999999999996</v>
      </c>
      <c r="L73" s="137">
        <f t="shared" si="5"/>
        <v>10.35</v>
      </c>
      <c r="M73" s="219">
        <f t="shared" si="6"/>
        <v>8.9756666666666671</v>
      </c>
      <c r="N73" s="277">
        <f t="shared" si="7"/>
        <v>0.31440561518178778</v>
      </c>
      <c r="P73" s="158">
        <f>IF(ISNUMBER(YourData!$B125),YourData!$B125,"")</f>
        <v>8.4972200000000004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</row>
    <row r="74" spans="2:47" ht="14.5" customHeight="1">
      <c r="B74" s="106" t="s">
        <v>238</v>
      </c>
      <c r="C74" s="117">
        <f>IF(ISNUMBER('ESP-DMU'!$B126),'ESP-DMU'!$B126,"")</f>
        <v>4.8730000000000002</v>
      </c>
      <c r="D74" s="117">
        <f>IF(ISNUMBER('BLAST-USIT'!$B126),'BLAST-USIT'!$B126,"")</f>
        <v>5.8949999999999996</v>
      </c>
      <c r="E74" s="117" t="str">
        <f>IF(ISNUMBER(DOE21D!$B126),DOE21D!$B126,"")</f>
        <v/>
      </c>
      <c r="F74" s="117">
        <f>IF(ISNUMBER('SRES-SUN'!$B126),'SRES-SUN'!$B126,"")</f>
        <v>6.5110000000000001</v>
      </c>
      <c r="G74" s="117">
        <f>IF(ISNUMBER('SRES-BRE'!$B126),'SRES-BRE'!$B126,"")</f>
        <v>7.1139999999999999</v>
      </c>
      <c r="H74" s="117" t="str">
        <f>IF(ISNUMBER(S3PAS!$B126),S3PAS!$B126,"")</f>
        <v/>
      </c>
      <c r="I74" s="117">
        <f>IF(ISNUMBER(TRNSYS!$B126),TRNSYS!$B126,"")</f>
        <v>5.7610000000000001</v>
      </c>
      <c r="J74" s="117">
        <f>IF(ISNUMBER(TASE!$B126),TASE!$B126,"")</f>
        <v>6.2569999999999997</v>
      </c>
      <c r="K74" s="133">
        <f t="shared" si="4"/>
        <v>4.8730000000000002</v>
      </c>
      <c r="L74" s="117">
        <f t="shared" si="5"/>
        <v>7.1139999999999999</v>
      </c>
      <c r="M74" s="128">
        <f t="shared" si="6"/>
        <v>6.0685000000000002</v>
      </c>
      <c r="N74" s="275">
        <f t="shared" si="7"/>
        <v>0.36928400758012681</v>
      </c>
      <c r="P74" s="158">
        <f>IF(ISNUMBER(YourData!$B126),YourData!$B126,"")</f>
        <v>5.5027799999999996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</row>
    <row r="75" spans="2:47" ht="14.5" customHeight="1">
      <c r="B75" s="106" t="s">
        <v>239</v>
      </c>
      <c r="C75" s="117">
        <f>IF(ISNUMBER('ESP-DMU'!$B127),'ESP-DMU'!$B127,"")</f>
        <v>5.2039999999999997</v>
      </c>
      <c r="D75" s="117">
        <f>IF(ISNUMBER('BLAST-USIT'!$B127),'BLAST-USIT'!$B127,"")</f>
        <v>7.0110000000000001</v>
      </c>
      <c r="E75" s="117" t="str">
        <f>IF(ISNUMBER(DOE21D!$B127),DOE21D!$B127,"")</f>
        <v/>
      </c>
      <c r="F75" s="117">
        <f>IF(ISNUMBER('SRES-SUN'!$B127),'SRES-SUN'!$B127,"")</f>
        <v>7.8710000000000004</v>
      </c>
      <c r="G75" s="137">
        <f>IF(ISNUMBER('SRES-BRE'!$B127),'SRES-BRE'!$B127,"")</f>
        <v>8.0890000000000004</v>
      </c>
      <c r="H75" s="117" t="str">
        <f>IF(ISNUMBER(S3PAS!$B127),S3PAS!$B127,"")</f>
        <v/>
      </c>
      <c r="I75" s="117">
        <f>IF(ISNUMBER(TRNSYS!$B127),TRNSYS!$B127,"")</f>
        <v>6.6989999999999998</v>
      </c>
      <c r="J75" s="117">
        <f>IF(ISNUMBER(TASE!$B127),TASE!$B127,"")</f>
        <v>7.431</v>
      </c>
      <c r="K75" s="133">
        <f t="shared" si="4"/>
        <v>5.2039999999999997</v>
      </c>
      <c r="L75" s="137">
        <f t="shared" si="5"/>
        <v>8.0890000000000004</v>
      </c>
      <c r="M75" s="219">
        <f t="shared" si="6"/>
        <v>7.0508333333333324</v>
      </c>
      <c r="N75" s="277">
        <f t="shared" si="7"/>
        <v>0.40917149273135578</v>
      </c>
      <c r="P75" s="158">
        <f>IF(ISNUMBER(YourData!$B127),YourData!$B127,"")</f>
        <v>6.3972199999999999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</row>
    <row r="76" spans="2:47" ht="14.5" customHeight="1">
      <c r="B76" s="106" t="s">
        <v>240</v>
      </c>
      <c r="C76" s="117">
        <f>IF(ISNUMBER('ESP-DMU'!$B128),'ESP-DMU'!$B128,"")</f>
        <v>4.3019999999999996</v>
      </c>
      <c r="D76" s="117">
        <f>IF(ISNUMBER('BLAST-USIT'!$B128),'BLAST-USIT'!$B128,"")</f>
        <v>5.8360000000000003</v>
      </c>
      <c r="E76" s="117" t="str">
        <f>IF(ISNUMBER(DOE21D!$B128),DOE21D!$B128,"")</f>
        <v/>
      </c>
      <c r="F76" s="117">
        <f>IF(ISNUMBER('SRES-SUN'!$B128),'SRES-SUN'!$B128,"")</f>
        <v>6.665</v>
      </c>
      <c r="G76" s="137">
        <f>IF(ISNUMBER('SRES-BRE'!$B128),'SRES-BRE'!$B128,"")</f>
        <v>7.1</v>
      </c>
      <c r="H76" s="117" t="str">
        <f>IF(ISNUMBER(S3PAS!$B128),S3PAS!$B128,"")</f>
        <v/>
      </c>
      <c r="I76" s="117">
        <f>IF(ISNUMBER(TRNSYS!$B128),TRNSYS!$B128,"")</f>
        <v>5.7210000000000001</v>
      </c>
      <c r="J76" s="117">
        <f>IF(ISNUMBER(TASE!$B128),TASE!$B128,"")</f>
        <v>5.7809999999999997</v>
      </c>
      <c r="K76" s="133">
        <f t="shared" si="4"/>
        <v>4.3019999999999996</v>
      </c>
      <c r="L76" s="137">
        <f t="shared" si="5"/>
        <v>7.1</v>
      </c>
      <c r="M76" s="219">
        <f t="shared" si="6"/>
        <v>5.9008333333333338</v>
      </c>
      <c r="N76" s="277">
        <f t="shared" si="7"/>
        <v>0.47417031492727013</v>
      </c>
      <c r="P76" s="158">
        <f>IF(ISNUMBER(YourData!$B128),YourData!$B128,"")</f>
        <v>5.4694399999999996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</row>
    <row r="77" spans="2:47" ht="14.5" customHeight="1">
      <c r="B77" s="106" t="s">
        <v>241</v>
      </c>
      <c r="C77" s="117">
        <f>IF(ISNUMBER('ESP-DMU'!$B129),'ESP-DMU'!$B129,"")</f>
        <v>2.7320000000000002</v>
      </c>
      <c r="D77" s="117">
        <f>IF(ISNUMBER('BLAST-USIT'!$B129),'BLAST-USIT'!$B129,"")</f>
        <v>4.57</v>
      </c>
      <c r="E77" s="117" t="str">
        <f>IF(ISNUMBER(DOE21D!$B129),DOE21D!$B129,"")</f>
        <v/>
      </c>
      <c r="F77" s="117">
        <f>IF(ISNUMBER('SRES-SUN'!$B129),'SRES-SUN'!$B129,"")</f>
        <v>5.2450000000000001</v>
      </c>
      <c r="G77" s="137">
        <f>IF(ISNUMBER('SRES-BRE'!$B129),'SRES-BRE'!$B129,"")</f>
        <v>5.4710000000000001</v>
      </c>
      <c r="H77" s="117" t="str">
        <f>IF(ISNUMBER(S3PAS!$B129),S3PAS!$B129,"")</f>
        <v/>
      </c>
      <c r="I77" s="117">
        <f>IF(ISNUMBER(TRNSYS!$B129),TRNSYS!$B129,"")</f>
        <v>3.7269999999999999</v>
      </c>
      <c r="J77" s="117" t="str">
        <f>IF(ISNUMBER(TASE!$B129),TASE!$B129,"")</f>
        <v/>
      </c>
      <c r="K77" s="133">
        <f t="shared" si="4"/>
        <v>2.7320000000000002</v>
      </c>
      <c r="L77" s="137">
        <f t="shared" si="5"/>
        <v>5.4710000000000001</v>
      </c>
      <c r="M77" s="219">
        <f t="shared" si="6"/>
        <v>4.3490000000000002</v>
      </c>
      <c r="N77" s="277">
        <f t="shared" si="7"/>
        <v>0.62979995401241662</v>
      </c>
      <c r="P77" s="158">
        <f>IF(ISNUMBER(YourData!$B129),YourData!$B129,"")</f>
        <v>3.7416700000000001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</row>
    <row r="78" spans="2:47" ht="14.5" customHeight="1">
      <c r="B78" s="108" t="s">
        <v>242</v>
      </c>
      <c r="C78" s="118">
        <f>IF(ISNUMBER('ESP-DMU'!$B130),'ESP-DMU'!$B130,"")</f>
        <v>5.0609999999999999</v>
      </c>
      <c r="D78" s="118">
        <f>IF(ISNUMBER('BLAST-USIT'!$B130),'BLAST-USIT'!$B130,"")</f>
        <v>5.9059999999999997</v>
      </c>
      <c r="E78" s="118" t="str">
        <f>IF(ISNUMBER(DOE21D!$B130),DOE21D!$B130,"")</f>
        <v/>
      </c>
      <c r="F78" s="118">
        <f>IF(ISNUMBER('SRES-SUN'!$B130),'SRES-SUN'!$B130,"")</f>
        <v>6.7249999999999996</v>
      </c>
      <c r="G78" s="138">
        <f>IF(ISNUMBER('SRES-BRE'!$B130),'SRES-BRE'!$B130,"")</f>
        <v>7.3040000000000003</v>
      </c>
      <c r="H78" s="118" t="str">
        <f>IF(ISNUMBER(S3PAS!$B130),S3PAS!$B130,"")</f>
        <v/>
      </c>
      <c r="I78" s="118">
        <f>IF(ISNUMBER(TRNSYS!$B130),TRNSYS!$B130,"")</f>
        <v>5.9560000000000004</v>
      </c>
      <c r="J78" s="118">
        <f>IF(ISNUMBER(TASE!$B130),TASE!$B130,"")</f>
        <v>5.6630000000000003</v>
      </c>
      <c r="K78" s="134">
        <f t="shared" si="4"/>
        <v>5.0609999999999999</v>
      </c>
      <c r="L78" s="138">
        <f t="shared" si="5"/>
        <v>7.3040000000000003</v>
      </c>
      <c r="M78" s="221">
        <f t="shared" si="6"/>
        <v>6.1025</v>
      </c>
      <c r="N78" s="278">
        <f t="shared" si="7"/>
        <v>0.36755428103236382</v>
      </c>
      <c r="P78" s="159">
        <f>IF(ISNUMBER(YourData!$B130),YourData!$B130,"")</f>
        <v>5.8111100000000002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</row>
    <row r="79" spans="2:47" ht="14.5" customHeight="1">
      <c r="B79" s="106" t="s">
        <v>232</v>
      </c>
      <c r="C79" s="117">
        <f>IF(ISNUMBER('ESP-DMU'!$B131),'ESP-DMU'!$B131,"")</f>
        <v>0</v>
      </c>
      <c r="D79" s="117">
        <f>IF(ISNUMBER('BLAST-USIT'!$B131),'BLAST-USIT'!$B131,"")</f>
        <v>1.0999999999999999E-2</v>
      </c>
      <c r="E79" s="117">
        <f>IF(ISNUMBER(DOE21D!$B131),DOE21D!$B131,"")</f>
        <v>0</v>
      </c>
      <c r="F79" s="117">
        <f>IF(ISNUMBER('SRES-SUN'!$B131),'SRES-SUN'!$B131,"")</f>
        <v>1.6E-2</v>
      </c>
      <c r="G79" s="117">
        <f>IF(ISNUMBER('SRES-BRE'!$B131),'SRES-BRE'!$B131,"")</f>
        <v>1.4E-2</v>
      </c>
      <c r="H79" s="117">
        <f>IF(ISNUMBER(S3PAS!$B131),S3PAS!$B131,"")</f>
        <v>0.01</v>
      </c>
      <c r="I79" s="117">
        <f>IF(ISNUMBER(TRNSYS!$B131),TRNSYS!$B131,"")</f>
        <v>1.0290000000000001E-2</v>
      </c>
      <c r="J79" s="117">
        <f>IF(ISNUMBER(TASE!$B131),TASE!$B131,"")</f>
        <v>1.0999999999999999E-2</v>
      </c>
      <c r="K79" s="133">
        <f t="shared" si="4"/>
        <v>0</v>
      </c>
      <c r="L79" s="117">
        <f t="shared" si="5"/>
        <v>1.6E-2</v>
      </c>
      <c r="M79" s="128">
        <f t="shared" si="6"/>
        <v>9.0362500000000009E-3</v>
      </c>
      <c r="N79" s="275">
        <f t="shared" si="7"/>
        <v>1.7706460091298935</v>
      </c>
      <c r="P79" s="158">
        <f>IF(ISNUMBER(YourData!$B131),YourData!$B131,"")</f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</row>
    <row r="80" spans="2:47" ht="14.5" customHeight="1">
      <c r="B80" s="106" t="s">
        <v>243</v>
      </c>
      <c r="C80" s="117">
        <f>IF(ISNUMBER('ESP-DMU'!$B132),'ESP-DMU'!$B132,"")</f>
        <v>0</v>
      </c>
      <c r="D80" s="117">
        <f>IF(ISNUMBER('BLAST-USIT'!$B132),'BLAST-USIT'!$B132,"")</f>
        <v>0.04</v>
      </c>
      <c r="E80" s="117">
        <f>IF(ISNUMBER(DOE21D!$B132),DOE21D!$B132,"")</f>
        <v>2E-3</v>
      </c>
      <c r="F80" s="117">
        <f>IF(ISNUMBER('SRES-SUN'!$B132),'SRES-SUN'!$B132,"")</f>
        <v>6.0999999999999999E-2</v>
      </c>
      <c r="G80" s="117">
        <f>IF(ISNUMBER('SRES-BRE'!$B132),'SRES-BRE'!$B132,"")</f>
        <v>5.8000000000000003E-2</v>
      </c>
      <c r="H80" s="117">
        <f>IF(ISNUMBER(S3PAS!$B132),S3PAS!$B132,"")</f>
        <v>4.2000000000000003E-2</v>
      </c>
      <c r="I80" s="117">
        <f>IF(ISNUMBER(TRNSYS!$B132),TRNSYS!$B132,"")</f>
        <v>4.4679999999999997E-2</v>
      </c>
      <c r="J80" s="117">
        <f>IF(ISNUMBER(TASE!$B132),TASE!$B132,"")</f>
        <v>4.3999999999999997E-2</v>
      </c>
      <c r="K80" s="133">
        <f t="shared" si="4"/>
        <v>0</v>
      </c>
      <c r="L80" s="117">
        <f t="shared" si="5"/>
        <v>6.0999999999999999E-2</v>
      </c>
      <c r="M80" s="128">
        <f t="shared" si="6"/>
        <v>3.6459999999999999E-2</v>
      </c>
      <c r="N80" s="275">
        <f t="shared" si="7"/>
        <v>1.6730663741086123</v>
      </c>
      <c r="P80" s="158">
        <f>IF(ISNUMBER(YourData!$B132),YourData!$B132,"")</f>
        <v>5.5555600000000002E-3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</row>
    <row r="81" spans="2:47" ht="14.5" customHeight="1">
      <c r="B81" s="106" t="s">
        <v>244</v>
      </c>
      <c r="C81" s="117">
        <f>IF(ISNUMBER('ESP-DMU'!$B133),'ESP-DMU'!$B133,"")</f>
        <v>0</v>
      </c>
      <c r="D81" s="117">
        <f>IF(ISNUMBER('BLAST-USIT'!$B133),'BLAST-USIT'!$B133,"")</f>
        <v>5.8999999999999997E-2</v>
      </c>
      <c r="E81" s="117">
        <f>IF(ISNUMBER(DOE21D!$B133),DOE21D!$B133,"")</f>
        <v>0.01</v>
      </c>
      <c r="F81" s="117">
        <f>IF(ISNUMBER('SRES-SUN'!$B133),'SRES-SUN'!$B133,"")</f>
        <v>8.4000000000000005E-2</v>
      </c>
      <c r="G81" s="117">
        <f>IF(ISNUMBER('SRES-BRE'!$B133),'SRES-BRE'!$B133,"")</f>
        <v>8.4000000000000005E-2</v>
      </c>
      <c r="H81" s="117">
        <f>IF(ISNUMBER(S3PAS!$B133),S3PAS!$B133,"")</f>
        <v>6.3E-2</v>
      </c>
      <c r="I81" s="117">
        <f>IF(ISNUMBER(TRNSYS!$B133),TRNSYS!$B133,"")</f>
        <v>6.7070000000000005E-2</v>
      </c>
      <c r="J81" s="117">
        <f>IF(ISNUMBER(TASE!$B133),TASE!$B133,"")</f>
        <v>6.5000000000000002E-2</v>
      </c>
      <c r="K81" s="133">
        <f t="shared" si="4"/>
        <v>0</v>
      </c>
      <c r="L81" s="117">
        <f t="shared" si="5"/>
        <v>8.4000000000000005E-2</v>
      </c>
      <c r="M81" s="128">
        <f t="shared" si="6"/>
        <v>5.4008750000000001E-2</v>
      </c>
      <c r="N81" s="275">
        <f t="shared" si="7"/>
        <v>1.5553035387784386</v>
      </c>
      <c r="P81" s="158">
        <f>IF(ISNUMBER(YourData!$B133),YourData!$B133,"")</f>
        <v>1.66667E-2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</row>
    <row r="82" spans="2:47" ht="14.5" customHeight="1">
      <c r="B82" s="106" t="s">
        <v>245</v>
      </c>
      <c r="C82" s="117">
        <f>IF(ISNUMBER('ESP-DMU'!$B134),'ESP-DMU'!$B134,"")</f>
        <v>1.0999999999999999E-2</v>
      </c>
      <c r="D82" s="117">
        <f>IF(ISNUMBER('BLAST-USIT'!$B134),'BLAST-USIT'!$B134,"")</f>
        <v>0.14699999999999999</v>
      </c>
      <c r="E82" s="117">
        <f>IF(ISNUMBER(DOE21D!$B134),DOE21D!$B134,"")</f>
        <v>5.0999999999999997E-2</v>
      </c>
      <c r="F82" s="117">
        <f>IF(ISNUMBER('SRES-SUN'!$B134),'SRES-SUN'!$B134,"")</f>
        <v>0.189</v>
      </c>
      <c r="G82" s="117">
        <f>IF(ISNUMBER('SRES-BRE'!$B134),'SRES-BRE'!$B134,"")</f>
        <v>0.188</v>
      </c>
      <c r="H82" s="117">
        <f>IF(ISNUMBER(S3PAS!$B134),S3PAS!$B134,"")</f>
        <v>0.154</v>
      </c>
      <c r="I82" s="117">
        <f>IF(ISNUMBER(TRNSYS!$B134),TRNSYS!$B134,"")</f>
        <v>0.1575</v>
      </c>
      <c r="J82" s="117">
        <f>IF(ISNUMBER(TASE!$B134),TASE!$B134,"")</f>
        <v>0.14299999999999999</v>
      </c>
      <c r="K82" s="133">
        <f t="shared" si="4"/>
        <v>1.0999999999999999E-2</v>
      </c>
      <c r="L82" s="117">
        <f t="shared" si="5"/>
        <v>0.189</v>
      </c>
      <c r="M82" s="128">
        <f t="shared" si="6"/>
        <v>0.1300625</v>
      </c>
      <c r="N82" s="275">
        <f t="shared" si="7"/>
        <v>1.3685728015377223</v>
      </c>
      <c r="P82" s="158">
        <f>IF(ISNUMBER(YourData!$B134),YourData!$B134,"")</f>
        <v>6.6666699999999995E-2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</row>
    <row r="83" spans="2:47" ht="14.5" customHeight="1">
      <c r="B83" s="106" t="s">
        <v>246</v>
      </c>
      <c r="C83" s="117">
        <f>IF(ISNUMBER('ESP-DMU'!$B135),'ESP-DMU'!$B135,"")</f>
        <v>0.54200000000000004</v>
      </c>
      <c r="D83" s="117">
        <f>IF(ISNUMBER('BLAST-USIT'!$B135),'BLAST-USIT'!$B135,"")</f>
        <v>0.61699999999999999</v>
      </c>
      <c r="E83" s="117">
        <f>IF(ISNUMBER(DOE21D!$B135),DOE21D!$B135,"")</f>
        <v>0.42199999999999999</v>
      </c>
      <c r="F83" s="117">
        <f>IF(ISNUMBER('SRES-SUN'!$B135),'SRES-SUN'!$B135,"")</f>
        <v>0.70399999999999996</v>
      </c>
      <c r="G83" s="117">
        <f>IF(ISNUMBER('SRES-BRE'!$B135),'SRES-BRE'!$B135,"")</f>
        <v>0.68400000000000005</v>
      </c>
      <c r="H83" s="117">
        <f>IF(ISNUMBER(S3PAS!$B135),S3PAS!$B135,"")</f>
        <v>0.56299999999999994</v>
      </c>
      <c r="I83" s="117">
        <f>IF(ISNUMBER(TRNSYS!$B135),TRNSYS!$B135,"")</f>
        <v>0.61739999999999995</v>
      </c>
      <c r="J83" s="117">
        <f>IF(ISNUMBER(TASE!$B135),TASE!$B135,"")</f>
        <v>0.875</v>
      </c>
      <c r="K83" s="133">
        <f t="shared" si="4"/>
        <v>0.42199999999999999</v>
      </c>
      <c r="L83" s="117">
        <f t="shared" si="5"/>
        <v>0.875</v>
      </c>
      <c r="M83" s="128">
        <f t="shared" si="6"/>
        <v>0.62805</v>
      </c>
      <c r="N83" s="275">
        <f t="shared" si="7"/>
        <v>0.7212801528540721</v>
      </c>
      <c r="P83" s="158">
        <f>IF(ISNUMBER(YourData!$B135),YourData!$B135,"")</f>
        <v>0.65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</row>
    <row r="84" spans="2:47" ht="14.5" customHeight="1">
      <c r="B84" s="108" t="s">
        <v>247</v>
      </c>
      <c r="C84" s="118">
        <f>IF(ISNUMBER('ESP-DMU'!$B136),'ESP-DMU'!$B136,"")</f>
        <v>3.9670000000000001</v>
      </c>
      <c r="D84" s="118">
        <f>IF(ISNUMBER('BLAST-USIT'!$B136),'BLAST-USIT'!$B136,"")</f>
        <v>4.1719999999999997</v>
      </c>
      <c r="E84" s="118" t="str">
        <f>IF(ISNUMBER(DOE21D!$B136),DOE21D!$B136,"")</f>
        <v/>
      </c>
      <c r="F84" s="118">
        <f>IF(ISNUMBER('SRES-SUN'!$B136),'SRES-SUN'!$B136,"")</f>
        <v>4.6740000000000004</v>
      </c>
      <c r="G84" s="118">
        <f>IF(ISNUMBER('SRES-BRE'!$B136),'SRES-BRE'!$B136,"")</f>
        <v>5.2039999999999997</v>
      </c>
      <c r="H84" s="118" t="str">
        <f>IF(ISNUMBER(S3PAS!$B136),S3PAS!$B136,"")</f>
        <v/>
      </c>
      <c r="I84" s="118">
        <f>IF(ISNUMBER(TRNSYS!$B136),TRNSYS!$B136,"")</f>
        <v>3.9750000000000001</v>
      </c>
      <c r="J84" s="118">
        <f>IF(ISNUMBER(TASE!$B136),TASE!$B136,"")</f>
        <v>4.6840000000000002</v>
      </c>
      <c r="K84" s="134">
        <f t="shared" si="4"/>
        <v>3.9670000000000001</v>
      </c>
      <c r="L84" s="118">
        <f t="shared" si="5"/>
        <v>5.2039999999999997</v>
      </c>
      <c r="M84" s="130">
        <f t="shared" si="6"/>
        <v>4.4460000000000006</v>
      </c>
      <c r="N84" s="276">
        <f t="shared" si="7"/>
        <v>0.2782276203328834</v>
      </c>
      <c r="P84" s="159">
        <f>IF(ISNUMBER(YourData!$B136),YourData!$B136,"")</f>
        <v>4.2527799999999996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</row>
    <row r="85" spans="2:47" ht="14.5" customHeight="1">
      <c r="B85" s="374" t="s">
        <v>317</v>
      </c>
      <c r="C85" s="117">
        <f>IF(ISNUMBER('ESP-DMU'!$B137),'ESP-DMU'!$B137,"")</f>
        <v>0.113</v>
      </c>
      <c r="D85" s="117">
        <f>IF(ISNUMBER('BLAST-USIT'!$B137),'BLAST-USIT'!$B137,"")</f>
        <v>0.224</v>
      </c>
      <c r="E85" s="117">
        <f>IF(ISNUMBER(DOE21D!$B137),DOE21D!$B137,"")</f>
        <v>5.5E-2</v>
      </c>
      <c r="F85" s="117">
        <f>IF(ISNUMBER('SRES-SUN'!$B137),'SRES-SUN'!$B137,"")</f>
        <v>0.27200000000000002</v>
      </c>
      <c r="G85" s="117">
        <f>IF(ISNUMBER('SRES-BRE'!$B137),'SRES-BRE'!$B137,"")</f>
        <v>0.222</v>
      </c>
      <c r="H85" s="117">
        <f>IF(ISNUMBER(S3PAS!$B137),S3PAS!$B137,"")</f>
        <v>0.19500000000000001</v>
      </c>
      <c r="I85" s="117">
        <f>IF(ISNUMBER(TRNSYS!$B137),TRNSYS!$B137,"")</f>
        <v>0.20730000000000001</v>
      </c>
      <c r="J85" s="117">
        <f>IF(ISNUMBER(TASE!$B137),TASE!$B137,"")</f>
        <v>0.32500000000000001</v>
      </c>
      <c r="K85" s="133">
        <f t="shared" si="4"/>
        <v>5.5E-2</v>
      </c>
      <c r="L85" s="117">
        <f t="shared" si="5"/>
        <v>0.32500000000000001</v>
      </c>
      <c r="M85" s="128">
        <f t="shared" si="6"/>
        <v>0.20166249999999999</v>
      </c>
      <c r="N85" s="275">
        <f t="shared" si="7"/>
        <v>1.3388706378230957</v>
      </c>
      <c r="P85" s="158">
        <f>IF(ISNUMBER(YourData!$B137),YourData!$B137,"")</f>
        <v>0.20555599999999999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</row>
    <row r="86" spans="2:47" ht="14.5" customHeight="1" thickBot="1">
      <c r="B86" s="109" t="s">
        <v>248</v>
      </c>
      <c r="C86" s="119">
        <f>IF(ISNUMBER('ESP-DMU'!$B138),'ESP-DMU'!$B138,"")</f>
        <v>1.052</v>
      </c>
      <c r="D86" s="119">
        <f>IF(ISNUMBER('BLAST-USIT'!$B138),'BLAST-USIT'!$B138,"")</f>
        <v>1.405</v>
      </c>
      <c r="E86" s="119" t="str">
        <f>IF(ISNUMBER(DOE21D!$B138),DOE21D!$B138,"")</f>
        <v/>
      </c>
      <c r="F86" s="119">
        <f>IF(ISNUMBER('SRES-SUN'!$B138),'SRES-SUN'!$B138,"")</f>
        <v>1.7110000000000001</v>
      </c>
      <c r="G86" s="119">
        <f>IF(ISNUMBER('SRES-BRE'!$B138),'SRES-BRE'!$B138,"")</f>
        <v>1.708</v>
      </c>
      <c r="H86" s="119" t="str">
        <f>IF(ISNUMBER(S3PAS!$B138),S3PAS!$B138,"")</f>
        <v/>
      </c>
      <c r="I86" s="119">
        <f>IF(ISNUMBER(TRNSYS!$B138),TRNSYS!$B138,"")</f>
        <v>1.1910000000000001</v>
      </c>
      <c r="J86" s="119">
        <f>IF(ISNUMBER(TASE!$B138),TASE!$B138,"")</f>
        <v>1.6240000000000001</v>
      </c>
      <c r="K86" s="135">
        <f t="shared" si="4"/>
        <v>1.052</v>
      </c>
      <c r="L86" s="119">
        <f t="shared" si="5"/>
        <v>1.7110000000000001</v>
      </c>
      <c r="M86" s="129">
        <f t="shared" si="6"/>
        <v>1.4485000000000001</v>
      </c>
      <c r="N86" s="279">
        <f t="shared" si="7"/>
        <v>0.4549534000690369</v>
      </c>
      <c r="P86" s="160">
        <f>IF(ISNUMBER(YourData!$B138),YourData!$B138,"")</f>
        <v>1.20556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</row>
    <row r="87" spans="2:47" s="152" customFormat="1" ht="14.5" customHeight="1" thickTop="1">
      <c r="B87" s="379" t="s">
        <v>1650</v>
      </c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20"/>
      <c r="O87" s="103"/>
      <c r="P87" s="227"/>
      <c r="Q87" s="10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  <c r="AD87" s="283"/>
      <c r="AE87" s="283"/>
      <c r="AF87" s="283"/>
      <c r="AG87" s="283"/>
      <c r="AH87" s="283"/>
      <c r="AI87" s="283"/>
      <c r="AJ87" s="283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</row>
    <row r="88" spans="2:47" s="152" customFormat="1" ht="14.5" customHeight="1">
      <c r="B88" s="360" t="s">
        <v>1651</v>
      </c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227"/>
      <c r="Q88" s="10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  <c r="AD88" s="283"/>
      <c r="AE88" s="283"/>
      <c r="AF88" s="283"/>
      <c r="AG88" s="283"/>
      <c r="AH88" s="283"/>
      <c r="AI88" s="283"/>
      <c r="AJ88" s="283"/>
      <c r="AK88" s="283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</row>
    <row r="89" spans="2:47" s="152" customFormat="1" ht="14.5" customHeight="1">
      <c r="B89" s="360" t="s">
        <v>1517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217"/>
      <c r="N89" s="103"/>
      <c r="O89" s="103"/>
      <c r="P89" s="227"/>
      <c r="Q89" s="10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  <c r="AD89" s="283"/>
      <c r="AE89" s="283"/>
      <c r="AF89" s="283"/>
      <c r="AG89" s="283"/>
      <c r="AH89" s="283"/>
      <c r="AI89" s="283"/>
      <c r="AJ89" s="283"/>
      <c r="AK89" s="283"/>
      <c r="AL89" s="283"/>
      <c r="AM89" s="283"/>
      <c r="AN89" s="283"/>
      <c r="AO89" s="283"/>
      <c r="AP89" s="283"/>
      <c r="AQ89" s="283"/>
      <c r="AR89" s="283"/>
      <c r="AS89" s="283"/>
      <c r="AT89" s="283"/>
      <c r="AU89" s="283"/>
    </row>
    <row r="90" spans="2:47" ht="16">
      <c r="E90" s="20"/>
      <c r="M90" s="25"/>
      <c r="P90" s="27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</row>
    <row r="91" spans="2:47" ht="16">
      <c r="E91" s="20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</row>
    <row r="92" spans="2:47" ht="16"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</row>
    <row r="93" spans="2:47" ht="16">
      <c r="M93" s="68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</row>
    <row r="94" spans="2:47" ht="16">
      <c r="M94" s="68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</row>
    <row r="95" spans="2:47" ht="16">
      <c r="M95" s="68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</row>
    <row r="96" spans="2:47" ht="16">
      <c r="M96" s="68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</row>
    <row r="97" spans="3:47" ht="16">
      <c r="M97" s="68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</row>
    <row r="98" spans="3:47" ht="16"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</row>
    <row r="99" spans="3:47" ht="16"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</row>
    <row r="100" spans="3:47" ht="16"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</row>
    <row r="101" spans="3:47" ht="16"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</row>
    <row r="102" spans="3:47" ht="16"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</row>
    <row r="103" spans="3:47" ht="16"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</row>
    <row r="104" spans="3:47" ht="16">
      <c r="C104" s="22"/>
      <c r="D104" s="22"/>
      <c r="E104" s="22"/>
      <c r="F104" s="22"/>
      <c r="G104" s="22"/>
      <c r="H104" s="22"/>
      <c r="I104" s="22"/>
      <c r="J104" s="22"/>
      <c r="P104" s="2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</row>
    <row r="105" spans="3:47" ht="16"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P105" s="2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</row>
    <row r="106" spans="3:47" ht="16">
      <c r="K106" s="22"/>
      <c r="L106" s="2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</row>
    <row r="107" spans="3:47" ht="16"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</row>
    <row r="108" spans="3:47" ht="16"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P108" s="85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</row>
    <row r="109" spans="3:47" ht="16"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P109" s="85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</row>
    <row r="110" spans="3:47" ht="16"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P110" s="85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</row>
    <row r="111" spans="3:47" ht="16"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P111" s="85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</row>
    <row r="112" spans="3:47" ht="16"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P112" s="85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</row>
    <row r="113" spans="3:47" ht="16"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</row>
    <row r="114" spans="3:47" ht="16"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</row>
    <row r="115" spans="3:47" ht="16"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</row>
    <row r="116" spans="3:47" ht="16"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</row>
    <row r="117" spans="3:47" ht="16"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</row>
    <row r="118" spans="3:47" ht="16"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</row>
    <row r="119" spans="3:47" ht="16"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</row>
    <row r="120" spans="3:47" ht="16"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</row>
    <row r="121" spans="3:47" ht="16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</row>
    <row r="122" spans="3:47" ht="16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</row>
    <row r="123" spans="3:47" ht="16">
      <c r="C123" s="22"/>
      <c r="D123" s="22"/>
      <c r="E123" s="22"/>
      <c r="F123" s="22"/>
      <c r="G123" s="22"/>
      <c r="H123" s="22"/>
      <c r="I123" s="22"/>
      <c r="J123" s="22"/>
      <c r="P123" s="2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</row>
    <row r="124" spans="3:47" ht="16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P124" s="2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</row>
    <row r="125" spans="3:47" ht="16">
      <c r="K125" s="22"/>
      <c r="L125" s="2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</row>
    <row r="126" spans="3:47" ht="16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</row>
    <row r="127" spans="3:47" ht="16"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P127" s="85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</row>
    <row r="128" spans="3:47" ht="16"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P128" s="85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</row>
    <row r="129" spans="3:51" ht="16"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</row>
    <row r="130" spans="3:51" ht="16"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</row>
    <row r="131" spans="3:51" ht="16"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</row>
    <row r="132" spans="3:51" ht="16"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</row>
    <row r="133" spans="3:51" ht="16"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</row>
    <row r="134" spans="3:51" ht="16"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</row>
    <row r="135" spans="3:51" ht="16"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</row>
    <row r="136" spans="3:51" ht="16"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</row>
    <row r="137" spans="3:51" ht="16"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20"/>
      <c r="AW137" s="20"/>
      <c r="AX137" s="20"/>
      <c r="AY137" s="20"/>
    </row>
    <row r="138" spans="3:51" ht="16"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20"/>
      <c r="AW138" s="20"/>
      <c r="AX138" s="20"/>
      <c r="AY138" s="20"/>
    </row>
    <row r="139" spans="3:51" ht="16"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20"/>
      <c r="AW139" s="20"/>
      <c r="AX139" s="20"/>
      <c r="AY139" s="20"/>
    </row>
    <row r="140" spans="3:51" ht="16"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20"/>
      <c r="AW140" s="20"/>
      <c r="AX140" s="20"/>
      <c r="AY140" s="20"/>
    </row>
    <row r="141" spans="3:51" ht="16"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20"/>
      <c r="AW141" s="20"/>
      <c r="AX141" s="20"/>
      <c r="AY141" s="20"/>
    </row>
    <row r="142" spans="3:51" ht="16"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20"/>
      <c r="AW142" s="20"/>
      <c r="AX142" s="20"/>
      <c r="AY142" s="20"/>
    </row>
    <row r="143" spans="3:51" ht="16">
      <c r="C143" s="22"/>
      <c r="D143" s="22"/>
      <c r="E143" s="22"/>
      <c r="F143" s="22"/>
      <c r="G143" s="22"/>
      <c r="H143" s="22"/>
      <c r="I143" s="22"/>
      <c r="J143" s="22"/>
      <c r="P143" s="22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20"/>
      <c r="AW143" s="20"/>
      <c r="AX143" s="20"/>
      <c r="AY143" s="20"/>
    </row>
    <row r="144" spans="3:51" ht="16">
      <c r="C144" s="22"/>
      <c r="D144" s="22"/>
      <c r="E144" s="22"/>
      <c r="F144" s="22"/>
      <c r="G144" s="22"/>
      <c r="H144" s="22"/>
      <c r="I144" s="22"/>
      <c r="J144" s="22"/>
      <c r="P144" s="22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20"/>
      <c r="AW144" s="20"/>
      <c r="AX144" s="20"/>
      <c r="AY144" s="20"/>
    </row>
    <row r="145" spans="2:51" ht="16">
      <c r="K145" s="22"/>
      <c r="L145" s="22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20"/>
      <c r="AW145" s="20"/>
      <c r="AX145" s="20"/>
      <c r="AY145" s="20"/>
    </row>
    <row r="146" spans="2:51" ht="16"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20"/>
      <c r="AW146" s="20"/>
      <c r="AX146" s="20"/>
      <c r="AY146" s="20"/>
    </row>
    <row r="147" spans="2:51" ht="16"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P147" s="85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20"/>
      <c r="AW147" s="20"/>
      <c r="AX147" s="20"/>
      <c r="AY147" s="20"/>
    </row>
    <row r="148" spans="2:51" ht="16"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P148" s="85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20"/>
      <c r="AW148" s="20"/>
      <c r="AX148" s="20"/>
      <c r="AY148" s="20"/>
    </row>
    <row r="149" spans="2:51" ht="16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20"/>
      <c r="AW149" s="20"/>
      <c r="AX149" s="20"/>
      <c r="AY149" s="20"/>
    </row>
    <row r="150" spans="2:51" ht="16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20"/>
      <c r="AW150" s="20"/>
      <c r="AX150" s="20"/>
      <c r="AY150" s="20"/>
    </row>
    <row r="151" spans="2:51" ht="16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20"/>
      <c r="AW151" s="20"/>
      <c r="AX151" s="20"/>
      <c r="AY151" s="20"/>
    </row>
    <row r="152" spans="2:51" ht="16"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20"/>
      <c r="AW152" s="20"/>
      <c r="AX152" s="20"/>
      <c r="AY152" s="20"/>
    </row>
    <row r="153" spans="2:51" ht="16"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20"/>
      <c r="AW153" s="20"/>
      <c r="AX153" s="20"/>
      <c r="AY153" s="20"/>
    </row>
    <row r="154" spans="2:51" ht="16"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20"/>
      <c r="AW154" s="20"/>
      <c r="AX154" s="20"/>
      <c r="AY154" s="20"/>
    </row>
    <row r="155" spans="2:51" ht="16">
      <c r="B155" s="2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20"/>
      <c r="AW155" s="20"/>
      <c r="AX155" s="20"/>
      <c r="AY155" s="20"/>
    </row>
    <row r="156" spans="2:51" ht="16">
      <c r="B156" s="2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20"/>
      <c r="AW156" s="20"/>
      <c r="AX156" s="20"/>
      <c r="AY156" s="20"/>
    </row>
    <row r="157" spans="2:51" ht="16">
      <c r="B157" s="28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20"/>
      <c r="AW157" s="20"/>
      <c r="AX157" s="20"/>
      <c r="AY157" s="20"/>
    </row>
    <row r="158" spans="2:51" ht="16">
      <c r="B158" s="2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20"/>
      <c r="AW158" s="20"/>
      <c r="AX158" s="20"/>
      <c r="AY158" s="20"/>
    </row>
    <row r="159" spans="2:51" ht="16">
      <c r="B159" s="28"/>
      <c r="C159" s="22"/>
      <c r="D159" s="22"/>
      <c r="E159" s="22"/>
      <c r="F159" s="22"/>
      <c r="G159" s="22"/>
      <c r="H159" s="22"/>
      <c r="I159" s="22"/>
      <c r="J159" s="22"/>
      <c r="P159" s="22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20"/>
      <c r="AW159" s="20"/>
      <c r="AX159" s="20"/>
      <c r="AY159" s="20"/>
    </row>
    <row r="160" spans="2:51" ht="16">
      <c r="B160" s="28"/>
      <c r="C160" s="22"/>
      <c r="D160" s="22"/>
      <c r="E160" s="22"/>
      <c r="F160" s="22"/>
      <c r="G160" s="22"/>
      <c r="H160" s="22"/>
      <c r="I160" s="22"/>
      <c r="J160" s="22"/>
      <c r="P160" s="22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20"/>
      <c r="AW160" s="20"/>
      <c r="AX160" s="20"/>
      <c r="AY160" s="20"/>
    </row>
    <row r="161" spans="2:51" ht="16">
      <c r="B161" s="28"/>
      <c r="C161" s="23"/>
      <c r="D161" s="23"/>
      <c r="E161" s="23"/>
      <c r="F161" s="23"/>
      <c r="G161" s="23"/>
      <c r="H161" s="23"/>
      <c r="I161" s="23"/>
      <c r="J161" s="23"/>
      <c r="P161" s="23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20"/>
      <c r="AW161" s="20"/>
      <c r="AX161" s="20"/>
      <c r="AY161" s="20"/>
    </row>
    <row r="162" spans="2:51" ht="16">
      <c r="B162" s="69"/>
      <c r="C162" s="69"/>
      <c r="D162" s="69"/>
      <c r="E162" s="69"/>
      <c r="F162" s="69"/>
      <c r="G162" s="69"/>
      <c r="H162" s="69"/>
      <c r="I162" s="69"/>
      <c r="J162" s="69"/>
      <c r="P162" s="69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20"/>
      <c r="AW162" s="20"/>
      <c r="AX162" s="20"/>
      <c r="AY162" s="20"/>
    </row>
    <row r="163" spans="2:51" ht="16">
      <c r="B163" s="76"/>
      <c r="C163" s="70"/>
      <c r="D163" s="70"/>
      <c r="E163" s="70"/>
      <c r="F163" s="70"/>
      <c r="G163" s="70"/>
      <c r="H163" s="70"/>
      <c r="I163" s="70"/>
      <c r="J163" s="70"/>
      <c r="P163" s="70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s="20"/>
      <c r="AW163" s="20"/>
      <c r="AX163" s="20"/>
      <c r="AY163" s="20"/>
    </row>
    <row r="164" spans="2:51" ht="16">
      <c r="B164" s="76"/>
      <c r="C164" s="70"/>
      <c r="D164" s="70"/>
      <c r="E164" s="70"/>
      <c r="F164" s="70"/>
      <c r="G164" s="70"/>
      <c r="H164" s="70"/>
      <c r="I164" s="70"/>
      <c r="J164" s="70"/>
      <c r="P164" s="70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s="20"/>
      <c r="AW164" s="20"/>
      <c r="AX164" s="20"/>
      <c r="AY164" s="20"/>
    </row>
    <row r="165" spans="2:51" ht="16">
      <c r="B165" s="76"/>
      <c r="C165" s="70"/>
      <c r="D165" s="70"/>
      <c r="E165" s="70"/>
      <c r="F165" s="70"/>
      <c r="G165" s="70"/>
      <c r="H165" s="70"/>
      <c r="I165" s="70"/>
      <c r="J165" s="70"/>
      <c r="P165" s="70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s="20"/>
      <c r="AW165" s="20"/>
      <c r="AX165" s="20"/>
      <c r="AY165" s="20"/>
    </row>
    <row r="166" spans="2:51" ht="16">
      <c r="B166" s="76"/>
      <c r="C166" s="70"/>
      <c r="D166" s="70"/>
      <c r="E166" s="70"/>
      <c r="F166" s="70"/>
      <c r="G166" s="70"/>
      <c r="H166" s="70"/>
      <c r="I166" s="70"/>
      <c r="J166" s="70"/>
      <c r="P166" s="70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s="20"/>
      <c r="AW166" s="20"/>
      <c r="AX166" s="20"/>
      <c r="AY166" s="20"/>
    </row>
    <row r="167" spans="2:51" ht="16">
      <c r="B167" s="76"/>
      <c r="C167" s="70"/>
      <c r="D167" s="70"/>
      <c r="E167" s="70"/>
      <c r="F167" s="70"/>
      <c r="G167" s="70"/>
      <c r="H167" s="70"/>
      <c r="I167" s="70"/>
      <c r="J167" s="70"/>
      <c r="P167" s="70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s="20"/>
      <c r="AW167" s="20"/>
      <c r="AX167" s="20"/>
      <c r="AY167" s="20"/>
    </row>
    <row r="168" spans="2:51" ht="16">
      <c r="B168" s="76"/>
      <c r="C168" s="70"/>
      <c r="D168" s="70"/>
      <c r="E168" s="70"/>
      <c r="F168" s="70"/>
      <c r="G168" s="70"/>
      <c r="H168" s="70"/>
      <c r="I168" s="70"/>
      <c r="J168" s="70"/>
      <c r="P168" s="70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s="20"/>
      <c r="AW168" s="20"/>
      <c r="AX168" s="20"/>
      <c r="AY168" s="20"/>
    </row>
    <row r="169" spans="2:51" ht="16">
      <c r="B169" s="76"/>
      <c r="C169" s="70"/>
      <c r="D169" s="70"/>
      <c r="E169" s="70"/>
      <c r="F169" s="70"/>
      <c r="G169" s="70"/>
      <c r="H169" s="70"/>
      <c r="I169" s="70"/>
      <c r="J169" s="70"/>
      <c r="P169" s="70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s="20"/>
      <c r="AW169" s="20"/>
      <c r="AX169" s="20"/>
      <c r="AY169" s="20"/>
    </row>
    <row r="170" spans="2:51" ht="16">
      <c r="B170" s="76"/>
      <c r="C170" s="70"/>
      <c r="D170" s="70"/>
      <c r="E170" s="70"/>
      <c r="F170" s="70"/>
      <c r="G170" s="70"/>
      <c r="H170" s="70"/>
      <c r="I170" s="70"/>
      <c r="J170" s="70"/>
      <c r="P170" s="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s="20"/>
      <c r="AW170" s="20"/>
      <c r="AX170" s="20"/>
      <c r="AY170" s="20"/>
    </row>
    <row r="171" spans="2:51" ht="16">
      <c r="B171" s="76"/>
      <c r="C171" s="70"/>
      <c r="D171" s="70"/>
      <c r="E171" s="70"/>
      <c r="F171" s="70"/>
      <c r="G171" s="70"/>
      <c r="H171" s="70"/>
      <c r="I171" s="70"/>
      <c r="J171" s="70"/>
      <c r="P171" s="70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s="20"/>
      <c r="AW171" s="20"/>
      <c r="AX171" s="20"/>
      <c r="AY171" s="20"/>
    </row>
    <row r="172" spans="2:51" ht="16">
      <c r="B172" s="76"/>
      <c r="C172" s="70"/>
      <c r="D172" s="70"/>
      <c r="E172" s="70"/>
      <c r="F172" s="70"/>
      <c r="G172" s="70"/>
      <c r="H172" s="70"/>
      <c r="I172" s="70"/>
      <c r="J172" s="70"/>
      <c r="P172" s="70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s="20"/>
      <c r="AW172" s="20"/>
      <c r="AX172" s="20"/>
      <c r="AY172" s="20"/>
    </row>
    <row r="173" spans="2:51" ht="16">
      <c r="B173" s="76"/>
      <c r="C173" s="70"/>
      <c r="D173" s="70"/>
      <c r="E173" s="70"/>
      <c r="F173" s="70"/>
      <c r="G173" s="70"/>
      <c r="H173" s="70"/>
      <c r="I173" s="70"/>
      <c r="J173" s="70"/>
      <c r="P173" s="70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 s="20"/>
      <c r="AW173" s="20"/>
      <c r="AX173" s="20"/>
      <c r="AY173" s="20"/>
    </row>
    <row r="174" spans="2:51" ht="16">
      <c r="B174" s="76"/>
      <c r="C174" s="70"/>
      <c r="D174" s="70"/>
      <c r="E174" s="70"/>
      <c r="F174" s="70"/>
      <c r="G174" s="70"/>
      <c r="H174" s="70"/>
      <c r="I174" s="70"/>
      <c r="J174" s="70"/>
      <c r="P174" s="70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 s="20"/>
      <c r="AW174" s="20"/>
      <c r="AX174" s="20"/>
      <c r="AY174" s="20"/>
    </row>
    <row r="175" spans="2:51" ht="16">
      <c r="B175" s="76"/>
      <c r="C175" s="70"/>
      <c r="D175" s="70"/>
      <c r="E175" s="70"/>
      <c r="F175" s="70"/>
      <c r="G175" s="70"/>
      <c r="H175" s="70"/>
      <c r="I175" s="70"/>
      <c r="J175" s="70"/>
      <c r="P175" s="70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s="20"/>
      <c r="AW175" s="20"/>
      <c r="AX175" s="20"/>
      <c r="AY175" s="20"/>
    </row>
    <row r="176" spans="2:51" ht="16">
      <c r="B176" s="76"/>
      <c r="C176" s="70"/>
      <c r="D176" s="70"/>
      <c r="E176" s="70"/>
      <c r="F176" s="70"/>
      <c r="G176" s="70"/>
      <c r="H176" s="70"/>
      <c r="I176" s="70"/>
      <c r="J176" s="70"/>
      <c r="P176" s="70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s="20"/>
      <c r="AW176" s="20"/>
      <c r="AX176" s="20"/>
      <c r="AY176" s="20"/>
    </row>
    <row r="177" spans="2:51" ht="16">
      <c r="B177" s="76"/>
      <c r="C177" s="70"/>
      <c r="D177" s="70"/>
      <c r="E177" s="70"/>
      <c r="F177" s="70"/>
      <c r="G177" s="70"/>
      <c r="H177" s="70"/>
      <c r="I177" s="70"/>
      <c r="J177" s="70"/>
      <c r="P177" s="70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s="20"/>
      <c r="AW177" s="20"/>
      <c r="AX177" s="20"/>
      <c r="AY177" s="20"/>
    </row>
    <row r="178" spans="2:51" ht="16">
      <c r="B178" s="76"/>
      <c r="C178" s="70"/>
      <c r="D178" s="70"/>
      <c r="E178" s="70"/>
      <c r="F178" s="70"/>
      <c r="G178" s="70"/>
      <c r="H178" s="70"/>
      <c r="I178" s="70"/>
      <c r="J178" s="70"/>
      <c r="P178" s="70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s="20"/>
      <c r="AW178" s="20"/>
      <c r="AX178" s="20"/>
      <c r="AY178" s="20"/>
    </row>
    <row r="179" spans="2:51" ht="16">
      <c r="B179" s="76"/>
      <c r="C179" s="70"/>
      <c r="D179" s="70"/>
      <c r="E179" s="70"/>
      <c r="F179" s="70"/>
      <c r="G179" s="70"/>
      <c r="H179" s="70"/>
      <c r="I179" s="70"/>
      <c r="J179" s="70"/>
      <c r="P179" s="70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s="20"/>
      <c r="AW179" s="20"/>
      <c r="AX179" s="20"/>
      <c r="AY179" s="20"/>
    </row>
    <row r="180" spans="2:51" ht="16">
      <c r="B180" s="76"/>
      <c r="C180" s="70"/>
      <c r="D180" s="70"/>
      <c r="E180" s="70"/>
      <c r="F180" s="70"/>
      <c r="G180" s="70"/>
      <c r="H180" s="70"/>
      <c r="I180" s="70"/>
      <c r="J180" s="70"/>
      <c r="P180" s="7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s="20"/>
      <c r="AW180" s="20"/>
      <c r="AX180" s="20"/>
      <c r="AY180" s="20"/>
    </row>
    <row r="181" spans="2:51" ht="16">
      <c r="B181" s="76"/>
      <c r="C181" s="70"/>
      <c r="D181" s="70"/>
      <c r="E181" s="70"/>
      <c r="F181" s="70"/>
      <c r="G181" s="70"/>
      <c r="H181" s="70"/>
      <c r="I181" s="70"/>
      <c r="J181" s="70"/>
      <c r="P181" s="70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s="20"/>
      <c r="AW181" s="20"/>
      <c r="AX181" s="20"/>
      <c r="AY181" s="20"/>
    </row>
    <row r="182" spans="2:51" ht="16">
      <c r="B182" s="76"/>
      <c r="C182" s="70"/>
      <c r="D182" s="70"/>
      <c r="E182" s="70"/>
      <c r="F182" s="70"/>
      <c r="G182" s="70"/>
      <c r="H182" s="70"/>
      <c r="I182" s="70"/>
      <c r="J182" s="70"/>
      <c r="P182" s="70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s="20"/>
      <c r="AW182" s="20"/>
      <c r="AX182" s="20"/>
      <c r="AY182" s="20"/>
    </row>
    <row r="183" spans="2:51" ht="16">
      <c r="B183" s="76"/>
      <c r="C183" s="70"/>
      <c r="D183" s="70"/>
      <c r="E183" s="70"/>
      <c r="F183" s="70"/>
      <c r="G183" s="70"/>
      <c r="H183" s="70"/>
      <c r="I183" s="70"/>
      <c r="J183" s="70"/>
      <c r="P183" s="70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s="20"/>
      <c r="AW183" s="20"/>
      <c r="AX183" s="20"/>
      <c r="AY183" s="20"/>
    </row>
    <row r="184" spans="2:51" ht="16">
      <c r="B184" s="76"/>
      <c r="C184" s="70"/>
      <c r="D184" s="70"/>
      <c r="E184" s="70"/>
      <c r="F184" s="70"/>
      <c r="G184" s="70"/>
      <c r="H184" s="70"/>
      <c r="I184" s="70"/>
      <c r="J184" s="70"/>
      <c r="P184" s="70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s="20"/>
      <c r="AW184" s="20"/>
      <c r="AX184" s="20"/>
      <c r="AY184" s="20"/>
    </row>
    <row r="185" spans="2:51" ht="16">
      <c r="B185" s="76"/>
      <c r="C185" s="70"/>
      <c r="D185" s="70"/>
      <c r="E185" s="70"/>
      <c r="F185" s="70"/>
      <c r="G185" s="70"/>
      <c r="H185" s="70"/>
      <c r="I185" s="70"/>
      <c r="J185" s="70"/>
      <c r="P185" s="70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s="20"/>
      <c r="AW185" s="20"/>
      <c r="AX185" s="20"/>
      <c r="AY185" s="20"/>
    </row>
    <row r="186" spans="2:51" ht="16">
      <c r="B186" s="76"/>
      <c r="C186" s="70"/>
      <c r="D186" s="70"/>
      <c r="E186" s="70"/>
      <c r="F186" s="70"/>
      <c r="G186" s="70"/>
      <c r="H186" s="70"/>
      <c r="I186" s="70"/>
      <c r="J186" s="70"/>
      <c r="P186" s="70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s="20"/>
      <c r="AW186" s="20"/>
      <c r="AX186" s="20"/>
      <c r="AY186" s="20"/>
    </row>
    <row r="187" spans="2:51" ht="16">
      <c r="B187" s="69"/>
      <c r="C187" s="69"/>
      <c r="D187" s="69"/>
      <c r="E187" s="69"/>
      <c r="F187" s="69"/>
      <c r="G187" s="69"/>
      <c r="H187" s="69"/>
      <c r="I187" s="69"/>
      <c r="J187" s="69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s="20"/>
      <c r="AW187" s="20"/>
      <c r="AX187" s="20"/>
      <c r="AY187" s="20"/>
    </row>
    <row r="188" spans="2:51" ht="16">
      <c r="E188" s="20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s="20"/>
      <c r="AW188" s="20"/>
      <c r="AX188" s="20"/>
      <c r="AY188" s="20"/>
    </row>
    <row r="189" spans="2:51" ht="16">
      <c r="E189" s="20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s="20"/>
      <c r="AW189" s="20"/>
      <c r="AX189" s="20"/>
      <c r="AY189" s="20"/>
    </row>
    <row r="190" spans="2:51" ht="16">
      <c r="E190" s="2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0"/>
      <c r="AW190" s="20"/>
      <c r="AX190" s="20"/>
      <c r="AY190" s="20"/>
    </row>
    <row r="191" spans="2:51" ht="16">
      <c r="E191" s="20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s="20"/>
      <c r="AW191" s="20"/>
      <c r="AX191" s="20"/>
      <c r="AY191" s="20"/>
    </row>
    <row r="192" spans="2:51" ht="16">
      <c r="E192" s="20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s="20"/>
      <c r="AW192" s="20"/>
      <c r="AX192" s="20"/>
      <c r="AY192" s="20"/>
    </row>
    <row r="193" spans="2:51" ht="16">
      <c r="E193" s="20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s="20"/>
      <c r="AW193" s="20"/>
      <c r="AX193" s="20"/>
      <c r="AY193" s="20"/>
    </row>
    <row r="194" spans="2:51" ht="16">
      <c r="E194" s="20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s="20"/>
      <c r="AW194" s="20"/>
      <c r="AX194" s="20"/>
      <c r="AY194" s="20"/>
    </row>
    <row r="195" spans="2:51" ht="16">
      <c r="B195" s="28"/>
      <c r="E195" s="20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s="20"/>
      <c r="AW195" s="20"/>
      <c r="AX195" s="20"/>
      <c r="AY195" s="20"/>
    </row>
    <row r="196" spans="2:51" ht="16">
      <c r="B196" s="28"/>
      <c r="E196" s="20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s="20"/>
      <c r="AW196" s="20"/>
      <c r="AX196" s="20"/>
      <c r="AY196" s="20"/>
    </row>
    <row r="197" spans="2:51" ht="16">
      <c r="B197" s="28"/>
      <c r="E197" s="20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s="20"/>
      <c r="AW197" s="20"/>
      <c r="AX197" s="20"/>
      <c r="AY197" s="20"/>
    </row>
    <row r="198" spans="2:51" ht="16">
      <c r="B198" s="28"/>
      <c r="E198" s="20"/>
      <c r="P198" s="23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s="20"/>
      <c r="AW198" s="20"/>
      <c r="AX198" s="20"/>
      <c r="AY198" s="20"/>
    </row>
    <row r="199" spans="2:51" ht="16">
      <c r="B199" s="28"/>
      <c r="C199" s="22"/>
      <c r="D199" s="22"/>
      <c r="E199" s="22"/>
      <c r="F199" s="22"/>
      <c r="G199" s="22"/>
      <c r="H199" s="22"/>
      <c r="I199" s="22"/>
      <c r="J199" s="22"/>
      <c r="P199" s="22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s="20"/>
      <c r="AW199" s="20"/>
      <c r="AX199" s="20"/>
      <c r="AY199" s="20"/>
    </row>
    <row r="200" spans="2:51" ht="16">
      <c r="B200" s="28"/>
      <c r="C200" s="22"/>
      <c r="D200" s="22"/>
      <c r="E200" s="22"/>
      <c r="F200" s="22"/>
      <c r="G200" s="22"/>
      <c r="H200" s="22"/>
      <c r="I200" s="22"/>
      <c r="J200" s="22"/>
      <c r="P200" s="22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s="20"/>
      <c r="AW200" s="20"/>
      <c r="AX200" s="20"/>
      <c r="AY200" s="20"/>
    </row>
    <row r="201" spans="2:51" ht="16">
      <c r="B201" s="28"/>
      <c r="C201" s="23"/>
      <c r="D201" s="23"/>
      <c r="E201" s="23"/>
      <c r="F201" s="23"/>
      <c r="G201" s="23"/>
      <c r="H201" s="23"/>
      <c r="I201" s="23"/>
      <c r="J201" s="23"/>
      <c r="P201" s="23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s="20"/>
      <c r="AW201" s="20"/>
      <c r="AX201" s="20"/>
      <c r="AY201" s="20"/>
    </row>
    <row r="202" spans="2:51" ht="16">
      <c r="B202" s="69"/>
      <c r="C202" s="69"/>
      <c r="D202" s="69"/>
      <c r="E202" s="69"/>
      <c r="F202" s="69"/>
      <c r="G202" s="69"/>
      <c r="H202" s="69"/>
      <c r="I202" s="69"/>
      <c r="J202" s="69"/>
      <c r="P202" s="69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s="20"/>
      <c r="AW202" s="20"/>
      <c r="AX202" s="20"/>
      <c r="AY202" s="20"/>
    </row>
    <row r="203" spans="2:51" ht="16">
      <c r="B203" s="76"/>
      <c r="C203" s="70"/>
      <c r="D203" s="70"/>
      <c r="E203" s="70"/>
      <c r="F203" s="70"/>
      <c r="G203" s="70"/>
      <c r="H203" s="70"/>
      <c r="I203" s="70"/>
      <c r="J203" s="70"/>
      <c r="P203" s="70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s="20"/>
      <c r="AW203" s="20"/>
      <c r="AX203" s="20"/>
      <c r="AY203" s="20"/>
    </row>
    <row r="204" spans="2:51" ht="16">
      <c r="B204" s="76"/>
      <c r="C204" s="70"/>
      <c r="D204" s="70"/>
      <c r="E204" s="70"/>
      <c r="F204" s="70"/>
      <c r="G204" s="70"/>
      <c r="H204" s="70"/>
      <c r="I204" s="70"/>
      <c r="J204" s="70"/>
      <c r="P204" s="70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s="20"/>
      <c r="AW204" s="20"/>
      <c r="AX204" s="20"/>
      <c r="AY204" s="20"/>
    </row>
    <row r="205" spans="2:51" ht="16">
      <c r="B205" s="76"/>
      <c r="C205" s="70"/>
      <c r="D205" s="70"/>
      <c r="E205" s="70"/>
      <c r="F205" s="70"/>
      <c r="G205" s="70"/>
      <c r="H205" s="70"/>
      <c r="I205" s="70"/>
      <c r="J205" s="70"/>
      <c r="P205" s="70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s="20"/>
      <c r="AW205" s="20"/>
      <c r="AX205" s="20"/>
      <c r="AY205" s="20"/>
    </row>
    <row r="206" spans="2:51" ht="16">
      <c r="B206" s="76"/>
      <c r="C206" s="70"/>
      <c r="D206" s="70"/>
      <c r="E206" s="70"/>
      <c r="F206" s="70"/>
      <c r="G206" s="70"/>
      <c r="H206" s="70"/>
      <c r="I206" s="70"/>
      <c r="J206" s="70"/>
      <c r="P206" s="70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s="20"/>
      <c r="AW206" s="20"/>
      <c r="AX206" s="20"/>
      <c r="AY206" s="20"/>
    </row>
    <row r="207" spans="2:51" ht="16">
      <c r="B207" s="76"/>
      <c r="C207" s="70"/>
      <c r="D207" s="70"/>
      <c r="E207" s="70"/>
      <c r="F207" s="70"/>
      <c r="G207" s="70"/>
      <c r="H207" s="70"/>
      <c r="I207" s="70"/>
      <c r="J207" s="70"/>
      <c r="P207" s="70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s="20"/>
      <c r="AW207" s="20"/>
      <c r="AX207" s="20"/>
      <c r="AY207" s="20"/>
    </row>
    <row r="208" spans="2:51" ht="16">
      <c r="B208" s="76"/>
      <c r="C208" s="70"/>
      <c r="D208" s="70"/>
      <c r="E208" s="70"/>
      <c r="F208" s="70"/>
      <c r="G208" s="70"/>
      <c r="H208" s="70"/>
      <c r="I208" s="70"/>
      <c r="J208" s="70"/>
      <c r="P208" s="70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s="20"/>
      <c r="AW208" s="20"/>
      <c r="AX208" s="20"/>
      <c r="AY208" s="20"/>
    </row>
    <row r="209" spans="2:51" ht="16">
      <c r="B209" s="76"/>
      <c r="C209" s="70"/>
      <c r="D209" s="70"/>
      <c r="E209" s="70"/>
      <c r="F209" s="70"/>
      <c r="G209" s="70"/>
      <c r="H209" s="70"/>
      <c r="I209" s="70"/>
      <c r="J209" s="70"/>
      <c r="P209" s="70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s="20"/>
      <c r="AW209" s="20"/>
      <c r="AX209" s="20"/>
      <c r="AY209" s="20"/>
    </row>
    <row r="210" spans="2:51" ht="16">
      <c r="B210" s="76"/>
      <c r="C210" s="70"/>
      <c r="D210" s="70"/>
      <c r="E210" s="70"/>
      <c r="F210" s="70"/>
      <c r="G210" s="70"/>
      <c r="H210" s="70"/>
      <c r="I210" s="70"/>
      <c r="J210" s="70"/>
      <c r="P210" s="7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s="20"/>
      <c r="AW210" s="20"/>
      <c r="AX210" s="20"/>
      <c r="AY210" s="20"/>
    </row>
    <row r="211" spans="2:51" ht="16">
      <c r="B211" s="76"/>
      <c r="C211" s="70"/>
      <c r="D211" s="70"/>
      <c r="E211" s="70"/>
      <c r="F211" s="70"/>
      <c r="G211" s="70"/>
      <c r="H211" s="70"/>
      <c r="I211" s="70"/>
      <c r="J211" s="70"/>
      <c r="P211" s="70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s="20"/>
      <c r="AW211" s="20"/>
      <c r="AX211" s="20"/>
      <c r="AY211" s="20"/>
    </row>
    <row r="212" spans="2:51" ht="16">
      <c r="B212" s="76"/>
      <c r="C212" s="70"/>
      <c r="D212" s="70"/>
      <c r="E212" s="70"/>
      <c r="F212" s="70"/>
      <c r="G212" s="70"/>
      <c r="H212" s="70"/>
      <c r="I212" s="70"/>
      <c r="J212" s="70"/>
      <c r="P212" s="70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s="20"/>
      <c r="AW212" s="20"/>
      <c r="AX212" s="20"/>
      <c r="AY212" s="20"/>
    </row>
    <row r="213" spans="2:51" ht="16">
      <c r="B213" s="76"/>
      <c r="C213" s="70"/>
      <c r="D213" s="70"/>
      <c r="E213" s="70"/>
      <c r="F213" s="70"/>
      <c r="G213" s="70"/>
      <c r="H213" s="70"/>
      <c r="I213" s="70"/>
      <c r="J213" s="70"/>
      <c r="P213" s="70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s="20"/>
      <c r="AW213" s="20"/>
      <c r="AX213" s="20"/>
      <c r="AY213" s="20"/>
    </row>
    <row r="214" spans="2:51" ht="16">
      <c r="B214" s="76"/>
      <c r="C214" s="70"/>
      <c r="D214" s="70"/>
      <c r="E214" s="70"/>
      <c r="F214" s="70"/>
      <c r="G214" s="70"/>
      <c r="H214" s="70"/>
      <c r="I214" s="70"/>
      <c r="J214" s="70"/>
      <c r="P214" s="70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s="20"/>
      <c r="AW214" s="20"/>
      <c r="AX214" s="20"/>
      <c r="AY214" s="20"/>
    </row>
    <row r="215" spans="2:51" ht="16">
      <c r="B215" s="76"/>
      <c r="C215" s="70"/>
      <c r="D215" s="70"/>
      <c r="E215" s="70"/>
      <c r="F215" s="70"/>
      <c r="G215" s="70"/>
      <c r="H215" s="70"/>
      <c r="I215" s="70"/>
      <c r="J215" s="70"/>
      <c r="P215" s="70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s="20"/>
      <c r="AW215" s="20"/>
      <c r="AX215" s="20"/>
      <c r="AY215" s="20"/>
    </row>
    <row r="216" spans="2:51" ht="16">
      <c r="B216" s="76"/>
      <c r="C216" s="70"/>
      <c r="D216" s="70"/>
      <c r="E216" s="70"/>
      <c r="F216" s="70"/>
      <c r="G216" s="70"/>
      <c r="H216" s="70"/>
      <c r="I216" s="70"/>
      <c r="J216" s="70"/>
      <c r="P216" s="70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s="20"/>
      <c r="AW216" s="20"/>
      <c r="AX216" s="20"/>
      <c r="AY216" s="20"/>
    </row>
    <row r="217" spans="2:51" ht="16">
      <c r="B217" s="76"/>
      <c r="C217" s="70"/>
      <c r="D217" s="70"/>
      <c r="E217" s="70"/>
      <c r="F217" s="70"/>
      <c r="G217" s="70"/>
      <c r="H217" s="70"/>
      <c r="I217" s="70"/>
      <c r="J217" s="70"/>
      <c r="P217" s="70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s="20"/>
      <c r="AW217" s="20"/>
      <c r="AX217" s="20"/>
      <c r="AY217" s="20"/>
    </row>
    <row r="218" spans="2:51" ht="16">
      <c r="B218" s="76"/>
      <c r="C218" s="70"/>
      <c r="D218" s="70"/>
      <c r="E218" s="70"/>
      <c r="F218" s="70"/>
      <c r="G218" s="70"/>
      <c r="H218" s="70"/>
      <c r="I218" s="70"/>
      <c r="J218" s="70"/>
      <c r="P218" s="70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s="20"/>
      <c r="AW218" s="20"/>
      <c r="AX218" s="20"/>
      <c r="AY218" s="20"/>
    </row>
    <row r="219" spans="2:51" ht="16">
      <c r="B219" s="76"/>
      <c r="C219" s="70"/>
      <c r="D219" s="70"/>
      <c r="E219" s="70"/>
      <c r="F219" s="70"/>
      <c r="G219" s="70"/>
      <c r="H219" s="70"/>
      <c r="I219" s="70"/>
      <c r="J219" s="70"/>
      <c r="P219" s="70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s="20"/>
      <c r="AW219" s="20"/>
      <c r="AX219" s="20"/>
      <c r="AY219" s="20"/>
    </row>
    <row r="220" spans="2:51" ht="16">
      <c r="B220" s="76"/>
      <c r="C220" s="70"/>
      <c r="D220" s="70"/>
      <c r="E220" s="70"/>
      <c r="F220" s="70"/>
      <c r="G220" s="70"/>
      <c r="H220" s="70"/>
      <c r="I220" s="70"/>
      <c r="J220" s="70"/>
      <c r="P220" s="7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s="20"/>
      <c r="AW220" s="20"/>
      <c r="AX220" s="20"/>
      <c r="AY220" s="20"/>
    </row>
    <row r="221" spans="2:51" ht="16">
      <c r="B221" s="76"/>
      <c r="C221" s="70"/>
      <c r="D221" s="70"/>
      <c r="E221" s="70"/>
      <c r="F221" s="70"/>
      <c r="G221" s="70"/>
      <c r="H221" s="70"/>
      <c r="I221" s="70"/>
      <c r="J221" s="70"/>
      <c r="P221" s="70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s="20"/>
      <c r="AW221" s="20"/>
      <c r="AX221" s="20"/>
      <c r="AY221" s="20"/>
    </row>
    <row r="222" spans="2:51" ht="16">
      <c r="B222" s="76"/>
      <c r="C222" s="70"/>
      <c r="D222" s="70"/>
      <c r="E222" s="70"/>
      <c r="F222" s="70"/>
      <c r="G222" s="70"/>
      <c r="H222" s="70"/>
      <c r="I222" s="70"/>
      <c r="J222" s="70"/>
      <c r="P222" s="70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s="20"/>
      <c r="AW222" s="20"/>
      <c r="AX222" s="20"/>
      <c r="AY222" s="20"/>
    </row>
    <row r="223" spans="2:51" ht="16">
      <c r="B223" s="76"/>
      <c r="C223" s="70"/>
      <c r="D223" s="70"/>
      <c r="E223" s="70"/>
      <c r="F223" s="70"/>
      <c r="G223" s="70"/>
      <c r="H223" s="70"/>
      <c r="I223" s="70"/>
      <c r="J223" s="70"/>
      <c r="P223" s="70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s="20"/>
      <c r="AW223" s="20"/>
      <c r="AX223" s="20"/>
      <c r="AY223" s="20"/>
    </row>
    <row r="224" spans="2:51" ht="16">
      <c r="B224" s="76"/>
      <c r="C224" s="70"/>
      <c r="D224" s="70"/>
      <c r="E224" s="70"/>
      <c r="F224" s="70"/>
      <c r="G224" s="70"/>
      <c r="H224" s="70"/>
      <c r="I224" s="70"/>
      <c r="J224" s="70"/>
      <c r="P224" s="70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s="20"/>
      <c r="AW224" s="20"/>
      <c r="AX224" s="20"/>
      <c r="AY224" s="20"/>
    </row>
    <row r="225" spans="2:51" ht="16">
      <c r="B225" s="76"/>
      <c r="C225" s="70"/>
      <c r="D225" s="70"/>
      <c r="E225" s="70"/>
      <c r="F225" s="70"/>
      <c r="G225" s="70"/>
      <c r="H225" s="70"/>
      <c r="I225" s="70"/>
      <c r="J225" s="70"/>
      <c r="P225" s="70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s="20"/>
      <c r="AW225" s="20"/>
      <c r="AX225" s="20"/>
      <c r="AY225" s="20"/>
    </row>
    <row r="226" spans="2:51" ht="16">
      <c r="B226" s="76"/>
      <c r="C226" s="70"/>
      <c r="D226" s="70"/>
      <c r="E226" s="70"/>
      <c r="F226" s="70"/>
      <c r="G226" s="70"/>
      <c r="H226" s="70"/>
      <c r="I226" s="70"/>
      <c r="J226" s="70"/>
      <c r="P226" s="70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s="20"/>
      <c r="AW226" s="20"/>
      <c r="AX226" s="20"/>
      <c r="AY226" s="20"/>
    </row>
    <row r="227" spans="2:51" ht="16">
      <c r="B227" s="69"/>
      <c r="C227" s="69"/>
      <c r="D227" s="69"/>
      <c r="E227" s="69"/>
      <c r="F227" s="69"/>
      <c r="G227" s="69"/>
      <c r="H227" s="69"/>
      <c r="I227" s="69"/>
      <c r="J227" s="69"/>
      <c r="P227" s="69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s="20"/>
      <c r="AW227" s="20"/>
      <c r="AX227" s="20"/>
      <c r="AY227" s="20"/>
    </row>
    <row r="228" spans="2:51" ht="16">
      <c r="E228" s="20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s="20"/>
      <c r="AW228" s="20"/>
      <c r="AX228" s="20"/>
      <c r="AY228" s="20"/>
    </row>
    <row r="229" spans="2:51" ht="16">
      <c r="E229" s="20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s="20"/>
      <c r="AW229" s="20"/>
      <c r="AX229" s="20"/>
      <c r="AY229" s="20"/>
    </row>
    <row r="230" spans="2:51" ht="16">
      <c r="E230" s="2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s="20"/>
      <c r="AW230" s="20"/>
      <c r="AX230" s="20"/>
      <c r="AY230" s="20"/>
    </row>
    <row r="231" spans="2:51" ht="16">
      <c r="E231" s="20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s="20"/>
      <c r="AW231" s="20"/>
      <c r="AX231" s="20"/>
      <c r="AY231" s="20"/>
    </row>
    <row r="232" spans="2:51" ht="16">
      <c r="E232" s="20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s="20"/>
      <c r="AW232" s="20"/>
      <c r="AX232" s="20"/>
      <c r="AY232" s="20"/>
    </row>
    <row r="233" spans="2:51" ht="16">
      <c r="E233" s="20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s="20"/>
      <c r="AW233" s="20"/>
      <c r="AX233" s="20"/>
      <c r="AY233" s="20"/>
    </row>
    <row r="234" spans="2:51" ht="16">
      <c r="E234" s="20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s="20"/>
      <c r="AW234" s="20"/>
      <c r="AX234" s="20"/>
      <c r="AY234" s="20"/>
    </row>
    <row r="235" spans="2:51" ht="16">
      <c r="B235" s="28"/>
      <c r="E235" s="20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s="20"/>
      <c r="AW235" s="20"/>
      <c r="AX235" s="20"/>
      <c r="AY235" s="20"/>
    </row>
    <row r="236" spans="2:51" ht="16">
      <c r="B236" s="28"/>
      <c r="E236" s="20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s="20"/>
      <c r="AW236" s="20"/>
      <c r="AX236" s="20"/>
      <c r="AY236" s="20"/>
    </row>
    <row r="237" spans="2:51" ht="16">
      <c r="B237" s="28"/>
      <c r="E237" s="20"/>
      <c r="P237" s="23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s="20"/>
      <c r="AW237" s="20"/>
      <c r="AX237" s="20"/>
      <c r="AY237" s="20"/>
    </row>
    <row r="238" spans="2:51" ht="16">
      <c r="B238" s="28"/>
      <c r="E238" s="20"/>
      <c r="P238" s="23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s="20"/>
      <c r="AW238" s="20"/>
      <c r="AX238" s="20"/>
      <c r="AY238" s="20"/>
    </row>
    <row r="239" spans="2:51" ht="16">
      <c r="B239" s="28"/>
      <c r="C239" s="22"/>
      <c r="D239" s="22"/>
      <c r="E239" s="22"/>
      <c r="F239" s="22"/>
      <c r="G239" s="22"/>
      <c r="H239" s="22"/>
      <c r="I239" s="22"/>
      <c r="J239" s="22"/>
      <c r="P239" s="22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s="20"/>
      <c r="AW239" s="20"/>
      <c r="AX239" s="20"/>
      <c r="AY239" s="20"/>
    </row>
    <row r="240" spans="2:51" ht="16">
      <c r="B240" s="28"/>
      <c r="C240" s="22"/>
      <c r="D240" s="22"/>
      <c r="E240" s="22"/>
      <c r="F240" s="22"/>
      <c r="G240" s="22"/>
      <c r="H240" s="22"/>
      <c r="I240" s="22"/>
      <c r="J240" s="22"/>
      <c r="P240" s="22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s="20"/>
      <c r="AW240" s="20"/>
      <c r="AX240" s="20"/>
      <c r="AY240" s="20"/>
    </row>
    <row r="241" spans="2:51" ht="16">
      <c r="B241" s="28"/>
      <c r="C241" s="23"/>
      <c r="D241" s="23"/>
      <c r="E241" s="23"/>
      <c r="F241" s="23"/>
      <c r="G241" s="23"/>
      <c r="H241" s="23"/>
      <c r="I241" s="23"/>
      <c r="J241" s="23"/>
      <c r="P241" s="23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s="20"/>
      <c r="AW241" s="20"/>
      <c r="AX241" s="20"/>
      <c r="AY241" s="20"/>
    </row>
    <row r="242" spans="2:51" ht="16">
      <c r="B242" s="69"/>
      <c r="C242" s="69"/>
      <c r="D242" s="69"/>
      <c r="E242" s="69"/>
      <c r="F242" s="69"/>
      <c r="G242" s="69"/>
      <c r="H242" s="69"/>
      <c r="I242" s="69"/>
      <c r="J242" s="69"/>
      <c r="P242" s="69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s="20"/>
      <c r="AW242" s="20"/>
      <c r="AX242" s="20"/>
      <c r="AY242" s="20"/>
    </row>
    <row r="243" spans="2:51" ht="16">
      <c r="B243" s="76"/>
      <c r="C243" s="70"/>
      <c r="D243" s="70"/>
      <c r="E243" s="70"/>
      <c r="F243" s="70"/>
      <c r="G243" s="70"/>
      <c r="H243" s="70"/>
      <c r="I243" s="70"/>
      <c r="J243" s="70"/>
      <c r="P243" s="70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s="20"/>
      <c r="AW243" s="20"/>
      <c r="AX243" s="20"/>
      <c r="AY243" s="20"/>
    </row>
    <row r="244" spans="2:51" ht="16">
      <c r="B244" s="76"/>
      <c r="C244" s="70"/>
      <c r="D244" s="70"/>
      <c r="E244" s="70"/>
      <c r="F244" s="70"/>
      <c r="G244" s="70"/>
      <c r="H244" s="70"/>
      <c r="I244" s="70"/>
      <c r="J244" s="70"/>
      <c r="P244" s="70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s="20"/>
      <c r="AW244" s="20"/>
      <c r="AX244" s="20"/>
      <c r="AY244" s="20"/>
    </row>
    <row r="245" spans="2:51" ht="16">
      <c r="B245" s="76"/>
      <c r="C245" s="70"/>
      <c r="D245" s="70"/>
      <c r="E245" s="70"/>
      <c r="F245" s="70"/>
      <c r="G245" s="70"/>
      <c r="H245" s="70"/>
      <c r="I245" s="70"/>
      <c r="J245" s="70"/>
      <c r="P245" s="70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s="20"/>
      <c r="AW245" s="20"/>
      <c r="AX245" s="20"/>
      <c r="AY245" s="20"/>
    </row>
    <row r="246" spans="2:51" ht="16">
      <c r="B246" s="76"/>
      <c r="C246" s="70"/>
      <c r="D246" s="70"/>
      <c r="E246" s="70"/>
      <c r="F246" s="70"/>
      <c r="G246" s="70"/>
      <c r="H246" s="70"/>
      <c r="I246" s="70"/>
      <c r="J246" s="70"/>
      <c r="P246" s="70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s="20"/>
      <c r="AW246" s="20"/>
      <c r="AX246" s="20"/>
      <c r="AY246" s="20"/>
    </row>
    <row r="247" spans="2:51" ht="16">
      <c r="B247" s="76"/>
      <c r="C247" s="70"/>
      <c r="D247" s="70"/>
      <c r="E247" s="70"/>
      <c r="F247" s="70"/>
      <c r="G247" s="70"/>
      <c r="H247" s="70"/>
      <c r="I247" s="70"/>
      <c r="J247" s="70"/>
      <c r="P247" s="70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</row>
    <row r="248" spans="2:51" ht="16">
      <c r="B248" s="76"/>
      <c r="C248" s="70"/>
      <c r="D248" s="70"/>
      <c r="E248" s="70"/>
      <c r="F248" s="70"/>
      <c r="G248" s="70"/>
      <c r="H248" s="70"/>
      <c r="I248" s="70"/>
      <c r="J248" s="70"/>
      <c r="P248" s="70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</row>
    <row r="249" spans="2:51" ht="16">
      <c r="B249" s="76"/>
      <c r="C249" s="70"/>
      <c r="D249" s="70"/>
      <c r="E249" s="70"/>
      <c r="F249" s="70"/>
      <c r="G249" s="70"/>
      <c r="H249" s="70"/>
      <c r="I249" s="70"/>
      <c r="J249" s="70"/>
      <c r="P249" s="70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</row>
    <row r="250" spans="2:51" ht="16">
      <c r="B250" s="76"/>
      <c r="C250" s="70"/>
      <c r="D250" s="70"/>
      <c r="E250" s="70"/>
      <c r="F250" s="70"/>
      <c r="G250" s="70"/>
      <c r="H250" s="70"/>
      <c r="I250" s="70"/>
      <c r="J250" s="70"/>
      <c r="P250" s="7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</row>
    <row r="251" spans="2:51" ht="16">
      <c r="B251" s="76"/>
      <c r="C251" s="70"/>
      <c r="D251" s="70"/>
      <c r="E251" s="70"/>
      <c r="F251" s="70"/>
      <c r="G251" s="70"/>
      <c r="H251" s="70"/>
      <c r="I251" s="70"/>
      <c r="J251" s="70"/>
      <c r="P251" s="70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</row>
    <row r="252" spans="2:51" ht="16">
      <c r="B252" s="76"/>
      <c r="C252" s="70"/>
      <c r="D252" s="70"/>
      <c r="E252" s="70"/>
      <c r="F252" s="70"/>
      <c r="G252" s="70"/>
      <c r="H252" s="70"/>
      <c r="I252" s="70"/>
      <c r="J252" s="70"/>
      <c r="P252" s="70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</row>
    <row r="253" spans="2:51" ht="16">
      <c r="B253" s="76"/>
      <c r="C253" s="70"/>
      <c r="D253" s="70"/>
      <c r="E253" s="70"/>
      <c r="F253" s="70"/>
      <c r="G253" s="70"/>
      <c r="H253" s="70"/>
      <c r="I253" s="70"/>
      <c r="J253" s="70"/>
      <c r="P253" s="70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</row>
    <row r="254" spans="2:51" ht="16">
      <c r="B254" s="76"/>
      <c r="C254" s="70"/>
      <c r="D254" s="70"/>
      <c r="E254" s="70"/>
      <c r="F254" s="70"/>
      <c r="G254" s="70"/>
      <c r="H254" s="70"/>
      <c r="I254" s="70"/>
      <c r="J254" s="70"/>
      <c r="P254" s="70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</row>
    <row r="255" spans="2:51" ht="16">
      <c r="B255" s="76"/>
      <c r="C255" s="70"/>
      <c r="D255" s="70"/>
      <c r="E255" s="70"/>
      <c r="F255" s="70"/>
      <c r="G255" s="70"/>
      <c r="H255" s="70"/>
      <c r="I255" s="70"/>
      <c r="J255" s="70"/>
      <c r="P255" s="70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</row>
    <row r="256" spans="2:51" ht="16">
      <c r="B256" s="76"/>
      <c r="C256" s="70"/>
      <c r="D256" s="70"/>
      <c r="E256" s="70"/>
      <c r="F256" s="70"/>
      <c r="G256" s="70"/>
      <c r="H256" s="70"/>
      <c r="I256" s="70"/>
      <c r="J256" s="70"/>
      <c r="P256" s="70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</row>
    <row r="257" spans="2:47" ht="16">
      <c r="B257" s="76"/>
      <c r="C257" s="70"/>
      <c r="D257" s="70"/>
      <c r="E257" s="70"/>
      <c r="F257" s="70"/>
      <c r="G257" s="70"/>
      <c r="H257" s="70"/>
      <c r="I257" s="70"/>
      <c r="J257" s="70"/>
      <c r="P257" s="70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</row>
    <row r="258" spans="2:47" ht="16">
      <c r="B258" s="76"/>
      <c r="C258" s="70"/>
      <c r="D258" s="70"/>
      <c r="E258" s="70"/>
      <c r="F258" s="70"/>
      <c r="G258" s="70"/>
      <c r="H258" s="70"/>
      <c r="I258" s="70"/>
      <c r="J258" s="70"/>
      <c r="P258" s="70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</row>
    <row r="259" spans="2:47" ht="16">
      <c r="B259" s="76"/>
      <c r="C259" s="70"/>
      <c r="D259" s="70"/>
      <c r="E259" s="70"/>
      <c r="F259" s="70"/>
      <c r="G259" s="70"/>
      <c r="H259" s="70"/>
      <c r="I259" s="70"/>
      <c r="J259" s="70"/>
      <c r="P259" s="70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</row>
    <row r="260" spans="2:47" ht="16">
      <c r="B260" s="76"/>
      <c r="C260" s="70"/>
      <c r="D260" s="70"/>
      <c r="E260" s="70"/>
      <c r="F260" s="70"/>
      <c r="G260" s="70"/>
      <c r="H260" s="70"/>
      <c r="I260" s="70"/>
      <c r="J260" s="70"/>
      <c r="P260" s="7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</row>
    <row r="261" spans="2:47" ht="16">
      <c r="B261" s="76"/>
      <c r="C261" s="70"/>
      <c r="D261" s="70"/>
      <c r="E261" s="70"/>
      <c r="F261" s="70"/>
      <c r="G261" s="70"/>
      <c r="H261" s="70"/>
      <c r="I261" s="70"/>
      <c r="J261" s="70"/>
      <c r="P261" s="70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</row>
    <row r="262" spans="2:47" ht="16">
      <c r="B262" s="76"/>
      <c r="C262" s="70"/>
      <c r="D262" s="70"/>
      <c r="E262" s="70"/>
      <c r="F262" s="70"/>
      <c r="G262" s="70"/>
      <c r="H262" s="70"/>
      <c r="I262" s="70"/>
      <c r="J262" s="70"/>
      <c r="P262" s="70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</row>
    <row r="263" spans="2:47" ht="16">
      <c r="B263" s="76"/>
      <c r="C263" s="70"/>
      <c r="D263" s="70"/>
      <c r="E263" s="70"/>
      <c r="F263" s="70"/>
      <c r="G263" s="70"/>
      <c r="H263" s="70"/>
      <c r="I263" s="70"/>
      <c r="J263" s="70"/>
      <c r="P263" s="70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</row>
    <row r="264" spans="2:47" ht="16">
      <c r="B264" s="76"/>
      <c r="C264" s="70"/>
      <c r="D264" s="70"/>
      <c r="E264" s="70"/>
      <c r="F264" s="70"/>
      <c r="G264" s="70"/>
      <c r="H264" s="70"/>
      <c r="I264" s="70"/>
      <c r="J264" s="70"/>
      <c r="P264" s="70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</row>
    <row r="265" spans="2:47" ht="16">
      <c r="B265" s="76"/>
      <c r="C265" s="70"/>
      <c r="D265" s="70"/>
      <c r="E265" s="70"/>
      <c r="F265" s="70"/>
      <c r="G265" s="70"/>
      <c r="H265" s="70"/>
      <c r="I265" s="70"/>
      <c r="J265" s="70"/>
      <c r="P265" s="70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</row>
    <row r="266" spans="2:47" ht="16">
      <c r="B266" s="76"/>
      <c r="C266" s="70"/>
      <c r="D266" s="70"/>
      <c r="E266" s="70"/>
      <c r="F266" s="70"/>
      <c r="G266" s="70"/>
      <c r="H266" s="70"/>
      <c r="I266" s="70"/>
      <c r="J266" s="70"/>
      <c r="P266" s="70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</row>
    <row r="267" spans="2:47" ht="16">
      <c r="B267" s="69"/>
      <c r="C267" s="69"/>
      <c r="D267" s="69"/>
      <c r="E267" s="69"/>
      <c r="F267" s="69"/>
      <c r="G267" s="69"/>
      <c r="H267" s="69"/>
      <c r="I267" s="69"/>
      <c r="J267" s="69"/>
      <c r="P267" s="69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</row>
    <row r="268" spans="2:47" ht="16">
      <c r="E268" s="20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</row>
    <row r="269" spans="2:47" ht="16">
      <c r="E269" s="20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</row>
    <row r="270" spans="2:47" ht="16">
      <c r="E270" s="2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</row>
    <row r="271" spans="2:47" ht="16">
      <c r="E271" s="20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</row>
    <row r="272" spans="2:47" ht="16">
      <c r="E272" s="20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</row>
    <row r="273" spans="2:47" ht="16">
      <c r="E273" s="20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</row>
    <row r="274" spans="2:47" ht="16">
      <c r="E274" s="20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</row>
    <row r="275" spans="2:47" ht="16">
      <c r="B275" s="28"/>
      <c r="E275" s="20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</row>
    <row r="276" spans="2:47" ht="16">
      <c r="B276" s="28"/>
      <c r="E276" s="20"/>
      <c r="P276" s="23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</row>
    <row r="277" spans="2:47" ht="16">
      <c r="B277" s="28"/>
      <c r="E277" s="20"/>
      <c r="P277" s="23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</row>
    <row r="278" spans="2:47" ht="16">
      <c r="B278" s="28"/>
      <c r="E278" s="20"/>
      <c r="P278" s="23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</row>
    <row r="279" spans="2:47" ht="16">
      <c r="B279" s="28"/>
      <c r="C279" s="22"/>
      <c r="D279" s="22"/>
      <c r="E279" s="22"/>
      <c r="F279" s="22"/>
      <c r="G279" s="22"/>
      <c r="H279" s="22"/>
      <c r="I279" s="22"/>
      <c r="J279" s="22"/>
      <c r="P279" s="22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</row>
    <row r="280" spans="2:47" ht="16">
      <c r="B280" s="28"/>
      <c r="C280" s="22"/>
      <c r="D280" s="22"/>
      <c r="E280" s="22"/>
      <c r="F280" s="22"/>
      <c r="G280" s="22"/>
      <c r="H280" s="22"/>
      <c r="I280" s="22"/>
      <c r="J280" s="22"/>
      <c r="P280" s="22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</row>
    <row r="281" spans="2:47" ht="16">
      <c r="B281" s="28"/>
      <c r="C281" s="23"/>
      <c r="D281" s="23"/>
      <c r="E281" s="23"/>
      <c r="F281" s="23"/>
      <c r="G281" s="23"/>
      <c r="H281" s="23"/>
      <c r="I281" s="23"/>
      <c r="J281" s="23"/>
      <c r="P281" s="23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</row>
    <row r="282" spans="2:47" ht="16">
      <c r="B282" s="69"/>
      <c r="C282" s="69"/>
      <c r="D282" s="69"/>
      <c r="E282" s="69"/>
      <c r="F282" s="69"/>
      <c r="G282" s="69"/>
      <c r="H282" s="69"/>
      <c r="I282" s="69"/>
      <c r="J282" s="69"/>
      <c r="P282" s="69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</row>
    <row r="283" spans="2:47" ht="16">
      <c r="B283" s="76"/>
      <c r="C283" s="70"/>
      <c r="D283" s="70"/>
      <c r="E283" s="70"/>
      <c r="F283" s="70"/>
      <c r="G283" s="70"/>
      <c r="H283" s="70"/>
      <c r="I283" s="70"/>
      <c r="J283" s="70"/>
      <c r="P283" s="70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</row>
    <row r="284" spans="2:47" ht="16">
      <c r="B284" s="76"/>
      <c r="C284" s="70"/>
      <c r="D284" s="70"/>
      <c r="E284" s="70"/>
      <c r="F284" s="70"/>
      <c r="G284" s="70"/>
      <c r="H284" s="70"/>
      <c r="I284" s="70"/>
      <c r="J284" s="70"/>
      <c r="P284" s="70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</row>
    <row r="285" spans="2:47" ht="16">
      <c r="B285" s="76"/>
      <c r="C285" s="70"/>
      <c r="D285" s="70"/>
      <c r="E285" s="70"/>
      <c r="F285" s="70"/>
      <c r="G285" s="70"/>
      <c r="H285" s="70"/>
      <c r="I285" s="70"/>
      <c r="J285" s="70"/>
      <c r="P285" s="70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</row>
    <row r="286" spans="2:47" ht="16">
      <c r="B286" s="76"/>
      <c r="C286" s="70"/>
      <c r="D286" s="70"/>
      <c r="E286" s="70"/>
      <c r="F286" s="70"/>
      <c r="G286" s="70"/>
      <c r="H286" s="70"/>
      <c r="I286" s="70"/>
      <c r="J286" s="70"/>
      <c r="P286" s="70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</row>
    <row r="287" spans="2:47" ht="16">
      <c r="B287" s="76"/>
      <c r="C287" s="70"/>
      <c r="D287" s="70"/>
      <c r="E287" s="70"/>
      <c r="F287" s="70"/>
      <c r="G287" s="70"/>
      <c r="H287" s="70"/>
      <c r="I287" s="70"/>
      <c r="J287" s="70"/>
      <c r="P287" s="70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</row>
    <row r="288" spans="2:47" ht="16">
      <c r="B288" s="76"/>
      <c r="C288" s="70"/>
      <c r="D288" s="70"/>
      <c r="E288" s="70"/>
      <c r="F288" s="70"/>
      <c r="G288" s="70"/>
      <c r="H288" s="70"/>
      <c r="I288" s="70"/>
      <c r="J288" s="70"/>
      <c r="P288" s="70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</row>
    <row r="289" spans="2:47" ht="16">
      <c r="B289" s="76"/>
      <c r="C289" s="70"/>
      <c r="D289" s="70"/>
      <c r="E289" s="70"/>
      <c r="F289" s="70"/>
      <c r="G289" s="70"/>
      <c r="H289" s="70"/>
      <c r="I289" s="70"/>
      <c r="J289" s="70"/>
      <c r="P289" s="70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</row>
    <row r="290" spans="2:47" ht="16">
      <c r="B290" s="76"/>
      <c r="C290" s="70"/>
      <c r="D290" s="70"/>
      <c r="E290" s="70"/>
      <c r="F290" s="70"/>
      <c r="G290" s="70"/>
      <c r="H290" s="70"/>
      <c r="I290" s="70"/>
      <c r="J290" s="70"/>
      <c r="P290" s="7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</row>
    <row r="291" spans="2:47">
      <c r="B291" s="76"/>
      <c r="C291" s="70"/>
      <c r="D291" s="70"/>
      <c r="E291" s="70"/>
      <c r="F291" s="70"/>
      <c r="G291" s="70"/>
      <c r="H291" s="70"/>
      <c r="I291" s="70"/>
      <c r="J291" s="70"/>
      <c r="P291" s="70"/>
    </row>
    <row r="292" spans="2:47">
      <c r="B292" s="76"/>
      <c r="C292" s="70"/>
      <c r="D292" s="70"/>
      <c r="E292" s="70"/>
      <c r="F292" s="70"/>
      <c r="G292" s="70"/>
      <c r="H292" s="70"/>
      <c r="I292" s="70"/>
      <c r="J292" s="70"/>
      <c r="P292" s="70"/>
    </row>
    <row r="293" spans="2:47">
      <c r="B293" s="76"/>
      <c r="C293" s="70"/>
      <c r="D293" s="70"/>
      <c r="E293" s="70"/>
      <c r="F293" s="70"/>
      <c r="G293" s="70"/>
      <c r="H293" s="70"/>
      <c r="I293" s="70"/>
      <c r="J293" s="70"/>
      <c r="P293" s="70"/>
    </row>
    <row r="294" spans="2:47">
      <c r="B294" s="76"/>
      <c r="C294" s="70"/>
      <c r="D294" s="70"/>
      <c r="E294" s="70"/>
      <c r="F294" s="70"/>
      <c r="G294" s="70"/>
      <c r="H294" s="70"/>
      <c r="I294" s="70"/>
      <c r="J294" s="70"/>
      <c r="P294" s="70"/>
    </row>
    <row r="295" spans="2:47">
      <c r="B295" s="76"/>
      <c r="C295" s="70"/>
      <c r="D295" s="70"/>
      <c r="E295" s="70"/>
      <c r="F295" s="70"/>
      <c r="G295" s="70"/>
      <c r="H295" s="70"/>
      <c r="I295" s="70"/>
      <c r="J295" s="70"/>
      <c r="P295" s="70"/>
    </row>
    <row r="296" spans="2:47">
      <c r="B296" s="76"/>
      <c r="C296" s="70"/>
      <c r="D296" s="70"/>
      <c r="E296" s="70"/>
      <c r="F296" s="70"/>
      <c r="G296" s="70"/>
      <c r="H296" s="70"/>
      <c r="I296" s="70"/>
      <c r="J296" s="70"/>
      <c r="P296" s="70"/>
    </row>
    <row r="297" spans="2:47">
      <c r="B297" s="76"/>
      <c r="C297" s="70"/>
      <c r="D297" s="70"/>
      <c r="E297" s="70"/>
      <c r="F297" s="70"/>
      <c r="G297" s="70"/>
      <c r="H297" s="70"/>
      <c r="I297" s="70"/>
      <c r="J297" s="70"/>
      <c r="P297" s="70"/>
    </row>
    <row r="298" spans="2:47">
      <c r="B298" s="76"/>
      <c r="C298" s="70"/>
      <c r="D298" s="70"/>
      <c r="E298" s="70"/>
      <c r="F298" s="70"/>
      <c r="G298" s="70"/>
      <c r="H298" s="70"/>
      <c r="I298" s="70"/>
      <c r="J298" s="70"/>
      <c r="P298" s="70"/>
    </row>
    <row r="299" spans="2:47">
      <c r="B299" s="76"/>
      <c r="C299" s="70"/>
      <c r="D299" s="70"/>
      <c r="E299" s="70"/>
      <c r="F299" s="70"/>
      <c r="G299" s="70"/>
      <c r="H299" s="70"/>
      <c r="I299" s="70"/>
      <c r="J299" s="70"/>
      <c r="P299" s="70"/>
    </row>
    <row r="300" spans="2:47">
      <c r="B300" s="76"/>
      <c r="C300" s="70"/>
      <c r="D300" s="70"/>
      <c r="E300" s="70"/>
      <c r="F300" s="70"/>
      <c r="G300" s="70"/>
      <c r="H300" s="70"/>
      <c r="I300" s="70"/>
      <c r="J300" s="70"/>
      <c r="P300" s="70"/>
    </row>
    <row r="301" spans="2:47">
      <c r="B301" s="76"/>
      <c r="C301" s="70"/>
      <c r="D301" s="70"/>
      <c r="E301" s="70"/>
      <c r="F301" s="70"/>
      <c r="G301" s="70"/>
      <c r="H301" s="70"/>
      <c r="I301" s="70"/>
      <c r="J301" s="70"/>
      <c r="P301" s="70"/>
    </row>
    <row r="302" spans="2:47">
      <c r="B302" s="76"/>
      <c r="C302" s="70"/>
      <c r="D302" s="70"/>
      <c r="E302" s="70"/>
      <c r="F302" s="70"/>
      <c r="G302" s="70"/>
      <c r="H302" s="70"/>
      <c r="I302" s="70"/>
      <c r="J302" s="70"/>
      <c r="P302" s="70"/>
    </row>
    <row r="303" spans="2:47">
      <c r="B303" s="76"/>
      <c r="C303" s="70"/>
      <c r="D303" s="70"/>
      <c r="E303" s="70"/>
      <c r="F303" s="70"/>
      <c r="G303" s="70"/>
      <c r="H303" s="70"/>
      <c r="I303" s="70"/>
      <c r="J303" s="70"/>
      <c r="P303" s="70"/>
    </row>
    <row r="304" spans="2:47">
      <c r="B304" s="76"/>
      <c r="C304" s="70"/>
      <c r="D304" s="70"/>
      <c r="E304" s="70"/>
      <c r="F304" s="70"/>
      <c r="G304" s="70"/>
      <c r="H304" s="70"/>
      <c r="I304" s="70"/>
      <c r="J304" s="70"/>
      <c r="P304" s="70"/>
    </row>
    <row r="305" spans="2:16">
      <c r="B305" s="76"/>
      <c r="C305" s="70"/>
      <c r="D305" s="70"/>
      <c r="E305" s="70"/>
      <c r="F305" s="70"/>
      <c r="G305" s="70"/>
      <c r="H305" s="70"/>
      <c r="I305" s="70"/>
      <c r="J305" s="70"/>
      <c r="P305" s="70"/>
    </row>
    <row r="306" spans="2:16">
      <c r="B306" s="76"/>
      <c r="C306" s="70"/>
      <c r="D306" s="70"/>
      <c r="E306" s="70"/>
      <c r="F306" s="70"/>
      <c r="G306" s="70"/>
      <c r="H306" s="70"/>
      <c r="I306" s="70"/>
      <c r="J306" s="70"/>
      <c r="P306" s="70"/>
    </row>
    <row r="307" spans="2:16">
      <c r="B307" s="69"/>
      <c r="C307" s="69"/>
      <c r="D307" s="69"/>
      <c r="E307" s="69"/>
      <c r="F307" s="69"/>
      <c r="G307" s="69"/>
      <c r="H307" s="69"/>
      <c r="I307" s="69"/>
      <c r="J307" s="69"/>
      <c r="P307" s="69"/>
    </row>
    <row r="308" spans="2:16">
      <c r="E308" s="20"/>
    </row>
    <row r="309" spans="2:16">
      <c r="E309" s="20"/>
    </row>
    <row r="310" spans="2:16">
      <c r="E310" s="20"/>
    </row>
    <row r="311" spans="2:16">
      <c r="E311" s="20"/>
    </row>
    <row r="312" spans="2:16">
      <c r="E312" s="20"/>
    </row>
    <row r="313" spans="2:16">
      <c r="E313" s="20"/>
    </row>
    <row r="314" spans="2:16">
      <c r="E314" s="20"/>
      <c r="P314" s="23"/>
    </row>
    <row r="315" spans="2:16">
      <c r="B315" s="28"/>
      <c r="E315" s="20"/>
      <c r="P315" s="23"/>
    </row>
    <row r="316" spans="2:16">
      <c r="B316" s="28"/>
      <c r="E316" s="20"/>
      <c r="P316" s="28"/>
    </row>
    <row r="317" spans="2:16">
      <c r="B317" s="28"/>
      <c r="E317" s="20"/>
      <c r="P317" s="69"/>
    </row>
    <row r="318" spans="2:16">
      <c r="B318" s="28"/>
      <c r="C318" s="22"/>
      <c r="D318" s="22"/>
      <c r="E318" s="22"/>
      <c r="F318" s="22"/>
      <c r="G318" s="22"/>
      <c r="H318" s="22"/>
      <c r="I318" s="22"/>
      <c r="J318" s="22"/>
      <c r="P318" s="22"/>
    </row>
    <row r="319" spans="2:16">
      <c r="B319" s="28"/>
      <c r="C319" s="22"/>
      <c r="D319" s="22"/>
      <c r="E319" s="22"/>
      <c r="F319" s="22"/>
      <c r="G319" s="22"/>
      <c r="H319" s="22"/>
      <c r="I319" s="22"/>
      <c r="J319" s="22"/>
      <c r="P319" s="22"/>
    </row>
    <row r="320" spans="2:16">
      <c r="B320" s="28"/>
      <c r="C320" s="28"/>
      <c r="D320" s="28"/>
      <c r="E320" s="28"/>
      <c r="F320" s="28"/>
      <c r="G320" s="28"/>
      <c r="H320" s="28"/>
      <c r="I320" s="28"/>
      <c r="J320" s="28"/>
      <c r="P320" s="28"/>
    </row>
    <row r="321" spans="2:16">
      <c r="B321" s="69"/>
      <c r="C321" s="69"/>
      <c r="D321" s="69"/>
      <c r="E321" s="69"/>
      <c r="F321" s="69"/>
      <c r="G321" s="69"/>
      <c r="H321" s="69"/>
      <c r="I321" s="69"/>
      <c r="J321" s="69"/>
      <c r="P321" s="69"/>
    </row>
    <row r="322" spans="2:16">
      <c r="B322" s="76"/>
      <c r="C322" s="71"/>
      <c r="D322" s="71"/>
      <c r="E322" s="71"/>
      <c r="F322" s="71"/>
      <c r="G322" s="71"/>
      <c r="H322" s="71"/>
      <c r="I322" s="71"/>
      <c r="J322" s="71"/>
      <c r="P322" s="71"/>
    </row>
    <row r="323" spans="2:16">
      <c r="B323" s="76"/>
      <c r="C323" s="71"/>
      <c r="D323" s="71"/>
      <c r="E323" s="71"/>
      <c r="F323" s="71"/>
      <c r="G323" s="71"/>
      <c r="H323" s="71"/>
      <c r="I323" s="71"/>
      <c r="J323" s="71"/>
      <c r="P323" s="71"/>
    </row>
    <row r="324" spans="2:16">
      <c r="B324" s="76"/>
      <c r="C324" s="71"/>
      <c r="D324" s="71"/>
      <c r="E324" s="71"/>
      <c r="F324" s="71"/>
      <c r="G324" s="71"/>
      <c r="H324" s="71"/>
      <c r="I324" s="71"/>
      <c r="J324" s="71"/>
      <c r="P324" s="71"/>
    </row>
    <row r="325" spans="2:16">
      <c r="B325" s="76"/>
      <c r="C325" s="71"/>
      <c r="D325" s="71"/>
      <c r="E325" s="71"/>
      <c r="F325" s="71"/>
      <c r="G325" s="71"/>
      <c r="H325" s="71"/>
      <c r="I325" s="71"/>
      <c r="J325" s="71"/>
      <c r="P325" s="71"/>
    </row>
    <row r="326" spans="2:16">
      <c r="B326" s="76"/>
      <c r="C326" s="71"/>
      <c r="D326" s="71"/>
      <c r="E326" s="71"/>
      <c r="F326" s="71"/>
      <c r="G326" s="71"/>
      <c r="H326" s="71"/>
      <c r="I326" s="71"/>
      <c r="J326" s="71"/>
      <c r="P326" s="71"/>
    </row>
    <row r="327" spans="2:16">
      <c r="B327" s="76"/>
      <c r="C327" s="71"/>
      <c r="D327" s="71"/>
      <c r="E327" s="71"/>
      <c r="F327" s="71"/>
      <c r="G327" s="71"/>
      <c r="H327" s="71"/>
      <c r="I327" s="71"/>
      <c r="J327" s="71"/>
      <c r="P327" s="71"/>
    </row>
    <row r="328" spans="2:16">
      <c r="B328" s="76"/>
      <c r="C328" s="71"/>
      <c r="D328" s="71"/>
      <c r="E328" s="71"/>
      <c r="F328" s="71"/>
      <c r="G328" s="71"/>
      <c r="H328" s="71"/>
      <c r="I328" s="71"/>
      <c r="J328" s="71"/>
      <c r="P328" s="71"/>
    </row>
    <row r="329" spans="2:16">
      <c r="B329" s="76"/>
      <c r="C329" s="71"/>
      <c r="D329" s="71"/>
      <c r="E329" s="71"/>
      <c r="F329" s="71"/>
      <c r="G329" s="71"/>
      <c r="H329" s="71"/>
      <c r="I329" s="71"/>
      <c r="J329" s="71"/>
      <c r="P329" s="71"/>
    </row>
    <row r="330" spans="2:16">
      <c r="B330" s="76"/>
      <c r="C330" s="71"/>
      <c r="D330" s="71"/>
      <c r="E330" s="71"/>
      <c r="F330" s="71"/>
      <c r="G330" s="71"/>
      <c r="H330" s="71"/>
      <c r="I330" s="71"/>
      <c r="J330" s="71"/>
      <c r="P330" s="71"/>
    </row>
    <row r="331" spans="2:16">
      <c r="B331" s="76"/>
      <c r="C331" s="71"/>
      <c r="D331" s="71"/>
      <c r="E331" s="71"/>
      <c r="F331" s="71"/>
      <c r="G331" s="71"/>
      <c r="H331" s="71"/>
      <c r="I331" s="71"/>
      <c r="J331" s="71"/>
      <c r="P331" s="71"/>
    </row>
    <row r="332" spans="2:16">
      <c r="B332" s="76"/>
      <c r="C332" s="71"/>
      <c r="D332" s="71"/>
      <c r="E332" s="71"/>
      <c r="F332" s="71"/>
      <c r="G332" s="71"/>
      <c r="H332" s="71"/>
      <c r="I332" s="71"/>
      <c r="J332" s="71"/>
      <c r="P332" s="71"/>
    </row>
    <row r="333" spans="2:16">
      <c r="B333" s="76"/>
      <c r="C333" s="71"/>
      <c r="D333" s="71"/>
      <c r="E333" s="71"/>
      <c r="F333" s="71"/>
      <c r="G333" s="71"/>
      <c r="H333" s="71"/>
      <c r="I333" s="71"/>
      <c r="J333" s="71"/>
      <c r="P333" s="71"/>
    </row>
    <row r="334" spans="2:16">
      <c r="B334" s="76"/>
      <c r="C334" s="71"/>
      <c r="D334" s="71"/>
      <c r="E334" s="71"/>
      <c r="F334" s="71"/>
      <c r="G334" s="71"/>
      <c r="H334" s="71"/>
      <c r="I334" s="71"/>
      <c r="J334" s="71"/>
      <c r="P334" s="71"/>
    </row>
    <row r="335" spans="2:16">
      <c r="B335" s="76"/>
      <c r="C335" s="71"/>
      <c r="D335" s="71"/>
      <c r="E335" s="71"/>
      <c r="F335" s="71"/>
      <c r="G335" s="71"/>
      <c r="H335" s="71"/>
      <c r="I335" s="71"/>
      <c r="J335" s="71"/>
      <c r="P335" s="71"/>
    </row>
    <row r="336" spans="2:16">
      <c r="B336" s="76"/>
      <c r="C336" s="71"/>
      <c r="D336" s="71"/>
      <c r="E336" s="71"/>
      <c r="F336" s="71"/>
      <c r="G336" s="71"/>
      <c r="H336" s="71"/>
      <c r="I336" s="71"/>
      <c r="J336" s="71"/>
      <c r="P336" s="71"/>
    </row>
    <row r="337" spans="2:16">
      <c r="B337" s="76"/>
      <c r="C337" s="71"/>
      <c r="D337" s="71"/>
      <c r="E337" s="71"/>
      <c r="F337" s="71"/>
      <c r="G337" s="71"/>
      <c r="H337" s="71"/>
      <c r="I337" s="71"/>
      <c r="J337" s="71"/>
      <c r="P337" s="71"/>
    </row>
    <row r="338" spans="2:16">
      <c r="B338" s="76"/>
      <c r="C338" s="71"/>
      <c r="D338" s="71"/>
      <c r="E338" s="71"/>
      <c r="F338" s="71"/>
      <c r="G338" s="71"/>
      <c r="H338" s="71"/>
      <c r="I338" s="71"/>
      <c r="J338" s="71"/>
      <c r="P338" s="71"/>
    </row>
    <row r="339" spans="2:16">
      <c r="B339" s="76"/>
      <c r="C339" s="71"/>
      <c r="D339" s="71"/>
      <c r="E339" s="71"/>
      <c r="F339" s="71"/>
      <c r="G339" s="71"/>
      <c r="H339" s="71"/>
      <c r="I339" s="71"/>
      <c r="J339" s="71"/>
      <c r="P339" s="71"/>
    </row>
    <row r="340" spans="2:16">
      <c r="B340" s="76"/>
      <c r="C340" s="71"/>
      <c r="D340" s="71"/>
      <c r="E340" s="71"/>
      <c r="F340" s="71"/>
      <c r="G340" s="71"/>
      <c r="H340" s="71"/>
      <c r="I340" s="71"/>
      <c r="J340" s="71"/>
      <c r="P340" s="71"/>
    </row>
    <row r="341" spans="2:16">
      <c r="B341" s="76"/>
      <c r="C341" s="71"/>
      <c r="D341" s="71"/>
      <c r="E341" s="71"/>
      <c r="F341" s="71"/>
      <c r="G341" s="71"/>
      <c r="H341" s="71"/>
      <c r="I341" s="71"/>
      <c r="J341" s="71"/>
      <c r="P341" s="71"/>
    </row>
    <row r="342" spans="2:16">
      <c r="B342" s="76"/>
      <c r="C342" s="71"/>
      <c r="D342" s="71"/>
      <c r="E342" s="71"/>
      <c r="F342" s="71"/>
      <c r="G342" s="71"/>
      <c r="H342" s="71"/>
      <c r="I342" s="71"/>
      <c r="J342" s="71"/>
      <c r="P342" s="71"/>
    </row>
    <row r="343" spans="2:16">
      <c r="B343" s="76"/>
      <c r="C343" s="71"/>
      <c r="D343" s="71"/>
      <c r="E343" s="71"/>
      <c r="F343" s="71"/>
      <c r="G343" s="71"/>
      <c r="H343" s="71"/>
      <c r="I343" s="71"/>
      <c r="J343" s="71"/>
      <c r="P343" s="71"/>
    </row>
    <row r="344" spans="2:16">
      <c r="B344" s="76"/>
      <c r="C344" s="71"/>
      <c r="D344" s="71"/>
      <c r="E344" s="71"/>
      <c r="F344" s="71"/>
      <c r="G344" s="71"/>
      <c r="H344" s="71"/>
      <c r="I344" s="71"/>
      <c r="J344" s="71"/>
      <c r="P344" s="71"/>
    </row>
    <row r="345" spans="2:16">
      <c r="B345" s="76"/>
      <c r="C345" s="71"/>
      <c r="D345" s="71"/>
      <c r="E345" s="71"/>
      <c r="F345" s="71"/>
      <c r="G345" s="71"/>
      <c r="H345" s="71"/>
      <c r="I345" s="71"/>
      <c r="J345" s="71"/>
      <c r="P345" s="71"/>
    </row>
    <row r="346" spans="2:16">
      <c r="B346" s="69"/>
      <c r="C346" s="72"/>
      <c r="D346" s="72"/>
      <c r="E346" s="69"/>
      <c r="F346" s="69"/>
      <c r="G346" s="69"/>
      <c r="H346" s="69"/>
      <c r="I346" s="69"/>
      <c r="J346" s="69"/>
      <c r="P346" s="69"/>
    </row>
    <row r="347" spans="2:16">
      <c r="E347" s="20"/>
    </row>
    <row r="348" spans="2:16">
      <c r="E348" s="20"/>
    </row>
    <row r="349" spans="2:16">
      <c r="E349" s="20"/>
    </row>
    <row r="350" spans="2:16">
      <c r="E350" s="20"/>
    </row>
    <row r="351" spans="2:16">
      <c r="E351" s="20"/>
    </row>
    <row r="352" spans="2:16">
      <c r="E352" s="20"/>
    </row>
    <row r="353" spans="2:16">
      <c r="E353" s="20"/>
      <c r="P353" s="23"/>
    </row>
    <row r="354" spans="2:16">
      <c r="E354" s="20"/>
      <c r="P354" s="23"/>
    </row>
    <row r="355" spans="2:16">
      <c r="B355" s="28"/>
      <c r="E355" s="20"/>
      <c r="P355" s="28"/>
    </row>
    <row r="356" spans="2:16">
      <c r="B356" s="28"/>
      <c r="E356" s="20"/>
      <c r="P356" s="69"/>
    </row>
    <row r="357" spans="2:16">
      <c r="B357" s="28"/>
      <c r="E357" s="20"/>
    </row>
    <row r="358" spans="2:16">
      <c r="B358" s="28"/>
      <c r="C358" s="22"/>
      <c r="D358" s="22"/>
      <c r="E358" s="22"/>
      <c r="F358" s="22"/>
      <c r="G358" s="22"/>
      <c r="H358" s="22"/>
      <c r="I358" s="22"/>
      <c r="J358" s="22"/>
      <c r="P358" s="22"/>
    </row>
    <row r="359" spans="2:16">
      <c r="B359" s="28"/>
      <c r="C359" s="22"/>
      <c r="D359" s="22"/>
      <c r="E359" s="22"/>
      <c r="F359" s="22"/>
      <c r="G359" s="22"/>
      <c r="H359" s="22"/>
      <c r="I359" s="22"/>
      <c r="J359" s="22"/>
      <c r="P359" s="22"/>
    </row>
    <row r="360" spans="2:16">
      <c r="B360" s="28"/>
      <c r="C360" s="73"/>
      <c r="D360" s="73"/>
      <c r="E360" s="28"/>
      <c r="F360" s="28"/>
      <c r="G360" s="28"/>
      <c r="H360" s="28"/>
      <c r="I360" s="28"/>
      <c r="J360" s="28"/>
      <c r="P360" s="28"/>
    </row>
    <row r="361" spans="2:16">
      <c r="B361" s="69"/>
      <c r="C361" s="72"/>
      <c r="D361" s="72"/>
      <c r="E361" s="69"/>
      <c r="F361" s="69"/>
      <c r="G361" s="69"/>
      <c r="H361" s="69"/>
      <c r="I361" s="69"/>
      <c r="J361" s="69"/>
      <c r="P361" s="69"/>
    </row>
    <row r="362" spans="2:16">
      <c r="B362" s="76"/>
      <c r="C362" s="71"/>
      <c r="D362" s="71"/>
      <c r="E362" s="71"/>
      <c r="F362" s="71"/>
      <c r="G362" s="71"/>
      <c r="H362" s="71"/>
      <c r="I362" s="71"/>
      <c r="J362" s="71"/>
      <c r="P362" s="71"/>
    </row>
    <row r="363" spans="2:16">
      <c r="B363" s="76"/>
      <c r="C363" s="71"/>
      <c r="D363" s="71"/>
      <c r="E363" s="71"/>
      <c r="F363" s="71"/>
      <c r="G363" s="71"/>
      <c r="H363" s="71"/>
      <c r="I363" s="71"/>
      <c r="J363" s="71"/>
      <c r="P363" s="71"/>
    </row>
    <row r="364" spans="2:16">
      <c r="B364" s="76"/>
      <c r="C364" s="71"/>
      <c r="D364" s="71"/>
      <c r="E364" s="71"/>
      <c r="F364" s="71"/>
      <c r="G364" s="71"/>
      <c r="H364" s="71"/>
      <c r="I364" s="71"/>
      <c r="J364" s="71"/>
      <c r="P364" s="71"/>
    </row>
    <row r="365" spans="2:16">
      <c r="B365" s="76"/>
      <c r="C365" s="71"/>
      <c r="D365" s="71"/>
      <c r="E365" s="71"/>
      <c r="F365" s="71"/>
      <c r="G365" s="71"/>
      <c r="H365" s="71"/>
      <c r="I365" s="71"/>
      <c r="J365" s="71"/>
      <c r="P365" s="71"/>
    </row>
    <row r="366" spans="2:16">
      <c r="B366" s="76"/>
      <c r="C366" s="71"/>
      <c r="D366" s="71"/>
      <c r="E366" s="71"/>
      <c r="F366" s="71"/>
      <c r="G366" s="71"/>
      <c r="H366" s="71"/>
      <c r="I366" s="71"/>
      <c r="J366" s="71"/>
      <c r="P366" s="71"/>
    </row>
    <row r="367" spans="2:16">
      <c r="B367" s="76"/>
      <c r="C367" s="71"/>
      <c r="D367" s="71"/>
      <c r="E367" s="71"/>
      <c r="F367" s="71"/>
      <c r="G367" s="71"/>
      <c r="H367" s="71"/>
      <c r="I367" s="71"/>
      <c r="J367" s="71"/>
      <c r="P367" s="71"/>
    </row>
    <row r="368" spans="2:16">
      <c r="B368" s="76"/>
      <c r="C368" s="71"/>
      <c r="D368" s="71"/>
      <c r="E368" s="71"/>
      <c r="F368" s="71"/>
      <c r="G368" s="71"/>
      <c r="H368" s="71"/>
      <c r="I368" s="71"/>
      <c r="J368" s="71"/>
      <c r="P368" s="71"/>
    </row>
    <row r="369" spans="2:16">
      <c r="B369" s="76"/>
      <c r="C369" s="71"/>
      <c r="D369" s="71"/>
      <c r="E369" s="71"/>
      <c r="F369" s="71"/>
      <c r="G369" s="71"/>
      <c r="H369" s="71"/>
      <c r="I369" s="71"/>
      <c r="J369" s="71"/>
      <c r="P369" s="71"/>
    </row>
    <row r="370" spans="2:16">
      <c r="B370" s="76"/>
      <c r="C370" s="71"/>
      <c r="D370" s="71"/>
      <c r="E370" s="71"/>
      <c r="F370" s="71"/>
      <c r="G370" s="71"/>
      <c r="H370" s="71"/>
      <c r="I370" s="71"/>
      <c r="J370" s="71"/>
      <c r="P370" s="71"/>
    </row>
    <row r="371" spans="2:16">
      <c r="B371" s="76"/>
      <c r="C371" s="71"/>
      <c r="D371" s="71"/>
      <c r="E371" s="71"/>
      <c r="F371" s="71"/>
      <c r="G371" s="71"/>
      <c r="H371" s="71"/>
      <c r="I371" s="71"/>
      <c r="J371" s="71"/>
      <c r="P371" s="71"/>
    </row>
    <row r="372" spans="2:16">
      <c r="B372" s="76"/>
      <c r="C372" s="71"/>
      <c r="D372" s="71"/>
      <c r="E372" s="71"/>
      <c r="F372" s="71"/>
      <c r="G372" s="71"/>
      <c r="H372" s="71"/>
      <c r="I372" s="71"/>
      <c r="J372" s="71"/>
      <c r="P372" s="71"/>
    </row>
    <row r="373" spans="2:16">
      <c r="B373" s="76"/>
      <c r="C373" s="71"/>
      <c r="D373" s="71"/>
      <c r="E373" s="71"/>
      <c r="F373" s="71"/>
      <c r="G373" s="71"/>
      <c r="H373" s="71"/>
      <c r="I373" s="71"/>
      <c r="J373" s="71"/>
      <c r="P373" s="71"/>
    </row>
    <row r="374" spans="2:16">
      <c r="B374" s="76"/>
      <c r="C374" s="71"/>
      <c r="D374" s="71"/>
      <c r="E374" s="71"/>
      <c r="F374" s="71"/>
      <c r="G374" s="71"/>
      <c r="H374" s="71"/>
      <c r="I374" s="71"/>
      <c r="J374" s="71"/>
      <c r="P374" s="71"/>
    </row>
    <row r="375" spans="2:16">
      <c r="B375" s="76"/>
      <c r="C375" s="71"/>
      <c r="D375" s="71"/>
      <c r="E375" s="71"/>
      <c r="F375" s="71"/>
      <c r="G375" s="71"/>
      <c r="H375" s="71"/>
      <c r="I375" s="71"/>
      <c r="J375" s="71"/>
      <c r="P375" s="71"/>
    </row>
    <row r="376" spans="2:16">
      <c r="B376" s="76"/>
      <c r="C376" s="71"/>
      <c r="D376" s="71"/>
      <c r="E376" s="71"/>
      <c r="F376" s="71"/>
      <c r="G376" s="71"/>
      <c r="H376" s="71"/>
      <c r="I376" s="71"/>
      <c r="J376" s="71"/>
      <c r="P376" s="71"/>
    </row>
    <row r="377" spans="2:16">
      <c r="B377" s="76"/>
      <c r="C377" s="71"/>
      <c r="D377" s="71"/>
      <c r="E377" s="71"/>
      <c r="F377" s="71"/>
      <c r="G377" s="71"/>
      <c r="H377" s="71"/>
      <c r="I377" s="71"/>
      <c r="J377" s="71"/>
      <c r="P377" s="71"/>
    </row>
    <row r="378" spans="2:16">
      <c r="B378" s="76"/>
      <c r="C378" s="71"/>
      <c r="D378" s="71"/>
      <c r="E378" s="71"/>
      <c r="F378" s="71"/>
      <c r="G378" s="71"/>
      <c r="H378" s="71"/>
      <c r="I378" s="71"/>
      <c r="J378" s="71"/>
      <c r="P378" s="71"/>
    </row>
    <row r="379" spans="2:16">
      <c r="B379" s="76"/>
      <c r="C379" s="71"/>
      <c r="D379" s="71"/>
      <c r="E379" s="71"/>
      <c r="F379" s="71"/>
      <c r="G379" s="71"/>
      <c r="H379" s="71"/>
      <c r="I379" s="71"/>
      <c r="J379" s="71"/>
      <c r="P379" s="71"/>
    </row>
    <row r="380" spans="2:16">
      <c r="B380" s="76"/>
      <c r="C380" s="71"/>
      <c r="D380" s="71"/>
      <c r="E380" s="71"/>
      <c r="F380" s="71"/>
      <c r="G380" s="71"/>
      <c r="H380" s="71"/>
      <c r="I380" s="71"/>
      <c r="J380" s="71"/>
      <c r="P380" s="71"/>
    </row>
    <row r="381" spans="2:16">
      <c r="B381" s="76"/>
      <c r="C381" s="71"/>
      <c r="D381" s="71"/>
      <c r="E381" s="71"/>
      <c r="F381" s="71"/>
      <c r="G381" s="71"/>
      <c r="H381" s="71"/>
      <c r="I381" s="71"/>
      <c r="J381" s="71"/>
      <c r="P381" s="71"/>
    </row>
    <row r="382" spans="2:16">
      <c r="B382" s="76"/>
      <c r="C382" s="71"/>
      <c r="D382" s="71"/>
      <c r="E382" s="71"/>
      <c r="F382" s="71"/>
      <c r="G382" s="71"/>
      <c r="H382" s="71"/>
      <c r="I382" s="71"/>
      <c r="J382" s="71"/>
      <c r="P382" s="71"/>
    </row>
    <row r="383" spans="2:16">
      <c r="B383" s="76"/>
      <c r="C383" s="71"/>
      <c r="D383" s="71"/>
      <c r="E383" s="71"/>
      <c r="F383" s="71"/>
      <c r="G383" s="71"/>
      <c r="H383" s="71"/>
      <c r="I383" s="71"/>
      <c r="J383" s="71"/>
      <c r="P383" s="71"/>
    </row>
    <row r="384" spans="2:16">
      <c r="B384" s="76"/>
      <c r="C384" s="71"/>
      <c r="D384" s="71"/>
      <c r="E384" s="71"/>
      <c r="F384" s="71"/>
      <c r="G384" s="71"/>
      <c r="H384" s="71"/>
      <c r="I384" s="71"/>
      <c r="J384" s="71"/>
      <c r="P384" s="71"/>
    </row>
    <row r="385" spans="2:16">
      <c r="B385" s="76"/>
      <c r="C385" s="71"/>
      <c r="D385" s="71"/>
      <c r="E385" s="71"/>
      <c r="F385" s="71"/>
      <c r="G385" s="71"/>
      <c r="H385" s="71"/>
      <c r="I385" s="71"/>
      <c r="J385" s="71"/>
      <c r="P385" s="71"/>
    </row>
    <row r="386" spans="2:16">
      <c r="B386" s="69"/>
      <c r="C386" s="72"/>
      <c r="D386" s="72"/>
      <c r="E386" s="69"/>
      <c r="F386" s="69"/>
      <c r="G386" s="69"/>
      <c r="H386" s="69"/>
      <c r="I386" s="69"/>
      <c r="J386" s="69"/>
      <c r="P386" s="69"/>
    </row>
    <row r="387" spans="2:16">
      <c r="E387" s="20"/>
    </row>
    <row r="388" spans="2:16">
      <c r="E388" s="20"/>
    </row>
    <row r="389" spans="2:16">
      <c r="E389" s="20"/>
    </row>
    <row r="390" spans="2:16">
      <c r="E390" s="20"/>
    </row>
    <row r="391" spans="2:16">
      <c r="E391" s="20"/>
    </row>
    <row r="392" spans="2:16">
      <c r="E392" s="20"/>
      <c r="P392" s="23"/>
    </row>
    <row r="393" spans="2:16">
      <c r="E393" s="20"/>
      <c r="P393" s="23"/>
    </row>
    <row r="394" spans="2:16">
      <c r="E394" s="20"/>
      <c r="P394" s="28"/>
    </row>
    <row r="395" spans="2:16">
      <c r="B395" s="28"/>
      <c r="E395" s="20"/>
      <c r="P395" s="69"/>
    </row>
    <row r="396" spans="2:16">
      <c r="B396" s="28"/>
      <c r="E396" s="20"/>
    </row>
    <row r="397" spans="2:16">
      <c r="B397" s="28"/>
      <c r="E397" s="20"/>
    </row>
    <row r="398" spans="2:16">
      <c r="B398" s="28"/>
      <c r="C398" s="22"/>
      <c r="D398" s="22"/>
      <c r="E398" s="22"/>
      <c r="F398" s="22"/>
      <c r="G398" s="22"/>
      <c r="H398" s="22"/>
      <c r="I398" s="22"/>
      <c r="J398" s="22"/>
      <c r="P398" s="22"/>
    </row>
    <row r="399" spans="2:16">
      <c r="B399" s="28"/>
      <c r="C399" s="22"/>
      <c r="D399" s="22"/>
      <c r="E399" s="22"/>
      <c r="F399" s="22"/>
      <c r="G399" s="22"/>
      <c r="H399" s="22"/>
      <c r="I399" s="22"/>
      <c r="J399" s="22"/>
      <c r="P399" s="22"/>
    </row>
    <row r="400" spans="2:16">
      <c r="B400" s="28"/>
      <c r="C400" s="73"/>
      <c r="D400" s="73"/>
      <c r="E400" s="28"/>
      <c r="F400" s="28"/>
      <c r="G400" s="28"/>
      <c r="H400" s="28"/>
      <c r="I400" s="28"/>
      <c r="J400" s="28"/>
      <c r="P400" s="28"/>
    </row>
    <row r="401" spans="2:16">
      <c r="B401" s="69"/>
      <c r="C401" s="72"/>
      <c r="D401" s="72"/>
      <c r="E401" s="69"/>
      <c r="F401" s="69"/>
      <c r="G401" s="69"/>
      <c r="H401" s="69"/>
      <c r="I401" s="69"/>
      <c r="J401" s="69"/>
      <c r="P401" s="69"/>
    </row>
    <row r="402" spans="2:16">
      <c r="B402" s="76"/>
      <c r="C402" s="74"/>
      <c r="D402" s="74"/>
      <c r="E402" s="74"/>
      <c r="F402" s="74"/>
      <c r="G402" s="74"/>
      <c r="H402" s="74"/>
      <c r="I402" s="74"/>
      <c r="J402" s="74"/>
      <c r="P402" s="74"/>
    </row>
    <row r="403" spans="2:16">
      <c r="B403" s="76"/>
      <c r="C403" s="74"/>
      <c r="D403" s="74"/>
      <c r="E403" s="74"/>
      <c r="F403" s="74"/>
      <c r="G403" s="74"/>
      <c r="H403" s="74"/>
      <c r="I403" s="74"/>
      <c r="J403" s="74"/>
      <c r="P403" s="74"/>
    </row>
    <row r="404" spans="2:16">
      <c r="B404" s="76"/>
      <c r="C404" s="74"/>
      <c r="D404" s="74"/>
      <c r="E404" s="74"/>
      <c r="F404" s="74"/>
      <c r="G404" s="74"/>
      <c r="H404" s="74"/>
      <c r="I404" s="74"/>
      <c r="J404" s="74"/>
      <c r="P404" s="74"/>
    </row>
    <row r="405" spans="2:16">
      <c r="B405" s="76"/>
      <c r="C405" s="74"/>
      <c r="D405" s="74"/>
      <c r="E405" s="74"/>
      <c r="F405" s="74"/>
      <c r="G405" s="74"/>
      <c r="H405" s="74"/>
      <c r="I405" s="74"/>
      <c r="J405" s="74"/>
      <c r="P405" s="74"/>
    </row>
    <row r="406" spans="2:16">
      <c r="B406" s="76"/>
      <c r="C406" s="74"/>
      <c r="D406" s="74"/>
      <c r="E406" s="74"/>
      <c r="F406" s="74"/>
      <c r="G406" s="74"/>
      <c r="H406" s="74"/>
      <c r="I406" s="74"/>
      <c r="J406" s="74"/>
      <c r="P406" s="74"/>
    </row>
    <row r="407" spans="2:16">
      <c r="B407" s="76"/>
      <c r="C407" s="74"/>
      <c r="D407" s="74"/>
      <c r="E407" s="74"/>
      <c r="F407" s="74"/>
      <c r="G407" s="74"/>
      <c r="H407" s="74"/>
      <c r="I407" s="74"/>
      <c r="J407" s="74"/>
      <c r="P407" s="74"/>
    </row>
    <row r="408" spans="2:16">
      <c r="B408" s="76"/>
      <c r="C408" s="74"/>
      <c r="D408" s="74"/>
      <c r="E408" s="74"/>
      <c r="F408" s="74"/>
      <c r="G408" s="74"/>
      <c r="H408" s="74"/>
      <c r="I408" s="74"/>
      <c r="J408" s="74"/>
      <c r="P408" s="74"/>
    </row>
    <row r="409" spans="2:16">
      <c r="B409" s="76"/>
      <c r="C409" s="74"/>
      <c r="D409" s="74"/>
      <c r="E409" s="74"/>
      <c r="F409" s="74"/>
      <c r="G409" s="74"/>
      <c r="H409" s="74"/>
      <c r="I409" s="74"/>
      <c r="J409" s="74"/>
      <c r="P409" s="74"/>
    </row>
    <row r="410" spans="2:16">
      <c r="B410" s="76"/>
      <c r="C410" s="74"/>
      <c r="D410" s="74"/>
      <c r="E410" s="74"/>
      <c r="F410" s="74"/>
      <c r="G410" s="74"/>
      <c r="H410" s="74"/>
      <c r="I410" s="74"/>
      <c r="J410" s="74"/>
      <c r="P410" s="74"/>
    </row>
    <row r="411" spans="2:16">
      <c r="B411" s="76"/>
      <c r="C411" s="74"/>
      <c r="D411" s="74"/>
      <c r="E411" s="74"/>
      <c r="F411" s="74"/>
      <c r="G411" s="74"/>
      <c r="H411" s="74"/>
      <c r="I411" s="74"/>
      <c r="J411" s="74"/>
      <c r="P411" s="74"/>
    </row>
    <row r="412" spans="2:16">
      <c r="B412" s="76"/>
      <c r="C412" s="74"/>
      <c r="D412" s="74"/>
      <c r="E412" s="74"/>
      <c r="F412" s="74"/>
      <c r="G412" s="74"/>
      <c r="H412" s="74"/>
      <c r="I412" s="74"/>
      <c r="J412" s="74"/>
      <c r="P412" s="74"/>
    </row>
    <row r="413" spans="2:16">
      <c r="B413" s="76"/>
      <c r="C413" s="74"/>
      <c r="D413" s="74"/>
      <c r="E413" s="74"/>
      <c r="F413" s="74"/>
      <c r="G413" s="74"/>
      <c r="H413" s="74"/>
      <c r="I413" s="74"/>
      <c r="J413" s="74"/>
      <c r="P413" s="74"/>
    </row>
    <row r="414" spans="2:16">
      <c r="B414" s="76"/>
      <c r="C414" s="74"/>
      <c r="D414" s="74"/>
      <c r="E414" s="74"/>
      <c r="F414" s="74"/>
      <c r="G414" s="74"/>
      <c r="H414" s="74"/>
      <c r="I414" s="74"/>
      <c r="J414" s="74"/>
      <c r="P414" s="74"/>
    </row>
    <row r="415" spans="2:16">
      <c r="B415" s="76"/>
      <c r="C415" s="74"/>
      <c r="D415" s="74"/>
      <c r="E415" s="74"/>
      <c r="F415" s="74"/>
      <c r="G415" s="74"/>
      <c r="H415" s="74"/>
      <c r="I415" s="74"/>
      <c r="J415" s="74"/>
      <c r="P415" s="74"/>
    </row>
    <row r="416" spans="2:16">
      <c r="B416" s="76"/>
      <c r="C416" s="74"/>
      <c r="D416" s="74"/>
      <c r="E416" s="74"/>
      <c r="F416" s="74"/>
      <c r="G416" s="74"/>
      <c r="H416" s="74"/>
      <c r="I416" s="74"/>
      <c r="J416" s="74"/>
      <c r="P416" s="74"/>
    </row>
    <row r="417" spans="2:16">
      <c r="B417" s="76"/>
      <c r="C417" s="74"/>
      <c r="D417" s="74"/>
      <c r="E417" s="74"/>
      <c r="F417" s="74"/>
      <c r="G417" s="74"/>
      <c r="H417" s="74"/>
      <c r="I417" s="74"/>
      <c r="J417" s="74"/>
      <c r="P417" s="74"/>
    </row>
    <row r="418" spans="2:16">
      <c r="B418" s="76"/>
      <c r="C418" s="74"/>
      <c r="D418" s="74"/>
      <c r="E418" s="74"/>
      <c r="F418" s="74"/>
      <c r="G418" s="74"/>
      <c r="H418" s="74"/>
      <c r="I418" s="74"/>
      <c r="J418" s="74"/>
      <c r="P418" s="74"/>
    </row>
    <row r="419" spans="2:16">
      <c r="B419" s="76"/>
      <c r="C419" s="74"/>
      <c r="D419" s="74"/>
      <c r="E419" s="74"/>
      <c r="F419" s="74"/>
      <c r="G419" s="74"/>
      <c r="H419" s="74"/>
      <c r="I419" s="74"/>
      <c r="J419" s="74"/>
      <c r="P419" s="74"/>
    </row>
    <row r="420" spans="2:16">
      <c r="B420" s="76"/>
      <c r="C420" s="74"/>
      <c r="D420" s="74"/>
      <c r="E420" s="74"/>
      <c r="F420" s="74"/>
      <c r="G420" s="74"/>
      <c r="H420" s="74"/>
      <c r="I420" s="74"/>
      <c r="J420" s="74"/>
      <c r="P420" s="74"/>
    </row>
    <row r="421" spans="2:16">
      <c r="B421" s="76"/>
      <c r="C421" s="74"/>
      <c r="D421" s="74"/>
      <c r="E421" s="74"/>
      <c r="F421" s="74"/>
      <c r="G421" s="74"/>
      <c r="H421" s="74"/>
      <c r="I421" s="74"/>
      <c r="J421" s="74"/>
      <c r="P421" s="74"/>
    </row>
    <row r="422" spans="2:16">
      <c r="B422" s="76"/>
      <c r="C422" s="74"/>
      <c r="D422" s="74"/>
      <c r="E422" s="74"/>
      <c r="F422" s="74"/>
      <c r="G422" s="74"/>
      <c r="H422" s="74"/>
      <c r="I422" s="74"/>
      <c r="J422" s="74"/>
      <c r="P422" s="74"/>
    </row>
    <row r="423" spans="2:16">
      <c r="B423" s="76"/>
      <c r="C423" s="74"/>
      <c r="D423" s="74"/>
      <c r="E423" s="74"/>
      <c r="F423" s="74"/>
      <c r="G423" s="74"/>
      <c r="H423" s="74"/>
      <c r="I423" s="74"/>
      <c r="J423" s="74"/>
      <c r="P423" s="74"/>
    </row>
    <row r="424" spans="2:16">
      <c r="B424" s="76"/>
      <c r="C424" s="74"/>
      <c r="D424" s="74"/>
      <c r="E424" s="74"/>
      <c r="F424" s="74"/>
      <c r="G424" s="74"/>
      <c r="H424" s="74"/>
      <c r="I424" s="74"/>
      <c r="J424" s="74"/>
      <c r="P424" s="74"/>
    </row>
    <row r="425" spans="2:16">
      <c r="B425" s="76"/>
      <c r="C425" s="74"/>
      <c r="D425" s="74"/>
      <c r="E425" s="74"/>
      <c r="F425" s="74"/>
      <c r="G425" s="74"/>
      <c r="H425" s="74"/>
      <c r="I425" s="74"/>
      <c r="J425" s="74"/>
      <c r="P425" s="74"/>
    </row>
    <row r="426" spans="2:16">
      <c r="B426" s="69"/>
      <c r="C426" s="72"/>
      <c r="D426" s="72"/>
      <c r="E426" s="69"/>
      <c r="F426" s="69"/>
      <c r="G426" s="69"/>
      <c r="H426" s="69"/>
      <c r="I426" s="69"/>
      <c r="J426" s="69"/>
      <c r="P426" s="69"/>
    </row>
    <row r="427" spans="2:16">
      <c r="E427" s="20"/>
    </row>
    <row r="428" spans="2:16">
      <c r="E428" s="20"/>
    </row>
    <row r="429" spans="2:16">
      <c r="E429" s="20"/>
    </row>
    <row r="430" spans="2:16">
      <c r="E430" s="20"/>
    </row>
    <row r="431" spans="2:16">
      <c r="E431" s="20"/>
      <c r="P431" s="23"/>
    </row>
    <row r="432" spans="2:16">
      <c r="E432" s="20"/>
      <c r="P432" s="23"/>
    </row>
    <row r="433" spans="2:16">
      <c r="E433" s="20"/>
      <c r="P433" s="28"/>
    </row>
    <row r="434" spans="2:16">
      <c r="E434" s="20"/>
      <c r="P434" s="69"/>
    </row>
    <row r="435" spans="2:16">
      <c r="B435" s="28"/>
      <c r="E435" s="20"/>
    </row>
    <row r="436" spans="2:16">
      <c r="B436" s="28"/>
      <c r="E436" s="20"/>
    </row>
    <row r="437" spans="2:16">
      <c r="B437" s="28"/>
      <c r="E437" s="20"/>
    </row>
    <row r="438" spans="2:16">
      <c r="B438" s="28"/>
      <c r="C438" s="22"/>
      <c r="D438" s="22"/>
      <c r="E438" s="22"/>
      <c r="F438" s="22"/>
      <c r="G438" s="22"/>
      <c r="H438" s="22"/>
      <c r="I438" s="22"/>
      <c r="J438" s="22"/>
      <c r="P438" s="22"/>
    </row>
    <row r="439" spans="2:16">
      <c r="B439" s="28"/>
      <c r="C439" s="22"/>
      <c r="D439" s="22"/>
      <c r="E439" s="22"/>
      <c r="F439" s="22"/>
      <c r="G439" s="22"/>
      <c r="H439" s="22"/>
      <c r="I439" s="22"/>
      <c r="J439" s="22"/>
      <c r="P439" s="22"/>
    </row>
    <row r="440" spans="2:16">
      <c r="B440" s="28"/>
      <c r="C440" s="73"/>
      <c r="D440" s="73"/>
      <c r="E440" s="28"/>
      <c r="F440" s="28"/>
      <c r="G440" s="28"/>
      <c r="H440" s="28"/>
      <c r="I440" s="28"/>
      <c r="J440" s="28"/>
      <c r="P440" s="28"/>
    </row>
    <row r="441" spans="2:16">
      <c r="B441" s="69"/>
      <c r="C441" s="72"/>
      <c r="D441" s="72"/>
      <c r="E441" s="69"/>
      <c r="F441" s="69"/>
      <c r="G441" s="69"/>
      <c r="H441" s="69"/>
      <c r="I441" s="69"/>
      <c r="J441" s="69"/>
      <c r="P441" s="69"/>
    </row>
    <row r="442" spans="2:16">
      <c r="B442" s="76"/>
      <c r="C442" s="74"/>
      <c r="D442" s="74"/>
      <c r="E442" s="74"/>
      <c r="F442" s="74"/>
      <c r="G442" s="74"/>
      <c r="H442" s="74"/>
      <c r="I442" s="74"/>
      <c r="J442" s="74"/>
      <c r="P442" s="74"/>
    </row>
    <row r="443" spans="2:16">
      <c r="B443" s="76"/>
      <c r="C443" s="74"/>
      <c r="D443" s="74"/>
      <c r="E443" s="74"/>
      <c r="F443" s="74"/>
      <c r="G443" s="74"/>
      <c r="H443" s="74"/>
      <c r="I443" s="74"/>
      <c r="J443" s="74"/>
      <c r="P443" s="74"/>
    </row>
    <row r="444" spans="2:16">
      <c r="B444" s="76"/>
      <c r="C444" s="74"/>
      <c r="D444" s="74"/>
      <c r="E444" s="74"/>
      <c r="F444" s="74"/>
      <c r="G444" s="74"/>
      <c r="H444" s="74"/>
      <c r="I444" s="74"/>
      <c r="J444" s="74"/>
      <c r="P444" s="74"/>
    </row>
    <row r="445" spans="2:16">
      <c r="B445" s="76"/>
      <c r="C445" s="74"/>
      <c r="D445" s="74"/>
      <c r="E445" s="74"/>
      <c r="F445" s="74"/>
      <c r="G445" s="74"/>
      <c r="H445" s="74"/>
      <c r="I445" s="74"/>
      <c r="J445" s="74"/>
      <c r="P445" s="74"/>
    </row>
    <row r="446" spans="2:16">
      <c r="B446" s="76"/>
      <c r="C446" s="74"/>
      <c r="D446" s="74"/>
      <c r="E446" s="74"/>
      <c r="F446" s="74"/>
      <c r="G446" s="74"/>
      <c r="H446" s="74"/>
      <c r="I446" s="74"/>
      <c r="J446" s="74"/>
      <c r="P446" s="74"/>
    </row>
    <row r="447" spans="2:16">
      <c r="B447" s="76"/>
      <c r="C447" s="74"/>
      <c r="D447" s="74"/>
      <c r="E447" s="74"/>
      <c r="F447" s="74"/>
      <c r="G447" s="74"/>
      <c r="H447" s="74"/>
      <c r="I447" s="74"/>
      <c r="J447" s="74"/>
      <c r="P447" s="74"/>
    </row>
    <row r="448" spans="2:16">
      <c r="B448" s="76"/>
      <c r="C448" s="74"/>
      <c r="D448" s="74"/>
      <c r="E448" s="74"/>
      <c r="F448" s="74"/>
      <c r="G448" s="74"/>
      <c r="H448" s="74"/>
      <c r="I448" s="74"/>
      <c r="J448" s="74"/>
      <c r="P448" s="74"/>
    </row>
    <row r="449" spans="2:16">
      <c r="B449" s="76"/>
      <c r="C449" s="74"/>
      <c r="D449" s="74"/>
      <c r="E449" s="74"/>
      <c r="F449" s="74"/>
      <c r="G449" s="74"/>
      <c r="H449" s="74"/>
      <c r="I449" s="74"/>
      <c r="J449" s="74"/>
      <c r="P449" s="74"/>
    </row>
    <row r="450" spans="2:16">
      <c r="B450" s="76"/>
      <c r="C450" s="74"/>
      <c r="D450" s="74"/>
      <c r="E450" s="74"/>
      <c r="F450" s="74"/>
      <c r="G450" s="74"/>
      <c r="H450" s="74"/>
      <c r="I450" s="74"/>
      <c r="J450" s="74"/>
      <c r="P450" s="74"/>
    </row>
    <row r="451" spans="2:16">
      <c r="B451" s="76"/>
      <c r="C451" s="74"/>
      <c r="D451" s="74"/>
      <c r="E451" s="74"/>
      <c r="F451" s="74"/>
      <c r="G451" s="74"/>
      <c r="H451" s="74"/>
      <c r="I451" s="74"/>
      <c r="J451" s="74"/>
      <c r="P451" s="74"/>
    </row>
    <row r="452" spans="2:16">
      <c r="B452" s="76"/>
      <c r="C452" s="74"/>
      <c r="D452" s="74"/>
      <c r="E452" s="74"/>
      <c r="F452" s="74"/>
      <c r="G452" s="74"/>
      <c r="H452" s="74"/>
      <c r="I452" s="74"/>
      <c r="J452" s="74"/>
      <c r="P452" s="74"/>
    </row>
    <row r="453" spans="2:16">
      <c r="B453" s="76"/>
      <c r="C453" s="74"/>
      <c r="D453" s="74"/>
      <c r="E453" s="74"/>
      <c r="F453" s="74"/>
      <c r="G453" s="74"/>
      <c r="H453" s="74"/>
      <c r="I453" s="74"/>
      <c r="J453" s="74"/>
      <c r="P453" s="74"/>
    </row>
    <row r="454" spans="2:16">
      <c r="B454" s="76"/>
      <c r="C454" s="74"/>
      <c r="D454" s="74"/>
      <c r="E454" s="74"/>
      <c r="F454" s="74"/>
      <c r="G454" s="74"/>
      <c r="H454" s="74"/>
      <c r="I454" s="74"/>
      <c r="J454" s="74"/>
      <c r="P454" s="74"/>
    </row>
    <row r="455" spans="2:16">
      <c r="B455" s="76"/>
      <c r="C455" s="74"/>
      <c r="D455" s="74"/>
      <c r="E455" s="74"/>
      <c r="F455" s="74"/>
      <c r="G455" s="74"/>
      <c r="H455" s="74"/>
      <c r="I455" s="74"/>
      <c r="J455" s="74"/>
      <c r="P455" s="74"/>
    </row>
    <row r="456" spans="2:16">
      <c r="B456" s="76"/>
      <c r="C456" s="74"/>
      <c r="D456" s="74"/>
      <c r="E456" s="74"/>
      <c r="F456" s="74"/>
      <c r="G456" s="74"/>
      <c r="H456" s="74"/>
      <c r="I456" s="74"/>
      <c r="J456" s="74"/>
      <c r="P456" s="74"/>
    </row>
    <row r="457" spans="2:16">
      <c r="B457" s="76"/>
      <c r="C457" s="74"/>
      <c r="D457" s="74"/>
      <c r="E457" s="74"/>
      <c r="F457" s="74"/>
      <c r="G457" s="74"/>
      <c r="H457" s="74"/>
      <c r="I457" s="74"/>
      <c r="J457" s="74"/>
      <c r="P457" s="74"/>
    </row>
    <row r="458" spans="2:16">
      <c r="B458" s="76"/>
      <c r="C458" s="74"/>
      <c r="D458" s="74"/>
      <c r="E458" s="74"/>
      <c r="F458" s="74"/>
      <c r="G458" s="74"/>
      <c r="H458" s="74"/>
      <c r="I458" s="74"/>
      <c r="J458" s="74"/>
      <c r="P458" s="74"/>
    </row>
    <row r="459" spans="2:16">
      <c r="B459" s="76"/>
      <c r="C459" s="74"/>
      <c r="D459" s="74"/>
      <c r="E459" s="74"/>
      <c r="F459" s="74"/>
      <c r="G459" s="74"/>
      <c r="H459" s="74"/>
      <c r="I459" s="74"/>
      <c r="J459" s="74"/>
      <c r="P459" s="74"/>
    </row>
    <row r="460" spans="2:16">
      <c r="B460" s="76"/>
      <c r="C460" s="74"/>
      <c r="D460" s="74"/>
      <c r="E460" s="74"/>
      <c r="F460" s="74"/>
      <c r="G460" s="74"/>
      <c r="H460" s="74"/>
      <c r="I460" s="74"/>
      <c r="J460" s="74"/>
      <c r="P460" s="74"/>
    </row>
    <row r="461" spans="2:16">
      <c r="B461" s="76"/>
      <c r="C461" s="74"/>
      <c r="D461" s="74"/>
      <c r="E461" s="74"/>
      <c r="F461" s="74"/>
      <c r="G461" s="74"/>
      <c r="H461" s="74"/>
      <c r="I461" s="74"/>
      <c r="J461" s="74"/>
      <c r="P461" s="74"/>
    </row>
    <row r="462" spans="2:16">
      <c r="B462" s="76"/>
      <c r="C462" s="74"/>
      <c r="D462" s="74"/>
      <c r="E462" s="74"/>
      <c r="F462" s="74"/>
      <c r="G462" s="74"/>
      <c r="H462" s="74"/>
      <c r="I462" s="74"/>
      <c r="J462" s="74"/>
      <c r="P462" s="74"/>
    </row>
    <row r="463" spans="2:16">
      <c r="B463" s="76"/>
      <c r="C463" s="74"/>
      <c r="D463" s="74"/>
      <c r="E463" s="74"/>
      <c r="F463" s="74"/>
      <c r="G463" s="74"/>
      <c r="H463" s="74"/>
      <c r="I463" s="74"/>
      <c r="J463" s="74"/>
      <c r="P463" s="74"/>
    </row>
    <row r="464" spans="2:16">
      <c r="B464" s="76"/>
      <c r="C464" s="74"/>
      <c r="D464" s="74"/>
      <c r="E464" s="74"/>
      <c r="F464" s="74"/>
      <c r="G464" s="74"/>
      <c r="H464" s="74"/>
      <c r="I464" s="74"/>
      <c r="J464" s="74"/>
      <c r="P464" s="74"/>
    </row>
    <row r="465" spans="2:16">
      <c r="B465" s="76"/>
      <c r="C465" s="74"/>
      <c r="D465" s="74"/>
      <c r="E465" s="74"/>
      <c r="F465" s="74"/>
      <c r="G465" s="74"/>
      <c r="H465" s="74"/>
      <c r="I465" s="74"/>
      <c r="J465" s="74"/>
      <c r="P465" s="74"/>
    </row>
    <row r="466" spans="2:16">
      <c r="B466" s="69"/>
      <c r="C466" s="69"/>
      <c r="D466" s="69"/>
      <c r="E466" s="69"/>
      <c r="F466" s="69"/>
      <c r="G466" s="69"/>
      <c r="H466" s="69"/>
      <c r="I466" s="69"/>
      <c r="J466" s="69"/>
      <c r="P466" s="69"/>
    </row>
    <row r="467" spans="2:16">
      <c r="E467" s="20"/>
    </row>
    <row r="468" spans="2:16">
      <c r="E468" s="20"/>
    </row>
    <row r="469" spans="2:16">
      <c r="E469" s="20"/>
    </row>
    <row r="470" spans="2:16">
      <c r="E470" s="20"/>
      <c r="P470" s="23"/>
    </row>
    <row r="471" spans="2:16">
      <c r="E471" s="20"/>
      <c r="P471" s="23"/>
    </row>
    <row r="472" spans="2:16">
      <c r="E472" s="20"/>
      <c r="P472" s="23"/>
    </row>
    <row r="473" spans="2:16">
      <c r="E473" s="20"/>
      <c r="P473" s="69"/>
    </row>
    <row r="474" spans="2:16">
      <c r="E474" s="20"/>
    </row>
    <row r="475" spans="2:16">
      <c r="B475" s="28"/>
      <c r="E475" s="20"/>
    </row>
    <row r="476" spans="2:16">
      <c r="B476" s="28"/>
      <c r="E476" s="20"/>
    </row>
    <row r="477" spans="2:16">
      <c r="B477" s="28"/>
      <c r="E477" s="20"/>
    </row>
    <row r="478" spans="2:16">
      <c r="B478" s="28"/>
      <c r="C478" s="22"/>
      <c r="D478" s="22"/>
      <c r="E478" s="22"/>
      <c r="F478" s="22"/>
      <c r="G478" s="22"/>
      <c r="H478" s="22"/>
      <c r="I478" s="22"/>
      <c r="J478" s="22"/>
      <c r="P478" s="22"/>
    </row>
    <row r="479" spans="2:16">
      <c r="B479" s="28"/>
      <c r="C479" s="22"/>
      <c r="D479" s="22"/>
      <c r="E479" s="22"/>
      <c r="F479" s="22"/>
      <c r="G479" s="22"/>
      <c r="H479" s="22"/>
      <c r="I479" s="22"/>
      <c r="J479" s="22"/>
      <c r="P479" s="22"/>
    </row>
    <row r="480" spans="2:16">
      <c r="B480" s="28"/>
      <c r="C480" s="23"/>
      <c r="D480" s="23"/>
      <c r="E480" s="23"/>
      <c r="F480" s="23"/>
      <c r="G480" s="23"/>
      <c r="H480" s="23"/>
      <c r="I480" s="23"/>
      <c r="J480" s="23"/>
      <c r="P480" s="23"/>
    </row>
    <row r="481" spans="2:16">
      <c r="B481" s="69"/>
      <c r="C481" s="69"/>
      <c r="D481" s="69"/>
      <c r="E481" s="69"/>
      <c r="F481" s="69"/>
      <c r="G481" s="69"/>
      <c r="H481" s="69"/>
      <c r="I481" s="69"/>
      <c r="J481" s="69"/>
      <c r="P481" s="69"/>
    </row>
    <row r="482" spans="2:16">
      <c r="B482" s="76"/>
      <c r="C482" s="71"/>
      <c r="D482" s="71"/>
      <c r="E482" s="71"/>
      <c r="F482" s="71"/>
      <c r="G482" s="71"/>
      <c r="H482" s="71"/>
      <c r="I482" s="71"/>
      <c r="J482" s="71"/>
      <c r="P482" s="71"/>
    </row>
    <row r="483" spans="2:16">
      <c r="B483" s="76"/>
      <c r="C483" s="71"/>
      <c r="D483" s="71"/>
      <c r="E483" s="71"/>
      <c r="F483" s="71"/>
      <c r="G483" s="71"/>
      <c r="H483" s="71"/>
      <c r="I483" s="71"/>
      <c r="J483" s="71"/>
      <c r="P483" s="71"/>
    </row>
    <row r="484" spans="2:16">
      <c r="B484" s="76"/>
      <c r="C484" s="71"/>
      <c r="D484" s="71"/>
      <c r="E484" s="71"/>
      <c r="F484" s="71"/>
      <c r="G484" s="71"/>
      <c r="H484" s="71"/>
      <c r="I484" s="71"/>
      <c r="J484" s="71"/>
      <c r="P484" s="71"/>
    </row>
    <row r="485" spans="2:16">
      <c r="B485" s="76"/>
      <c r="C485" s="71"/>
      <c r="D485" s="71"/>
      <c r="E485" s="71"/>
      <c r="F485" s="71"/>
      <c r="G485" s="71"/>
      <c r="H485" s="71"/>
      <c r="I485" s="71"/>
      <c r="J485" s="71"/>
      <c r="P485" s="71"/>
    </row>
    <row r="486" spans="2:16">
      <c r="B486" s="76"/>
      <c r="C486" s="71"/>
      <c r="D486" s="71"/>
      <c r="E486" s="71"/>
      <c r="F486" s="71"/>
      <c r="G486" s="71"/>
      <c r="H486" s="71"/>
      <c r="I486" s="71"/>
      <c r="J486" s="71"/>
      <c r="P486" s="71"/>
    </row>
    <row r="487" spans="2:16">
      <c r="B487" s="76"/>
      <c r="C487" s="71"/>
      <c r="D487" s="71"/>
      <c r="E487" s="71"/>
      <c r="F487" s="71"/>
      <c r="G487" s="71"/>
      <c r="H487" s="71"/>
      <c r="I487" s="71"/>
      <c r="J487" s="71"/>
      <c r="P487" s="71"/>
    </row>
    <row r="488" spans="2:16">
      <c r="B488" s="76"/>
      <c r="C488" s="71"/>
      <c r="D488" s="71"/>
      <c r="E488" s="71"/>
      <c r="F488" s="71"/>
      <c r="G488" s="71"/>
      <c r="H488" s="71"/>
      <c r="I488" s="71"/>
      <c r="J488" s="71"/>
      <c r="P488" s="71"/>
    </row>
    <row r="489" spans="2:16">
      <c r="B489" s="76"/>
      <c r="C489" s="71"/>
      <c r="D489" s="71"/>
      <c r="E489" s="71"/>
      <c r="F489" s="71"/>
      <c r="G489" s="71"/>
      <c r="H489" s="71"/>
      <c r="I489" s="71"/>
      <c r="J489" s="71"/>
      <c r="P489" s="71"/>
    </row>
    <row r="490" spans="2:16">
      <c r="B490" s="76"/>
      <c r="C490" s="71"/>
      <c r="D490" s="71"/>
      <c r="E490" s="71"/>
      <c r="F490" s="71"/>
      <c r="G490" s="71"/>
      <c r="H490" s="71"/>
      <c r="I490" s="71"/>
      <c r="J490" s="71"/>
      <c r="P490" s="71"/>
    </row>
    <row r="491" spans="2:16">
      <c r="B491" s="76"/>
      <c r="C491" s="71"/>
      <c r="D491" s="71"/>
      <c r="E491" s="71"/>
      <c r="F491" s="71"/>
      <c r="G491" s="71"/>
      <c r="H491" s="71"/>
      <c r="I491" s="71"/>
      <c r="J491" s="71"/>
      <c r="P491" s="71"/>
    </row>
    <row r="492" spans="2:16">
      <c r="B492" s="76"/>
      <c r="C492" s="71"/>
      <c r="D492" s="71"/>
      <c r="E492" s="71"/>
      <c r="F492" s="71"/>
      <c r="G492" s="71"/>
      <c r="H492" s="71"/>
      <c r="I492" s="71"/>
      <c r="J492" s="71"/>
      <c r="P492" s="71"/>
    </row>
    <row r="493" spans="2:16">
      <c r="B493" s="76"/>
      <c r="C493" s="71"/>
      <c r="D493" s="71"/>
      <c r="E493" s="71"/>
      <c r="F493" s="71"/>
      <c r="G493" s="71"/>
      <c r="H493" s="71"/>
      <c r="I493" s="71"/>
      <c r="J493" s="71"/>
      <c r="P493" s="71"/>
    </row>
    <row r="494" spans="2:16">
      <c r="B494" s="76"/>
      <c r="C494" s="71"/>
      <c r="D494" s="71"/>
      <c r="E494" s="71"/>
      <c r="F494" s="71"/>
      <c r="G494" s="71"/>
      <c r="H494" s="71"/>
      <c r="I494" s="71"/>
      <c r="J494" s="71"/>
      <c r="P494" s="71"/>
    </row>
    <row r="495" spans="2:16">
      <c r="B495" s="76"/>
      <c r="C495" s="71"/>
      <c r="D495" s="71"/>
      <c r="E495" s="71"/>
      <c r="F495" s="71"/>
      <c r="G495" s="71"/>
      <c r="H495" s="71"/>
      <c r="I495" s="71"/>
      <c r="J495" s="71"/>
      <c r="P495" s="71"/>
    </row>
    <row r="496" spans="2:16">
      <c r="B496" s="76"/>
      <c r="C496" s="71"/>
      <c r="D496" s="71"/>
      <c r="E496" s="71"/>
      <c r="F496" s="71"/>
      <c r="G496" s="71"/>
      <c r="H496" s="71"/>
      <c r="I496" s="71"/>
      <c r="J496" s="71"/>
      <c r="P496" s="71"/>
    </row>
    <row r="497" spans="2:16">
      <c r="B497" s="76"/>
      <c r="C497" s="71"/>
      <c r="D497" s="71"/>
      <c r="E497" s="71"/>
      <c r="F497" s="71"/>
      <c r="G497" s="71"/>
      <c r="H497" s="71"/>
      <c r="I497" s="71"/>
      <c r="J497" s="71"/>
      <c r="P497" s="71"/>
    </row>
    <row r="498" spans="2:16">
      <c r="B498" s="76"/>
      <c r="C498" s="71"/>
      <c r="D498" s="71"/>
      <c r="E498" s="71"/>
      <c r="F498" s="71"/>
      <c r="G498" s="71"/>
      <c r="H498" s="71"/>
      <c r="I498" s="71"/>
      <c r="J498" s="71"/>
      <c r="P498" s="71"/>
    </row>
    <row r="499" spans="2:16">
      <c r="B499" s="76"/>
      <c r="C499" s="71"/>
      <c r="D499" s="71"/>
      <c r="E499" s="71"/>
      <c r="F499" s="71"/>
      <c r="G499" s="71"/>
      <c r="H499" s="71"/>
      <c r="I499" s="71"/>
      <c r="J499" s="71"/>
      <c r="P499" s="71"/>
    </row>
    <row r="500" spans="2:16">
      <c r="B500" s="76"/>
      <c r="C500" s="71"/>
      <c r="D500" s="71"/>
      <c r="E500" s="71"/>
      <c r="F500" s="71"/>
      <c r="G500" s="71"/>
      <c r="H500" s="71"/>
      <c r="I500" s="71"/>
      <c r="J500" s="71"/>
      <c r="P500" s="71"/>
    </row>
    <row r="501" spans="2:16">
      <c r="B501" s="76"/>
      <c r="C501" s="71"/>
      <c r="D501" s="71"/>
      <c r="E501" s="71"/>
      <c r="F501" s="71"/>
      <c r="G501" s="71"/>
      <c r="H501" s="71"/>
      <c r="I501" s="71"/>
      <c r="J501" s="71"/>
      <c r="P501" s="71"/>
    </row>
    <row r="502" spans="2:16">
      <c r="B502" s="76"/>
      <c r="C502" s="71"/>
      <c r="D502" s="71"/>
      <c r="E502" s="71"/>
      <c r="F502" s="71"/>
      <c r="G502" s="71"/>
      <c r="H502" s="71"/>
      <c r="I502" s="71"/>
      <c r="J502" s="71"/>
      <c r="P502" s="71"/>
    </row>
    <row r="503" spans="2:16">
      <c r="B503" s="76"/>
      <c r="C503" s="71"/>
      <c r="D503" s="71"/>
      <c r="E503" s="71"/>
      <c r="F503" s="71"/>
      <c r="G503" s="71"/>
      <c r="H503" s="71"/>
      <c r="I503" s="71"/>
      <c r="J503" s="71"/>
      <c r="P503" s="71"/>
    </row>
    <row r="504" spans="2:16">
      <c r="B504" s="76"/>
      <c r="C504" s="71"/>
      <c r="D504" s="71"/>
      <c r="E504" s="71"/>
      <c r="F504" s="71"/>
      <c r="G504" s="71"/>
      <c r="H504" s="71"/>
      <c r="I504" s="71"/>
      <c r="J504" s="71"/>
      <c r="P504" s="71"/>
    </row>
    <row r="505" spans="2:16">
      <c r="B505" s="76"/>
      <c r="C505" s="71"/>
      <c r="D505" s="71"/>
      <c r="E505" s="71"/>
      <c r="F505" s="71"/>
      <c r="G505" s="71"/>
      <c r="H505" s="71"/>
      <c r="I505" s="71"/>
      <c r="J505" s="71"/>
      <c r="P505" s="71"/>
    </row>
    <row r="506" spans="2:16">
      <c r="B506" s="69"/>
      <c r="C506" s="69"/>
      <c r="D506" s="69"/>
      <c r="E506" s="69"/>
      <c r="F506" s="69"/>
      <c r="G506" s="69"/>
      <c r="H506" s="69"/>
      <c r="I506" s="69"/>
      <c r="J506" s="69"/>
      <c r="P506" s="69"/>
    </row>
    <row r="507" spans="2:16">
      <c r="E507" s="20"/>
    </row>
    <row r="508" spans="2:16">
      <c r="E508" s="20"/>
    </row>
    <row r="509" spans="2:16">
      <c r="E509" s="20"/>
      <c r="P509" s="23"/>
    </row>
    <row r="510" spans="2:16">
      <c r="E510" s="20"/>
      <c r="P510" s="23"/>
    </row>
    <row r="511" spans="2:16">
      <c r="E511" s="20"/>
      <c r="P511" s="23"/>
    </row>
    <row r="512" spans="2:16">
      <c r="E512" s="20"/>
      <c r="P512" s="69"/>
    </row>
    <row r="513" spans="2:16">
      <c r="E513" s="20"/>
    </row>
    <row r="514" spans="2:16">
      <c r="E514" s="20"/>
    </row>
    <row r="515" spans="2:16">
      <c r="B515" s="28"/>
      <c r="E515" s="20"/>
    </row>
    <row r="516" spans="2:16">
      <c r="B516" s="28"/>
      <c r="E516" s="20"/>
    </row>
    <row r="517" spans="2:16">
      <c r="B517" s="28"/>
      <c r="E517" s="20"/>
    </row>
    <row r="518" spans="2:16">
      <c r="B518" s="28"/>
      <c r="C518" s="22"/>
      <c r="D518" s="22"/>
      <c r="E518" s="22"/>
      <c r="F518" s="22"/>
      <c r="G518" s="22"/>
      <c r="H518" s="22"/>
      <c r="I518" s="22"/>
      <c r="J518" s="22"/>
      <c r="P518" s="22"/>
    </row>
    <row r="519" spans="2:16">
      <c r="B519" s="28"/>
      <c r="C519" s="22"/>
      <c r="D519" s="22"/>
      <c r="E519" s="22"/>
      <c r="F519" s="22"/>
      <c r="G519" s="22"/>
      <c r="H519" s="22"/>
      <c r="I519" s="22"/>
      <c r="J519" s="22"/>
      <c r="P519" s="22"/>
    </row>
    <row r="520" spans="2:16">
      <c r="B520" s="28"/>
      <c r="C520" s="23"/>
      <c r="D520" s="23"/>
      <c r="E520" s="23"/>
      <c r="F520" s="23"/>
      <c r="G520" s="23"/>
      <c r="H520" s="23"/>
      <c r="I520" s="23"/>
      <c r="J520" s="23"/>
      <c r="P520" s="23"/>
    </row>
    <row r="521" spans="2:16">
      <c r="B521" s="69"/>
      <c r="C521" s="69"/>
      <c r="D521" s="69"/>
      <c r="E521" s="69"/>
      <c r="F521" s="69"/>
      <c r="G521" s="69"/>
      <c r="H521" s="69"/>
      <c r="I521" s="69"/>
      <c r="J521" s="69"/>
      <c r="P521" s="69"/>
    </row>
    <row r="522" spans="2:16">
      <c r="B522" s="76"/>
      <c r="C522" s="71"/>
      <c r="D522" s="71"/>
      <c r="E522" s="71"/>
      <c r="F522" s="71"/>
      <c r="G522" s="71"/>
      <c r="H522" s="71"/>
      <c r="I522" s="71"/>
      <c r="J522" s="71"/>
      <c r="P522" s="71"/>
    </row>
    <row r="523" spans="2:16">
      <c r="B523" s="76"/>
      <c r="C523" s="71"/>
      <c r="D523" s="71"/>
      <c r="E523" s="71"/>
      <c r="F523" s="71"/>
      <c r="G523" s="71"/>
      <c r="H523" s="71"/>
      <c r="I523" s="71"/>
      <c r="J523" s="71"/>
      <c r="P523" s="71"/>
    </row>
    <row r="524" spans="2:16">
      <c r="B524" s="76"/>
      <c r="C524" s="71"/>
      <c r="D524" s="71"/>
      <c r="E524" s="71"/>
      <c r="F524" s="71"/>
      <c r="G524" s="71"/>
      <c r="H524" s="71"/>
      <c r="I524" s="71"/>
      <c r="J524" s="71"/>
      <c r="P524" s="71"/>
    </row>
    <row r="525" spans="2:16">
      <c r="B525" s="76"/>
      <c r="C525" s="71"/>
      <c r="D525" s="71"/>
      <c r="E525" s="71"/>
      <c r="F525" s="71"/>
      <c r="G525" s="71"/>
      <c r="H525" s="71"/>
      <c r="I525" s="71"/>
      <c r="J525" s="71"/>
      <c r="P525" s="71"/>
    </row>
    <row r="526" spans="2:16">
      <c r="B526" s="76"/>
      <c r="C526" s="71"/>
      <c r="D526" s="71"/>
      <c r="E526" s="71"/>
      <c r="F526" s="71"/>
      <c r="G526" s="71"/>
      <c r="H526" s="71"/>
      <c r="I526" s="71"/>
      <c r="J526" s="71"/>
      <c r="P526" s="71"/>
    </row>
    <row r="527" spans="2:16">
      <c r="B527" s="76"/>
      <c r="C527" s="71"/>
      <c r="D527" s="71"/>
      <c r="E527" s="71"/>
      <c r="F527" s="71"/>
      <c r="G527" s="71"/>
      <c r="H527" s="71"/>
      <c r="I527" s="71"/>
      <c r="J527" s="71"/>
      <c r="P527" s="71"/>
    </row>
    <row r="528" spans="2:16">
      <c r="B528" s="76"/>
      <c r="C528" s="71"/>
      <c r="D528" s="71"/>
      <c r="E528" s="71"/>
      <c r="F528" s="71"/>
      <c r="G528" s="71"/>
      <c r="H528" s="71"/>
      <c r="I528" s="71"/>
      <c r="J528" s="71"/>
      <c r="P528" s="71"/>
    </row>
    <row r="529" spans="2:16">
      <c r="B529" s="76"/>
      <c r="C529" s="71"/>
      <c r="D529" s="71"/>
      <c r="E529" s="71"/>
      <c r="F529" s="71"/>
      <c r="G529" s="71"/>
      <c r="H529" s="71"/>
      <c r="I529" s="71"/>
      <c r="J529" s="71"/>
      <c r="P529" s="71"/>
    </row>
    <row r="530" spans="2:16">
      <c r="B530" s="76"/>
      <c r="C530" s="71"/>
      <c r="D530" s="71"/>
      <c r="E530" s="71"/>
      <c r="F530" s="71"/>
      <c r="G530" s="71"/>
      <c r="H530" s="71"/>
      <c r="I530" s="71"/>
      <c r="J530" s="71"/>
      <c r="P530" s="71"/>
    </row>
    <row r="531" spans="2:16">
      <c r="B531" s="76"/>
      <c r="C531" s="71"/>
      <c r="D531" s="71"/>
      <c r="E531" s="71"/>
      <c r="F531" s="71"/>
      <c r="G531" s="71"/>
      <c r="H531" s="71"/>
      <c r="I531" s="71"/>
      <c r="J531" s="71"/>
      <c r="P531" s="71"/>
    </row>
    <row r="532" spans="2:16">
      <c r="B532" s="76"/>
      <c r="C532" s="71"/>
      <c r="D532" s="71"/>
      <c r="E532" s="71"/>
      <c r="F532" s="71"/>
      <c r="G532" s="71"/>
      <c r="H532" s="71"/>
      <c r="I532" s="71"/>
      <c r="J532" s="71"/>
      <c r="P532" s="71"/>
    </row>
    <row r="533" spans="2:16">
      <c r="B533" s="76"/>
      <c r="C533" s="71"/>
      <c r="D533" s="71"/>
      <c r="E533" s="71"/>
      <c r="F533" s="71"/>
      <c r="G533" s="71"/>
      <c r="H533" s="71"/>
      <c r="I533" s="71"/>
      <c r="J533" s="71"/>
      <c r="P533" s="71"/>
    </row>
    <row r="534" spans="2:16">
      <c r="B534" s="76"/>
      <c r="C534" s="71"/>
      <c r="D534" s="71"/>
      <c r="E534" s="71"/>
      <c r="F534" s="71"/>
      <c r="G534" s="71"/>
      <c r="H534" s="71"/>
      <c r="I534" s="71"/>
      <c r="J534" s="71"/>
      <c r="P534" s="71"/>
    </row>
    <row r="535" spans="2:16">
      <c r="B535" s="76"/>
      <c r="C535" s="71"/>
      <c r="D535" s="71"/>
      <c r="E535" s="71"/>
      <c r="F535" s="71"/>
      <c r="G535" s="71"/>
      <c r="H535" s="71"/>
      <c r="I535" s="71"/>
      <c r="J535" s="71"/>
      <c r="P535" s="71"/>
    </row>
    <row r="536" spans="2:16">
      <c r="B536" s="76"/>
      <c r="C536" s="71"/>
      <c r="D536" s="71"/>
      <c r="E536" s="71"/>
      <c r="F536" s="71"/>
      <c r="G536" s="71"/>
      <c r="H536" s="71"/>
      <c r="I536" s="71"/>
      <c r="J536" s="71"/>
      <c r="P536" s="71"/>
    </row>
    <row r="537" spans="2:16">
      <c r="B537" s="76"/>
      <c r="C537" s="71"/>
      <c r="D537" s="71"/>
      <c r="E537" s="71"/>
      <c r="F537" s="71"/>
      <c r="G537" s="71"/>
      <c r="H537" s="71"/>
      <c r="I537" s="71"/>
      <c r="J537" s="71"/>
      <c r="P537" s="71"/>
    </row>
    <row r="538" spans="2:16">
      <c r="B538" s="76"/>
      <c r="C538" s="71"/>
      <c r="D538" s="71"/>
      <c r="E538" s="71"/>
      <c r="F538" s="71"/>
      <c r="G538" s="71"/>
      <c r="H538" s="71"/>
      <c r="I538" s="71"/>
      <c r="J538" s="71"/>
      <c r="P538" s="71"/>
    </row>
    <row r="539" spans="2:16">
      <c r="B539" s="76"/>
      <c r="C539" s="71"/>
      <c r="D539" s="71"/>
      <c r="E539" s="71"/>
      <c r="F539" s="71"/>
      <c r="G539" s="71"/>
      <c r="H539" s="71"/>
      <c r="I539" s="71"/>
      <c r="J539" s="71"/>
      <c r="P539" s="71"/>
    </row>
    <row r="540" spans="2:16">
      <c r="B540" s="76"/>
      <c r="C540" s="71"/>
      <c r="D540" s="71"/>
      <c r="E540" s="71"/>
      <c r="F540" s="71"/>
      <c r="G540" s="71"/>
      <c r="H540" s="71"/>
      <c r="I540" s="71"/>
      <c r="J540" s="71"/>
      <c r="P540" s="71"/>
    </row>
    <row r="541" spans="2:16">
      <c r="B541" s="76"/>
      <c r="C541" s="71"/>
      <c r="D541" s="71"/>
      <c r="E541" s="71"/>
      <c r="F541" s="71"/>
      <c r="G541" s="71"/>
      <c r="H541" s="71"/>
      <c r="I541" s="71"/>
      <c r="J541" s="71"/>
      <c r="P541" s="71"/>
    </row>
    <row r="542" spans="2:16">
      <c r="B542" s="76"/>
      <c r="C542" s="71"/>
      <c r="D542" s="71"/>
      <c r="E542" s="71"/>
      <c r="F542" s="71"/>
      <c r="G542" s="71"/>
      <c r="H542" s="71"/>
      <c r="I542" s="71"/>
      <c r="J542" s="71"/>
      <c r="P542" s="71"/>
    </row>
    <row r="543" spans="2:16">
      <c r="B543" s="76"/>
      <c r="C543" s="71"/>
      <c r="D543" s="71"/>
      <c r="E543" s="71"/>
      <c r="F543" s="71"/>
      <c r="G543" s="71"/>
      <c r="H543" s="71"/>
      <c r="I543" s="71"/>
      <c r="J543" s="71"/>
      <c r="P543" s="71"/>
    </row>
    <row r="544" spans="2:16">
      <c r="B544" s="76"/>
      <c r="C544" s="71"/>
      <c r="D544" s="71"/>
      <c r="E544" s="71"/>
      <c r="F544" s="71"/>
      <c r="G544" s="71"/>
      <c r="H544" s="71"/>
      <c r="I544" s="71"/>
      <c r="J544" s="71"/>
      <c r="P544" s="71"/>
    </row>
    <row r="545" spans="2:16">
      <c r="B545" s="76"/>
      <c r="C545" s="71"/>
      <c r="D545" s="71"/>
      <c r="E545" s="71"/>
      <c r="F545" s="71"/>
      <c r="G545" s="71"/>
      <c r="H545" s="71"/>
      <c r="I545" s="71"/>
      <c r="J545" s="71"/>
      <c r="P545" s="71"/>
    </row>
    <row r="546" spans="2:16">
      <c r="B546" s="69"/>
      <c r="C546" s="69"/>
      <c r="D546" s="69"/>
      <c r="E546" s="69"/>
      <c r="F546" s="69"/>
      <c r="G546" s="69"/>
      <c r="H546" s="69"/>
      <c r="I546" s="69"/>
      <c r="J546" s="69"/>
      <c r="P546" s="69"/>
    </row>
    <row r="547" spans="2:16">
      <c r="E547" s="20"/>
      <c r="F547" s="26"/>
      <c r="G547" s="26"/>
    </row>
    <row r="548" spans="2:16">
      <c r="E548" s="20"/>
      <c r="F548" s="26"/>
      <c r="G548" s="26"/>
    </row>
    <row r="549" spans="2:16">
      <c r="E549" s="20"/>
      <c r="F549" s="26"/>
      <c r="G549" s="26"/>
    </row>
    <row r="550" spans="2:16">
      <c r="E550" s="20"/>
      <c r="F550" s="26"/>
      <c r="G550" s="26"/>
    </row>
    <row r="551" spans="2:16">
      <c r="E551" s="20"/>
      <c r="F551" s="26"/>
      <c r="G551" s="26"/>
    </row>
    <row r="552" spans="2:16">
      <c r="E552" s="20"/>
      <c r="F552" s="26"/>
      <c r="G552" s="26"/>
    </row>
    <row r="553" spans="2:16">
      <c r="E553" s="20"/>
      <c r="F553" s="26"/>
      <c r="G553" s="26"/>
    </row>
    <row r="554" spans="2:16">
      <c r="E554" s="20"/>
      <c r="F554" s="26"/>
      <c r="G554" s="26"/>
    </row>
    <row r="555" spans="2:16">
      <c r="B555" s="28"/>
      <c r="E555" s="20"/>
      <c r="F555" s="26"/>
      <c r="G555" s="26"/>
    </row>
    <row r="556" spans="2:16">
      <c r="B556" s="28"/>
      <c r="E556" s="20"/>
      <c r="F556" s="26"/>
      <c r="G556" s="26"/>
    </row>
    <row r="557" spans="2:16">
      <c r="B557" s="28"/>
      <c r="E557" s="20"/>
      <c r="F557" s="26"/>
      <c r="G557" s="26"/>
    </row>
    <row r="558" spans="2:16">
      <c r="B558" s="28"/>
      <c r="E558" s="20"/>
      <c r="F558" s="26"/>
      <c r="G558" s="26"/>
    </row>
    <row r="559" spans="2:16">
      <c r="B559" s="28"/>
      <c r="C559" s="22"/>
      <c r="D559" s="22"/>
      <c r="E559" s="22"/>
      <c r="F559" s="22"/>
      <c r="G559" s="22"/>
      <c r="H559" s="22"/>
      <c r="I559" s="22"/>
      <c r="J559" s="22"/>
      <c r="L559" s="23"/>
      <c r="P559" s="22"/>
    </row>
    <row r="560" spans="2:16">
      <c r="B560" s="28"/>
      <c r="C560" s="22"/>
      <c r="D560" s="22"/>
      <c r="E560" s="22"/>
      <c r="F560" s="22"/>
      <c r="G560" s="22"/>
      <c r="H560" s="22"/>
      <c r="I560" s="22"/>
      <c r="J560" s="22"/>
      <c r="L560" s="23"/>
      <c r="P560" s="22"/>
    </row>
    <row r="561" spans="2:16">
      <c r="B561" s="28"/>
      <c r="C561" s="23"/>
      <c r="D561" s="23"/>
      <c r="E561" s="23"/>
      <c r="F561" s="23"/>
      <c r="G561" s="23"/>
      <c r="H561" s="23"/>
      <c r="I561" s="23"/>
      <c r="J561" s="23"/>
      <c r="L561" s="23"/>
      <c r="P561" s="23"/>
    </row>
    <row r="562" spans="2:16">
      <c r="B562" s="69"/>
      <c r="C562" s="69"/>
      <c r="D562" s="69"/>
      <c r="E562" s="69"/>
      <c r="F562" s="69"/>
      <c r="G562" s="69"/>
      <c r="H562" s="69"/>
      <c r="I562" s="69"/>
      <c r="J562" s="69"/>
      <c r="L562" s="69"/>
      <c r="P562" s="69"/>
    </row>
    <row r="563" spans="2:16">
      <c r="B563" s="76"/>
      <c r="C563" s="29"/>
      <c r="D563" s="29"/>
      <c r="E563" s="29"/>
      <c r="F563" s="29"/>
      <c r="G563" s="29"/>
      <c r="H563" s="29"/>
      <c r="I563" s="29"/>
      <c r="J563" s="29"/>
      <c r="P563" s="29"/>
    </row>
    <row r="564" spans="2:16">
      <c r="B564" s="76"/>
      <c r="C564" s="29"/>
      <c r="D564" s="29"/>
      <c r="E564" s="29"/>
      <c r="F564" s="29"/>
      <c r="G564" s="29"/>
      <c r="H564" s="29"/>
      <c r="I564" s="29"/>
      <c r="J564" s="29"/>
      <c r="P564" s="29"/>
    </row>
    <row r="565" spans="2:16">
      <c r="B565" s="76"/>
      <c r="C565" s="29"/>
      <c r="D565" s="29"/>
      <c r="E565" s="29"/>
      <c r="F565" s="29"/>
      <c r="G565" s="29"/>
      <c r="H565" s="29"/>
      <c r="I565" s="29"/>
      <c r="J565" s="29"/>
      <c r="P565" s="29"/>
    </row>
    <row r="566" spans="2:16">
      <c r="B566" s="76"/>
      <c r="C566" s="29"/>
      <c r="D566" s="29"/>
      <c r="E566" s="29"/>
      <c r="F566" s="29"/>
      <c r="G566" s="29"/>
      <c r="H566" s="29"/>
      <c r="I566" s="29"/>
      <c r="J566" s="29"/>
      <c r="P566" s="29"/>
    </row>
    <row r="567" spans="2:16">
      <c r="B567" s="76"/>
      <c r="C567" s="29"/>
      <c r="D567" s="29"/>
      <c r="E567" s="29"/>
      <c r="F567" s="29"/>
      <c r="G567" s="29"/>
      <c r="H567" s="29"/>
      <c r="I567" s="29"/>
      <c r="J567" s="29"/>
      <c r="P567" s="29"/>
    </row>
    <row r="568" spans="2:16">
      <c r="B568" s="76"/>
      <c r="C568" s="29"/>
      <c r="D568" s="29"/>
      <c r="E568" s="29"/>
      <c r="F568" s="29"/>
      <c r="G568" s="29"/>
      <c r="H568" s="29"/>
      <c r="I568" s="29"/>
      <c r="J568" s="29"/>
      <c r="P568" s="29"/>
    </row>
    <row r="569" spans="2:16">
      <c r="B569" s="76"/>
      <c r="C569" s="29"/>
      <c r="D569" s="29"/>
      <c r="E569" s="29"/>
      <c r="F569" s="29"/>
      <c r="G569" s="29"/>
      <c r="H569" s="29"/>
      <c r="I569" s="29"/>
      <c r="J569" s="29"/>
      <c r="K569" s="28"/>
      <c r="P569" s="29"/>
    </row>
    <row r="570" spans="2:16">
      <c r="B570" s="76"/>
      <c r="C570" s="29"/>
      <c r="D570" s="29"/>
      <c r="E570" s="29"/>
      <c r="F570" s="29"/>
      <c r="G570" s="29"/>
      <c r="H570" s="29"/>
      <c r="I570" s="29"/>
      <c r="J570" s="29"/>
      <c r="K570" s="28"/>
      <c r="P570" s="29"/>
    </row>
    <row r="571" spans="2:16">
      <c r="B571" s="76"/>
      <c r="C571" s="29"/>
      <c r="D571" s="29"/>
      <c r="E571" s="29"/>
      <c r="F571" s="29"/>
      <c r="G571" s="29"/>
      <c r="H571" s="29"/>
      <c r="I571" s="29"/>
      <c r="J571" s="29"/>
      <c r="K571" s="23"/>
      <c r="P571" s="29"/>
    </row>
    <row r="572" spans="2:16">
      <c r="B572" s="76"/>
      <c r="C572" s="29"/>
      <c r="D572" s="29"/>
      <c r="E572" s="29"/>
      <c r="F572" s="29"/>
      <c r="G572" s="29"/>
      <c r="H572" s="29"/>
      <c r="I572" s="29"/>
      <c r="J572" s="29"/>
      <c r="K572" s="69"/>
      <c r="P572" s="29"/>
    </row>
    <row r="573" spans="2:16">
      <c r="B573" s="76"/>
      <c r="C573" s="29"/>
      <c r="D573" s="29"/>
      <c r="E573" s="29"/>
      <c r="F573" s="29"/>
      <c r="G573" s="29"/>
      <c r="H573" s="29"/>
      <c r="I573" s="29"/>
      <c r="J573" s="29"/>
      <c r="K573" s="29"/>
      <c r="P573" s="29"/>
    </row>
    <row r="574" spans="2:16">
      <c r="B574" s="76"/>
      <c r="C574" s="29"/>
      <c r="D574" s="29"/>
      <c r="E574" s="29"/>
      <c r="F574" s="29"/>
      <c r="G574" s="29"/>
      <c r="H574" s="29"/>
      <c r="I574" s="29"/>
      <c r="J574" s="29"/>
      <c r="K574" s="29"/>
      <c r="P574" s="29"/>
    </row>
    <row r="575" spans="2:16">
      <c r="B575" s="76"/>
      <c r="C575" s="29"/>
      <c r="D575" s="29"/>
      <c r="E575" s="29"/>
      <c r="F575" s="29"/>
      <c r="G575" s="29"/>
      <c r="H575" s="29"/>
      <c r="I575" s="29"/>
      <c r="J575" s="29"/>
      <c r="K575" s="29"/>
      <c r="P575" s="29"/>
    </row>
    <row r="576" spans="2:16">
      <c r="B576" s="76"/>
      <c r="C576" s="29"/>
      <c r="D576" s="29"/>
      <c r="E576" s="29"/>
      <c r="F576" s="29"/>
      <c r="G576" s="29"/>
      <c r="H576" s="29"/>
      <c r="I576" s="29"/>
      <c r="J576" s="29"/>
      <c r="K576" s="29"/>
      <c r="P576" s="29"/>
    </row>
    <row r="577" spans="2:16">
      <c r="B577" s="76"/>
      <c r="C577" s="29"/>
      <c r="D577" s="29"/>
      <c r="E577" s="29"/>
      <c r="F577" s="29"/>
      <c r="G577" s="29"/>
      <c r="H577" s="29"/>
      <c r="I577" s="29"/>
      <c r="J577" s="29"/>
      <c r="K577" s="29"/>
      <c r="P577" s="29"/>
    </row>
    <row r="578" spans="2:16">
      <c r="B578" s="76"/>
      <c r="C578" s="29"/>
      <c r="D578" s="29"/>
      <c r="E578" s="29"/>
      <c r="F578" s="29"/>
      <c r="G578" s="29"/>
      <c r="H578" s="29"/>
      <c r="I578" s="29"/>
      <c r="J578" s="29"/>
      <c r="K578" s="29"/>
      <c r="P578" s="29"/>
    </row>
    <row r="579" spans="2:16">
      <c r="B579" s="76"/>
      <c r="C579" s="29"/>
      <c r="D579" s="29"/>
      <c r="E579" s="29"/>
      <c r="F579" s="29"/>
      <c r="G579" s="29"/>
      <c r="H579" s="29"/>
      <c r="I579" s="29"/>
      <c r="J579" s="29"/>
      <c r="K579" s="29"/>
      <c r="P579" s="29"/>
    </row>
    <row r="580" spans="2:16">
      <c r="B580" s="76"/>
      <c r="C580" s="29"/>
      <c r="D580" s="29"/>
      <c r="E580" s="29"/>
      <c r="F580" s="29"/>
      <c r="G580" s="29"/>
      <c r="H580" s="29"/>
      <c r="I580" s="29"/>
      <c r="J580" s="29"/>
      <c r="K580" s="29"/>
      <c r="P580" s="29"/>
    </row>
    <row r="581" spans="2:16">
      <c r="B581" s="76"/>
      <c r="C581" s="29"/>
      <c r="D581" s="29"/>
      <c r="E581" s="29"/>
      <c r="F581" s="29"/>
      <c r="G581" s="29"/>
      <c r="H581" s="29"/>
      <c r="I581" s="29"/>
      <c r="J581" s="29"/>
      <c r="K581" s="29"/>
      <c r="P581" s="29"/>
    </row>
    <row r="582" spans="2:16">
      <c r="B582" s="76"/>
      <c r="C582" s="29"/>
      <c r="D582" s="29"/>
      <c r="E582" s="29"/>
      <c r="F582" s="29"/>
      <c r="G582" s="29"/>
      <c r="H582" s="29"/>
      <c r="I582" s="29"/>
      <c r="J582" s="29"/>
      <c r="K582" s="29"/>
      <c r="P582" s="29"/>
    </row>
    <row r="583" spans="2:16">
      <c r="B583" s="76"/>
      <c r="C583" s="29"/>
      <c r="D583" s="29"/>
      <c r="E583" s="29"/>
      <c r="F583" s="29"/>
      <c r="G583" s="29"/>
      <c r="H583" s="29"/>
      <c r="I583" s="29"/>
      <c r="J583" s="29"/>
      <c r="K583" s="29"/>
      <c r="P583" s="29"/>
    </row>
    <row r="584" spans="2:16">
      <c r="B584" s="76"/>
      <c r="C584" s="29"/>
      <c r="D584" s="29"/>
      <c r="E584" s="29"/>
      <c r="F584" s="29"/>
      <c r="G584" s="29"/>
      <c r="H584" s="29"/>
      <c r="I584" s="29"/>
      <c r="J584" s="29"/>
      <c r="K584" s="29"/>
      <c r="P584" s="29"/>
    </row>
    <row r="585" spans="2:16">
      <c r="B585" s="76"/>
      <c r="C585" s="29"/>
      <c r="D585" s="29"/>
      <c r="E585" s="29"/>
      <c r="F585" s="29"/>
      <c r="G585" s="29"/>
      <c r="H585" s="29"/>
      <c r="I585" s="29"/>
      <c r="J585" s="29"/>
      <c r="K585" s="29"/>
      <c r="P585" s="29"/>
    </row>
    <row r="586" spans="2:16">
      <c r="B586" s="76"/>
      <c r="C586" s="29"/>
      <c r="D586" s="29"/>
      <c r="E586" s="29"/>
      <c r="F586" s="29"/>
      <c r="G586" s="29"/>
      <c r="H586" s="29"/>
      <c r="I586" s="29"/>
      <c r="J586" s="29"/>
      <c r="K586" s="29"/>
      <c r="P586" s="29"/>
    </row>
    <row r="587" spans="2:16">
      <c r="B587" s="76"/>
      <c r="C587" s="29"/>
      <c r="D587" s="29"/>
      <c r="E587" s="29"/>
      <c r="F587" s="29"/>
      <c r="G587" s="29"/>
      <c r="H587" s="29"/>
      <c r="I587" s="29"/>
      <c r="J587" s="29"/>
      <c r="K587" s="29"/>
      <c r="P587" s="29"/>
    </row>
    <row r="588" spans="2:16">
      <c r="B588" s="76"/>
      <c r="C588" s="29"/>
      <c r="D588" s="29"/>
      <c r="E588" s="29"/>
      <c r="F588" s="29"/>
      <c r="G588" s="29"/>
      <c r="H588" s="29"/>
      <c r="I588" s="29"/>
      <c r="J588" s="29"/>
      <c r="K588" s="29"/>
      <c r="P588" s="29"/>
    </row>
    <row r="589" spans="2:16">
      <c r="B589" s="76"/>
      <c r="C589" s="29"/>
      <c r="D589" s="29"/>
      <c r="E589" s="29"/>
      <c r="F589" s="29"/>
      <c r="G589" s="29"/>
      <c r="H589" s="29"/>
      <c r="I589" s="29"/>
      <c r="J589" s="29"/>
      <c r="K589" s="29"/>
      <c r="P589" s="29"/>
    </row>
    <row r="590" spans="2:16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P590" s="29"/>
    </row>
    <row r="591" spans="2:16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P591" s="29"/>
    </row>
    <row r="592" spans="2:16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P592" s="29"/>
    </row>
    <row r="593" spans="2:16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P593" s="29"/>
    </row>
    <row r="594" spans="2:16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P594" s="29"/>
    </row>
    <row r="595" spans="2:16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P595" s="29"/>
    </row>
    <row r="596" spans="2:16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P596" s="29"/>
    </row>
    <row r="597" spans="2:16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P597" s="29"/>
    </row>
    <row r="598" spans="2:16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P598" s="29"/>
    </row>
    <row r="599" spans="2:16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P599" s="29"/>
    </row>
    <row r="600" spans="2:16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P600" s="29"/>
    </row>
    <row r="601" spans="2:16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P601" s="29"/>
    </row>
    <row r="602" spans="2:16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P602" s="29"/>
    </row>
    <row r="603" spans="2:16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P603" s="29"/>
    </row>
    <row r="604" spans="2:16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P604" s="29"/>
    </row>
    <row r="605" spans="2:16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P605" s="29"/>
    </row>
    <row r="606" spans="2:16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P606" s="29"/>
    </row>
    <row r="607" spans="2:16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P607" s="29"/>
    </row>
    <row r="608" spans="2:16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P608" s="29"/>
    </row>
    <row r="609" spans="2:16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P609" s="29"/>
    </row>
    <row r="610" spans="2:16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P610" s="29"/>
    </row>
    <row r="611" spans="2:16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P611" s="29"/>
    </row>
    <row r="612" spans="2:16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P612" s="29"/>
    </row>
    <row r="613" spans="2:16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P613" s="29"/>
    </row>
    <row r="614" spans="2:16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P614" s="29"/>
    </row>
    <row r="615" spans="2:16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P615" s="29"/>
    </row>
    <row r="616" spans="2:16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P616" s="29"/>
    </row>
    <row r="617" spans="2:16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P617" s="29"/>
    </row>
    <row r="618" spans="2:16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P618" s="29"/>
    </row>
    <row r="619" spans="2:16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P619" s="29"/>
    </row>
    <row r="620" spans="2:16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P620" s="29"/>
    </row>
    <row r="621" spans="2:16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P621" s="29"/>
    </row>
    <row r="622" spans="2:16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P622" s="29"/>
    </row>
    <row r="623" spans="2:16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P623" s="29"/>
    </row>
    <row r="624" spans="2:16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P624" s="29"/>
    </row>
    <row r="625" spans="2:16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P625" s="29"/>
    </row>
    <row r="626" spans="2:16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P626" s="29"/>
    </row>
    <row r="627" spans="2:16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P627" s="29"/>
    </row>
    <row r="628" spans="2:16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P628" s="29"/>
    </row>
    <row r="629" spans="2:16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P629" s="29"/>
    </row>
    <row r="630" spans="2:16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P630" s="29"/>
    </row>
    <row r="631" spans="2:16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P631" s="29"/>
    </row>
    <row r="632" spans="2:16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P632" s="29"/>
    </row>
    <row r="633" spans="2:16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P633" s="29"/>
    </row>
    <row r="634" spans="2:16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P634" s="29"/>
    </row>
    <row r="635" spans="2:16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P635" s="29"/>
    </row>
    <row r="636" spans="2:16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P636" s="29"/>
    </row>
    <row r="637" spans="2:16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P637" s="29"/>
    </row>
    <row r="638" spans="2:16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P638" s="29"/>
    </row>
    <row r="639" spans="2:16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P639" s="29"/>
    </row>
    <row r="640" spans="2:16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P640" s="29"/>
    </row>
    <row r="641" spans="2:16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P641" s="29"/>
    </row>
    <row r="642" spans="2:16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P642" s="29"/>
    </row>
    <row r="643" spans="2:16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P643" s="29"/>
    </row>
    <row r="644" spans="2:16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P644" s="29"/>
    </row>
    <row r="645" spans="2:16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P645" s="29"/>
    </row>
    <row r="646" spans="2:16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P646" s="29"/>
    </row>
    <row r="647" spans="2:16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P647" s="29"/>
    </row>
    <row r="648" spans="2:16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P648" s="29"/>
    </row>
    <row r="649" spans="2:16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P649" s="29"/>
    </row>
    <row r="650" spans="2:16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P650" s="29"/>
    </row>
    <row r="651" spans="2:16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P651" s="29"/>
    </row>
    <row r="652" spans="2:16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P652" s="29"/>
    </row>
    <row r="653" spans="2:16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P653" s="29"/>
    </row>
    <row r="654" spans="2:16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P654" s="29"/>
    </row>
    <row r="655" spans="2:16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P655" s="29"/>
    </row>
    <row r="656" spans="2:16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P656" s="29"/>
    </row>
    <row r="657" spans="2:16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P657" s="29"/>
    </row>
    <row r="658" spans="2:16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P658" s="29"/>
    </row>
    <row r="659" spans="2:16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P659" s="29"/>
    </row>
    <row r="660" spans="2:16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P660" s="29"/>
    </row>
    <row r="661" spans="2:16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P661" s="29"/>
    </row>
    <row r="662" spans="2:16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P662" s="29"/>
    </row>
    <row r="663" spans="2:16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P663" s="29"/>
    </row>
    <row r="664" spans="2:16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P664" s="29"/>
    </row>
    <row r="665" spans="2:16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P665" s="29"/>
    </row>
    <row r="666" spans="2:16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P666" s="29"/>
    </row>
    <row r="667" spans="2:16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P667" s="29"/>
    </row>
    <row r="668" spans="2:16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P668" s="29"/>
    </row>
    <row r="669" spans="2:16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P669" s="29"/>
    </row>
    <row r="670" spans="2:16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P670" s="29"/>
    </row>
    <row r="671" spans="2:16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P671" s="29"/>
    </row>
    <row r="672" spans="2:16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P672" s="29"/>
    </row>
    <row r="673" spans="2:16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P673" s="29"/>
    </row>
    <row r="674" spans="2:16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P674" s="29"/>
    </row>
    <row r="675" spans="2:16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P675" s="29"/>
    </row>
    <row r="676" spans="2:16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P676" s="29"/>
    </row>
    <row r="677" spans="2:16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P677" s="29"/>
    </row>
    <row r="678" spans="2:16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P678" s="29"/>
    </row>
    <row r="679" spans="2:16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P679" s="29"/>
    </row>
    <row r="680" spans="2:16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P680" s="29"/>
    </row>
    <row r="681" spans="2:16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P681" s="29"/>
    </row>
    <row r="682" spans="2:16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P682" s="29"/>
    </row>
    <row r="683" spans="2:16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P683" s="29"/>
    </row>
    <row r="684" spans="2:16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P684" s="29"/>
    </row>
    <row r="685" spans="2:16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P685" s="29"/>
    </row>
    <row r="686" spans="2:16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P686" s="29"/>
    </row>
    <row r="687" spans="2:16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P687" s="29"/>
    </row>
    <row r="688" spans="2:16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P688" s="29"/>
    </row>
    <row r="689" spans="2:16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P689" s="29"/>
    </row>
    <row r="690" spans="2:16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P690" s="29"/>
    </row>
    <row r="691" spans="2:16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P691" s="29"/>
    </row>
    <row r="692" spans="2:16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P692" s="29"/>
    </row>
    <row r="693" spans="2:16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P693" s="29"/>
    </row>
    <row r="694" spans="2:16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P694" s="29"/>
    </row>
    <row r="695" spans="2:16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P695" s="29"/>
    </row>
    <row r="696" spans="2:16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P696" s="29"/>
    </row>
    <row r="697" spans="2:16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P697" s="29"/>
    </row>
    <row r="698" spans="2:16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P698" s="29"/>
    </row>
    <row r="699" spans="2:16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P699" s="29"/>
    </row>
    <row r="700" spans="2:16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P700" s="29"/>
    </row>
    <row r="701" spans="2:16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P701" s="29"/>
    </row>
    <row r="702" spans="2:16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P702" s="29"/>
    </row>
    <row r="703" spans="2:16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P703" s="29"/>
    </row>
    <row r="704" spans="2:16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P704" s="29"/>
    </row>
    <row r="705" spans="2:16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P705" s="29"/>
    </row>
    <row r="706" spans="2:16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P706" s="29"/>
    </row>
    <row r="707" spans="2:16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P707" s="29"/>
    </row>
    <row r="708" spans="2:16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P708" s="29"/>
    </row>
    <row r="709" spans="2:16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P709" s="29"/>
    </row>
    <row r="710" spans="2:16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P710" s="29"/>
    </row>
    <row r="711" spans="2:16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P711" s="29"/>
    </row>
    <row r="712" spans="2:16">
      <c r="B712" s="69"/>
      <c r="C712" s="69"/>
      <c r="D712" s="69"/>
      <c r="E712" s="69"/>
      <c r="F712" s="69"/>
      <c r="G712" s="69"/>
      <c r="H712" s="69"/>
      <c r="I712" s="69"/>
      <c r="J712" s="69"/>
      <c r="K712" s="29"/>
      <c r="P712" s="69"/>
    </row>
    <row r="713" spans="2:16">
      <c r="B713" s="69"/>
      <c r="C713" s="69"/>
      <c r="D713" s="69"/>
      <c r="E713" s="69"/>
      <c r="F713" s="69"/>
      <c r="G713" s="69"/>
      <c r="H713" s="69"/>
      <c r="I713" s="69"/>
      <c r="J713" s="69"/>
      <c r="K713" s="29"/>
      <c r="P713" s="69"/>
    </row>
    <row r="714" spans="2:16">
      <c r="B714" s="69"/>
      <c r="C714" s="69"/>
      <c r="D714" s="69"/>
      <c r="E714" s="69"/>
      <c r="F714" s="69"/>
      <c r="G714" s="69"/>
      <c r="H714" s="69"/>
      <c r="I714" s="69"/>
      <c r="J714" s="69"/>
      <c r="K714" s="29"/>
      <c r="P714" s="69"/>
    </row>
    <row r="715" spans="2:16">
      <c r="B715" s="69"/>
      <c r="C715" s="69"/>
      <c r="D715" s="69"/>
      <c r="E715" s="69"/>
      <c r="F715" s="69"/>
      <c r="G715" s="69"/>
      <c r="H715" s="69"/>
      <c r="I715" s="69"/>
      <c r="J715" s="69"/>
      <c r="K715" s="29"/>
      <c r="P715" s="69"/>
    </row>
    <row r="716" spans="2:16">
      <c r="K716" s="29"/>
    </row>
    <row r="717" spans="2:16">
      <c r="K717" s="29"/>
    </row>
    <row r="718" spans="2:16">
      <c r="K718" s="29"/>
    </row>
    <row r="719" spans="2:16">
      <c r="K719" s="29"/>
    </row>
    <row r="720" spans="2:16">
      <c r="K720" s="29"/>
    </row>
    <row r="721" spans="11:11">
      <c r="K721" s="29"/>
    </row>
    <row r="722" spans="11:11">
      <c r="K722" s="69"/>
    </row>
    <row r="723" spans="11:11">
      <c r="K723" s="69"/>
    </row>
    <row r="724" spans="11:11">
      <c r="K724" s="69"/>
    </row>
    <row r="725" spans="11:11">
      <c r="K725" s="69"/>
    </row>
  </sheetData>
  <mergeCells count="5">
    <mergeCell ref="K8:N8"/>
    <mergeCell ref="K49:N49"/>
    <mergeCell ref="B1:P1"/>
    <mergeCell ref="B2:P2"/>
    <mergeCell ref="B3:P3"/>
  </mergeCells>
  <phoneticPr fontId="0" type="noConversion"/>
  <pageMargins left="0.5" right="0.5" top="0.3" bottom="0.5" header="0.5" footer="0.5"/>
  <pageSetup scale="78" fitToHeight="0" orientation="landscape"/>
  <headerFooter alignWithMargins="0"/>
  <rowBreaks count="7" manualBreakCount="7">
    <brk id="47" min="1" max="15" man="1"/>
    <brk id="107" max="16383" man="1"/>
    <brk id="147" max="16383" man="1"/>
    <brk id="229" max="16383" man="1"/>
    <brk id="308" max="16383" man="1"/>
    <brk id="388" max="16383" man="1"/>
    <brk id="470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syncVertical="1" syncRef="A1" transitionEvaluation="1" codeName="Sheet7">
    <pageSetUpPr fitToPage="1"/>
  </sheetPr>
  <dimension ref="A1:BO752"/>
  <sheetViews>
    <sheetView showGridLines="0" workbookViewId="0"/>
  </sheetViews>
  <sheetFormatPr baseColWidth="10" defaultColWidth="9.7109375" defaultRowHeight="13"/>
  <cols>
    <col min="1" max="1" width="2.5703125" style="1" customWidth="1"/>
    <col min="2" max="2" width="32.140625" style="75" customWidth="1"/>
    <col min="3" max="3" width="5" style="20" customWidth="1"/>
    <col min="4" max="4" width="5.5703125" style="20" customWidth="1"/>
    <col min="5" max="5" width="2.85546875" style="20" customWidth="1"/>
    <col min="6" max="6" width="5" style="20" customWidth="1"/>
    <col min="7" max="7" width="5.5703125" style="20" customWidth="1"/>
    <col min="8" max="8" width="2.85546875" style="20" customWidth="1"/>
    <col min="9" max="9" width="5" style="20" customWidth="1"/>
    <col min="10" max="10" width="5.5703125" style="20" customWidth="1"/>
    <col min="11" max="11" width="3.140625" style="20" customWidth="1"/>
    <col min="12" max="12" width="5" style="20" customWidth="1"/>
    <col min="13" max="13" width="5.5703125" style="20" customWidth="1"/>
    <col min="14" max="14" width="2.85546875" style="20" customWidth="1"/>
    <col min="15" max="15" width="4.28515625" style="20" customWidth="1"/>
    <col min="16" max="17" width="0.28515625" style="20" customWidth="1"/>
    <col min="18" max="18" width="5" style="20" customWidth="1"/>
    <col min="19" max="19" width="5.5703125" style="20" customWidth="1"/>
    <col min="20" max="20" width="2.85546875" style="20" customWidth="1"/>
    <col min="21" max="21" width="5" style="20" customWidth="1"/>
    <col min="22" max="22" width="5.5703125" style="20" customWidth="1"/>
    <col min="23" max="23" width="2.85546875" style="20" customWidth="1"/>
    <col min="24" max="24" width="5" style="20" customWidth="1"/>
    <col min="25" max="25" width="5.5703125" style="20" customWidth="1"/>
    <col min="26" max="26" width="2.85546875" style="20" customWidth="1"/>
    <col min="27" max="29" width="5.5703125" style="20" customWidth="1"/>
    <col min="30" max="30" width="8" style="20" customWidth="1"/>
    <col min="31" max="31" width="0.7109375" style="20" customWidth="1"/>
    <col min="32" max="32" width="4.85546875" style="20" customWidth="1"/>
    <col min="33" max="33" width="5.5703125" style="20" customWidth="1"/>
    <col min="34" max="34" width="2.85546875" style="20" customWidth="1"/>
    <col min="35" max="35" width="9.7109375" style="20"/>
    <col min="36" max="36" width="12.85546875" style="20" customWidth="1"/>
    <col min="37" max="42" width="9.7109375" style="20"/>
    <col min="43" max="43" width="10.28515625" style="20" customWidth="1"/>
    <col min="44" max="45" width="9.7109375" style="20"/>
    <col min="46" max="46" width="9.7109375" style="1"/>
    <col min="47" max="47" width="9.7109375" style="1" customWidth="1"/>
    <col min="48" max="16384" width="9.7109375" style="1"/>
  </cols>
  <sheetData>
    <row r="1" spans="1:63">
      <c r="B1" s="484" t="str">
        <f>'Title Page'!$B$30</f>
        <v>ASHRAE Standard 140-2014, Informative Annex B8, Section B8.1</v>
      </c>
      <c r="C1" s="484"/>
      <c r="D1" s="484"/>
      <c r="E1" s="484"/>
      <c r="F1" s="484"/>
      <c r="G1" s="484"/>
      <c r="H1" s="484"/>
      <c r="I1" s="484"/>
      <c r="J1" s="484"/>
      <c r="K1" s="484"/>
      <c r="L1" s="484"/>
      <c r="M1" s="484"/>
      <c r="N1" s="484"/>
      <c r="O1" s="484"/>
      <c r="P1" s="484"/>
      <c r="Q1" s="484"/>
      <c r="R1" s="484"/>
      <c r="S1" s="484"/>
      <c r="T1" s="484"/>
      <c r="U1" s="484"/>
      <c r="V1" s="484"/>
      <c r="W1" s="484"/>
      <c r="X1" s="484"/>
      <c r="Y1" s="484"/>
      <c r="Z1" s="484"/>
      <c r="AA1" s="484"/>
      <c r="AB1" s="484"/>
      <c r="AC1" s="484"/>
      <c r="AD1" s="484"/>
    </row>
    <row r="2" spans="1:63">
      <c r="B2" s="484" t="str">
        <f>'Title Page'!$B$32</f>
        <v>Example Results for Section 5.2 - Building Thermal Envelope and Fabric Load Cases 195-960 &amp; 600FF-950FF</v>
      </c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84"/>
      <c r="P2" s="484"/>
      <c r="Q2" s="484"/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4"/>
      <c r="AD2" s="484"/>
    </row>
    <row r="3" spans="1:63">
      <c r="B3" s="484" t="str">
        <f>'Title Page'!$B$34</f>
        <v/>
      </c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484"/>
      <c r="Z3" s="484"/>
      <c r="AA3" s="484"/>
      <c r="AB3" s="484"/>
      <c r="AC3" s="484"/>
      <c r="AD3" s="484"/>
    </row>
    <row r="4" spans="1:63" ht="15" customHeight="1">
      <c r="F4" s="443" t="s">
        <v>1654</v>
      </c>
    </row>
    <row r="5" spans="1:63" ht="10.5" customHeight="1">
      <c r="F5" s="443" t="s">
        <v>312</v>
      </c>
    </row>
    <row r="7" spans="1:63" ht="17" thickBot="1">
      <c r="A7" s="190"/>
      <c r="B7" s="323" t="s">
        <v>357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C7" s="25"/>
      <c r="AF7" s="189"/>
      <c r="AG7" s="26"/>
      <c r="AH7" s="26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7" thickTop="1">
      <c r="A8" s="190"/>
      <c r="B8" s="450" t="s">
        <v>1523</v>
      </c>
      <c r="C8" s="201" t="str">
        <f>'ESP-DMU'!$E$48</f>
        <v>ESP</v>
      </c>
      <c r="D8" s="193"/>
      <c r="E8" s="202"/>
      <c r="F8" s="201" t="str">
        <f>'BLAST-USIT'!$E$48</f>
        <v>BLAST</v>
      </c>
      <c r="G8" s="193"/>
      <c r="H8" s="202"/>
      <c r="I8" s="201" t="str">
        <f>DOE21D!$E$48</f>
        <v>DOE21D</v>
      </c>
      <c r="J8" s="193"/>
      <c r="K8" s="202"/>
      <c r="L8" s="201" t="str">
        <f>'SRES-SUN'!$E$48</f>
        <v>SRES-SUN</v>
      </c>
      <c r="M8" s="193"/>
      <c r="N8" s="202"/>
      <c r="O8" s="201" t="str">
        <f>'SRES-BRE'!$E$48</f>
        <v>SRES</v>
      </c>
      <c r="P8" s="193"/>
      <c r="Q8" s="202"/>
      <c r="R8" s="201" t="str">
        <f>S3PAS!$E$48</f>
        <v>S3PAS</v>
      </c>
      <c r="S8" s="193"/>
      <c r="T8" s="202"/>
      <c r="U8" s="201" t="str">
        <f>TRNSYS!$E$48</f>
        <v>TSYS</v>
      </c>
      <c r="V8" s="193"/>
      <c r="W8" s="202"/>
      <c r="X8" s="193" t="str">
        <f>TASE!$E$48</f>
        <v>TASE</v>
      </c>
      <c r="Y8" s="193"/>
      <c r="Z8" s="193"/>
      <c r="AA8" s="491" t="s">
        <v>1518</v>
      </c>
      <c r="AB8" s="492"/>
      <c r="AC8" s="492"/>
      <c r="AD8" s="493"/>
      <c r="AF8" s="195" t="str">
        <f>YourData!$E$48</f>
        <v>OS</v>
      </c>
      <c r="AG8" s="193"/>
      <c r="AH8" s="196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6">
      <c r="A9" s="190"/>
      <c r="B9" s="449" t="s">
        <v>1524</v>
      </c>
      <c r="C9" s="203" t="str">
        <f>'ESP-DMU'!$E$52</f>
        <v>DMU</v>
      </c>
      <c r="D9" s="198"/>
      <c r="E9" s="204"/>
      <c r="F9" s="203" t="str">
        <f>'BLAST-USIT'!$E$52</f>
        <v>US-IT</v>
      </c>
      <c r="G9" s="198"/>
      <c r="H9" s="204"/>
      <c r="I9" s="203" t="str">
        <f>DOE21D!$E$52</f>
        <v>NREL</v>
      </c>
      <c r="J9" s="198"/>
      <c r="K9" s="204"/>
      <c r="L9" s="203" t="str">
        <f>'SRES-SUN'!$E$52</f>
        <v>NREL</v>
      </c>
      <c r="M9" s="198"/>
      <c r="N9" s="204"/>
      <c r="O9" s="446" t="s">
        <v>1520</v>
      </c>
      <c r="P9" s="198"/>
      <c r="Q9" s="204"/>
      <c r="R9" s="203" t="str">
        <f>S3PAS!$E$52</f>
        <v>SPAIN</v>
      </c>
      <c r="S9" s="198"/>
      <c r="T9" s="204"/>
      <c r="U9" s="203" t="str">
        <f>TRNSYS!$E$52</f>
        <v>BEL-BRE</v>
      </c>
      <c r="V9" s="198"/>
      <c r="W9" s="204"/>
      <c r="X9" s="194" t="str">
        <f>TASE!$E$52</f>
        <v>FINLAND</v>
      </c>
      <c r="Y9" s="194"/>
      <c r="Z9" s="194"/>
      <c r="AA9" s="111" t="s">
        <v>339</v>
      </c>
      <c r="AB9" s="121" t="s">
        <v>340</v>
      </c>
      <c r="AC9" s="126" t="s">
        <v>341</v>
      </c>
      <c r="AD9" s="376" t="s">
        <v>1371</v>
      </c>
      <c r="AF9" s="197" t="str">
        <f>YourData!$E$52</f>
        <v>NREL</v>
      </c>
      <c r="AG9" s="198"/>
      <c r="AH9" s="19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6">
      <c r="A10" s="190"/>
      <c r="B10" s="448" t="s">
        <v>1522</v>
      </c>
      <c r="C10" s="382" t="s">
        <v>194</v>
      </c>
      <c r="D10" s="383" t="s">
        <v>1373</v>
      </c>
      <c r="E10" s="384" t="s">
        <v>1374</v>
      </c>
      <c r="F10" s="205" t="s">
        <v>194</v>
      </c>
      <c r="G10" s="206" t="s">
        <v>1373</v>
      </c>
      <c r="H10" s="200" t="s">
        <v>1374</v>
      </c>
      <c r="I10" s="205" t="s">
        <v>194</v>
      </c>
      <c r="J10" s="206" t="s">
        <v>1373</v>
      </c>
      <c r="K10" s="200" t="s">
        <v>1374</v>
      </c>
      <c r="L10" s="205" t="s">
        <v>194</v>
      </c>
      <c r="M10" s="206" t="s">
        <v>1373</v>
      </c>
      <c r="N10" s="200" t="s">
        <v>1374</v>
      </c>
      <c r="O10" s="445"/>
      <c r="P10" s="206"/>
      <c r="Q10" s="200"/>
      <c r="R10" s="205" t="s">
        <v>194</v>
      </c>
      <c r="S10" s="206" t="s">
        <v>1373</v>
      </c>
      <c r="T10" s="200" t="s">
        <v>1374</v>
      </c>
      <c r="U10" s="205" t="s">
        <v>194</v>
      </c>
      <c r="V10" s="206" t="s">
        <v>1373</v>
      </c>
      <c r="W10" s="200" t="s">
        <v>1374</v>
      </c>
      <c r="X10" s="205" t="s">
        <v>194</v>
      </c>
      <c r="Y10" s="206" t="s">
        <v>1373</v>
      </c>
      <c r="Z10" s="206" t="s">
        <v>1374</v>
      </c>
      <c r="AA10" s="385" t="s">
        <v>194</v>
      </c>
      <c r="AB10" s="386" t="s">
        <v>194</v>
      </c>
      <c r="AC10" s="387" t="s">
        <v>194</v>
      </c>
      <c r="AD10" s="381" t="s">
        <v>1369</v>
      </c>
      <c r="AF10" s="208" t="s">
        <v>194</v>
      </c>
      <c r="AG10" s="206" t="s">
        <v>1373</v>
      </c>
      <c r="AH10" s="209" t="s">
        <v>1374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6">
      <c r="B11" s="374" t="s">
        <v>1366</v>
      </c>
      <c r="C11" s="296">
        <f>IF(ISNUMBER('ESP-DMU'!$B146),'ESP-DMU'!$B146,"")</f>
        <v>3.4369999999999998</v>
      </c>
      <c r="D11" s="301">
        <f>IF(ISBLANK('ESP-DMU'!$C146),"",IF(ISTEXT('ESP-DMU'!$C146),IF(TRIM('ESP-DMU'!$C146)="","",DATEVALUE('ESP-DMU'!$C146)),'ESP-DMU'!$C146))</f>
        <v>33973</v>
      </c>
      <c r="E11" s="302">
        <f>IF(ISNUMBER('ESP-DMU'!$D146),'ESP-DMU'!$D146,"")</f>
        <v>5</v>
      </c>
      <c r="F11" s="296">
        <f>IF(ISNUMBER('BLAST-USIT'!$B146),'BLAST-USIT'!$B146,"")</f>
        <v>3.94</v>
      </c>
      <c r="G11" s="301">
        <f>IF(ISBLANK('BLAST-USIT'!$C146),"",IF(ISTEXT('BLAST-USIT'!$C146),IF(TRIM('BLAST-USIT'!$C146)="","",DATEVALUE('BLAST-USIT'!$C146)),'BLAST-USIT'!$C146))</f>
        <v>43469</v>
      </c>
      <c r="H11" s="302">
        <f>IF(ISNUMBER('BLAST-USIT'!$D146),'BLAST-USIT'!$D146,"")</f>
        <v>5</v>
      </c>
      <c r="I11" s="296">
        <f>IF(ISNUMBER(DOE21D!$B146),DOE21D!$B146,"")</f>
        <v>4.0449999999999999</v>
      </c>
      <c r="J11" s="301">
        <f>IF(ISBLANK(DOE21D!$C146),"",IF(ISTEXT(DOE21D!$C146),IF(TRIM(DOE21D!$C146)="","",DATEVALUE(DOE21D!$C146)),DOE21D!$C146))</f>
        <v>43469</v>
      </c>
      <c r="K11" s="302">
        <f>IF(ISNUMBER(DOE21D!$D146),DOE21D!$D146,"")</f>
        <v>5</v>
      </c>
      <c r="L11" s="296">
        <f>IF(ISNUMBER('SRES-SUN'!$B146),'SRES-SUN'!$B146,"")</f>
        <v>4.258</v>
      </c>
      <c r="M11" s="301">
        <f>IF(ISBLANK('SRES-SUN'!$C146),"",IF(ISTEXT('SRES-SUN'!$C146),IF(TRIM('SRES-SUN'!$C146)="","",DATEVALUE('SRES-SUN'!$C146)),'SRES-SUN'!$C146))</f>
        <v>43469</v>
      </c>
      <c r="N11" s="302">
        <f>IF(ISNUMBER('SRES-SUN'!$D146),'SRES-SUN'!$D146,"")</f>
        <v>2</v>
      </c>
      <c r="O11" s="296" t="str">
        <f>IF(ISNUMBER('SRES-BRE'!$B146),'SRES-BRE'!$B146,"")</f>
        <v/>
      </c>
      <c r="P11" s="301" t="str">
        <f>IF(ISBLANK('SRES-BRE'!$C146),"",IF(ISTEXT('SRES-BRE'!$C146),IF(TRIM('SRES-BRE'!$C146)="","",DATEVALUE('SRES-BRE'!$C146)),'SRES-BRE'!$C146))</f>
        <v/>
      </c>
      <c r="Q11" s="302" t="str">
        <f>IF(ISNUMBER('SRES-BRE'!$D146),'SRES-BRE'!$D146,"")</f>
        <v/>
      </c>
      <c r="R11" s="296">
        <f>IF(ISNUMBER(S3PAS!$B146),S3PAS!$B146,"")</f>
        <v>4.0369999999999999</v>
      </c>
      <c r="S11" s="301">
        <f>IF(ISBLANK(S3PAS!$C146),"",IF(ISTEXT(S3PAS!$C146),IF(TRIM(S3PAS!$C146)="","",DATEVALUE(S3PAS!$C146)),S3PAS!$C146))</f>
        <v>43469</v>
      </c>
      <c r="T11" s="302">
        <f>IF(ISNUMBER(S3PAS!$D146),S3PAS!$D146,"")</f>
        <v>2</v>
      </c>
      <c r="U11" s="296">
        <f>IF(ISNUMBER(TRNSYS!$B146),TRNSYS!$B146,"")</f>
        <v>3.9305555555555598</v>
      </c>
      <c r="V11" s="301">
        <f>IF(ISBLANK(TRNSYS!$C146),"",IF(ISTEXT(TRNSYS!$C146),IF(TRIM(TRNSYS!$C146)="","",DATEVALUE(TRNSYS!$C146)),TRNSYS!$C146))</f>
        <v>43469</v>
      </c>
      <c r="W11" s="302">
        <f>IF(ISNUMBER(TRNSYS!$D146),TRNSYS!$D146,"")</f>
        <v>6</v>
      </c>
      <c r="X11" s="296">
        <f>IF(ISNUMBER(TASE!$B146),TASE!$B146,"")</f>
        <v>4.3540000000000001</v>
      </c>
      <c r="Y11" s="301">
        <f>IF(ISBLANK(TASE!$C146),"",IF(ISTEXT(TASE!$C146),IF(TRIM(TASE!$C146)="","",DATEVALUE(TASE!$C146)),TASE!$C146))</f>
        <v>43469</v>
      </c>
      <c r="Z11" s="302">
        <f>IF(ISNUMBER(TASE!$D146),TASE!$D146,"")</f>
        <v>2</v>
      </c>
      <c r="AA11" s="290">
        <f>MIN(C11,F11,I11,L11,O11,R11,U11,X11)</f>
        <v>3.4369999999999998</v>
      </c>
      <c r="AB11" s="296">
        <f>MAX(C11,F11,I11,L11,O11,R11,U11,X11)</f>
        <v>4.3540000000000001</v>
      </c>
      <c r="AC11" s="288">
        <f>AVERAGE(C11,F11,I11,L11,O11,R11,U11,X11)</f>
        <v>4.0002222222222228</v>
      </c>
      <c r="AD11" s="291">
        <f>IF(AC11=0,"----",ABS((AB11-AA11)/AC11))</f>
        <v>0.22923726459641133</v>
      </c>
      <c r="AE11" s="303"/>
      <c r="AF11" s="290">
        <f>IF(ISNUMBER(YourData!$B146),YourData!$B146,"")</f>
        <v>3.75183</v>
      </c>
      <c r="AG11" s="301">
        <f>IF(ISBLANK(YourData!$C146),"",IF(ISTEXT(YourData!$C146),IF(TRIM(YourData!$C146)="","",DATEVALUE(YourData!$C146)),YourData!$C146))</f>
        <v>43469</v>
      </c>
      <c r="AH11" s="304">
        <f>IF(ISNUMBER(YourData!$D146),YourData!$D146,"")</f>
        <v>5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6">
      <c r="B12" s="106" t="s">
        <v>252</v>
      </c>
      <c r="C12" s="132">
        <f>IF(ISNUMBER('ESP-DMU'!$B147),'ESP-DMU'!$B147,"")</f>
        <v>3.4369999999999998</v>
      </c>
      <c r="D12" s="305">
        <f>IF(ISBLANK('ESP-DMU'!$C147),"",IF(ISTEXT('ESP-DMU'!$C147),IF(TRIM('ESP-DMU'!$C147)="","",DATEVALUE('ESP-DMU'!$C147)),'ESP-DMU'!$C147))</f>
        <v>33973</v>
      </c>
      <c r="E12" s="306">
        <f>IF(ISNUMBER('ESP-DMU'!$D147),'ESP-DMU'!$D147,"")</f>
        <v>5</v>
      </c>
      <c r="F12" s="132">
        <f>IF(ISNUMBER('BLAST-USIT'!$B147),'BLAST-USIT'!$B147,"")</f>
        <v>3.9409999999999998</v>
      </c>
      <c r="G12" s="305">
        <f>IF(ISBLANK('BLAST-USIT'!$C147),"",IF(ISTEXT('BLAST-USIT'!$C147),IF(TRIM('BLAST-USIT'!$C147)="","",DATEVALUE('BLAST-USIT'!$C147)),'BLAST-USIT'!$C147))</f>
        <v>43469</v>
      </c>
      <c r="H12" s="306">
        <f>IF(ISNUMBER('BLAST-USIT'!$D147),'BLAST-USIT'!$D147,"")</f>
        <v>5</v>
      </c>
      <c r="I12" s="132">
        <f>IF(ISNUMBER(DOE21D!$B147),DOE21D!$B147,"")</f>
        <v>4.0339999999999998</v>
      </c>
      <c r="J12" s="305">
        <f>IF(ISBLANK(DOE21D!$C147),"",IF(ISTEXT(DOE21D!$C147),IF(TRIM(DOE21D!$C147)="","",DATEVALUE(DOE21D!$C147)),DOE21D!$C147))</f>
        <v>43469</v>
      </c>
      <c r="K12" s="306">
        <f>IF(ISNUMBER(DOE21D!$D147),DOE21D!$D147,"")</f>
        <v>5</v>
      </c>
      <c r="L12" s="132">
        <f>IF(ISNUMBER('SRES-SUN'!$B147),'SRES-SUN'!$B147,"")</f>
        <v>4.258</v>
      </c>
      <c r="M12" s="305">
        <f>IF(ISBLANK('SRES-SUN'!$C147),"",IF(ISTEXT('SRES-SUN'!$C147),IF(TRIM('SRES-SUN'!$C147)="","",DATEVALUE('SRES-SUN'!$C147)),'SRES-SUN'!$C147))</f>
        <v>43469</v>
      </c>
      <c r="N12" s="306">
        <f>IF(ISNUMBER('SRES-SUN'!$D147),'SRES-SUN'!$D147,"")</f>
        <v>2</v>
      </c>
      <c r="O12" s="132" t="str">
        <f>IF(ISNUMBER('SRES-BRE'!$B147),'SRES-BRE'!$B147,"")</f>
        <v/>
      </c>
      <c r="P12" s="305" t="str">
        <f>IF(ISBLANK('SRES-BRE'!$C147),"",IF(ISTEXT('SRES-BRE'!$C147),IF(TRIM('SRES-BRE'!$C147)="","",DATEVALUE('SRES-BRE'!$C147)),'SRES-BRE'!$C147))</f>
        <v/>
      </c>
      <c r="Q12" s="306" t="str">
        <f>IF(ISNUMBER('SRES-BRE'!$D147),'SRES-BRE'!$D147,"")</f>
        <v/>
      </c>
      <c r="R12" s="132">
        <f>IF(ISNUMBER(S3PAS!$B147),S3PAS!$B147,"")</f>
        <v>4.0369999999999999</v>
      </c>
      <c r="S12" s="305">
        <f>IF(ISBLANK(S3PAS!$C147),"",IF(ISTEXT(S3PAS!$C147),IF(TRIM(S3PAS!$C147)="","",DATEVALUE(S3PAS!$C147)),S3PAS!$C147))</f>
        <v>43469</v>
      </c>
      <c r="T12" s="306">
        <f>IF(ISNUMBER(S3PAS!$D147),S3PAS!$D147,"")</f>
        <v>2</v>
      </c>
      <c r="U12" s="132">
        <f>IF(ISNUMBER(TRNSYS!$B147),TRNSYS!$B147,"")</f>
        <v>3.9222222222222198</v>
      </c>
      <c r="V12" s="305">
        <f>IF(ISBLANK(TRNSYS!$C147),"",IF(ISTEXT(TRNSYS!$C147),IF(TRIM(TRNSYS!$C147)="","",DATEVALUE(TRNSYS!$C147)),TRNSYS!$C147))</f>
        <v>43469</v>
      </c>
      <c r="W12" s="306">
        <f>IF(ISNUMBER(TRNSYS!$D147),TRNSYS!$D147,"")</f>
        <v>6</v>
      </c>
      <c r="X12" s="132">
        <f>IF(ISNUMBER(TASE!$B147),TASE!$B147,"")</f>
        <v>4.3540000000000001</v>
      </c>
      <c r="Y12" s="305">
        <f>IF(ISBLANK(TASE!$C147),"",IF(ISTEXT(TASE!$C147),IF(TRIM(TASE!$C147)="","",DATEVALUE(TASE!$C147)),TASE!$C147))</f>
        <v>43469</v>
      </c>
      <c r="Z12" s="306">
        <f>IF(ISNUMBER(TASE!$D147),TASE!$D147,"")</f>
        <v>2</v>
      </c>
      <c r="AA12" s="287">
        <f t="shared" ref="AA12:AA45" si="0">MIN(C12,F12,I12,L12,O12,R12,U12,X12)</f>
        <v>3.4369999999999998</v>
      </c>
      <c r="AB12" s="132">
        <f t="shared" ref="AB12:AB45" si="1">MAX(C12,F12,I12,L12,O12,R12,U12,X12)</f>
        <v>4.3540000000000001</v>
      </c>
      <c r="AC12" s="297">
        <f t="shared" ref="AC12:AC45" si="2">AVERAGE(C12,F12,I12,L12,O12,R12,U12,X12)</f>
        <v>3.9976031746031739</v>
      </c>
      <c r="AD12" s="289">
        <f t="shared" ref="AD12:AD45" si="3">IF(AC12=0,"----",ABS((AB12-AA12)/AC12))</f>
        <v>0.22938745041671807</v>
      </c>
      <c r="AE12" s="303"/>
      <c r="AF12" s="287">
        <f>IF(ISNUMBER(YourData!$B147),YourData!$B147,"")</f>
        <v>3.7413599999999998</v>
      </c>
      <c r="AG12" s="305">
        <f>IF(ISBLANK(YourData!$C147),"",IF(ISTEXT(YourData!$C147),IF(TRIM(YourData!$C147)="","",DATEVALUE(YourData!$C147)),YourData!$C147))</f>
        <v>43469</v>
      </c>
      <c r="AH12" s="307">
        <f>IF(ISNUMBER(YourData!$D147),YourData!$D147,"")</f>
        <v>5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6">
      <c r="B13" s="106" t="s">
        <v>253</v>
      </c>
      <c r="C13" s="132">
        <f>IF(ISNUMBER('ESP-DMU'!$B148),'ESP-DMU'!$B148,"")</f>
        <v>3.5910000000000002</v>
      </c>
      <c r="D13" s="305">
        <f>IF(ISBLANK('ESP-DMU'!$C148),"",IF(ISTEXT('ESP-DMU'!$C148),IF(TRIM('ESP-DMU'!$C148)="","",DATEVALUE('ESP-DMU'!$C148)),'ESP-DMU'!$C148))</f>
        <v>33973</v>
      </c>
      <c r="E13" s="306">
        <f>IF(ISNUMBER('ESP-DMU'!$D148),'ESP-DMU'!$D148,"")</f>
        <v>6</v>
      </c>
      <c r="F13" s="132">
        <f>IF(ISNUMBER('BLAST-USIT'!$B148),'BLAST-USIT'!$B148,"")</f>
        <v>3.9409999999999998</v>
      </c>
      <c r="G13" s="305">
        <f>IF(ISBLANK('BLAST-USIT'!$C148),"",IF(ISTEXT('BLAST-USIT'!$C148),IF(TRIM('BLAST-USIT'!$C148)="","",DATEVALUE('BLAST-USIT'!$C148)),'BLAST-USIT'!$C148))</f>
        <v>43469</v>
      </c>
      <c r="H13" s="306">
        <f>IF(ISNUMBER('BLAST-USIT'!$D148),'BLAST-USIT'!$D148,"")</f>
        <v>5</v>
      </c>
      <c r="I13" s="132">
        <f>IF(ISNUMBER(DOE21D!$B148),DOE21D!$B148,"")</f>
        <v>4.0460000000000003</v>
      </c>
      <c r="J13" s="305">
        <f>IF(ISBLANK(DOE21D!$C148),"",IF(ISTEXT(DOE21D!$C148),IF(TRIM(DOE21D!$C148)="","",DATEVALUE(DOE21D!$C148)),DOE21D!$C148))</f>
        <v>43469</v>
      </c>
      <c r="K13" s="306">
        <f>IF(ISNUMBER(DOE21D!$D148),DOE21D!$D148,"")</f>
        <v>5</v>
      </c>
      <c r="L13" s="132">
        <f>IF(ISNUMBER('SRES-SUN'!$B148),'SRES-SUN'!$B148,"")</f>
        <v>4.2770000000000001</v>
      </c>
      <c r="M13" s="305">
        <f>IF(ISBLANK('SRES-SUN'!$C148),"",IF(ISTEXT('SRES-SUN'!$C148),IF(TRIM('SRES-SUN'!$C148)="","",DATEVALUE('SRES-SUN'!$C148)),'SRES-SUN'!$C148))</f>
        <v>43469</v>
      </c>
      <c r="N13" s="306">
        <f>IF(ISNUMBER('SRES-SUN'!$D148),'SRES-SUN'!$D148,"")</f>
        <v>2</v>
      </c>
      <c r="O13" s="132" t="str">
        <f>IF(ISNUMBER('SRES-BRE'!$B148),'SRES-BRE'!$B148,"")</f>
        <v/>
      </c>
      <c r="P13" s="305" t="str">
        <f>IF(ISBLANK('SRES-BRE'!$C148),"",IF(ISTEXT('SRES-BRE'!$C148),IF(TRIM('SRES-BRE'!$C148)="","",DATEVALUE('SRES-BRE'!$C148)),'SRES-BRE'!$C148))</f>
        <v/>
      </c>
      <c r="Q13" s="306" t="str">
        <f>IF(ISNUMBER('SRES-BRE'!$D148),'SRES-BRE'!$D148,"")</f>
        <v/>
      </c>
      <c r="R13" s="132">
        <f>IF(ISNUMBER(S3PAS!$B148),S3PAS!$B148,"")</f>
        <v>4.2770000000000001</v>
      </c>
      <c r="S13" s="305">
        <f>IF(ISBLANK(S3PAS!$C148),"",IF(ISTEXT(S3PAS!$C148),IF(TRIM(S3PAS!$C148)="","",DATEVALUE(S3PAS!$C148)),S3PAS!$C148))</f>
        <v>43469</v>
      </c>
      <c r="T13" s="306">
        <f>IF(ISNUMBER(S3PAS!$D148),S3PAS!$D148,"")</f>
        <v>2</v>
      </c>
      <c r="U13" s="132">
        <f>IF(ISNUMBER(TRNSYS!$B148),TRNSYS!$B148,"")</f>
        <v>3.9222222222222198</v>
      </c>
      <c r="V13" s="305">
        <f>IF(ISBLANK(TRNSYS!$C148),"",IF(ISTEXT(TRNSYS!$C148),IF(TRIM(TRNSYS!$C148)="","",DATEVALUE(TRNSYS!$C148)),TRNSYS!$C148))</f>
        <v>43469</v>
      </c>
      <c r="W13" s="306">
        <f>IF(ISNUMBER(TRNSYS!$D148),TRNSYS!$D148,"")</f>
        <v>6</v>
      </c>
      <c r="X13" s="132">
        <f>IF(ISNUMBER(TASE!$B148),TASE!$B148,"")</f>
        <v>4.3789999999999996</v>
      </c>
      <c r="Y13" s="305">
        <f>IF(ISBLANK(TASE!$C148),"",IF(ISTEXT(TASE!$C148),IF(TRIM(TASE!$C148)="","",DATEVALUE(TASE!$C148)),TASE!$C148))</f>
        <v>43469</v>
      </c>
      <c r="Z13" s="306">
        <f>IF(ISNUMBER(TASE!$D148),TASE!$D148,"")</f>
        <v>2</v>
      </c>
      <c r="AA13" s="287">
        <f t="shared" si="0"/>
        <v>3.5910000000000002</v>
      </c>
      <c r="AB13" s="132">
        <f t="shared" si="1"/>
        <v>4.3789999999999996</v>
      </c>
      <c r="AC13" s="297">
        <f t="shared" si="2"/>
        <v>4.0618888888888884</v>
      </c>
      <c r="AD13" s="289">
        <f t="shared" si="3"/>
        <v>0.193998413436551</v>
      </c>
      <c r="AE13" s="303"/>
      <c r="AF13" s="287">
        <f>IF(ISNUMBER(YourData!$B148),YourData!$B148,"")</f>
        <v>3.7426699999999999</v>
      </c>
      <c r="AG13" s="305">
        <f>IF(ISBLANK(YourData!$C148),"",IF(ISTEXT(YourData!$C148),IF(TRIM(YourData!$C148)="","",DATEVALUE(YourData!$C148)),YourData!$C148))</f>
        <v>43469</v>
      </c>
      <c r="AH13" s="307">
        <f>IF(ISNUMBER(YourData!$D148),YourData!$D148,"")</f>
        <v>4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6">
      <c r="B14" s="106" t="s">
        <v>254</v>
      </c>
      <c r="C14" s="132">
        <f>IF(ISNUMBER('ESP-DMU'!$B149),'ESP-DMU'!$B149,"")</f>
        <v>3.5920000000000001</v>
      </c>
      <c r="D14" s="305">
        <f>IF(ISBLANK('ESP-DMU'!$C149),"",IF(ISTEXT('ESP-DMU'!$C149),IF(TRIM('ESP-DMU'!$C149)="","",DATEVALUE('ESP-DMU'!$C149)),'ESP-DMU'!$C149))</f>
        <v>33973</v>
      </c>
      <c r="E14" s="306">
        <f>IF(ISNUMBER('ESP-DMU'!$D149),'ESP-DMU'!$D149,"")</f>
        <v>7</v>
      </c>
      <c r="F14" s="132">
        <f>IF(ISNUMBER('BLAST-USIT'!$B149),'BLAST-USIT'!$B149,"")</f>
        <v>3.9409999999999998</v>
      </c>
      <c r="G14" s="305">
        <f>IF(ISBLANK('BLAST-USIT'!$C149),"",IF(ISTEXT('BLAST-USIT'!$C149),IF(TRIM('BLAST-USIT'!$C149)="","",DATEVALUE('BLAST-USIT'!$C149)),'BLAST-USIT'!$C149))</f>
        <v>43469</v>
      </c>
      <c r="H14" s="306">
        <f>IF(ISNUMBER('BLAST-USIT'!$D149),'BLAST-USIT'!$D149,"")</f>
        <v>5</v>
      </c>
      <c r="I14" s="132">
        <f>IF(ISNUMBER(DOE21D!$B149),DOE21D!$B149,"")</f>
        <v>4.0250000000000004</v>
      </c>
      <c r="J14" s="305">
        <f>IF(ISBLANK(DOE21D!$C149),"",IF(ISTEXT(DOE21D!$C149),IF(TRIM(DOE21D!$C149)="","",DATEVALUE(DOE21D!$C149)),DOE21D!$C149))</f>
        <v>43469</v>
      </c>
      <c r="K14" s="306">
        <f>IF(ISNUMBER(DOE21D!$D149),DOE21D!$D149,"")</f>
        <v>5</v>
      </c>
      <c r="L14" s="132">
        <f>IF(ISNUMBER('SRES-SUN'!$B149),'SRES-SUN'!$B149,"")</f>
        <v>4.28</v>
      </c>
      <c r="M14" s="305">
        <f>IF(ISBLANK('SRES-SUN'!$C149),"",IF(ISTEXT('SRES-SUN'!$C149),IF(TRIM('SRES-SUN'!$C149)="","",DATEVALUE('SRES-SUN'!$C149)),'SRES-SUN'!$C149))</f>
        <v>43469</v>
      </c>
      <c r="N14" s="306">
        <f>IF(ISNUMBER('SRES-SUN'!$D149),'SRES-SUN'!$D149,"")</f>
        <v>2</v>
      </c>
      <c r="O14" s="132" t="str">
        <f>IF(ISNUMBER('SRES-BRE'!$B149),'SRES-BRE'!$B149,"")</f>
        <v/>
      </c>
      <c r="P14" s="305" t="str">
        <f>IF(ISBLANK('SRES-BRE'!$C149),"",IF(ISTEXT('SRES-BRE'!$C149),IF(TRIM('SRES-BRE'!$C149)="","",DATEVALUE('SRES-BRE'!$C149)),'SRES-BRE'!$C149))</f>
        <v/>
      </c>
      <c r="Q14" s="306" t="str">
        <f>IF(ISNUMBER('SRES-BRE'!$D149),'SRES-BRE'!$D149,"")</f>
        <v/>
      </c>
      <c r="R14" s="132">
        <f>IF(ISNUMBER(S3PAS!$B149),S3PAS!$B149,"")</f>
        <v>4.2779999999999996</v>
      </c>
      <c r="S14" s="305">
        <f>IF(ISBLANK(S3PAS!$C149),"",IF(ISTEXT(S3PAS!$C149),IF(TRIM(S3PAS!$C149)="","",DATEVALUE(S3PAS!$C149)),S3PAS!$C149))</f>
        <v>43469</v>
      </c>
      <c r="T14" s="306">
        <f>IF(ISNUMBER(S3PAS!$D149),S3PAS!$D149,"")</f>
        <v>2</v>
      </c>
      <c r="U14" s="132">
        <f>IF(ISNUMBER(TRNSYS!$B149),TRNSYS!$B149,"")</f>
        <v>3.9222222222222198</v>
      </c>
      <c r="V14" s="305">
        <f>IF(ISBLANK(TRNSYS!$C149),"",IF(ISTEXT(TRNSYS!$C149),IF(TRIM(TRNSYS!$C149)="","",DATEVALUE(TRNSYS!$C149)),TRNSYS!$C149))</f>
        <v>43469</v>
      </c>
      <c r="W14" s="306">
        <f>IF(ISNUMBER(TRNSYS!$D149),TRNSYS!$D149,"")</f>
        <v>6</v>
      </c>
      <c r="X14" s="132" t="str">
        <f>IF(ISNUMBER(TASE!$B149),TASE!$B149,"")</f>
        <v/>
      </c>
      <c r="Y14" s="305" t="str">
        <f>IF(ISBLANK(TASE!$C149),"",IF(ISTEXT(TASE!$C149),IF(TRIM(TASE!$C149)="","",DATEVALUE(TASE!$C149)),TASE!$C149))</f>
        <v/>
      </c>
      <c r="Z14" s="306" t="str">
        <f>IF(ISNUMBER(TASE!$D149),TASE!$D149,"")</f>
        <v/>
      </c>
      <c r="AA14" s="287">
        <f t="shared" si="0"/>
        <v>3.5920000000000001</v>
      </c>
      <c r="AB14" s="132">
        <f t="shared" si="1"/>
        <v>4.28</v>
      </c>
      <c r="AC14" s="297">
        <f t="shared" si="2"/>
        <v>4.0063703703703704</v>
      </c>
      <c r="AD14" s="289">
        <f t="shared" si="3"/>
        <v>0.17172650963280706</v>
      </c>
      <c r="AE14" s="303"/>
      <c r="AF14" s="287">
        <f>IF(ISNUMBER(YourData!$B149),YourData!$B149,"")</f>
        <v>3.7223199999999999</v>
      </c>
      <c r="AG14" s="305">
        <f>IF(ISBLANK(YourData!$C149),"",IF(ISTEXT(YourData!$C149),IF(TRIM(YourData!$C149)="","",DATEVALUE(YourData!$C149)),YourData!$C149))</f>
        <v>43469</v>
      </c>
      <c r="AH14" s="307">
        <f>IF(ISNUMBER(YourData!$D149),YourData!$D149,"")</f>
        <v>4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6">
      <c r="B15" s="106" t="s">
        <v>313</v>
      </c>
      <c r="C15" s="132">
        <f>IF(ISNUMBER('ESP-DMU'!$B150),'ESP-DMU'!$B150,"")</f>
        <v>5.2320000000000002</v>
      </c>
      <c r="D15" s="305">
        <f>IF(ISBLANK('ESP-DMU'!$C150),"",IF(ISTEXT('ESP-DMU'!$C150),IF(TRIM('ESP-DMU'!$C150)="","",DATEVALUE('ESP-DMU'!$C150)),'ESP-DMU'!$C150))</f>
        <v>33973</v>
      </c>
      <c r="E15" s="306">
        <f>IF(ISNUMBER('ESP-DMU'!$D150),'ESP-DMU'!$D150,"")</f>
        <v>7</v>
      </c>
      <c r="F15" s="132">
        <f>IF(ISNUMBER('BLAST-USIT'!$B150),'BLAST-USIT'!$B150,"")</f>
        <v>5.4859999999999998</v>
      </c>
      <c r="G15" s="305">
        <f>IF(ISBLANK('BLAST-USIT'!$C150),"",IF(ISTEXT('BLAST-USIT'!$C150),IF(TRIM('BLAST-USIT'!$C150)="","",DATEVALUE('BLAST-USIT'!$C150)),'BLAST-USIT'!$C150))</f>
        <v>43469</v>
      </c>
      <c r="H15" s="306">
        <f>IF(ISNUMBER('BLAST-USIT'!$D150),'BLAST-USIT'!$D150,"")</f>
        <v>8</v>
      </c>
      <c r="I15" s="132">
        <f>IF(ISNUMBER(DOE21D!$B150),DOE21D!$B150,"")</f>
        <v>5.9429999999999996</v>
      </c>
      <c r="J15" s="305">
        <f>IF(ISBLANK(DOE21D!$C150),"",IF(ISTEXT(DOE21D!$C150),IF(TRIM(DOE21D!$C150)="","",DATEVALUE(DOE21D!$C150)),DOE21D!$C150))</f>
        <v>43469</v>
      </c>
      <c r="K15" s="306">
        <f>IF(ISNUMBER(DOE21D!$D150),DOE21D!$D150,"")</f>
        <v>8</v>
      </c>
      <c r="L15" s="132">
        <f>IF(ISNUMBER('SRES-SUN'!$B150),'SRES-SUN'!$B150,"")</f>
        <v>6.53</v>
      </c>
      <c r="M15" s="305">
        <f>IF(ISBLANK('SRES-SUN'!$C150),"",IF(ISTEXT('SRES-SUN'!$C150),IF(TRIM('SRES-SUN'!$C150)="","",DATEVALUE('SRES-SUN'!$C150)),'SRES-SUN'!$C150))</f>
        <v>43469</v>
      </c>
      <c r="N15" s="306">
        <f>IF(ISNUMBER('SRES-SUN'!$D150),'SRES-SUN'!$D150,"")</f>
        <v>8</v>
      </c>
      <c r="O15" s="132" t="str">
        <f>IF(ISNUMBER('SRES-BRE'!$B150),'SRES-BRE'!$B150,"")</f>
        <v/>
      </c>
      <c r="P15" s="305" t="str">
        <f>IF(ISBLANK('SRES-BRE'!$C150),"",IF(ISTEXT('SRES-BRE'!$C150),IF(TRIM('SRES-BRE'!$C150)="","",DATEVALUE('SRES-BRE'!$C150)),'SRES-BRE'!$C150))</f>
        <v/>
      </c>
      <c r="Q15" s="306" t="str">
        <f>IF(ISNUMBER('SRES-BRE'!$D150),'SRES-BRE'!$D150,"")</f>
        <v/>
      </c>
      <c r="R15" s="132">
        <f>IF(ISNUMBER(S3PAS!$B150),S3PAS!$B150,"")</f>
        <v>6.3470000000000004</v>
      </c>
      <c r="S15" s="305">
        <f>IF(ISBLANK(S3PAS!$C150),"",IF(ISTEXT(S3PAS!$C150),IF(TRIM(S3PAS!$C150)="","",DATEVALUE(S3PAS!$C150)),S3PAS!$C150))</f>
        <v>43469</v>
      </c>
      <c r="T15" s="306">
        <f>IF(ISNUMBER(S3PAS!$D150),S3PAS!$D150,"")</f>
        <v>8</v>
      </c>
      <c r="U15" s="132">
        <f>IF(ISNUMBER(TRNSYS!$B150),TRNSYS!$B150,"")</f>
        <v>5.7222222222222197</v>
      </c>
      <c r="V15" s="305">
        <f>IF(ISBLANK(TRNSYS!$C150),"",IF(ISTEXT(TRNSYS!$C150),IF(TRIM(TRNSYS!$C150)="","",DATEVALUE(TRNSYS!$C150)),TRNSYS!$C150))</f>
        <v>43469</v>
      </c>
      <c r="W15" s="306">
        <f>IF(ISNUMBER(TRNSYS!$D150),TRNSYS!$D150,"")</f>
        <v>8</v>
      </c>
      <c r="X15" s="132">
        <f>IF(ISNUMBER(TASE!$B150),TASE!$B150,"")</f>
        <v>6.9539999999999997</v>
      </c>
      <c r="Y15" s="305">
        <f>IF(ISBLANK(TASE!$C150),"",IF(ISTEXT(TASE!$C150),IF(TRIM(TASE!$C150)="","",DATEVALUE(TASE!$C150)),TASE!$C150))</f>
        <v>43469</v>
      </c>
      <c r="Z15" s="306">
        <f>IF(ISNUMBER(TASE!$D150),TASE!$D150,"")</f>
        <v>8</v>
      </c>
      <c r="AA15" s="287">
        <f>MIN(C15,F15,I15,L15,O15,R15,U15,X15)</f>
        <v>5.2320000000000002</v>
      </c>
      <c r="AB15" s="132">
        <f>MAX(C15,F15,I15,L15,O15,R15,U15,X15)</f>
        <v>6.9539999999999997</v>
      </c>
      <c r="AC15" s="297">
        <f>AVERAGE(C15,F15,I15,L15,O15,R15,U15,X15)</f>
        <v>6.0306031746031747</v>
      </c>
      <c r="AD15" s="289">
        <f>IF(AC15=0,"----",ABS((AB15-AA15)/AC15))</f>
        <v>0.28554357667768621</v>
      </c>
      <c r="AE15" s="303"/>
      <c r="AF15" s="287">
        <f>IF(ISNUMBER(YourData!$B150),YourData!$B150,"")</f>
        <v>6.2868899999999996</v>
      </c>
      <c r="AG15" s="305">
        <f>IF(ISBLANK(YourData!$C150),"",IF(ISTEXT(YourData!$C150),IF(TRIM(YourData!$C150)="","",DATEVALUE(YourData!$C150)),YourData!$C150))</f>
        <v>43469</v>
      </c>
      <c r="AH15" s="307">
        <f>IF(ISNUMBER(YourData!$D150),YourData!$D150,"")</f>
        <v>7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6">
      <c r="B16" s="108" t="s">
        <v>255</v>
      </c>
      <c r="C16" s="144">
        <f>IF(ISNUMBER('ESP-DMU'!$B151),'ESP-DMU'!$B151,"")</f>
        <v>0</v>
      </c>
      <c r="D16" s="308" t="str">
        <f>IF(ISBLANK('ESP-DMU'!$C151),"",IF(ISTEXT('ESP-DMU'!$C151),IF(TRIM('ESP-DMU'!$C151)="","",DATEVALUE('ESP-DMU'!$C151)),'ESP-DMU'!$C151))</f>
        <v/>
      </c>
      <c r="E16" s="309" t="str">
        <f>IF(ISNUMBER('ESP-DMU'!$D151),'ESP-DMU'!$D151,"")</f>
        <v/>
      </c>
      <c r="F16" s="144">
        <f>IF(ISNUMBER('BLAST-USIT'!$B151),'BLAST-USIT'!$B151,"")</f>
        <v>0</v>
      </c>
      <c r="G16" s="308">
        <f>IF(ISBLANK('BLAST-USIT'!$C151),"",IF(ISTEXT('BLAST-USIT'!$C151),IF(TRIM('BLAST-USIT'!$C151)="","",DATEVALUE('BLAST-USIT'!$C151)),'BLAST-USIT'!$C151))</f>
        <v>43469</v>
      </c>
      <c r="H16" s="309" t="str">
        <f>IF(ISNUMBER('BLAST-USIT'!$D151),'BLAST-USIT'!$D151,"")</f>
        <v/>
      </c>
      <c r="I16" s="144">
        <f>IF(ISNUMBER(DOE21D!$B151),DOE21D!$B151,"")</f>
        <v>0</v>
      </c>
      <c r="J16" s="308" t="str">
        <f>IF(ISBLANK(DOE21D!$C151),"",IF(ISTEXT(DOE21D!$C151),IF(TRIM(DOE21D!$C151)="","",DATEVALUE(DOE21D!$C151)),DOE21D!$C151))</f>
        <v/>
      </c>
      <c r="K16" s="309" t="str">
        <f>IF(ISNUMBER(DOE21D!$D151),DOE21D!$D151,"")</f>
        <v/>
      </c>
      <c r="L16" s="144">
        <f>IF(ISNUMBER('SRES-SUN'!$B151),'SRES-SUN'!$B151,"")</f>
        <v>0</v>
      </c>
      <c r="M16" s="308" t="str">
        <f>IF(ISBLANK('SRES-SUN'!$C151),"",IF(ISTEXT('SRES-SUN'!$C151),IF(TRIM('SRES-SUN'!$C151)="","",DATEVALUE('SRES-SUN'!$C151)),'SRES-SUN'!$C151))</f>
        <v/>
      </c>
      <c r="N16" s="309" t="str">
        <f>IF(ISNUMBER('SRES-SUN'!$D151),'SRES-SUN'!$D151,"")</f>
        <v/>
      </c>
      <c r="O16" s="144" t="str">
        <f>IF(ISNUMBER('SRES-BRE'!$B151),'SRES-BRE'!$B151,"")</f>
        <v/>
      </c>
      <c r="P16" s="308" t="str">
        <f>IF(ISBLANK('SRES-BRE'!$C151),"",IF(ISTEXT('SRES-BRE'!$C151),IF(TRIM('SRES-BRE'!$C151)="","",DATEVALUE('SRES-BRE'!$C151)),'SRES-BRE'!$C151))</f>
        <v/>
      </c>
      <c r="Q16" s="309" t="str">
        <f>IF(ISNUMBER('SRES-BRE'!$D151),'SRES-BRE'!$D151,"")</f>
        <v/>
      </c>
      <c r="R16" s="144">
        <f>IF(ISNUMBER(S3PAS!$B151),S3PAS!$B151,"")</f>
        <v>0</v>
      </c>
      <c r="S16" s="308" t="str">
        <f>IF(ISBLANK(S3PAS!$C151),"",IF(ISTEXT(S3PAS!$C151),IF(TRIM(S3PAS!$C151)="","",DATEVALUE(S3PAS!$C151)),S3PAS!$C151))</f>
        <v/>
      </c>
      <c r="T16" s="309" t="str">
        <f>IF(ISNUMBER(S3PAS!$D151),S3PAS!$D151,"")</f>
        <v/>
      </c>
      <c r="U16" s="144">
        <f>IF(ISNUMBER(TRNSYS!$B151),TRNSYS!$B151,"")</f>
        <v>0</v>
      </c>
      <c r="V16" s="308" t="str">
        <f>IF(ISBLANK(TRNSYS!$C151),"",IF(ISTEXT(TRNSYS!$C151),IF(TRIM(TRNSYS!$C151)="","",DATEVALUE(TRNSYS!$C151)),TRNSYS!$C151))</f>
        <v/>
      </c>
      <c r="W16" s="309" t="str">
        <f>IF(ISNUMBER(TRNSYS!$D151),TRNSYS!$D151,"")</f>
        <v/>
      </c>
      <c r="X16" s="144">
        <f>IF(ISNUMBER(TASE!$B151),TASE!$B151,"")</f>
        <v>0</v>
      </c>
      <c r="Y16" s="308" t="str">
        <f>IF(ISBLANK(TASE!$C151),"",IF(ISTEXT(TASE!$C151),IF(TRIM(TASE!$C151)="","",DATEVALUE(TASE!$C151)),TASE!$C151))</f>
        <v/>
      </c>
      <c r="Z16" s="309" t="str">
        <f>IF(ISNUMBER(TASE!$D151),TASE!$D151,"")</f>
        <v/>
      </c>
      <c r="AA16" s="287">
        <f t="shared" si="0"/>
        <v>0</v>
      </c>
      <c r="AB16" s="132">
        <f t="shared" si="1"/>
        <v>0</v>
      </c>
      <c r="AC16" s="297">
        <f t="shared" si="2"/>
        <v>0</v>
      </c>
      <c r="AD16" s="289" t="str">
        <f t="shared" si="3"/>
        <v>----</v>
      </c>
      <c r="AE16" s="303"/>
      <c r="AF16" s="298">
        <f>IF(ISNUMBER(YourData!$B151),YourData!$B151,"")</f>
        <v>0</v>
      </c>
      <c r="AG16" s="308">
        <f>IF(ISBLANK(YourData!$C151),"",IF(ISTEXT(YourData!$C151),IF(TRIM(YourData!$C151)="","",DATEVALUE(YourData!$C151)),YourData!$C151))</f>
        <v>43466</v>
      </c>
      <c r="AH16" s="310">
        <f>IF(ISNUMBER(YourData!$D151),YourData!$D151,"")</f>
        <v>0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2:63" ht="16">
      <c r="B17" s="106" t="s">
        <v>256</v>
      </c>
      <c r="C17" s="132">
        <f>IF(ISNUMBER('ESP-DMU'!$B152),'ESP-DMU'!$B152,"")</f>
        <v>2.85</v>
      </c>
      <c r="D17" s="305">
        <f>IF(ISBLANK('ESP-DMU'!$C152),"",IF(ISTEXT('ESP-DMU'!$C152),IF(TRIM('ESP-DMU'!$C152)="","",DATEVALUE('ESP-DMU'!$C152)),'ESP-DMU'!$C152))</f>
        <v>33973</v>
      </c>
      <c r="E17" s="306">
        <f>IF(ISNUMBER('ESP-DMU'!$D152),'ESP-DMU'!$D152,"")</f>
        <v>7</v>
      </c>
      <c r="F17" s="132">
        <f>IF(ISNUMBER('BLAST-USIT'!$B152),'BLAST-USIT'!$B152,"")</f>
        <v>3.4529999999999998</v>
      </c>
      <c r="G17" s="305">
        <f>IF(ISBLANK('BLAST-USIT'!$C152),"",IF(ISTEXT('BLAST-USIT'!$C152),IF(TRIM('BLAST-USIT'!$C152)="","",DATEVALUE('BLAST-USIT'!$C152)),'BLAST-USIT'!$C152))</f>
        <v>43469</v>
      </c>
      <c r="H17" s="306">
        <f>IF(ISNUMBER('BLAST-USIT'!$D152),'BLAST-USIT'!$D152,"")</f>
        <v>7</v>
      </c>
      <c r="I17" s="132">
        <f>IF(ISNUMBER(DOE21D!$B152),DOE21D!$B152,"")</f>
        <v>3.5569999999999999</v>
      </c>
      <c r="J17" s="305">
        <f>IF(ISBLANK(DOE21D!$C152),"",IF(ISTEXT(DOE21D!$C152),IF(TRIM(DOE21D!$C152)="","",DATEVALUE(DOE21D!$C152)),DOE21D!$C152))</f>
        <v>43469</v>
      </c>
      <c r="K17" s="306">
        <f>IF(ISNUMBER(DOE21D!$D152),DOE21D!$D152,"")</f>
        <v>7</v>
      </c>
      <c r="L17" s="132">
        <f>IF(ISNUMBER('SRES-SUN'!$B152),'SRES-SUN'!$B152,"")</f>
        <v>3.76</v>
      </c>
      <c r="M17" s="305">
        <f>IF(ISBLANK('SRES-SUN'!$C152),"",IF(ISTEXT('SRES-SUN'!$C152),IF(TRIM('SRES-SUN'!$C152)="","",DATEVALUE('SRES-SUN'!$C152)),'SRES-SUN'!$C152))</f>
        <v>43469</v>
      </c>
      <c r="N17" s="306">
        <f>IF(ISNUMBER('SRES-SUN'!$D152),'SRES-SUN'!$D152,"")</f>
        <v>7</v>
      </c>
      <c r="O17" s="132" t="str">
        <f>IF(ISNUMBER('SRES-BRE'!$B152),'SRES-BRE'!$B152,"")</f>
        <v/>
      </c>
      <c r="P17" s="305" t="str">
        <f>IF(ISBLANK('SRES-BRE'!$C152),"",IF(ISTEXT('SRES-BRE'!$C152),IF(TRIM('SRES-BRE'!$C152)="","",DATEVALUE('SRES-BRE'!$C152)),'SRES-BRE'!$C152))</f>
        <v/>
      </c>
      <c r="Q17" s="306" t="str">
        <f>IF(ISNUMBER('SRES-BRE'!$D152),'SRES-BRE'!$D152,"")</f>
        <v/>
      </c>
      <c r="R17" s="132">
        <f>IF(ISNUMBER(S3PAS!$B152),S3PAS!$B152,"")</f>
        <v>3.6080000000000001</v>
      </c>
      <c r="S17" s="305">
        <f>IF(ISBLANK(S3PAS!$C152),"",IF(ISTEXT(S3PAS!$C152),IF(TRIM(S3PAS!$C152)="","",DATEVALUE(S3PAS!$C152)),S3PAS!$C152))</f>
        <v>43469</v>
      </c>
      <c r="T17" s="306">
        <f>IF(ISNUMBER(S3PAS!$D152),S3PAS!$D152,"")</f>
        <v>8</v>
      </c>
      <c r="U17" s="132">
        <f>IF(ISNUMBER(TRNSYS!$B152),TRNSYS!$B152,"")</f>
        <v>3.5166666666666702</v>
      </c>
      <c r="V17" s="305">
        <f>IF(ISBLANK(TRNSYS!$C152),"",IF(ISTEXT(TRNSYS!$C152),IF(TRIM(TRNSYS!$C152)="","",DATEVALUE(TRNSYS!$C152)),TRNSYS!$C152))</f>
        <v>43469</v>
      </c>
      <c r="W17" s="306">
        <f>IF(ISNUMBER(TRNSYS!$D152),TRNSYS!$D152,"")</f>
        <v>7</v>
      </c>
      <c r="X17" s="132">
        <f>IF(ISNUMBER(TASE!$B152),TASE!$B152,"")</f>
        <v>3.7970000000000002</v>
      </c>
      <c r="Y17" s="305">
        <f>IF(ISBLANK(TASE!$C152),"",IF(ISTEXT(TASE!$C152),IF(TRIM(TASE!$C152)="","",DATEVALUE(TASE!$C152)),TASE!$C152))</f>
        <v>43469</v>
      </c>
      <c r="Z17" s="306">
        <f>IF(ISNUMBER(TASE!$D152),TASE!$D152,"")</f>
        <v>7</v>
      </c>
      <c r="AA17" s="290">
        <f t="shared" si="0"/>
        <v>2.85</v>
      </c>
      <c r="AB17" s="296">
        <f t="shared" si="1"/>
        <v>3.7970000000000002</v>
      </c>
      <c r="AC17" s="288">
        <f t="shared" si="2"/>
        <v>3.5059523809523809</v>
      </c>
      <c r="AD17" s="291">
        <f t="shared" si="3"/>
        <v>0.27011205432937185</v>
      </c>
      <c r="AE17" s="303"/>
      <c r="AF17" s="287">
        <f>IF(ISNUMBER(YourData!$B152),YourData!$B152,"")</f>
        <v>3.1743199999999998</v>
      </c>
      <c r="AG17" s="305">
        <f>IF(ISBLANK(YourData!$C152),"",IF(ISTEXT(YourData!$C152),IF(TRIM(YourData!$C152)="","",DATEVALUE(YourData!$C152)),YourData!$C152))</f>
        <v>43469</v>
      </c>
      <c r="AH17" s="307">
        <f>IF(ISNUMBER(YourData!$D152),YourData!$D152,"")</f>
        <v>7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2:63" ht="16">
      <c r="B18" s="106" t="s">
        <v>257</v>
      </c>
      <c r="C18" s="132">
        <f>IF(ISNUMBER('ESP-DMU'!$B153),'ESP-DMU'!$B153,"")</f>
        <v>2.8580000000000001</v>
      </c>
      <c r="D18" s="305">
        <f>IF(ISBLANK('ESP-DMU'!$C153),"",IF(ISTEXT('ESP-DMU'!$C153),IF(TRIM('ESP-DMU'!$C153)="","",DATEVALUE('ESP-DMU'!$C153)),'ESP-DMU'!$C153))</f>
        <v>33973</v>
      </c>
      <c r="E18" s="306">
        <f>IF(ISNUMBER('ESP-DMU'!$D153),'ESP-DMU'!$D153,"")</f>
        <v>7</v>
      </c>
      <c r="F18" s="132">
        <f>IF(ISNUMBER('BLAST-USIT'!$B153),'BLAST-USIT'!$B153,"")</f>
        <v>3.456</v>
      </c>
      <c r="G18" s="305">
        <f>IF(ISBLANK('BLAST-USIT'!$C153),"",IF(ISTEXT('BLAST-USIT'!$C153),IF(TRIM('BLAST-USIT'!$C153)="","",DATEVALUE('BLAST-USIT'!$C153)),'BLAST-USIT'!$C153))</f>
        <v>43469</v>
      </c>
      <c r="H18" s="306">
        <f>IF(ISNUMBER('BLAST-USIT'!$D153),'BLAST-USIT'!$D153,"")</f>
        <v>7</v>
      </c>
      <c r="I18" s="132">
        <f>IF(ISNUMBER(DOE21D!$B153),DOE21D!$B153,"")</f>
        <v>3.5640000000000001</v>
      </c>
      <c r="J18" s="305">
        <f>IF(ISBLANK(DOE21D!$C153),"",IF(ISTEXT(DOE21D!$C153),IF(TRIM(DOE21D!$C153)="","",DATEVALUE(DOE21D!$C153)),DOE21D!$C153))</f>
        <v>43469</v>
      </c>
      <c r="K18" s="306">
        <f>IF(ISNUMBER(DOE21D!$D153),DOE21D!$D153,"")</f>
        <v>7</v>
      </c>
      <c r="L18" s="132">
        <f>IF(ISNUMBER('SRES-SUN'!$B153),'SRES-SUN'!$B153,"")</f>
        <v>3.7639999999999998</v>
      </c>
      <c r="M18" s="305">
        <f>IF(ISBLANK('SRES-SUN'!$C153),"",IF(ISTEXT('SRES-SUN'!$C153),IF(TRIM('SRES-SUN'!$C153)="","",DATEVALUE('SRES-SUN'!$C153)),'SRES-SUN'!$C153))</f>
        <v>43469</v>
      </c>
      <c r="N18" s="306">
        <f>IF(ISNUMBER('SRES-SUN'!$D153),'SRES-SUN'!$D153,"")</f>
        <v>7</v>
      </c>
      <c r="O18" s="132" t="str">
        <f>IF(ISNUMBER('SRES-BRE'!$B153),'SRES-BRE'!$B153,"")</f>
        <v/>
      </c>
      <c r="P18" s="305" t="str">
        <f>IF(ISBLANK('SRES-BRE'!$C153),"",IF(ISTEXT('SRES-BRE'!$C153),IF(TRIM('SRES-BRE'!$C153)="","",DATEVALUE('SRES-BRE'!$C153)),'SRES-BRE'!$C153))</f>
        <v/>
      </c>
      <c r="Q18" s="306" t="str">
        <f>IF(ISNUMBER('SRES-BRE'!$D153),'SRES-BRE'!$D153,"")</f>
        <v/>
      </c>
      <c r="R18" s="132">
        <f>IF(ISNUMBER(S3PAS!$B153),S3PAS!$B153,"")</f>
        <v>3.6179999999999999</v>
      </c>
      <c r="S18" s="305">
        <f>IF(ISBLANK(S3PAS!$C153),"",IF(ISTEXT(S3PAS!$C153),IF(TRIM(S3PAS!$C153)="","",DATEVALUE(S3PAS!$C153)),S3PAS!$C153))</f>
        <v>43469</v>
      </c>
      <c r="T18" s="306">
        <f>IF(ISNUMBER(S3PAS!$D153),S3PAS!$D153,"")</f>
        <v>8</v>
      </c>
      <c r="U18" s="132">
        <f>IF(ISNUMBER(TRNSYS!$B153),TRNSYS!$B153,"")</f>
        <v>3.5361111111111101</v>
      </c>
      <c r="V18" s="305">
        <f>IF(ISBLANK(TRNSYS!$C153),"",IF(ISTEXT(TRNSYS!$C153),IF(TRIM(TRNSYS!$C153)="","",DATEVALUE(TRNSYS!$C153)),TRNSYS!$C153))</f>
        <v>43469</v>
      </c>
      <c r="W18" s="306">
        <f>IF(ISNUMBER(TRNSYS!$D153),TRNSYS!$D153,"")</f>
        <v>7</v>
      </c>
      <c r="X18" s="132">
        <f>IF(ISNUMBER(TASE!$B153),TASE!$B153,"")</f>
        <v>3.8010000000000002</v>
      </c>
      <c r="Y18" s="305">
        <f>IF(ISBLANK(TASE!$C153),"",IF(ISTEXT(TASE!$C153),IF(TRIM(TASE!$C153)="","",DATEVALUE(TASE!$C153)),TASE!$C153))</f>
        <v>43469</v>
      </c>
      <c r="Z18" s="306">
        <f>IF(ISNUMBER(TASE!$D153),TASE!$D153,"")</f>
        <v>7</v>
      </c>
      <c r="AA18" s="287">
        <f t="shared" si="0"/>
        <v>2.8580000000000001</v>
      </c>
      <c r="AB18" s="132">
        <f t="shared" si="1"/>
        <v>3.8010000000000002</v>
      </c>
      <c r="AC18" s="297">
        <f t="shared" si="2"/>
        <v>3.513873015873016</v>
      </c>
      <c r="AD18" s="289">
        <f t="shared" si="3"/>
        <v>0.26836484862721005</v>
      </c>
      <c r="AE18" s="303"/>
      <c r="AF18" s="287">
        <f>IF(ISNUMBER(YourData!$B153),YourData!$B153,"")</f>
        <v>3.1740699999999999</v>
      </c>
      <c r="AG18" s="305">
        <f>IF(ISBLANK(YourData!$C153),"",IF(ISTEXT(YourData!$C153),IF(TRIM(YourData!$C153)="","",DATEVALUE(YourData!$C153)),YourData!$C153))</f>
        <v>43469</v>
      </c>
      <c r="AH18" s="307">
        <f>IF(ISNUMBER(YourData!$D153),YourData!$D153,"")</f>
        <v>7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2:63" ht="16">
      <c r="B19" s="106" t="s">
        <v>258</v>
      </c>
      <c r="C19" s="132">
        <f>IF(ISNUMBER('ESP-DMU'!$B154),'ESP-DMU'!$B154,"")</f>
        <v>3.3079999999999998</v>
      </c>
      <c r="D19" s="305">
        <f>IF(ISBLANK('ESP-DMU'!$C154),"",IF(ISTEXT('ESP-DMU'!$C154),IF(TRIM('ESP-DMU'!$C154)="","",DATEVALUE('ESP-DMU'!$C154)),'ESP-DMU'!$C154))</f>
        <v>33973</v>
      </c>
      <c r="E19" s="306">
        <f>IF(ISNUMBER('ESP-DMU'!$D154),'ESP-DMU'!$D154,"")</f>
        <v>7</v>
      </c>
      <c r="F19" s="132">
        <f>IF(ISNUMBER('BLAST-USIT'!$B154),'BLAST-USIT'!$B154,"")</f>
        <v>3.7029999999999998</v>
      </c>
      <c r="G19" s="305">
        <f>IF(ISBLANK('BLAST-USIT'!$C154),"",IF(ISTEXT('BLAST-USIT'!$C154),IF(TRIM('BLAST-USIT'!$C154)="","",DATEVALUE('BLAST-USIT'!$C154)),'BLAST-USIT'!$C154))</f>
        <v>43469</v>
      </c>
      <c r="H19" s="306">
        <f>IF(ISNUMBER('BLAST-USIT'!$D154),'BLAST-USIT'!$D154,"")</f>
        <v>7</v>
      </c>
      <c r="I19" s="132">
        <f>IF(ISNUMBER(DOE21D!$B154),DOE21D!$B154,"")</f>
        <v>3.8050000000000002</v>
      </c>
      <c r="J19" s="305">
        <f>IF(ISBLANK(DOE21D!$C154),"",IF(ISTEXT(DOE21D!$C154),IF(TRIM(DOE21D!$C154)="","",DATEVALUE(DOE21D!$C154)),DOE21D!$C154))</f>
        <v>43469</v>
      </c>
      <c r="K19" s="306">
        <f>IF(ISNUMBER(DOE21D!$D154),DOE21D!$D154,"")</f>
        <v>7</v>
      </c>
      <c r="L19" s="132">
        <f>IF(ISNUMBER('SRES-SUN'!$B154),'SRES-SUN'!$B154,"")</f>
        <v>4.0129999999999999</v>
      </c>
      <c r="M19" s="305">
        <f>IF(ISBLANK('SRES-SUN'!$C154),"",IF(ISTEXT('SRES-SUN'!$C154),IF(TRIM('SRES-SUN'!$C154)="","",DATEVALUE('SRES-SUN'!$C154)),'SRES-SUN'!$C154))</f>
        <v>43469</v>
      </c>
      <c r="N19" s="306">
        <f>IF(ISNUMBER('SRES-SUN'!$D154),'SRES-SUN'!$D154,"")</f>
        <v>7</v>
      </c>
      <c r="O19" s="132" t="str">
        <f>IF(ISNUMBER('SRES-BRE'!$B154),'SRES-BRE'!$B154,"")</f>
        <v/>
      </c>
      <c r="P19" s="305" t="str">
        <f>IF(ISBLANK('SRES-BRE'!$C154),"",IF(ISTEXT('SRES-BRE'!$C154),IF(TRIM('SRES-BRE'!$C154)="","",DATEVALUE('SRES-BRE'!$C154)),'SRES-BRE'!$C154))</f>
        <v/>
      </c>
      <c r="Q19" s="306" t="str">
        <f>IF(ISNUMBER('SRES-BRE'!$D154),'SRES-BRE'!$D154,"")</f>
        <v/>
      </c>
      <c r="R19" s="132">
        <f>IF(ISNUMBER(S3PAS!$B154),S3PAS!$B154,"")</f>
        <v>4.0289999999999999</v>
      </c>
      <c r="S19" s="305">
        <f>IF(ISBLANK(S3PAS!$C154),"",IF(ISTEXT(S3PAS!$C154),IF(TRIM(S3PAS!$C154)="","",DATEVALUE(S3PAS!$C154)),S3PAS!$C154))</f>
        <v>43469</v>
      </c>
      <c r="T19" s="306">
        <f>IF(ISNUMBER(S3PAS!$D154),S3PAS!$D154,"")</f>
        <v>7</v>
      </c>
      <c r="U19" s="132">
        <f>IF(ISNUMBER(TRNSYS!$B154),TRNSYS!$B154,"")</f>
        <v>3.7083333333333299</v>
      </c>
      <c r="V19" s="305">
        <f>IF(ISBLANK(TRNSYS!$C154),"",IF(ISTEXT(TRNSYS!$C154),IF(TRIM(TRNSYS!$C154)="","",DATEVALUE(TRNSYS!$C154)),TRNSYS!$C154))</f>
        <v>43469</v>
      </c>
      <c r="W19" s="306">
        <f>IF(ISNUMBER(TRNSYS!$D154),TRNSYS!$D154,"")</f>
        <v>7</v>
      </c>
      <c r="X19" s="132">
        <f>IF(ISNUMBER(TASE!$B154),TASE!$B154,"")</f>
        <v>4.0609999999999999</v>
      </c>
      <c r="Y19" s="305">
        <f>IF(ISBLANK(TASE!$C154),"",IF(ISTEXT(TASE!$C154),IF(TRIM(TASE!$C154)="","",DATEVALUE(TASE!$C154)),TASE!$C154))</f>
        <v>43469</v>
      </c>
      <c r="Z19" s="306">
        <f>IF(ISNUMBER(TASE!$D154),TASE!$D154,"")</f>
        <v>7</v>
      </c>
      <c r="AA19" s="287">
        <f t="shared" si="0"/>
        <v>3.3079999999999998</v>
      </c>
      <c r="AB19" s="132">
        <f t="shared" si="1"/>
        <v>4.0609999999999999</v>
      </c>
      <c r="AC19" s="297">
        <f t="shared" si="2"/>
        <v>3.8039047619047608</v>
      </c>
      <c r="AD19" s="289">
        <f t="shared" si="3"/>
        <v>0.19795448286222186</v>
      </c>
      <c r="AE19" s="303"/>
      <c r="AF19" s="287">
        <f>IF(ISNUMBER(YourData!$B154),YourData!$B154,"")</f>
        <v>3.4843799999999998</v>
      </c>
      <c r="AG19" s="305">
        <f>IF(ISBLANK(YourData!$C154),"",IF(ISTEXT(YourData!$C154),IF(TRIM(YourData!$C154)="","",DATEVALUE(YourData!$C154)),YourData!$C154))</f>
        <v>43469</v>
      </c>
      <c r="AH19" s="307">
        <f>IF(ISNUMBER(YourData!$D154),YourData!$D154,"")</f>
        <v>7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2:63" ht="16">
      <c r="B20" s="106" t="s">
        <v>259</v>
      </c>
      <c r="C20" s="132">
        <f>IF(ISNUMBER('ESP-DMU'!$B155),'ESP-DMU'!$B155,"")</f>
        <v>3.355</v>
      </c>
      <c r="D20" s="305">
        <f>IF(ISBLANK('ESP-DMU'!$C155),"",IF(ISTEXT('ESP-DMU'!$C155),IF(TRIM('ESP-DMU'!$C155)="","",DATEVALUE('ESP-DMU'!$C155)),'ESP-DMU'!$C155))</f>
        <v>33973</v>
      </c>
      <c r="E20" s="306">
        <f>IF(ISNUMBER('ESP-DMU'!$D155),'ESP-DMU'!$D155,"")</f>
        <v>7</v>
      </c>
      <c r="F20" s="132">
        <f>IF(ISNUMBER('BLAST-USIT'!$B155),'BLAST-USIT'!$B155,"")</f>
        <v>3.7320000000000002</v>
      </c>
      <c r="G20" s="305">
        <f>IF(ISBLANK('BLAST-USIT'!$C155),"",IF(ISTEXT('BLAST-USIT'!$C155),IF(TRIM('BLAST-USIT'!$C155)="","",DATEVALUE('BLAST-USIT'!$C155)),'BLAST-USIT'!$C155))</f>
        <v>43469</v>
      </c>
      <c r="H20" s="306">
        <f>IF(ISNUMBER('BLAST-USIT'!$D155),'BLAST-USIT'!$D155,"")</f>
        <v>7</v>
      </c>
      <c r="I20" s="132">
        <f>IF(ISNUMBER(DOE21D!$B155),DOE21D!$B155,"")</f>
        <v>3.8319999999999999</v>
      </c>
      <c r="J20" s="305">
        <f>IF(ISBLANK(DOE21D!$C155),"",IF(ISTEXT(DOE21D!$C155),IF(TRIM(DOE21D!$C155)="","",DATEVALUE(DOE21D!$C155)),DOE21D!$C155))</f>
        <v>43469</v>
      </c>
      <c r="K20" s="306">
        <f>IF(ISNUMBER(DOE21D!$D155),DOE21D!$D155,"")</f>
        <v>7</v>
      </c>
      <c r="L20" s="132">
        <f>IF(ISNUMBER('SRES-SUN'!$B155),'SRES-SUN'!$B155,"")</f>
        <v>4.0419999999999998</v>
      </c>
      <c r="M20" s="305">
        <f>IF(ISBLANK('SRES-SUN'!$C155),"",IF(ISTEXT('SRES-SUN'!$C155),IF(TRIM('SRES-SUN'!$C155)="","",DATEVALUE('SRES-SUN'!$C155)),'SRES-SUN'!$C155))</f>
        <v>43469</v>
      </c>
      <c r="N20" s="306">
        <f>IF(ISNUMBER('SRES-SUN'!$D155),'SRES-SUN'!$D155,"")</f>
        <v>7</v>
      </c>
      <c r="O20" s="132" t="str">
        <f>IF(ISNUMBER('SRES-BRE'!$B155),'SRES-BRE'!$B155,"")</f>
        <v/>
      </c>
      <c r="P20" s="305" t="str">
        <f>IF(ISBLANK('SRES-BRE'!$C155),"",IF(ISTEXT('SRES-BRE'!$C155),IF(TRIM('SRES-BRE'!$C155)="","",DATEVALUE('SRES-BRE'!$C155)),'SRES-BRE'!$C155))</f>
        <v/>
      </c>
      <c r="Q20" s="306" t="str">
        <f>IF(ISNUMBER('SRES-BRE'!$D155),'SRES-BRE'!$D155,"")</f>
        <v/>
      </c>
      <c r="R20" s="132">
        <f>IF(ISNUMBER(S3PAS!$B155),S3PAS!$B155,"")</f>
        <v>4.0640000000000001</v>
      </c>
      <c r="S20" s="305">
        <f>IF(ISBLANK(S3PAS!$C155),"",IF(ISTEXT(S3PAS!$C155),IF(TRIM(S3PAS!$C155)="","",DATEVALUE(S3PAS!$C155)),S3PAS!$C155))</f>
        <v>43469</v>
      </c>
      <c r="T20" s="306">
        <f>IF(ISNUMBER(S3PAS!$D155),S3PAS!$D155,"")</f>
        <v>7</v>
      </c>
      <c r="U20" s="132">
        <f>IF(ISNUMBER(TRNSYS!$B155),TRNSYS!$B155,"")</f>
        <v>3.74444444444444</v>
      </c>
      <c r="V20" s="305">
        <f>IF(ISBLANK(TRNSYS!$C155),"",IF(ISTEXT(TRNSYS!$C155),IF(TRIM(TRNSYS!$C155)="","",DATEVALUE(TRNSYS!$C155)),TRNSYS!$C155))</f>
        <v>43469</v>
      </c>
      <c r="W20" s="306">
        <f>IF(ISNUMBER(TRNSYS!$D155),TRNSYS!$D155,"")</f>
        <v>7</v>
      </c>
      <c r="X20" s="132" t="str">
        <f>IF(ISNUMBER(TASE!$B155),TASE!$B155,"")</f>
        <v/>
      </c>
      <c r="Y20" s="305" t="str">
        <f>IF(ISBLANK(TASE!$C155),"",IF(ISTEXT(TASE!$C155),IF(TRIM(TASE!$C155)="","",DATEVALUE(TASE!$C155)),TASE!$C155))</f>
        <v/>
      </c>
      <c r="Z20" s="306" t="str">
        <f>IF(ISNUMBER(TASE!$D155),TASE!$D155,"")</f>
        <v/>
      </c>
      <c r="AA20" s="287">
        <f t="shared" si="0"/>
        <v>3.355</v>
      </c>
      <c r="AB20" s="132">
        <f t="shared" si="1"/>
        <v>4.0640000000000001</v>
      </c>
      <c r="AC20" s="297">
        <f t="shared" si="2"/>
        <v>3.7949074074074063</v>
      </c>
      <c r="AD20" s="289">
        <f t="shared" si="3"/>
        <v>0.18682932780285477</v>
      </c>
      <c r="AE20" s="303"/>
      <c r="AF20" s="287">
        <f>IF(ISNUMBER(YourData!$B155),YourData!$B155,"")</f>
        <v>3.5076000000000001</v>
      </c>
      <c r="AG20" s="305">
        <f>IF(ISBLANK(YourData!$C155),"",IF(ISTEXT(YourData!$C155),IF(TRIM(YourData!$C155)="","",DATEVALUE(YourData!$C155)),YourData!$C155))</f>
        <v>43469</v>
      </c>
      <c r="AH20" s="307">
        <f>IF(ISNUMBER(YourData!$D155),YourData!$D155,"")</f>
        <v>7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2:63" ht="16">
      <c r="B21" s="106" t="s">
        <v>314</v>
      </c>
      <c r="C21" s="132">
        <f>IF(ISNUMBER('ESP-DMU'!$B156),'ESP-DMU'!$B156,"")</f>
        <v>3.98</v>
      </c>
      <c r="D21" s="305">
        <f>IF(ISBLANK('ESP-DMU'!$C156),"",IF(ISTEXT('ESP-DMU'!$C156),IF(TRIM('ESP-DMU'!$C156)="","",DATEVALUE('ESP-DMU'!$C156)),'ESP-DMU'!$C156))</f>
        <v>33973</v>
      </c>
      <c r="E21" s="306">
        <f>IF(ISNUMBER('ESP-DMU'!$D156),'ESP-DMU'!$D156,"")</f>
        <v>7</v>
      </c>
      <c r="F21" s="132">
        <f>IF(ISNUMBER('BLAST-USIT'!$B156),'BLAST-USIT'!$B156,"")</f>
        <v>5.0279999999999996</v>
      </c>
      <c r="G21" s="305">
        <f>IF(ISBLANK('BLAST-USIT'!$C156),"",IF(ISTEXT('BLAST-USIT'!$C156),IF(TRIM('BLAST-USIT'!$C156)="","",DATEVALUE('BLAST-USIT'!$C156)),'BLAST-USIT'!$C156))</f>
        <v>43469</v>
      </c>
      <c r="H21" s="306">
        <f>IF(ISNUMBER('BLAST-USIT'!$D156),'BLAST-USIT'!$D156,"")</f>
        <v>8</v>
      </c>
      <c r="I21" s="132">
        <f>IF(ISNUMBER(DOE21D!$B156),DOE21D!$B156,"")</f>
        <v>5.665</v>
      </c>
      <c r="J21" s="305">
        <f>IF(ISBLANK(DOE21D!$C156),"",IF(ISTEXT(DOE21D!$C156),IF(TRIM(DOE21D!$C156)="","",DATEVALUE(DOE21D!$C156)),DOE21D!$C156))</f>
        <v>43469</v>
      </c>
      <c r="K21" s="306">
        <f>IF(ISNUMBER(DOE21D!$D156),DOE21D!$D156,"")</f>
        <v>8</v>
      </c>
      <c r="L21" s="132">
        <f>IF(ISNUMBER('SRES-SUN'!$B156),'SRES-SUN'!$B156,"")</f>
        <v>6.1159999999999997</v>
      </c>
      <c r="M21" s="305">
        <f>IF(ISBLANK('SRES-SUN'!$C156),"",IF(ISTEXT('SRES-SUN'!$C156),IF(TRIM('SRES-SUN'!$C156)="","",DATEVALUE('SRES-SUN'!$C156)),'SRES-SUN'!$C156))</f>
        <v>43469</v>
      </c>
      <c r="N21" s="306">
        <f>IF(ISNUMBER('SRES-SUN'!$D156),'SRES-SUN'!$D156,"")</f>
        <v>8</v>
      </c>
      <c r="O21" s="132" t="str">
        <f>IF(ISNUMBER('SRES-BRE'!$B156),'SRES-BRE'!$B156,"")</f>
        <v/>
      </c>
      <c r="P21" s="305" t="str">
        <f>IF(ISBLANK('SRES-BRE'!$C156),"",IF(ISTEXT('SRES-BRE'!$C156),IF(TRIM('SRES-BRE'!$C156)="","",DATEVALUE('SRES-BRE'!$C156)),'SRES-BRE'!$C156))</f>
        <v/>
      </c>
      <c r="Q21" s="306" t="str">
        <f>IF(ISNUMBER('SRES-BRE'!$D156),'SRES-BRE'!$D156,"")</f>
        <v/>
      </c>
      <c r="R21" s="132">
        <f>IF(ISNUMBER(S3PAS!$B156),S3PAS!$B156,"")</f>
        <v>6.117</v>
      </c>
      <c r="S21" s="305">
        <f>IF(ISBLANK(S3PAS!$C156),"",IF(ISTEXT(S3PAS!$C156),IF(TRIM(S3PAS!$C156)="","",DATEVALUE(S3PAS!$C156)),S3PAS!$C156))</f>
        <v>43469</v>
      </c>
      <c r="T21" s="306">
        <f>IF(ISNUMBER(S3PAS!$D156),S3PAS!$D156,"")</f>
        <v>8</v>
      </c>
      <c r="U21" s="132">
        <f>IF(ISNUMBER(TRNSYS!$B156),TRNSYS!$B156,"")</f>
        <v>5.12222222222222</v>
      </c>
      <c r="V21" s="305">
        <f>IF(ISBLANK(TRNSYS!$C156),"",IF(ISTEXT(TRNSYS!$C156),IF(TRIM(TRNSYS!$C156)="","",DATEVALUE(TRNSYS!$C156)),TRNSYS!$C156))</f>
        <v>43468</v>
      </c>
      <c r="W21" s="306">
        <f>IF(ISNUMBER(TRNSYS!$D156),TRNSYS!$D156,"")</f>
        <v>9</v>
      </c>
      <c r="X21" s="132">
        <f>IF(ISNUMBER(TASE!$B156),TASE!$B156,"")</f>
        <v>6.4279999999999999</v>
      </c>
      <c r="Y21" s="305">
        <f>IF(ISBLANK(TASE!$C156),"",IF(ISTEXT(TASE!$C156),IF(TRIM(TASE!$C156)="","",DATEVALUE(TASE!$C156)),TASE!$C156))</f>
        <v>43469</v>
      </c>
      <c r="Z21" s="306">
        <f>IF(ISNUMBER(TASE!$D156),TASE!$D156,"")</f>
        <v>8</v>
      </c>
      <c r="AA21" s="287">
        <f t="shared" si="0"/>
        <v>3.98</v>
      </c>
      <c r="AB21" s="132">
        <f t="shared" si="1"/>
        <v>6.4279999999999999</v>
      </c>
      <c r="AC21" s="297">
        <f t="shared" si="2"/>
        <v>5.4937460317460305</v>
      </c>
      <c r="AD21" s="289">
        <f t="shared" si="3"/>
        <v>0.44559759148931261</v>
      </c>
      <c r="AE21" s="303"/>
      <c r="AF21" s="287">
        <f>IF(ISNUMBER(YourData!$B156),YourData!$B156,"")</f>
        <v>4.8271100000000002</v>
      </c>
      <c r="AG21" s="305">
        <f>IF(ISBLANK(YourData!$C156),"",IF(ISTEXT(YourData!$C156),IF(TRIM(YourData!$C156)="","",DATEVALUE(YourData!$C156)),YourData!$C156))</f>
        <v>43469</v>
      </c>
      <c r="AH21" s="307">
        <f>IF(ISNUMBER(YourData!$D156),YourData!$D156,"")</f>
        <v>7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2:63" ht="16">
      <c r="B22" s="106" t="s">
        <v>260</v>
      </c>
      <c r="C22" s="132">
        <f>IF(ISNUMBER('ESP-DMU'!$B157),'ESP-DMU'!$B157,"")</f>
        <v>0</v>
      </c>
      <c r="D22" s="305" t="str">
        <f>IF(ISBLANK('ESP-DMU'!$C157),"",IF(ISTEXT('ESP-DMU'!$C157),IF(TRIM('ESP-DMU'!$C157)="","",DATEVALUE('ESP-DMU'!$C157)),'ESP-DMU'!$C157))</f>
        <v/>
      </c>
      <c r="E22" s="306" t="str">
        <f>IF(ISNUMBER('ESP-DMU'!$D157),'ESP-DMU'!$D157,"")</f>
        <v/>
      </c>
      <c r="F22" s="132">
        <f>IF(ISNUMBER('BLAST-USIT'!$B157),'BLAST-USIT'!$B157,"")</f>
        <v>0</v>
      </c>
      <c r="G22" s="305" t="str">
        <f>IF(ISBLANK('BLAST-USIT'!$C157),"",IF(ISTEXT('BLAST-USIT'!$C157),IF(TRIM('BLAST-USIT'!$C157)="","",DATEVALUE('BLAST-USIT'!$C157)),'BLAST-USIT'!$C157))</f>
        <v/>
      </c>
      <c r="H22" s="306" t="str">
        <f>IF(ISNUMBER('BLAST-USIT'!$D157),'BLAST-USIT'!$D157,"")</f>
        <v/>
      </c>
      <c r="I22" s="132">
        <f>IF(ISNUMBER(DOE21D!$B157),DOE21D!$B157,"")</f>
        <v>0</v>
      </c>
      <c r="J22" s="305" t="str">
        <f>IF(ISBLANK(DOE21D!$C157),"",IF(ISTEXT(DOE21D!$C157),IF(TRIM(DOE21D!$C157)="","",DATEVALUE(DOE21D!$C157)),DOE21D!$C157))</f>
        <v/>
      </c>
      <c r="K22" s="306" t="str">
        <f>IF(ISNUMBER(DOE21D!$D157),DOE21D!$D157,"")</f>
        <v/>
      </c>
      <c r="L22" s="132">
        <f>IF(ISNUMBER('SRES-SUN'!$B157),'SRES-SUN'!$B157,"")</f>
        <v>0</v>
      </c>
      <c r="M22" s="305" t="str">
        <f>IF(ISBLANK('SRES-SUN'!$C157),"",IF(ISTEXT('SRES-SUN'!$C157),IF(TRIM('SRES-SUN'!$C157)="","",DATEVALUE('SRES-SUN'!$C157)),'SRES-SUN'!$C157))</f>
        <v/>
      </c>
      <c r="N22" s="306" t="str">
        <f>IF(ISNUMBER('SRES-SUN'!$D157),'SRES-SUN'!$D157,"")</f>
        <v/>
      </c>
      <c r="O22" s="132" t="str">
        <f>IF(ISNUMBER('SRES-BRE'!$B157),'SRES-BRE'!$B157,"")</f>
        <v/>
      </c>
      <c r="P22" s="305" t="str">
        <f>IF(ISBLANK('SRES-BRE'!$C157),"",IF(ISTEXT('SRES-BRE'!$C157),IF(TRIM('SRES-BRE'!$C157)="","",DATEVALUE('SRES-BRE'!$C157)),'SRES-BRE'!$C157))</f>
        <v/>
      </c>
      <c r="Q22" s="306" t="str">
        <f>IF(ISNUMBER('SRES-BRE'!$D157),'SRES-BRE'!$D157,"")</f>
        <v/>
      </c>
      <c r="R22" s="132">
        <f>IF(ISNUMBER(S3PAS!$B157),S3PAS!$B157,"")</f>
        <v>0</v>
      </c>
      <c r="S22" s="305" t="str">
        <f>IF(ISBLANK(S3PAS!$C157),"",IF(ISTEXT(S3PAS!$C157),IF(TRIM(S3PAS!$C157)="","",DATEVALUE(S3PAS!$C157)),S3PAS!$C157))</f>
        <v/>
      </c>
      <c r="T22" s="306" t="str">
        <f>IF(ISNUMBER(S3PAS!$D157),S3PAS!$D157,"")</f>
        <v/>
      </c>
      <c r="U22" s="132">
        <f>IF(ISNUMBER(TRNSYS!$B157),TRNSYS!$B157,"")</f>
        <v>0</v>
      </c>
      <c r="V22" s="305" t="str">
        <f>IF(ISBLANK(TRNSYS!$C157),"",IF(ISTEXT(TRNSYS!$C157),IF(TRIM(TRNSYS!$C157)="","",DATEVALUE(TRNSYS!$C157)),TRNSYS!$C157))</f>
        <v/>
      </c>
      <c r="W22" s="306" t="str">
        <f>IF(ISNUMBER(TRNSYS!$D157),TRNSYS!$D157,"")</f>
        <v/>
      </c>
      <c r="X22" s="132">
        <f>IF(ISNUMBER(TASE!$B157),TASE!$B157,"")</f>
        <v>0</v>
      </c>
      <c r="Y22" s="305" t="str">
        <f>IF(ISBLANK(TASE!$C157),"",IF(ISTEXT(TASE!$C157),IF(TRIM(TASE!$C157)="","",DATEVALUE(TASE!$C157)),TASE!$C157))</f>
        <v/>
      </c>
      <c r="Z22" s="306" t="str">
        <f>IF(ISNUMBER(TASE!$D157),TASE!$D157,"")</f>
        <v/>
      </c>
      <c r="AA22" s="287">
        <f t="shared" si="0"/>
        <v>0</v>
      </c>
      <c r="AB22" s="132">
        <f t="shared" si="1"/>
        <v>0</v>
      </c>
      <c r="AC22" s="297">
        <f t="shared" si="2"/>
        <v>0</v>
      </c>
      <c r="AD22" s="289" t="str">
        <f t="shared" si="3"/>
        <v>----</v>
      </c>
      <c r="AE22" s="303"/>
      <c r="AF22" s="287">
        <f>IF(ISNUMBER(YourData!$B157),YourData!$B157,"")</f>
        <v>0</v>
      </c>
      <c r="AG22" s="305">
        <f>IF(ISBLANK(YourData!$C157),"",IF(ISTEXT(YourData!$C157),IF(TRIM(YourData!$C157)="","",DATEVALUE(YourData!$C157)),YourData!$C157))</f>
        <v>43466</v>
      </c>
      <c r="AH22" s="307">
        <f>IF(ISNUMBER(YourData!$D157),YourData!$D157,"")</f>
        <v>0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2:63" ht="16">
      <c r="B23" s="460" t="s">
        <v>233</v>
      </c>
      <c r="C23" s="144">
        <f>IF(ISNUMBER('ESP-DMU'!$B158),'ESP-DMU'!$B158,"")</f>
        <v>2.41</v>
      </c>
      <c r="D23" s="308">
        <f>IF(ISBLANK('ESP-DMU'!$C158),"",IF(ISTEXT('ESP-DMU'!$C158),IF(TRIM('ESP-DMU'!$C158)="","",DATEVALUE('ESP-DMU'!$C158)),'ESP-DMU'!$C158))</f>
        <v>33973</v>
      </c>
      <c r="E23" s="309">
        <f>IF(ISNUMBER('ESP-DMU'!$D158),'ESP-DMU'!$D158,"")</f>
        <v>7</v>
      </c>
      <c r="F23" s="144">
        <f>IF(ISNUMBER('BLAST-USIT'!$B158),'BLAST-USIT'!$B158,"")</f>
        <v>2.7509999999999999</v>
      </c>
      <c r="G23" s="308">
        <f>IF(ISBLANK('BLAST-USIT'!$C158),"",IF(ISTEXT('BLAST-USIT'!$C158),IF(TRIM('BLAST-USIT'!$C158)="","",DATEVALUE('BLAST-USIT'!$C158)),'BLAST-USIT'!$C158))</f>
        <v>43469</v>
      </c>
      <c r="H23" s="309">
        <f>IF(ISNUMBER('BLAST-USIT'!$D158),'BLAST-USIT'!$D158,"")</f>
        <v>8</v>
      </c>
      <c r="I23" s="144">
        <f>IF(ISNUMBER(DOE21D!$B158),DOE21D!$B158,"")</f>
        <v>2.7269999999999999</v>
      </c>
      <c r="J23" s="308">
        <f>IF(ISBLANK(DOE21D!$C158),"",IF(ISTEXT(DOE21D!$C158),IF(TRIM(DOE21D!$C158)="","",DATEVALUE(DOE21D!$C158)),DOE21D!$C158))</f>
        <v>43469</v>
      </c>
      <c r="K23" s="309">
        <f>IF(ISNUMBER(DOE21D!$D158),DOE21D!$D158,"")</f>
        <v>8</v>
      </c>
      <c r="L23" s="144">
        <f>IF(ISNUMBER('SRES-SUN'!$B158),'SRES-SUN'!$B158,"")</f>
        <v>2.863</v>
      </c>
      <c r="M23" s="308">
        <f>IF(ISBLANK('SRES-SUN'!$C158),"",IF(ISTEXT('SRES-SUN'!$C158),IF(TRIM('SRES-SUN'!$C158)="","",DATEVALUE('SRES-SUN'!$C158)),'SRES-SUN'!$C158))</f>
        <v>43469</v>
      </c>
      <c r="N23" s="309">
        <f>IF(ISNUMBER('SRES-SUN'!$D158),'SRES-SUN'!$D158,"")</f>
        <v>8</v>
      </c>
      <c r="O23" s="144" t="str">
        <f>IF(ISNUMBER('SRES-BRE'!$B158),'SRES-BRE'!$B158,"")</f>
        <v/>
      </c>
      <c r="P23" s="308" t="str">
        <f>IF(ISBLANK('SRES-BRE'!$C158),"",IF(ISTEXT('SRES-BRE'!$C158),IF(TRIM('SRES-BRE'!$C158)="","",DATEVALUE('SRES-BRE'!$C158)),'SRES-BRE'!$C158))</f>
        <v/>
      </c>
      <c r="Q23" s="309" t="str">
        <f>IF(ISNUMBER('SRES-BRE'!$D158),'SRES-BRE'!$D158,"")</f>
        <v/>
      </c>
      <c r="R23" s="144">
        <f>IF(ISNUMBER(S3PAS!$B158),S3PAS!$B158,"")</f>
        <v>2.8519999999999999</v>
      </c>
      <c r="S23" s="308">
        <f>IF(ISBLANK(S3PAS!$C158),"",IF(ISTEXT(S3PAS!$C158),IF(TRIM(S3PAS!$C158)="","",DATEVALUE(S3PAS!$C158)),S3PAS!$C158))</f>
        <v>43469</v>
      </c>
      <c r="T23" s="309">
        <f>IF(ISNUMBER(S3PAS!$D158),S3PAS!$D158,"")</f>
        <v>8</v>
      </c>
      <c r="U23" s="144">
        <f>IF(ISNUMBER(TRNSYS!$B158),TRNSYS!$B158,"")</f>
        <v>2.5219999999999998</v>
      </c>
      <c r="V23" s="308">
        <f>IF(ISBLANK(TRNSYS!$C158),"",IF(ISTEXT(TRNSYS!$C158),IF(TRIM(TRNSYS!$C158)="","",DATEVALUE(TRNSYS!$C158)),TRNSYS!$C158))</f>
        <v>43469</v>
      </c>
      <c r="W23" s="309">
        <f>IF(ISNUMBER(TRNSYS!$D158),TRNSYS!$D158,"")</f>
        <v>8</v>
      </c>
      <c r="X23" s="144">
        <f>IF(ISNUMBER(TASE!$B158),TASE!$B158,"")</f>
        <v>2.7789999999999999</v>
      </c>
      <c r="Y23" s="308">
        <f>IF(ISBLANK(TASE!$C158),"",IF(ISTEXT(TASE!$C158),IF(TRIM(TASE!$C158)="","",DATEVALUE(TASE!$C158)),TASE!$C158))</f>
        <v>43469</v>
      </c>
      <c r="Z23" s="309">
        <f>IF(ISNUMBER(TASE!$D158),TASE!$D158,"")</f>
        <v>8</v>
      </c>
      <c r="AA23" s="298">
        <f t="shared" si="0"/>
        <v>2.41</v>
      </c>
      <c r="AB23" s="144">
        <f t="shared" si="1"/>
        <v>2.863</v>
      </c>
      <c r="AC23" s="299">
        <f t="shared" si="2"/>
        <v>2.7005714285714286</v>
      </c>
      <c r="AD23" s="300">
        <f t="shared" si="3"/>
        <v>0.16774227676682177</v>
      </c>
      <c r="AE23" s="303"/>
      <c r="AF23" s="298">
        <f>IF(ISNUMBER(YourData!$B158),YourData!$B158,"")</f>
        <v>2.6974399999999998</v>
      </c>
      <c r="AG23" s="308">
        <f>IF(ISBLANK(YourData!$C158),"",IF(ISTEXT(YourData!$C158),IF(TRIM(YourData!$C158)="","",DATEVALUE(YourData!$C158)),YourData!$C158))</f>
        <v>43469</v>
      </c>
      <c r="AH23" s="310">
        <f>IF(ISNUMBER(YourData!$D158),YourData!$D158,"")</f>
        <v>7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2:63" ht="16">
      <c r="B24" s="374" t="s">
        <v>315</v>
      </c>
      <c r="C24" s="132">
        <f>IF(ISNUMBER('ESP-DMU'!$B159),'ESP-DMU'!$B159,"")</f>
        <v>2.004</v>
      </c>
      <c r="D24" s="305">
        <f>IF(ISBLANK('ESP-DMU'!$C159),"",IF(ISTEXT('ESP-DMU'!$C159),IF(TRIM('ESP-DMU'!$C159)="","",DATEVALUE('ESP-DMU'!$C159)),'ESP-DMU'!$C159))</f>
        <v>33973</v>
      </c>
      <c r="E24" s="306">
        <f>IF(ISNUMBER('ESP-DMU'!$D159),'ESP-DMU'!$D159,"")</f>
        <v>2</v>
      </c>
      <c r="F24" s="132" t="str">
        <f>IF(ISNUMBER('BLAST-USIT'!$B159),'BLAST-USIT'!$B159,"")</f>
        <v/>
      </c>
      <c r="G24" s="305" t="str">
        <f>IF(ISBLANK('BLAST-USIT'!$C159),"",IF(ISTEXT('BLAST-USIT'!$C159),IF(TRIM('BLAST-USIT'!$C159)="","",DATEVALUE('BLAST-USIT'!$C159)),'BLAST-USIT'!$C159))</f>
        <v/>
      </c>
      <c r="H24" s="306" t="str">
        <f>IF(ISNUMBER('BLAST-USIT'!$D159),'BLAST-USIT'!$D159,"")</f>
        <v/>
      </c>
      <c r="I24" s="132" t="str">
        <f>IF(ISNUMBER(DOE21D!$B159),DOE21D!$B159,"")</f>
        <v/>
      </c>
      <c r="J24" s="305" t="str">
        <f>IF(ISBLANK(DOE21D!$C159),"",IF(ISTEXT(DOE21D!$C159),IF(TRIM(DOE21D!$C159)="","",DATEVALUE(DOE21D!$C159)),DOE21D!$C159))</f>
        <v/>
      </c>
      <c r="K24" s="306" t="str">
        <f>IF(ISNUMBER(DOE21D!$D159),DOE21D!$D159,"")</f>
        <v/>
      </c>
      <c r="L24" s="132" t="str">
        <f>IF(ISNUMBER('SRES-SUN'!$B159),'SRES-SUN'!$B159,"")</f>
        <v/>
      </c>
      <c r="M24" s="305" t="str">
        <f>IF(ISBLANK('SRES-SUN'!$C159),"",IF(ISTEXT('SRES-SUN'!$C159),IF(TRIM('SRES-SUN'!$C159)="","",DATEVALUE('SRES-SUN'!$C159)),'SRES-SUN'!$C159))</f>
        <v/>
      </c>
      <c r="N24" s="306" t="str">
        <f>IF(ISNUMBER('SRES-SUN'!$D159),'SRES-SUN'!$D159,"")</f>
        <v/>
      </c>
      <c r="O24" s="132" t="str">
        <f>IF(ISNUMBER('SRES-BRE'!$B159),'SRES-BRE'!$B159,"")</f>
        <v/>
      </c>
      <c r="P24" s="305" t="str">
        <f>IF(ISBLANK('SRES-BRE'!$C159),"",IF(ISTEXT('SRES-BRE'!$C159),IF(TRIM('SRES-BRE'!$C159)="","",DATEVALUE('SRES-BRE'!$C159)),'SRES-BRE'!$C159))</f>
        <v/>
      </c>
      <c r="Q24" s="306" t="str">
        <f>IF(ISNUMBER('SRES-BRE'!$D159),'SRES-BRE'!$D159,"")</f>
        <v/>
      </c>
      <c r="R24" s="132" t="str">
        <f>IF(ISNUMBER(S3PAS!$B159),S3PAS!$B159,"")</f>
        <v/>
      </c>
      <c r="S24" s="305" t="str">
        <f>IF(ISBLANK(S3PAS!$C159),"",IF(ISTEXT(S3PAS!$C159),IF(TRIM(S3PAS!$C159)="","",DATEVALUE(S3PAS!$C159)),S3PAS!$C159))</f>
        <v/>
      </c>
      <c r="T24" s="306" t="str">
        <f>IF(ISNUMBER(S3PAS!$D159),S3PAS!$D159,"")</f>
        <v/>
      </c>
      <c r="U24" s="132" t="str">
        <f>IF(ISNUMBER(TRNSYS!$B159),TRNSYS!$B159,"")</f>
        <v/>
      </c>
      <c r="V24" s="305" t="str">
        <f>IF(ISBLANK(TRNSYS!$C159),"",IF(ISTEXT(TRNSYS!$C159),IF(TRIM(TRNSYS!$C159)="","",DATEVALUE(TRNSYS!$C159)),TRNSYS!$C159))</f>
        <v/>
      </c>
      <c r="W24" s="306" t="str">
        <f>IF(ISNUMBER(TRNSYS!$D159),TRNSYS!$D159,"")</f>
        <v/>
      </c>
      <c r="X24" s="132" t="str">
        <f>IF(ISNUMBER(TASE!$B159),TASE!$B159,"")</f>
        <v/>
      </c>
      <c r="Y24" s="305" t="str">
        <f>IF(ISBLANK(TASE!$C159),"",IF(ISTEXT(TASE!$C159),IF(TRIM(TASE!$C159)="","",DATEVALUE(TASE!$C159)),TASE!$C159))</f>
        <v/>
      </c>
      <c r="Z24" s="306" t="str">
        <f>IF(ISNUMBER(TASE!$D159),TASE!$D159,"")</f>
        <v/>
      </c>
      <c r="AA24" s="287">
        <f t="shared" si="0"/>
        <v>2.004</v>
      </c>
      <c r="AB24" s="132">
        <f t="shared" si="1"/>
        <v>2.004</v>
      </c>
      <c r="AC24" s="297">
        <f t="shared" si="2"/>
        <v>2.004</v>
      </c>
      <c r="AD24" s="289">
        <f t="shared" si="3"/>
        <v>0</v>
      </c>
      <c r="AE24" s="303"/>
      <c r="AF24" s="287">
        <f>IF(ISNUMBER(YourData!$B159),YourData!$B159,"")</f>
        <v>2.0917400000000002</v>
      </c>
      <c r="AG24" s="305">
        <f>IF(ISBLANK(YourData!$C159),"",IF(ISTEXT(YourData!$C159),IF(TRIM(YourData!$C159)="","",DATEVALUE(YourData!$C159)),YourData!$C159))</f>
        <v>43469</v>
      </c>
      <c r="AH24" s="307">
        <f>IF(ISNUMBER(YourData!$D159),YourData!$D159,"")</f>
        <v>5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2:63" ht="16">
      <c r="B25" s="374" t="s">
        <v>1540</v>
      </c>
      <c r="C25" s="132">
        <f>IF(ISNUMBER('ESP-DMU'!$B160),'ESP-DMU'!$B160,"")</f>
        <v>2.6509999999999998</v>
      </c>
      <c r="D25" s="305">
        <f>IF(ISBLANK('ESP-DMU'!$C160),"",IF(ISTEXT('ESP-DMU'!$C160),IF(TRIM('ESP-DMU'!$C160)="","",DATEVALUE('ESP-DMU'!$C160)),'ESP-DMU'!$C160))</f>
        <v>33973</v>
      </c>
      <c r="E25" s="306">
        <f>IF(ISNUMBER('ESP-DMU'!$D160),'ESP-DMU'!$D160,"")</f>
        <v>5</v>
      </c>
      <c r="F25" s="132" t="str">
        <f>IF(ISNUMBER('BLAST-USIT'!$B160),'BLAST-USIT'!$B160,"")</f>
        <v/>
      </c>
      <c r="G25" s="305" t="str">
        <f>IF(ISBLANK('BLAST-USIT'!$C160),"",IF(ISTEXT('BLAST-USIT'!$C160),IF(TRIM('BLAST-USIT'!$C160)="","",DATEVALUE('BLAST-USIT'!$C160)),'BLAST-USIT'!$C160))</f>
        <v/>
      </c>
      <c r="H25" s="306" t="str">
        <f>IF(ISNUMBER('BLAST-USIT'!$D160),'BLAST-USIT'!$D160,"")</f>
        <v/>
      </c>
      <c r="I25" s="132" t="str">
        <f>IF(ISNUMBER(DOE21D!$B160),DOE21D!$B160,"")</f>
        <v/>
      </c>
      <c r="J25" s="305" t="str">
        <f>IF(ISBLANK(DOE21D!$C160),"",IF(ISTEXT(DOE21D!$C160),IF(TRIM(DOE21D!$C160)="","",DATEVALUE(DOE21D!$C160)),DOE21D!$C160))</f>
        <v/>
      </c>
      <c r="K25" s="306" t="str">
        <f>IF(ISNUMBER(DOE21D!$D160),DOE21D!$D160,"")</f>
        <v/>
      </c>
      <c r="L25" s="132" t="str">
        <f>IF(ISNUMBER('SRES-SUN'!$B160),'SRES-SUN'!$B160,"")</f>
        <v/>
      </c>
      <c r="M25" s="305" t="str">
        <f>IF(ISBLANK('SRES-SUN'!$C160),"",IF(ISTEXT('SRES-SUN'!$C160),IF(TRIM('SRES-SUN'!$C160)="","",DATEVALUE('SRES-SUN'!$C160)),'SRES-SUN'!$C160))</f>
        <v/>
      </c>
      <c r="N25" s="306" t="str">
        <f>IF(ISNUMBER('SRES-SUN'!$D160),'SRES-SUN'!$D160,"")</f>
        <v/>
      </c>
      <c r="O25" s="132" t="str">
        <f>IF(ISNUMBER('SRES-BRE'!$B160),'SRES-BRE'!$B160,"")</f>
        <v/>
      </c>
      <c r="P25" s="305" t="str">
        <f>IF(ISBLANK('SRES-BRE'!$C160),"",IF(ISTEXT('SRES-BRE'!$C160),IF(TRIM('SRES-BRE'!$C160)="","",DATEVALUE('SRES-BRE'!$C160)),'SRES-BRE'!$C160))</f>
        <v/>
      </c>
      <c r="Q25" s="306" t="str">
        <f>IF(ISNUMBER('SRES-BRE'!$D160),'SRES-BRE'!$D160,"")</f>
        <v/>
      </c>
      <c r="R25" s="132" t="str">
        <f>IF(ISNUMBER(S3PAS!$B160),S3PAS!$B160,"")</f>
        <v/>
      </c>
      <c r="S25" s="305" t="str">
        <f>IF(ISBLANK(S3PAS!$C160),"",IF(ISTEXT(S3PAS!$C160),IF(TRIM(S3PAS!$C160)="","",DATEVALUE(S3PAS!$C160)),S3PAS!$C160))</f>
        <v/>
      </c>
      <c r="T25" s="306" t="str">
        <f>IF(ISNUMBER(S3PAS!$D160),S3PAS!$D160,"")</f>
        <v/>
      </c>
      <c r="U25" s="132" t="str">
        <f>IF(ISNUMBER(TRNSYS!$B160),TRNSYS!$B160,"")</f>
        <v/>
      </c>
      <c r="V25" s="305" t="str">
        <f>IF(ISBLANK(TRNSYS!$C160),"",IF(ISTEXT(TRNSYS!$C160),IF(TRIM(TRNSYS!$C160)="","",DATEVALUE(TRNSYS!$C160)),TRNSYS!$C160))</f>
        <v/>
      </c>
      <c r="W25" s="306" t="str">
        <f>IF(ISNUMBER(TRNSYS!$D160),TRNSYS!$D160,"")</f>
        <v/>
      </c>
      <c r="X25" s="132" t="str">
        <f>IF(ISNUMBER(TASE!$B160),TASE!$B160,"")</f>
        <v/>
      </c>
      <c r="Y25" s="305" t="str">
        <f>IF(ISBLANK(TASE!$C160),"",IF(ISTEXT(TASE!$C160),IF(TRIM(TASE!$C160)="","",DATEVALUE(TASE!$C160)),TASE!$C160))</f>
        <v/>
      </c>
      <c r="Z25" s="306" t="str">
        <f>IF(ISNUMBER(TASE!$D160),TASE!$D160,"")</f>
        <v/>
      </c>
      <c r="AA25" s="287">
        <f>MIN(C25,F25,I25,L25,O25,R25,U25,X25)</f>
        <v>2.6509999999999998</v>
      </c>
      <c r="AB25" s="132">
        <f>MAX(C25,F25,I25,L25,O25,R25,U25,X25)</f>
        <v>2.6509999999999998</v>
      </c>
      <c r="AC25" s="297">
        <f>AVERAGE(C25,F25,I25,L25,O25,R25,U25,X25)</f>
        <v>2.6509999999999998</v>
      </c>
      <c r="AD25" s="289">
        <f>IF(AC25=0,"----",ABS((AB25-AA25)/AC25))</f>
        <v>0</v>
      </c>
      <c r="AE25" s="303"/>
      <c r="AF25" s="287">
        <f>IF(ISNUMBER(YourData!$B160),YourData!$B160,"")</f>
        <v>2.8557600000000001</v>
      </c>
      <c r="AG25" s="305">
        <f>IF(ISBLANK(YourData!$C160),"",IF(ISTEXT(YourData!$C160),IF(TRIM(YourData!$C160)="","",DATEVALUE(YourData!$C160)),YourData!$C160))</f>
        <v>43469</v>
      </c>
      <c r="AH25" s="307">
        <f>IF(ISNUMBER(YourData!$D160),YourData!$D160,"")</f>
        <v>5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2:63" ht="16">
      <c r="B26" s="375" t="s">
        <v>1515</v>
      </c>
      <c r="C26" s="132">
        <f>IF(ISNUMBER('ESP-DMU'!$B161),'ESP-DMU'!$B161,"")</f>
        <v>2.7010000000000001</v>
      </c>
      <c r="D26" s="305">
        <f>IF(ISBLANK('ESP-DMU'!$C161),"",IF(ISTEXT('ESP-DMU'!$C161),IF(TRIM('ESP-DMU'!$C161)="","",DATEVALUE('ESP-DMU'!$C161)),'ESP-DMU'!$C161))</f>
        <v>33973</v>
      </c>
      <c r="E26" s="306">
        <f>IF(ISNUMBER('ESP-DMU'!$D161),'ESP-DMU'!$D161,"")</f>
        <v>5</v>
      </c>
      <c r="F26" s="132">
        <f>IF(ISNUMBER('BLAST-USIT'!$B161),'BLAST-USIT'!$B161,"")</f>
        <v>2.9729999999999999</v>
      </c>
      <c r="G26" s="305">
        <f>IF(ISBLANK('BLAST-USIT'!$C161),"",IF(ISTEXT('BLAST-USIT'!$C161),IF(TRIM('BLAST-USIT'!$C161)="","",DATEVALUE('BLAST-USIT'!$C161)),'BLAST-USIT'!$C161))</f>
        <v>43469</v>
      </c>
      <c r="H26" s="306">
        <f>IF(ISNUMBER('BLAST-USIT'!$D161),'BLAST-USIT'!$D161,"")</f>
        <v>5</v>
      </c>
      <c r="I26" s="132" t="str">
        <f>IF(ISNUMBER(DOE21D!$B161),DOE21D!$B161,"")</f>
        <v/>
      </c>
      <c r="J26" s="305" t="str">
        <f>IF(ISBLANK(DOE21D!$C161),"",IF(ISTEXT(DOE21D!$C161),IF(TRIM(DOE21D!$C161)="","",DATEVALUE(DOE21D!$C161)),DOE21D!$C161))</f>
        <v/>
      </c>
      <c r="K26" s="306" t="str">
        <f>IF(ISNUMBER(DOE21D!$D161),DOE21D!$D161,"")</f>
        <v/>
      </c>
      <c r="L26" s="132" t="str">
        <f>IF(ISNUMBER('SRES-SUN'!$B161),'SRES-SUN'!$B161,"")</f>
        <v/>
      </c>
      <c r="M26" s="305" t="str">
        <f>IF(ISBLANK('SRES-SUN'!$C161),"",IF(ISTEXT('SRES-SUN'!$C161),IF(TRIM('SRES-SUN'!$C161)="","",DATEVALUE('SRES-SUN'!$C161)),'SRES-SUN'!$C161))</f>
        <v/>
      </c>
      <c r="N26" s="306" t="str">
        <f>IF(ISNUMBER('SRES-SUN'!$D161),'SRES-SUN'!$D161,"")</f>
        <v/>
      </c>
      <c r="O26" s="132" t="str">
        <f>IF(ISNUMBER('SRES-BRE'!$B161),'SRES-BRE'!$B161,"")</f>
        <v/>
      </c>
      <c r="P26" s="305" t="str">
        <f>IF(ISBLANK('SRES-BRE'!$C161),"",IF(ISTEXT('SRES-BRE'!$C161),IF(TRIM('SRES-BRE'!$C161)="","",DATEVALUE('SRES-BRE'!$C161)),'SRES-BRE'!$C161))</f>
        <v/>
      </c>
      <c r="Q26" s="306" t="str">
        <f>IF(ISNUMBER('SRES-BRE'!$D161),'SRES-BRE'!$D161,"")</f>
        <v/>
      </c>
      <c r="R26" s="132" t="str">
        <f>IF(ISNUMBER(S3PAS!$B161),S3PAS!$B161,"")</f>
        <v/>
      </c>
      <c r="S26" s="305" t="str">
        <f>IF(ISBLANK(S3PAS!$C161),"",IF(ISTEXT(S3PAS!$C161),IF(TRIM(S3PAS!$C161)="","",DATEVALUE(S3PAS!$C161)),S3PAS!$C161))</f>
        <v/>
      </c>
      <c r="T26" s="306" t="str">
        <f>IF(ISNUMBER(S3PAS!$D161),S3PAS!$D161,"")</f>
        <v/>
      </c>
      <c r="U26" s="132">
        <f>IF(ISNUMBER(TRNSYS!$B161),TRNSYS!$B161,"")</f>
        <v>2.9805555555555601</v>
      </c>
      <c r="V26" s="305">
        <f>IF(ISBLANK(TRNSYS!$C161),"",IF(ISTEXT(TRNSYS!$C161),IF(TRIM(TRNSYS!$C161)="","",DATEVALUE(TRNSYS!$C161)),TRNSYS!$C161))</f>
        <v>43469</v>
      </c>
      <c r="W26" s="306">
        <f>IF(ISNUMBER(TRNSYS!$D161),TRNSYS!$D161,"")</f>
        <v>5</v>
      </c>
      <c r="X26" s="132">
        <f>IF(ISNUMBER(TASE!$B161),TASE!$B161,"")</f>
        <v>3.3250000000000002</v>
      </c>
      <c r="Y26" s="305">
        <f>IF(ISBLANK(TASE!$C161),"",IF(ISTEXT(TASE!$C161),IF(TRIM(TASE!$C161)="","",DATEVALUE(TASE!$C161)),TASE!$C161))</f>
        <v>43469</v>
      </c>
      <c r="Z26" s="306">
        <f>IF(ISNUMBER(TASE!$D161),TASE!$D161,"")</f>
        <v>2</v>
      </c>
      <c r="AA26" s="287">
        <f t="shared" si="0"/>
        <v>2.7010000000000001</v>
      </c>
      <c r="AB26" s="132">
        <f t="shared" si="1"/>
        <v>3.3250000000000002</v>
      </c>
      <c r="AC26" s="297">
        <f t="shared" si="2"/>
        <v>2.99488888888889</v>
      </c>
      <c r="AD26" s="289">
        <f t="shared" si="3"/>
        <v>0.20835497514283591</v>
      </c>
      <c r="AE26" s="303"/>
      <c r="AF26" s="287">
        <f>IF(ISNUMBER(YourData!$B161),YourData!$B161,"")</f>
        <v>3.0444599999999999</v>
      </c>
      <c r="AG26" s="305">
        <f>IF(ISBLANK(YourData!$C161),"",IF(ISTEXT(YourData!$C161),IF(TRIM(YourData!$C161)="","",DATEVALUE(YourData!$C161)),YourData!$C161))</f>
        <v>43469</v>
      </c>
      <c r="AH26" s="307">
        <f>IF(ISNUMBER(YourData!$D161),YourData!$D161,"")</f>
        <v>5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2:63" ht="16">
      <c r="B27" s="374" t="s">
        <v>1516</v>
      </c>
      <c r="C27" s="132">
        <f>IF(ISNUMBER('ESP-DMU'!$B162),'ESP-DMU'!$B162,"")</f>
        <v>2.7869999999999999</v>
      </c>
      <c r="D27" s="305">
        <f>IF(ISBLANK('ESP-DMU'!$C162),"",IF(ISTEXT('ESP-DMU'!$C162),IF(TRIM('ESP-DMU'!$C162)="","",DATEVALUE('ESP-DMU'!$C162)),'ESP-DMU'!$C162))</f>
        <v>33973</v>
      </c>
      <c r="E27" s="306">
        <f>IF(ISNUMBER('ESP-DMU'!$D162),'ESP-DMU'!$D162,"")</f>
        <v>5</v>
      </c>
      <c r="F27" s="132" t="str">
        <f>IF(ISNUMBER('BLAST-USIT'!$B162),'BLAST-USIT'!$B162,"")</f>
        <v/>
      </c>
      <c r="G27" s="305" t="str">
        <f>IF(ISBLANK('BLAST-USIT'!$C162),"",IF(ISTEXT('BLAST-USIT'!$C162),IF(TRIM('BLAST-USIT'!$C162)="","",DATEVALUE('BLAST-USIT'!$C162)),'BLAST-USIT'!$C162))</f>
        <v/>
      </c>
      <c r="H27" s="306" t="str">
        <f>IF(ISNUMBER('BLAST-USIT'!$D162),'BLAST-USIT'!$D162,"")</f>
        <v/>
      </c>
      <c r="I27" s="132" t="str">
        <f>IF(ISNUMBER(DOE21D!$B162),DOE21D!$B162,"")</f>
        <v/>
      </c>
      <c r="J27" s="305" t="str">
        <f>IF(ISBLANK(DOE21D!$C162),"",IF(ISTEXT(DOE21D!$C162),IF(TRIM(DOE21D!$C162)="","",DATEVALUE(DOE21D!$C162)),DOE21D!$C162))</f>
        <v/>
      </c>
      <c r="K27" s="306" t="str">
        <f>IF(ISNUMBER(DOE21D!$D162),DOE21D!$D162,"")</f>
        <v/>
      </c>
      <c r="L27" s="132" t="str">
        <f>IF(ISNUMBER('SRES-SUN'!$B162),'SRES-SUN'!$B162,"")</f>
        <v/>
      </c>
      <c r="M27" s="305" t="str">
        <f>IF(ISBLANK('SRES-SUN'!$C162),"",IF(ISTEXT('SRES-SUN'!$C162),IF(TRIM('SRES-SUN'!$C162)="","",DATEVALUE('SRES-SUN'!$C162)),'SRES-SUN'!$C162))</f>
        <v/>
      </c>
      <c r="N27" s="306" t="str">
        <f>IF(ISNUMBER('SRES-SUN'!$D162),'SRES-SUN'!$D162,"")</f>
        <v/>
      </c>
      <c r="O27" s="132" t="str">
        <f>IF(ISNUMBER('SRES-BRE'!$B162),'SRES-BRE'!$B162,"")</f>
        <v/>
      </c>
      <c r="P27" s="305" t="str">
        <f>IF(ISBLANK('SRES-BRE'!$C162),"",IF(ISTEXT('SRES-BRE'!$C162),IF(TRIM('SRES-BRE'!$C162)="","",DATEVALUE('SRES-BRE'!$C162)),'SRES-BRE'!$C162))</f>
        <v/>
      </c>
      <c r="Q27" s="306" t="str">
        <f>IF(ISNUMBER('SRES-BRE'!$D162),'SRES-BRE'!$D162,"")</f>
        <v/>
      </c>
      <c r="R27" s="132" t="str">
        <f>IF(ISNUMBER(S3PAS!$B162),S3PAS!$B162,"")</f>
        <v/>
      </c>
      <c r="S27" s="305" t="str">
        <f>IF(ISBLANK(S3PAS!$C162),"",IF(ISTEXT(S3PAS!$C162),IF(TRIM(S3PAS!$C162)="","",DATEVALUE(S3PAS!$C162)),S3PAS!$C162))</f>
        <v/>
      </c>
      <c r="T27" s="306" t="str">
        <f>IF(ISNUMBER(S3PAS!$D162),S3PAS!$D162,"")</f>
        <v/>
      </c>
      <c r="U27" s="132" t="str">
        <f>IF(ISNUMBER(TRNSYS!$B162),TRNSYS!$B162,"")</f>
        <v/>
      </c>
      <c r="V27" s="305" t="str">
        <f>IF(ISBLANK(TRNSYS!$C162),"",IF(ISTEXT(TRNSYS!$C162),IF(TRIM(TRNSYS!$C162)="","",DATEVALUE(TRNSYS!$C162)),TRNSYS!$C162))</f>
        <v/>
      </c>
      <c r="W27" s="306" t="str">
        <f>IF(ISNUMBER(TRNSYS!$D162),TRNSYS!$D162,"")</f>
        <v/>
      </c>
      <c r="X27" s="132" t="str">
        <f>IF(ISNUMBER(TASE!$B162),TASE!$B162,"")</f>
        <v/>
      </c>
      <c r="Y27" s="305" t="str">
        <f>IF(ISBLANK(TASE!$C162),"",IF(ISTEXT(TASE!$C162),IF(TRIM(TASE!$C162)="","",DATEVALUE(TASE!$C162)),TASE!$C162))</f>
        <v/>
      </c>
      <c r="Z27" s="306" t="str">
        <f>IF(ISNUMBER(TASE!$D162),TASE!$D162,"")</f>
        <v/>
      </c>
      <c r="AA27" s="287">
        <f t="shared" si="0"/>
        <v>2.7869999999999999</v>
      </c>
      <c r="AB27" s="132">
        <f t="shared" si="1"/>
        <v>2.7869999999999999</v>
      </c>
      <c r="AC27" s="297">
        <f t="shared" si="2"/>
        <v>2.7869999999999999</v>
      </c>
      <c r="AD27" s="289">
        <f t="shared" si="3"/>
        <v>0</v>
      </c>
      <c r="AE27" s="303"/>
      <c r="AF27" s="287">
        <f>IF(ISNUMBER(YourData!$B162),YourData!$B162,"")</f>
        <v>3.0341200000000002</v>
      </c>
      <c r="AG27" s="305">
        <f>IF(ISBLANK(YourData!$C162),"",IF(ISTEXT(YourData!$C162),IF(TRIM(YourData!$C162)="","",DATEVALUE(YourData!$C162)),YourData!$C162))</f>
        <v>43469</v>
      </c>
      <c r="AH27" s="307">
        <f>IF(ISNUMBER(YourData!$D162),YourData!$D162,"")</f>
        <v>5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2:63" ht="16">
      <c r="B28" s="106" t="s">
        <v>234</v>
      </c>
      <c r="C28" s="132">
        <f>IF(ISNUMBER('ESP-DMU'!$B163),'ESP-DMU'!$B163,"")</f>
        <v>2.867</v>
      </c>
      <c r="D28" s="305">
        <f>IF(ISBLANK('ESP-DMU'!$C163),"",IF(ISTEXT('ESP-DMU'!$C163),IF(TRIM('ESP-DMU'!$C163)="","",DATEVALUE('ESP-DMU'!$C163)),'ESP-DMU'!$C163))</f>
        <v>33973</v>
      </c>
      <c r="E28" s="306">
        <f>IF(ISNUMBER('ESP-DMU'!$D163),'ESP-DMU'!$D163,"")</f>
        <v>5</v>
      </c>
      <c r="F28" s="132">
        <f>IF(ISNUMBER('BLAST-USIT'!$B163),'BLAST-USIT'!$B163,"")</f>
        <v>3.28</v>
      </c>
      <c r="G28" s="305">
        <f>IF(ISBLANK('BLAST-USIT'!$C163),"",IF(ISTEXT('BLAST-USIT'!$C163),IF(TRIM('BLAST-USIT'!$C163)="","",DATEVALUE('BLAST-USIT'!$C163)),'BLAST-USIT'!$C163))</f>
        <v>43469</v>
      </c>
      <c r="H28" s="306">
        <f>IF(ISNUMBER('BLAST-USIT'!$D163),'BLAST-USIT'!$D163,"")</f>
        <v>5</v>
      </c>
      <c r="I28" s="132">
        <f>IF(ISNUMBER(DOE21D!$B163),DOE21D!$B163,"")</f>
        <v>3.4649999999999999</v>
      </c>
      <c r="J28" s="305">
        <f>IF(ISBLANK(DOE21D!$C163),"",IF(ISTEXT(DOE21D!$C163),IF(TRIM(DOE21D!$C163)="","",DATEVALUE(DOE21D!$C163)),DOE21D!$C163))</f>
        <v>43469</v>
      </c>
      <c r="K28" s="306">
        <f>IF(ISNUMBER(DOE21D!$D163),DOE21D!$D163,"")</f>
        <v>5</v>
      </c>
      <c r="L28" s="132">
        <f>IF(ISNUMBER('SRES-SUN'!$B163),'SRES-SUN'!$B163,"")</f>
        <v>3.6949999999999998</v>
      </c>
      <c r="M28" s="305">
        <f>IF(ISBLANK('SRES-SUN'!$C163),"",IF(ISTEXT('SRES-SUN'!$C163),IF(TRIM('SRES-SUN'!$C163)="","",DATEVALUE('SRES-SUN'!$C163)),'SRES-SUN'!$C163))</f>
        <v>43469</v>
      </c>
      <c r="N28" s="306">
        <f>IF(ISNUMBER('SRES-SUN'!$D163),'SRES-SUN'!$D163,"")</f>
        <v>2</v>
      </c>
      <c r="O28" s="132" t="str">
        <f>IF(ISNUMBER('SRES-BRE'!$B163),'SRES-BRE'!$B163,"")</f>
        <v/>
      </c>
      <c r="P28" s="305" t="str">
        <f>IF(ISBLANK('SRES-BRE'!$C163),"",IF(ISTEXT('SRES-BRE'!$C163),IF(TRIM('SRES-BRE'!$C163)="","",DATEVALUE('SRES-BRE'!$C163)),'SRES-BRE'!$C163))</f>
        <v/>
      </c>
      <c r="Q28" s="306" t="str">
        <f>IF(ISNUMBER('SRES-BRE'!$D163),'SRES-BRE'!$D163,"")</f>
        <v/>
      </c>
      <c r="R28" s="132">
        <f>IF(ISNUMBER(S3PAS!$B163),S3PAS!$B163,"")</f>
        <v>3.3479999999999999</v>
      </c>
      <c r="S28" s="305">
        <f>IF(ISBLANK(S3PAS!$C163),"",IF(ISTEXT(S3PAS!$C163),IF(TRIM(S3PAS!$C163)="","",DATEVALUE(S3PAS!$C163)),S3PAS!$C163))</f>
        <v>43469</v>
      </c>
      <c r="T28" s="306">
        <f>IF(ISNUMBER(S3PAS!$D163),S3PAS!$D163,"")</f>
        <v>8</v>
      </c>
      <c r="U28" s="132">
        <f>IF(ISNUMBER(TRNSYS!$B163),TRNSYS!$B163,"")</f>
        <v>3.3361111111111099</v>
      </c>
      <c r="V28" s="305">
        <f>IF(ISBLANK(TRNSYS!$C163),"",IF(ISTEXT(TRNSYS!$C163),IF(TRIM(TRNSYS!$C163)="","",DATEVALUE(TRNSYS!$C163)),TRNSYS!$C163))</f>
        <v>43469</v>
      </c>
      <c r="W28" s="306">
        <f>IF(ISNUMBER(TRNSYS!$D163),TRNSYS!$D163,"")</f>
        <v>6</v>
      </c>
      <c r="X28" s="132">
        <f>IF(ISNUMBER(TASE!$B163),TASE!$B163,"")</f>
        <v>3.52</v>
      </c>
      <c r="Y28" s="305">
        <f>IF(ISBLANK(TASE!$C163),"",IF(ISTEXT(TASE!$C163),IF(TRIM(TASE!$C163)="","",DATEVALUE(TASE!$C163)),TASE!$C163))</f>
        <v>43469</v>
      </c>
      <c r="Z28" s="306">
        <f>IF(ISNUMBER(TASE!$D163),TASE!$D163,"")</f>
        <v>2</v>
      </c>
      <c r="AA28" s="287">
        <f t="shared" si="0"/>
        <v>2.867</v>
      </c>
      <c r="AB28" s="132">
        <f t="shared" si="1"/>
        <v>3.6949999999999998</v>
      </c>
      <c r="AC28" s="297">
        <f t="shared" si="2"/>
        <v>3.3587301587301583</v>
      </c>
      <c r="AD28" s="289">
        <f t="shared" si="3"/>
        <v>0.24652173913043476</v>
      </c>
      <c r="AE28" s="303"/>
      <c r="AF28" s="287">
        <f>IF(ISNUMBER(YourData!$B163),YourData!$B163,"")</f>
        <v>3.2464400000000002</v>
      </c>
      <c r="AG28" s="305">
        <f>IF(ISBLANK(YourData!$C163),"",IF(ISTEXT(YourData!$C163),IF(TRIM(YourData!$C163)="","",DATEVALUE(YourData!$C163)),YourData!$C163))</f>
        <v>43469</v>
      </c>
      <c r="AH28" s="307">
        <f>IF(ISNUMBER(YourData!$D163),YourData!$D163,"")</f>
        <v>5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2:63" ht="16">
      <c r="B29" s="106" t="s">
        <v>235</v>
      </c>
      <c r="C29" s="132">
        <f>IF(ISNUMBER('ESP-DMU'!$B164),'ESP-DMU'!$B164,"")</f>
        <v>4.3860000000000001</v>
      </c>
      <c r="D29" s="305">
        <f>IF(ISBLANK('ESP-DMU'!$C164),"",IF(ISTEXT('ESP-DMU'!$C164),IF(TRIM('ESP-DMU'!$C164)="","",DATEVALUE('ESP-DMU'!$C164)),'ESP-DMU'!$C164))</f>
        <v>33973</v>
      </c>
      <c r="E29" s="306">
        <f>IF(ISNUMBER('ESP-DMU'!$D164),'ESP-DMU'!$D164,"")</f>
        <v>5</v>
      </c>
      <c r="F29" s="132">
        <f>IF(ISNUMBER('BLAST-USIT'!$B164),'BLAST-USIT'!$B164,"")</f>
        <v>4.984</v>
      </c>
      <c r="G29" s="305">
        <f>IF(ISBLANK('BLAST-USIT'!$C164),"",IF(ISTEXT('BLAST-USIT'!$C164),IF(TRIM('BLAST-USIT'!$C164)="","",DATEVALUE('BLAST-USIT'!$C164)),'BLAST-USIT'!$C164))</f>
        <v>43469</v>
      </c>
      <c r="H29" s="306">
        <f>IF(ISNUMBER('BLAST-USIT'!$D164),'BLAST-USIT'!$D164,"")</f>
        <v>2</v>
      </c>
      <c r="I29" s="132">
        <f>IF(ISNUMBER(DOE21D!$B164),DOE21D!$B164,"")</f>
        <v>4.9939999999999998</v>
      </c>
      <c r="J29" s="305">
        <f>IF(ISBLANK(DOE21D!$C164),"",IF(ISTEXT(DOE21D!$C164),IF(TRIM(DOE21D!$C164)="","",DATEVALUE(DOE21D!$C164)),DOE21D!$C164))</f>
        <v>43469</v>
      </c>
      <c r="K29" s="306">
        <f>IF(ISNUMBER(DOE21D!$D164),DOE21D!$D164,"")</f>
        <v>2</v>
      </c>
      <c r="L29" s="132">
        <f>IF(ISNUMBER('SRES-SUN'!$B164),'SRES-SUN'!$B164,"")</f>
        <v>5.2789999999999999</v>
      </c>
      <c r="M29" s="305">
        <f>IF(ISBLANK('SRES-SUN'!$C164),"",IF(ISTEXT('SRES-SUN'!$C164),IF(TRIM('SRES-SUN'!$C164)="","",DATEVALUE('SRES-SUN'!$C164)),'SRES-SUN'!$C164))</f>
        <v>43469</v>
      </c>
      <c r="N29" s="306">
        <f>IF(ISNUMBER('SRES-SUN'!$D164),'SRES-SUN'!$D164,"")</f>
        <v>2</v>
      </c>
      <c r="O29" s="132" t="str">
        <f>IF(ISNUMBER('SRES-BRE'!$B164),'SRES-BRE'!$B164,"")</f>
        <v/>
      </c>
      <c r="P29" s="305" t="str">
        <f>IF(ISBLANK('SRES-BRE'!$C164),"",IF(ISTEXT('SRES-BRE'!$C164),IF(TRIM('SRES-BRE'!$C164)="","",DATEVALUE('SRES-BRE'!$C164)),'SRES-BRE'!$C164))</f>
        <v/>
      </c>
      <c r="Q29" s="306" t="str">
        <f>IF(ISNUMBER('SRES-BRE'!$D164),'SRES-BRE'!$D164,"")</f>
        <v/>
      </c>
      <c r="R29" s="132">
        <f>IF(ISNUMBER(S3PAS!$B164),S3PAS!$B164,"")</f>
        <v>5.1589999999999998</v>
      </c>
      <c r="S29" s="305">
        <f>IF(ISBLANK(S3PAS!$C164),"",IF(ISTEXT(S3PAS!$C164),IF(TRIM(S3PAS!$C164)="","",DATEVALUE(S3PAS!$C164)),S3PAS!$C164))</f>
        <v>43469</v>
      </c>
      <c r="T29" s="306">
        <f>IF(ISNUMBER(S3PAS!$D164),S3PAS!$D164,"")</f>
        <v>2</v>
      </c>
      <c r="U29" s="132">
        <f>IF(ISNUMBER(TRNSYS!$B164),TRNSYS!$B164,"")</f>
        <v>4.8916666666666702</v>
      </c>
      <c r="V29" s="305">
        <f>IF(ISBLANK(TRNSYS!$C164),"",IF(ISTEXT(TRNSYS!$C164),IF(TRIM(TRNSYS!$C164)="","",DATEVALUE(TRNSYS!$C164)),TRNSYS!$C164))</f>
        <v>43469</v>
      </c>
      <c r="W29" s="306">
        <f>IF(ISNUMBER(TRNSYS!$D164),TRNSYS!$D164,"")</f>
        <v>6</v>
      </c>
      <c r="X29" s="132">
        <f>IF(ISNUMBER(TASE!$B164),TASE!$B164,"")</f>
        <v>5.1070000000000002</v>
      </c>
      <c r="Y29" s="305">
        <f>IF(ISBLANK(TASE!$C164),"",IF(ISTEXT(TASE!$C164),IF(TRIM(TASE!$C164)="","",DATEVALUE(TASE!$C164)),TASE!$C164))</f>
        <v>43469</v>
      </c>
      <c r="Z29" s="306">
        <f>IF(ISNUMBER(TASE!$D164),TASE!$D164,"")</f>
        <v>2</v>
      </c>
      <c r="AA29" s="287">
        <f t="shared" si="0"/>
        <v>4.3860000000000001</v>
      </c>
      <c r="AB29" s="132">
        <f t="shared" si="1"/>
        <v>5.2789999999999999</v>
      </c>
      <c r="AC29" s="297">
        <f t="shared" si="2"/>
        <v>4.9715238095238101</v>
      </c>
      <c r="AD29" s="289">
        <f t="shared" si="3"/>
        <v>0.17962299572805113</v>
      </c>
      <c r="AE29" s="303"/>
      <c r="AF29" s="287">
        <f>IF(ISNUMBER(YourData!$B164),YourData!$B164,"")</f>
        <v>5.0669199999999996</v>
      </c>
      <c r="AG29" s="305">
        <f>IF(ISBLANK(YourData!$C164),"",IF(ISTEXT(YourData!$C164),IF(TRIM(YourData!$C164)="","",DATEVALUE(YourData!$C164)),YourData!$C164))</f>
        <v>43469</v>
      </c>
      <c r="AH29" s="307">
        <f>IF(ISNUMBER(YourData!$D164),YourData!$D164,"")</f>
        <v>7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2:63" ht="16">
      <c r="B30" s="106" t="s">
        <v>236</v>
      </c>
      <c r="C30" s="132">
        <f>IF(ISNUMBER('ESP-DMU'!$B165),'ESP-DMU'!$B165,"")</f>
        <v>2.6850000000000001</v>
      </c>
      <c r="D30" s="305">
        <f>IF(ISBLANK('ESP-DMU'!$C165),"",IF(ISTEXT('ESP-DMU'!$C165),IF(TRIM('ESP-DMU'!$C165)="","",DATEVALUE('ESP-DMU'!$C165)),'ESP-DMU'!$C165))</f>
        <v>33973</v>
      </c>
      <c r="E30" s="306">
        <f>IF(ISNUMBER('ESP-DMU'!$D165),'ESP-DMU'!$D165,"")</f>
        <v>5</v>
      </c>
      <c r="F30" s="132">
        <f>IF(ISNUMBER('BLAST-USIT'!$B165),'BLAST-USIT'!$B165,"")</f>
        <v>3.1</v>
      </c>
      <c r="G30" s="305">
        <f>IF(ISBLANK('BLAST-USIT'!$C165),"",IF(ISTEXT('BLAST-USIT'!$C165),IF(TRIM('BLAST-USIT'!$C165)="","",DATEVALUE('BLAST-USIT'!$C165)),'BLAST-USIT'!$C165))</f>
        <v>43469</v>
      </c>
      <c r="H30" s="306">
        <f>IF(ISNUMBER('BLAST-USIT'!$D165),'BLAST-USIT'!$D165,"")</f>
        <v>5</v>
      </c>
      <c r="I30" s="132">
        <f>IF(ISNUMBER(DOE21D!$B165),DOE21D!$B165,"")</f>
        <v>3.282</v>
      </c>
      <c r="J30" s="305">
        <f>IF(ISBLANK(DOE21D!$C165),"",IF(ISTEXT(DOE21D!$C165),IF(TRIM(DOE21D!$C165)="","",DATEVALUE(DOE21D!$C165)),DOE21D!$C165))</f>
        <v>43469</v>
      </c>
      <c r="K30" s="306">
        <f>IF(ISNUMBER(DOE21D!$D165),DOE21D!$D165,"")</f>
        <v>5</v>
      </c>
      <c r="L30" s="132">
        <f>IF(ISNUMBER('SRES-SUN'!$B165),'SRES-SUN'!$B165,"")</f>
        <v>3.4950000000000001</v>
      </c>
      <c r="M30" s="305">
        <f>IF(ISBLANK('SRES-SUN'!$C165),"",IF(ISTEXT('SRES-SUN'!$C165),IF(TRIM('SRES-SUN'!$C165)="","",DATEVALUE('SRES-SUN'!$C165)),'SRES-SUN'!$C165))</f>
        <v>43469</v>
      </c>
      <c r="N30" s="306">
        <f>IF(ISNUMBER('SRES-SUN'!$D165),'SRES-SUN'!$D165,"")</f>
        <v>2</v>
      </c>
      <c r="O30" s="132" t="str">
        <f>IF(ISNUMBER('SRES-BRE'!$B165),'SRES-BRE'!$B165,"")</f>
        <v/>
      </c>
      <c r="P30" s="305" t="str">
        <f>IF(ISBLANK('SRES-BRE'!$C165),"",IF(ISTEXT('SRES-BRE'!$C165),IF(TRIM('SRES-BRE'!$C165)="","",DATEVALUE('SRES-BRE'!$C165)),'SRES-BRE'!$C165))</f>
        <v/>
      </c>
      <c r="Q30" s="306" t="str">
        <f>IF(ISNUMBER('SRES-BRE'!$D165),'SRES-BRE'!$D165,"")</f>
        <v/>
      </c>
      <c r="R30" s="132">
        <f>IF(ISNUMBER(S3PAS!$B165),S3PAS!$B165,"")</f>
        <v>3.1589999999999998</v>
      </c>
      <c r="S30" s="305">
        <f>IF(ISBLANK(S3PAS!$C165),"",IF(ISTEXT(S3PAS!$C165),IF(TRIM(S3PAS!$C165)="","",DATEVALUE(S3PAS!$C165)),S3PAS!$C165))</f>
        <v>43469</v>
      </c>
      <c r="T30" s="306">
        <f>IF(ISNUMBER(S3PAS!$D165),S3PAS!$D165,"")</f>
        <v>8</v>
      </c>
      <c r="U30" s="132">
        <f>IF(ISNUMBER(TRNSYS!$B165),TRNSYS!$B165,"")</f>
        <v>3.1527777777777799</v>
      </c>
      <c r="V30" s="305">
        <f>IF(ISBLANK(TRNSYS!$C165),"",IF(ISTEXT(TRNSYS!$C165),IF(TRIM(TRNSYS!$C165)="","",DATEVALUE(TRNSYS!$C165)),TRNSYS!$C165))</f>
        <v>43469</v>
      </c>
      <c r="W30" s="306">
        <f>IF(ISNUMBER(TRNSYS!$D165),TRNSYS!$D165,"")</f>
        <v>6</v>
      </c>
      <c r="X30" s="132">
        <f>IF(ISNUMBER(TASE!$B165),TASE!$B165,"")</f>
        <v>3.3330000000000002</v>
      </c>
      <c r="Y30" s="305">
        <f>IF(ISBLANK(TASE!$C165),"",IF(ISTEXT(TASE!$C165),IF(TRIM(TASE!$C165)="","",DATEVALUE(TASE!$C165)),TASE!$C165))</f>
        <v>43469</v>
      </c>
      <c r="Z30" s="306">
        <f>IF(ISNUMBER(TASE!$D165),TASE!$D165,"")</f>
        <v>8</v>
      </c>
      <c r="AA30" s="287">
        <f t="shared" si="0"/>
        <v>2.6850000000000001</v>
      </c>
      <c r="AB30" s="132">
        <f t="shared" si="1"/>
        <v>3.4950000000000001</v>
      </c>
      <c r="AC30" s="297">
        <f t="shared" si="2"/>
        <v>3.172396825396826</v>
      </c>
      <c r="AD30" s="289">
        <f t="shared" si="3"/>
        <v>0.25532745257954276</v>
      </c>
      <c r="AE30" s="303"/>
      <c r="AF30" s="287">
        <f>IF(ISNUMBER(YourData!$B165),YourData!$B165,"")</f>
        <v>3.0628000000000002</v>
      </c>
      <c r="AG30" s="305">
        <f>IF(ISBLANK(YourData!$C165),"",IF(ISTEXT(YourData!$C165),IF(TRIM(YourData!$C165)="","",DATEVALUE(YourData!$C165)),YourData!$C165))</f>
        <v>43469</v>
      </c>
      <c r="AH30" s="307">
        <f>IF(ISNUMBER(YourData!$D165),YourData!$D165,"")</f>
        <v>5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2:63" ht="16">
      <c r="B31" s="106" t="s">
        <v>237</v>
      </c>
      <c r="C31" s="132">
        <f>IF(ISNUMBER('ESP-DMU'!$B166),'ESP-DMU'!$B166,"")</f>
        <v>2.8660000000000001</v>
      </c>
      <c r="D31" s="305">
        <f>IF(ISBLANK('ESP-DMU'!$C166),"",IF(ISTEXT('ESP-DMU'!$C166),IF(TRIM('ESP-DMU'!$C166)="","",DATEVALUE('ESP-DMU'!$C166)),'ESP-DMU'!$C166))</f>
        <v>33973</v>
      </c>
      <c r="E31" s="306">
        <f>IF(ISNUMBER('ESP-DMU'!$D166),'ESP-DMU'!$D166,"")</f>
        <v>5</v>
      </c>
      <c r="F31" s="132">
        <f>IF(ISNUMBER('BLAST-USIT'!$B166),'BLAST-USIT'!$B166,"")</f>
        <v>3.2789999999999999</v>
      </c>
      <c r="G31" s="305">
        <f>IF(ISBLANK('BLAST-USIT'!$C166),"",IF(ISTEXT('BLAST-USIT'!$C166),IF(TRIM('BLAST-USIT'!$C166)="","",DATEVALUE('BLAST-USIT'!$C166)),'BLAST-USIT'!$C166))</f>
        <v>43469</v>
      </c>
      <c r="H31" s="306">
        <f>IF(ISNUMBER('BLAST-USIT'!$D166),'BLAST-USIT'!$D166,"")</f>
        <v>5</v>
      </c>
      <c r="I31" s="132">
        <f>IF(ISNUMBER(DOE21D!$B166),DOE21D!$B166,"")</f>
        <v>3.4649999999999999</v>
      </c>
      <c r="J31" s="305">
        <f>IF(ISBLANK(DOE21D!$C166),"",IF(ISTEXT(DOE21D!$C166),IF(TRIM(DOE21D!$C166)="","",DATEVALUE(DOE21D!$C166)),DOE21D!$C166))</f>
        <v>43469</v>
      </c>
      <c r="K31" s="306">
        <f>IF(ISNUMBER(DOE21D!$D166),DOE21D!$D166,"")</f>
        <v>5</v>
      </c>
      <c r="L31" s="132">
        <f>IF(ISNUMBER('SRES-SUN'!$B166),'SRES-SUN'!$B166,"")</f>
        <v>3.6949999999999998</v>
      </c>
      <c r="M31" s="305">
        <f>IF(ISBLANK('SRES-SUN'!$C166),"",IF(ISTEXT('SRES-SUN'!$C166),IF(TRIM('SRES-SUN'!$C166)="","",DATEVALUE('SRES-SUN'!$C166)),'SRES-SUN'!$C166))</f>
        <v>43469</v>
      </c>
      <c r="N31" s="306">
        <f>IF(ISNUMBER('SRES-SUN'!$D166),'SRES-SUN'!$D166,"")</f>
        <v>2</v>
      </c>
      <c r="O31" s="132" t="str">
        <f>IF(ISNUMBER('SRES-BRE'!$B166),'SRES-BRE'!$B166,"")</f>
        <v/>
      </c>
      <c r="P31" s="305" t="str">
        <f>IF(ISBLANK('SRES-BRE'!$C166),"",IF(ISTEXT('SRES-BRE'!$C166),IF(TRIM('SRES-BRE'!$C166)="","",DATEVALUE('SRES-BRE'!$C166)),'SRES-BRE'!$C166))</f>
        <v/>
      </c>
      <c r="Q31" s="306" t="str">
        <f>IF(ISNUMBER('SRES-BRE'!$D166),'SRES-BRE'!$D166,"")</f>
        <v/>
      </c>
      <c r="R31" s="132">
        <f>IF(ISNUMBER(S3PAS!$B166),S3PAS!$B166,"")</f>
        <v>3.3410000000000002</v>
      </c>
      <c r="S31" s="305">
        <f>IF(ISBLANK(S3PAS!$C166),"",IF(ISTEXT(S3PAS!$C166),IF(TRIM(S3PAS!$C166)="","",DATEVALUE(S3PAS!$C166)),S3PAS!$C166))</f>
        <v>43469</v>
      </c>
      <c r="T31" s="306">
        <f>IF(ISNUMBER(S3PAS!$D166),S3PAS!$D166,"")</f>
        <v>6</v>
      </c>
      <c r="U31" s="132">
        <f>IF(ISNUMBER(TRNSYS!$B166),TRNSYS!$B166,"")</f>
        <v>3.3361111111111099</v>
      </c>
      <c r="V31" s="305">
        <f>IF(ISBLANK(TRNSYS!$C166),"",IF(ISTEXT(TRNSYS!$C166),IF(TRIM(TRNSYS!$C166)="","",DATEVALUE(TRNSYS!$C166)),TRNSYS!$C166))</f>
        <v>43469</v>
      </c>
      <c r="W31" s="306">
        <f>IF(ISNUMBER(TRNSYS!$D166),TRNSYS!$D166,"")</f>
        <v>6</v>
      </c>
      <c r="X31" s="132">
        <f>IF(ISNUMBER(TASE!$B166),TASE!$B166,"")</f>
        <v>3.5249999999999999</v>
      </c>
      <c r="Y31" s="305">
        <f>IF(ISBLANK(TASE!$C166),"",IF(ISTEXT(TASE!$C166),IF(TRIM(TASE!$C166)="","",DATEVALUE(TASE!$C166)),TASE!$C166))</f>
        <v>43469</v>
      </c>
      <c r="Z31" s="306">
        <f>IF(ISNUMBER(TASE!$D166),TASE!$D166,"")</f>
        <v>2</v>
      </c>
      <c r="AA31" s="287">
        <f t="shared" si="0"/>
        <v>2.8660000000000001</v>
      </c>
      <c r="AB31" s="132">
        <f t="shared" si="1"/>
        <v>3.6949999999999998</v>
      </c>
      <c r="AC31" s="297">
        <f t="shared" si="2"/>
        <v>3.3581587301587299</v>
      </c>
      <c r="AD31" s="289">
        <f t="shared" si="3"/>
        <v>0.24686146981528043</v>
      </c>
      <c r="AE31" s="303"/>
      <c r="AF31" s="287">
        <f>IF(ISNUMBER(YourData!$B166),YourData!$B166,"")</f>
        <v>3.2463500000000001</v>
      </c>
      <c r="AG31" s="305">
        <f>IF(ISBLANK(YourData!$C166),"",IF(ISTEXT(YourData!$C166),IF(TRIM(YourData!$C166)="","",DATEVALUE(YourData!$C166)),YourData!$C166))</f>
        <v>43469</v>
      </c>
      <c r="AH31" s="307">
        <f>IF(ISNUMBER(YourData!$D166),YourData!$D166,"")</f>
        <v>5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2:63" ht="16">
      <c r="B32" s="106" t="s">
        <v>316</v>
      </c>
      <c r="C32" s="132">
        <f>IF(ISNUMBER('ESP-DMU'!$B167),'ESP-DMU'!$B167,"")</f>
        <v>2.863</v>
      </c>
      <c r="D32" s="305">
        <f>IF(ISBLANK('ESP-DMU'!$C167),"",IF(ISTEXT('ESP-DMU'!$C167),IF(TRIM('ESP-DMU'!$C167)="","",DATEVALUE('ESP-DMU'!$C167)),'ESP-DMU'!$C167))</f>
        <v>33973</v>
      </c>
      <c r="E32" s="306">
        <f>IF(ISNUMBER('ESP-DMU'!$D167),'ESP-DMU'!$D167,"")</f>
        <v>5</v>
      </c>
      <c r="F32" s="132">
        <f>IF(ISNUMBER('BLAST-USIT'!$B167),'BLAST-USIT'!$B167,"")</f>
        <v>3.2770000000000001</v>
      </c>
      <c r="G32" s="305">
        <f>IF(ISBLANK('BLAST-USIT'!$C167),"",IF(ISTEXT('BLAST-USIT'!$C167),IF(TRIM('BLAST-USIT'!$C167)="","",DATEVALUE('BLAST-USIT'!$C167)),'BLAST-USIT'!$C167))</f>
        <v>43469</v>
      </c>
      <c r="H32" s="306">
        <f>IF(ISNUMBER('BLAST-USIT'!$D167),'BLAST-USIT'!$D167,"")</f>
        <v>5</v>
      </c>
      <c r="I32" s="132" t="str">
        <f>IF(ISNUMBER(DOE21D!$B167),DOE21D!$B167,"")</f>
        <v/>
      </c>
      <c r="J32" s="305" t="str">
        <f>IF(ISBLANK(DOE21D!$C167),"",IF(ISTEXT(DOE21D!$C167),IF(TRIM(DOE21D!$C167)="","",DATEVALUE(DOE21D!$C167)),DOE21D!$C167))</f>
        <v/>
      </c>
      <c r="K32" s="306" t="str">
        <f>IF(ISNUMBER(DOE21D!$D167),DOE21D!$D167,"")</f>
        <v/>
      </c>
      <c r="L32" s="132">
        <f>IF(ISNUMBER('SRES-SUN'!$B167),'SRES-SUN'!$B167,"")</f>
        <v>3.661</v>
      </c>
      <c r="M32" s="305">
        <f>IF(ISBLANK('SRES-SUN'!$C167),"",IF(ISTEXT('SRES-SUN'!$C167),IF(TRIM('SRES-SUN'!$C167)="","",DATEVALUE('SRES-SUN'!$C167)),'SRES-SUN'!$C167))</f>
        <v>43469</v>
      </c>
      <c r="N32" s="306">
        <f>IF(ISNUMBER('SRES-SUN'!$D167),'SRES-SUN'!$D167,"")</f>
        <v>2</v>
      </c>
      <c r="O32" s="132" t="str">
        <f>IF(ISNUMBER('SRES-BRE'!$B167),'SRES-BRE'!$B167,"")</f>
        <v/>
      </c>
      <c r="P32" s="305" t="str">
        <f>IF(ISBLANK('SRES-BRE'!$C167),"",IF(ISTEXT('SRES-BRE'!$C167),IF(TRIM('SRES-BRE'!$C167)="","",DATEVALUE('SRES-BRE'!$C167)),'SRES-BRE'!$C167))</f>
        <v/>
      </c>
      <c r="Q32" s="306" t="str">
        <f>IF(ISNUMBER('SRES-BRE'!$D167),'SRES-BRE'!$D167,"")</f>
        <v/>
      </c>
      <c r="R32" s="132" t="str">
        <f>IF(ISNUMBER(S3PAS!$B167),S3PAS!$B167,"")</f>
        <v/>
      </c>
      <c r="S32" s="305" t="str">
        <f>IF(ISBLANK(S3PAS!$C167),"",IF(ISTEXT(S3PAS!$C167),IF(TRIM(S3PAS!$C167)="","",DATEVALUE(S3PAS!$C167)),S3PAS!$C167))</f>
        <v/>
      </c>
      <c r="T32" s="306" t="str">
        <f>IF(ISNUMBER(S3PAS!$D167),S3PAS!$D167,"")</f>
        <v/>
      </c>
      <c r="U32" s="132">
        <f>IF(ISNUMBER(TRNSYS!$B167),TRNSYS!$B167,"")</f>
        <v>3.3361111111111099</v>
      </c>
      <c r="V32" s="305">
        <f>IF(ISBLANK(TRNSYS!$C167),"",IF(ISTEXT(TRNSYS!$C167),IF(TRIM(TRNSYS!$C167)="","",DATEVALUE(TRNSYS!$C167)),TRNSYS!$C167))</f>
        <v>43469</v>
      </c>
      <c r="W32" s="306">
        <f>IF(ISNUMBER(TRNSYS!$D167),TRNSYS!$D167,"")</f>
        <v>6</v>
      </c>
      <c r="X32" s="132">
        <f>IF(ISNUMBER(TASE!$B167),TASE!$B167,"")</f>
        <v>3.738</v>
      </c>
      <c r="Y32" s="305">
        <f>IF(ISBLANK(TASE!$C167),"",IF(ISTEXT(TASE!$C167),IF(TRIM(TASE!$C167)="","",DATEVALUE(TASE!$C167)),TASE!$C167))</f>
        <v>43469</v>
      </c>
      <c r="Z32" s="306">
        <f>IF(ISNUMBER(TASE!$D167),TASE!$D167,"")</f>
        <v>2</v>
      </c>
      <c r="AA32" s="287">
        <f t="shared" si="0"/>
        <v>2.863</v>
      </c>
      <c r="AB32" s="132">
        <f t="shared" si="1"/>
        <v>3.738</v>
      </c>
      <c r="AC32" s="297">
        <f t="shared" si="2"/>
        <v>3.3750222222222219</v>
      </c>
      <c r="AD32" s="289">
        <f t="shared" si="3"/>
        <v>0.25925755221364799</v>
      </c>
      <c r="AE32" s="303"/>
      <c r="AF32" s="287">
        <f>IF(ISNUMBER(YourData!$B167),YourData!$B167,"")</f>
        <v>3.0253399999999999</v>
      </c>
      <c r="AG32" s="305">
        <f>IF(ISBLANK(YourData!$C167),"",IF(ISTEXT(YourData!$C167),IF(TRIM(YourData!$C167)="","",DATEVALUE(YourData!$C167)),YourData!$C167))</f>
        <v>43469</v>
      </c>
      <c r="AH32" s="307">
        <f>IF(ISNUMBER(YourData!$D167),YourData!$D167,"")</f>
        <v>5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</row>
    <row r="33" spans="2:63" ht="16">
      <c r="B33" s="106" t="s">
        <v>238</v>
      </c>
      <c r="C33" s="132">
        <f>IF(ISNUMBER('ESP-DMU'!$B168),'ESP-DMU'!$B168,"")</f>
        <v>2.8639999999999999</v>
      </c>
      <c r="D33" s="305">
        <f>IF(ISBLANK('ESP-DMU'!$C168),"",IF(ISTEXT('ESP-DMU'!$C168),IF(TRIM('ESP-DMU'!$C168)="","",DATEVALUE('ESP-DMU'!$C168)),'ESP-DMU'!$C168))</f>
        <v>33973</v>
      </c>
      <c r="E33" s="306">
        <f>IF(ISNUMBER('ESP-DMU'!$D168),'ESP-DMU'!$D168,"")</f>
        <v>5</v>
      </c>
      <c r="F33" s="132">
        <f>IF(ISNUMBER('BLAST-USIT'!$B168),'BLAST-USIT'!$B168,"")</f>
        <v>3.278</v>
      </c>
      <c r="G33" s="305">
        <f>IF(ISBLANK('BLAST-USIT'!$C168),"",IF(ISTEXT('BLAST-USIT'!$C168),IF(TRIM('BLAST-USIT'!$C168)="","",DATEVALUE('BLAST-USIT'!$C168)),'BLAST-USIT'!$C168))</f>
        <v>43469</v>
      </c>
      <c r="H33" s="306">
        <f>IF(ISNUMBER('BLAST-USIT'!$D168),'BLAST-USIT'!$D168,"")</f>
        <v>5</v>
      </c>
      <c r="I33" s="132" t="str">
        <f>IF(ISNUMBER(DOE21D!$B168),DOE21D!$B168,"")</f>
        <v/>
      </c>
      <c r="J33" s="305" t="str">
        <f>IF(ISBLANK(DOE21D!$C168),"",IF(ISTEXT(DOE21D!$C168),IF(TRIM(DOE21D!$C168)="","",DATEVALUE(DOE21D!$C168)),DOE21D!$C168))</f>
        <v/>
      </c>
      <c r="K33" s="306" t="str">
        <f>IF(ISNUMBER(DOE21D!$D168),DOE21D!$D168,"")</f>
        <v/>
      </c>
      <c r="L33" s="132">
        <f>IF(ISNUMBER('SRES-SUN'!$B168),'SRES-SUN'!$B168,"")</f>
        <v>3.6850000000000001</v>
      </c>
      <c r="M33" s="305">
        <f>IF(ISBLANK('SRES-SUN'!$C168),"",IF(ISTEXT('SRES-SUN'!$C168),IF(TRIM('SRES-SUN'!$C168)="","",DATEVALUE('SRES-SUN'!$C168)),'SRES-SUN'!$C168))</f>
        <v>43469</v>
      </c>
      <c r="N33" s="306">
        <f>IF(ISNUMBER('SRES-SUN'!$D168),'SRES-SUN'!$D168,"")</f>
        <v>2</v>
      </c>
      <c r="O33" s="132" t="str">
        <f>IF(ISNUMBER('SRES-BRE'!$B168),'SRES-BRE'!$B168,"")</f>
        <v/>
      </c>
      <c r="P33" s="305" t="str">
        <f>IF(ISBLANK('SRES-BRE'!$C168),"",IF(ISTEXT('SRES-BRE'!$C168),IF(TRIM('SRES-BRE'!$C168)="","",DATEVALUE('SRES-BRE'!$C168)),'SRES-BRE'!$C168))</f>
        <v/>
      </c>
      <c r="Q33" s="306" t="str">
        <f>IF(ISNUMBER('SRES-BRE'!$D168),'SRES-BRE'!$D168,"")</f>
        <v/>
      </c>
      <c r="R33" s="132" t="str">
        <f>IF(ISNUMBER(S3PAS!$B168),S3PAS!$B168,"")</f>
        <v/>
      </c>
      <c r="S33" s="305" t="str">
        <f>IF(ISBLANK(S3PAS!$C168),"",IF(ISTEXT(S3PAS!$C168),IF(TRIM(S3PAS!$C168)="","",DATEVALUE(S3PAS!$C168)),S3PAS!$C168))</f>
        <v/>
      </c>
      <c r="T33" s="306" t="str">
        <f>IF(ISNUMBER(S3PAS!$D168),S3PAS!$D168,"")</f>
        <v/>
      </c>
      <c r="U33" s="132">
        <f>IF(ISNUMBER(TRNSYS!$B168),TRNSYS!$B168,"")</f>
        <v>3.3361111111111099</v>
      </c>
      <c r="V33" s="305">
        <f>IF(ISBLANK(TRNSYS!$C168),"",IF(ISTEXT(TRNSYS!$C168),IF(TRIM(TRNSYS!$C168)="","",DATEVALUE(TRNSYS!$C168)),TRNSYS!$C168))</f>
        <v>43469</v>
      </c>
      <c r="W33" s="306">
        <f>IF(ISNUMBER(TRNSYS!$D168),TRNSYS!$D168,"")</f>
        <v>6</v>
      </c>
      <c r="X33" s="132">
        <f>IF(ISNUMBER(TASE!$B168),TASE!$B168,"")</f>
        <v>3.7589999999999999</v>
      </c>
      <c r="Y33" s="305">
        <f>IF(ISBLANK(TASE!$C168),"",IF(ISTEXT(TASE!$C168),IF(TRIM(TASE!$C168)="","",DATEVALUE(TASE!$C168)),TASE!$C168))</f>
        <v>43469</v>
      </c>
      <c r="Z33" s="306">
        <f>IF(ISNUMBER(TASE!$D168),TASE!$D168,"")</f>
        <v>2</v>
      </c>
      <c r="AA33" s="287">
        <f t="shared" si="0"/>
        <v>2.8639999999999999</v>
      </c>
      <c r="AB33" s="132">
        <f t="shared" si="1"/>
        <v>3.7589999999999999</v>
      </c>
      <c r="AC33" s="297">
        <f t="shared" si="2"/>
        <v>3.3844222222222222</v>
      </c>
      <c r="AD33" s="289">
        <f t="shared" si="3"/>
        <v>0.26444691035397477</v>
      </c>
      <c r="AE33" s="303"/>
      <c r="AF33" s="287">
        <f>IF(ISNUMBER(YourData!$B168),YourData!$B168,"")</f>
        <v>3.0255999999999998</v>
      </c>
      <c r="AG33" s="305">
        <f>IF(ISBLANK(YourData!$C168),"",IF(ISTEXT(YourData!$C168),IF(TRIM(YourData!$C168)="","",DATEVALUE(YourData!$C168)),YourData!$C168))</f>
        <v>43469</v>
      </c>
      <c r="AH33" s="307">
        <f>IF(ISNUMBER(YourData!$D168),YourData!$D168,"")</f>
        <v>5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</row>
    <row r="34" spans="2:63" ht="16">
      <c r="B34" s="106" t="s">
        <v>239</v>
      </c>
      <c r="C34" s="132">
        <f>IF(ISNUMBER('ESP-DMU'!$B169),'ESP-DMU'!$B169,"")</f>
        <v>2.863</v>
      </c>
      <c r="D34" s="305">
        <f>IF(ISBLANK('ESP-DMU'!$C169),"",IF(ISTEXT('ESP-DMU'!$C169),IF(TRIM('ESP-DMU'!$C169)="","",DATEVALUE('ESP-DMU'!$C169)),'ESP-DMU'!$C169))</f>
        <v>33973</v>
      </c>
      <c r="E34" s="306">
        <f>IF(ISNUMBER('ESP-DMU'!$D169),'ESP-DMU'!$D169,"")</f>
        <v>5</v>
      </c>
      <c r="F34" s="132">
        <f>IF(ISNUMBER('BLAST-USIT'!$B169),'BLAST-USIT'!$B169,"")</f>
        <v>3.2770000000000001</v>
      </c>
      <c r="G34" s="305">
        <f>IF(ISBLANK('BLAST-USIT'!$C169),"",IF(ISTEXT('BLAST-USIT'!$C169),IF(TRIM('BLAST-USIT'!$C169)="","",DATEVALUE('BLAST-USIT'!$C169)),'BLAST-USIT'!$C169))</f>
        <v>43469</v>
      </c>
      <c r="H34" s="306">
        <f>IF(ISNUMBER('BLAST-USIT'!$D169),'BLAST-USIT'!$D169,"")</f>
        <v>5</v>
      </c>
      <c r="I34" s="132" t="str">
        <f>IF(ISNUMBER(DOE21D!$B169),DOE21D!$B169,"")</f>
        <v/>
      </c>
      <c r="J34" s="305" t="str">
        <f>IF(ISBLANK(DOE21D!$C169),"",IF(ISTEXT(DOE21D!$C169),IF(TRIM(DOE21D!$C169)="","",DATEVALUE(DOE21D!$C169)),DOE21D!$C169))</f>
        <v/>
      </c>
      <c r="K34" s="306" t="str">
        <f>IF(ISNUMBER(DOE21D!$D169),DOE21D!$D169,"")</f>
        <v/>
      </c>
      <c r="L34" s="132">
        <f>IF(ISNUMBER('SRES-SUN'!$B169),'SRES-SUN'!$B169,"")</f>
        <v>3.661</v>
      </c>
      <c r="M34" s="305">
        <f>IF(ISBLANK('SRES-SUN'!$C169),"",IF(ISTEXT('SRES-SUN'!$C169),IF(TRIM('SRES-SUN'!$C169)="","",DATEVALUE('SRES-SUN'!$C169)),'SRES-SUN'!$C169))</f>
        <v>43469</v>
      </c>
      <c r="N34" s="306">
        <f>IF(ISNUMBER('SRES-SUN'!$D169),'SRES-SUN'!$D169,"")</f>
        <v>2</v>
      </c>
      <c r="O34" s="132" t="str">
        <f>IF(ISNUMBER('SRES-BRE'!$B169),'SRES-BRE'!$B169,"")</f>
        <v/>
      </c>
      <c r="P34" s="305" t="str">
        <f>IF(ISBLANK('SRES-BRE'!$C169),"",IF(ISTEXT('SRES-BRE'!$C169),IF(TRIM('SRES-BRE'!$C169)="","",DATEVALUE('SRES-BRE'!$C169)),'SRES-BRE'!$C169))</f>
        <v/>
      </c>
      <c r="Q34" s="306" t="str">
        <f>IF(ISNUMBER('SRES-BRE'!$D169),'SRES-BRE'!$D169,"")</f>
        <v/>
      </c>
      <c r="R34" s="132" t="str">
        <f>IF(ISNUMBER(S3PAS!$B169),S3PAS!$B169,"")</f>
        <v/>
      </c>
      <c r="S34" s="305" t="str">
        <f>IF(ISBLANK(S3PAS!$C169),"",IF(ISTEXT(S3PAS!$C169),IF(TRIM(S3PAS!$C169)="","",DATEVALUE(S3PAS!$C169)),S3PAS!$C169))</f>
        <v/>
      </c>
      <c r="T34" s="306" t="str">
        <f>IF(ISNUMBER(S3PAS!$D169),S3PAS!$D169,"")</f>
        <v/>
      </c>
      <c r="U34" s="132">
        <f>IF(ISNUMBER(TRNSYS!$B169),TRNSYS!$B169,"")</f>
        <v>3.3277777777777802</v>
      </c>
      <c r="V34" s="305">
        <f>IF(ISBLANK(TRNSYS!$C169),"",IF(ISTEXT(TRNSYS!$C169),IF(TRIM(TRNSYS!$C169)="","",DATEVALUE(TRNSYS!$C169)),TRNSYS!$C169))</f>
        <v>43469</v>
      </c>
      <c r="W34" s="306">
        <f>IF(ISNUMBER(TRNSYS!$D169),TRNSYS!$D169,"")</f>
        <v>6</v>
      </c>
      <c r="X34" s="132">
        <f>IF(ISNUMBER(TASE!$B169),TASE!$B169,"")</f>
        <v>3.738</v>
      </c>
      <c r="Y34" s="305">
        <f>IF(ISBLANK(TASE!$C169),"",IF(ISTEXT(TASE!$C169),IF(TRIM(TASE!$C169)="","",DATEVALUE(TASE!$C169)),TASE!$C169))</f>
        <v>43469</v>
      </c>
      <c r="Z34" s="306">
        <f>IF(ISNUMBER(TASE!$D169),TASE!$D169,"")</f>
        <v>2</v>
      </c>
      <c r="AA34" s="287">
        <f t="shared" si="0"/>
        <v>2.863</v>
      </c>
      <c r="AB34" s="132">
        <f t="shared" si="1"/>
        <v>3.738</v>
      </c>
      <c r="AC34" s="297">
        <f t="shared" si="2"/>
        <v>3.3733555555555563</v>
      </c>
      <c r="AD34" s="289">
        <f t="shared" si="3"/>
        <v>0.25938564304582967</v>
      </c>
      <c r="AE34" s="303"/>
      <c r="AF34" s="287">
        <f>IF(ISNUMBER(YourData!$B169),YourData!$B169,"")</f>
        <v>3.0148299999999999</v>
      </c>
      <c r="AG34" s="305">
        <f>IF(ISBLANK(YourData!$C169),"",IF(ISTEXT(YourData!$C169),IF(TRIM(YourData!$C169)="","",DATEVALUE(YourData!$C169)),YourData!$C169))</f>
        <v>43469</v>
      </c>
      <c r="AH34" s="307">
        <f>IF(ISNUMBER(YourData!$D169),YourData!$D169,"")</f>
        <v>5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63" ht="16">
      <c r="B35" s="106" t="s">
        <v>240</v>
      </c>
      <c r="C35" s="132">
        <f>IF(ISNUMBER('ESP-DMU'!$B170),'ESP-DMU'!$B170,"")</f>
        <v>3.0139999999999998</v>
      </c>
      <c r="D35" s="305">
        <f>IF(ISBLANK('ESP-DMU'!$C170),"",IF(ISTEXT('ESP-DMU'!$C170),IF(TRIM('ESP-DMU'!$C170)="","",DATEVALUE('ESP-DMU'!$C170)),'ESP-DMU'!$C170))</f>
        <v>33973</v>
      </c>
      <c r="E35" s="306">
        <f>IF(ISNUMBER('ESP-DMU'!$D170),'ESP-DMU'!$D170,"")</f>
        <v>6</v>
      </c>
      <c r="F35" s="132">
        <f>IF(ISNUMBER('BLAST-USIT'!$B170),'BLAST-USIT'!$B170,"")</f>
        <v>3.2759999999999998</v>
      </c>
      <c r="G35" s="305">
        <f>IF(ISBLANK('BLAST-USIT'!$C170),"",IF(ISTEXT('BLAST-USIT'!$C170),IF(TRIM('BLAST-USIT'!$C170)="","",DATEVALUE('BLAST-USIT'!$C170)),'BLAST-USIT'!$C170))</f>
        <v>43469</v>
      </c>
      <c r="H35" s="306">
        <f>IF(ISNUMBER('BLAST-USIT'!$D170),'BLAST-USIT'!$D170,"")</f>
        <v>5</v>
      </c>
      <c r="I35" s="132" t="str">
        <f>IF(ISNUMBER(DOE21D!$B170),DOE21D!$B170,"")</f>
        <v/>
      </c>
      <c r="J35" s="305" t="str">
        <f>IF(ISBLANK(DOE21D!$C170),"",IF(ISTEXT(DOE21D!$C170),IF(TRIM(DOE21D!$C170)="","",DATEVALUE(DOE21D!$C170)),DOE21D!$C170))</f>
        <v/>
      </c>
      <c r="K35" s="306" t="str">
        <f>IF(ISNUMBER(DOE21D!$D170),DOE21D!$D170,"")</f>
        <v/>
      </c>
      <c r="L35" s="132">
        <f>IF(ISNUMBER('SRES-SUN'!$B170),'SRES-SUN'!$B170,"")</f>
        <v>3.681</v>
      </c>
      <c r="M35" s="305">
        <f>IF(ISBLANK('SRES-SUN'!$C170),"",IF(ISTEXT('SRES-SUN'!$C170),IF(TRIM('SRES-SUN'!$C170)="","",DATEVALUE('SRES-SUN'!$C170)),'SRES-SUN'!$C170))</f>
        <v>43469</v>
      </c>
      <c r="N35" s="306">
        <f>IF(ISNUMBER('SRES-SUN'!$D170),'SRES-SUN'!$D170,"")</f>
        <v>2</v>
      </c>
      <c r="O35" s="132" t="str">
        <f>IF(ISNUMBER('SRES-BRE'!$B170),'SRES-BRE'!$B170,"")</f>
        <v/>
      </c>
      <c r="P35" s="305" t="str">
        <f>IF(ISBLANK('SRES-BRE'!$C170),"",IF(ISTEXT('SRES-BRE'!$C170),IF(TRIM('SRES-BRE'!$C170)="","",DATEVALUE('SRES-BRE'!$C170)),'SRES-BRE'!$C170))</f>
        <v/>
      </c>
      <c r="Q35" s="306" t="str">
        <f>IF(ISNUMBER('SRES-BRE'!$D170),'SRES-BRE'!$D170,"")</f>
        <v/>
      </c>
      <c r="R35" s="132" t="str">
        <f>IF(ISNUMBER(S3PAS!$B170),S3PAS!$B170,"")</f>
        <v/>
      </c>
      <c r="S35" s="305" t="str">
        <f>IF(ISBLANK(S3PAS!$C170),"",IF(ISTEXT(S3PAS!$C170),IF(TRIM(S3PAS!$C170)="","",DATEVALUE(S3PAS!$C170)),S3PAS!$C170))</f>
        <v/>
      </c>
      <c r="T35" s="306" t="str">
        <f>IF(ISNUMBER(S3PAS!$D170),S3PAS!$D170,"")</f>
        <v/>
      </c>
      <c r="U35" s="132">
        <f>IF(ISNUMBER(TRNSYS!$B170),TRNSYS!$B170,"")</f>
        <v>3.3277777777777802</v>
      </c>
      <c r="V35" s="305">
        <f>IF(ISBLANK(TRNSYS!$C170),"",IF(ISTEXT(TRNSYS!$C170),IF(TRIM(TRNSYS!$C170)="","",DATEVALUE(TRNSYS!$C170)),TRNSYS!$C170))</f>
        <v>43469</v>
      </c>
      <c r="W35" s="306">
        <f>IF(ISNUMBER(TRNSYS!$D170),TRNSYS!$D170,"")</f>
        <v>6</v>
      </c>
      <c r="X35" s="132">
        <f>IF(ISNUMBER(TASE!$B170),TASE!$B170,"")</f>
        <v>3.77</v>
      </c>
      <c r="Y35" s="305">
        <f>IF(ISBLANK(TASE!$C170),"",IF(ISTEXT(TASE!$C170),IF(TRIM(TASE!$C170)="","",DATEVALUE(TASE!$C170)),TASE!$C170))</f>
        <v>43469</v>
      </c>
      <c r="Z35" s="306">
        <f>IF(ISNUMBER(TASE!$D170),TASE!$D170,"")</f>
        <v>2</v>
      </c>
      <c r="AA35" s="287">
        <f t="shared" si="0"/>
        <v>3.0139999999999998</v>
      </c>
      <c r="AB35" s="132">
        <f t="shared" si="1"/>
        <v>3.77</v>
      </c>
      <c r="AC35" s="297">
        <f t="shared" si="2"/>
        <v>3.4137555555555559</v>
      </c>
      <c r="AD35" s="289">
        <f t="shared" si="3"/>
        <v>0.22145698123279026</v>
      </c>
      <c r="AE35" s="303"/>
      <c r="AF35" s="287">
        <f>IF(ISNUMBER(YourData!$B170),YourData!$B170,"")</f>
        <v>3.0155099999999999</v>
      </c>
      <c r="AG35" s="305">
        <f>IF(ISBLANK(YourData!$C170),"",IF(ISTEXT(YourData!$C170),IF(TRIM(YourData!$C170)="","",DATEVALUE(YourData!$C170)),YourData!$C170))</f>
        <v>43469</v>
      </c>
      <c r="AH35" s="307">
        <f>IF(ISNUMBER(YourData!$D170),YourData!$D170,"")</f>
        <v>4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63" ht="16">
      <c r="B36" s="106" t="s">
        <v>241</v>
      </c>
      <c r="C36" s="132">
        <f>IF(ISNUMBER('ESP-DMU'!$B171),'ESP-DMU'!$B171,"")</f>
        <v>3.0150000000000001</v>
      </c>
      <c r="D36" s="305">
        <f>IF(ISBLANK('ESP-DMU'!$C171),"",IF(ISTEXT('ESP-DMU'!$C171),IF(TRIM('ESP-DMU'!$C171)="","",DATEVALUE('ESP-DMU'!$C171)),'ESP-DMU'!$C171))</f>
        <v>33973</v>
      </c>
      <c r="E36" s="306">
        <f>IF(ISNUMBER('ESP-DMU'!$D171),'ESP-DMU'!$D171,"")</f>
        <v>6</v>
      </c>
      <c r="F36" s="132">
        <f>IF(ISNUMBER('BLAST-USIT'!$B171),'BLAST-USIT'!$B171,"")</f>
        <v>3.2770000000000001</v>
      </c>
      <c r="G36" s="305">
        <f>IF(ISBLANK('BLAST-USIT'!$C171),"",IF(ISTEXT('BLAST-USIT'!$C171),IF(TRIM('BLAST-USIT'!$C171)="","",DATEVALUE('BLAST-USIT'!$C171)),'BLAST-USIT'!$C171))</f>
        <v>43469</v>
      </c>
      <c r="H36" s="306">
        <f>IF(ISNUMBER('BLAST-USIT'!$D171),'BLAST-USIT'!$D171,"")</f>
        <v>5</v>
      </c>
      <c r="I36" s="132" t="str">
        <f>IF(ISNUMBER(DOE21D!$B171),DOE21D!$B171,"")</f>
        <v/>
      </c>
      <c r="J36" s="305" t="str">
        <f>IF(ISBLANK(DOE21D!$C171),"",IF(ISTEXT(DOE21D!$C171),IF(TRIM(DOE21D!$C171)="","",DATEVALUE(DOE21D!$C171)),DOE21D!$C171))</f>
        <v/>
      </c>
      <c r="K36" s="306" t="str">
        <f>IF(ISNUMBER(DOE21D!$D171),DOE21D!$D171,"")</f>
        <v/>
      </c>
      <c r="L36" s="132">
        <f>IF(ISNUMBER('SRES-SUN'!$B171),'SRES-SUN'!$B171,"")</f>
        <v>3.669</v>
      </c>
      <c r="M36" s="305">
        <f>IF(ISBLANK('SRES-SUN'!$C171),"",IF(ISTEXT('SRES-SUN'!$C171),IF(TRIM('SRES-SUN'!$C171)="","",DATEVALUE('SRES-SUN'!$C171)),'SRES-SUN'!$C171))</f>
        <v>43469</v>
      </c>
      <c r="N36" s="306">
        <f>IF(ISNUMBER('SRES-SUN'!$D171),'SRES-SUN'!$D171,"")</f>
        <v>2</v>
      </c>
      <c r="O36" s="132" t="str">
        <f>IF(ISNUMBER('SRES-BRE'!$B171),'SRES-BRE'!$B171,"")</f>
        <v/>
      </c>
      <c r="P36" s="305" t="str">
        <f>IF(ISBLANK('SRES-BRE'!$C171),"",IF(ISTEXT('SRES-BRE'!$C171),IF(TRIM('SRES-BRE'!$C171)="","",DATEVALUE('SRES-BRE'!$C171)),'SRES-BRE'!$C171))</f>
        <v/>
      </c>
      <c r="Q36" s="306" t="str">
        <f>IF(ISNUMBER('SRES-BRE'!$D171),'SRES-BRE'!$D171,"")</f>
        <v/>
      </c>
      <c r="R36" s="132" t="str">
        <f>IF(ISNUMBER(S3PAS!$B171),S3PAS!$B171,"")</f>
        <v/>
      </c>
      <c r="S36" s="305" t="str">
        <f>IF(ISBLANK(S3PAS!$C171),"",IF(ISTEXT(S3PAS!$C171),IF(TRIM(S3PAS!$C171)="","",DATEVALUE(S3PAS!$C171)),S3PAS!$C171))</f>
        <v/>
      </c>
      <c r="T36" s="306" t="str">
        <f>IF(ISNUMBER(S3PAS!$D171),S3PAS!$D171,"")</f>
        <v/>
      </c>
      <c r="U36" s="132">
        <f>IF(ISNUMBER(TRNSYS!$B171),TRNSYS!$B171,"")</f>
        <v>3.3277777777777802</v>
      </c>
      <c r="V36" s="305">
        <f>IF(ISBLANK(TRNSYS!$C171),"",IF(ISTEXT(TRNSYS!$C171),IF(TRIM(TRNSYS!$C171)="","",DATEVALUE(TRNSYS!$C171)),TRNSYS!$C171))</f>
        <v>43469</v>
      </c>
      <c r="W36" s="306">
        <f>IF(ISNUMBER(TRNSYS!$D171),TRNSYS!$D171,"")</f>
        <v>6</v>
      </c>
      <c r="X36" s="132" t="str">
        <f>IF(ISNUMBER(TASE!$B171),TASE!$B171,"")</f>
        <v/>
      </c>
      <c r="Y36" s="305" t="str">
        <f>IF(ISBLANK(TASE!$C171),"",IF(ISTEXT(TASE!$C171),IF(TRIM(TASE!$C171)="","",DATEVALUE(TASE!$C171)),TASE!$C171))</f>
        <v/>
      </c>
      <c r="Z36" s="306" t="str">
        <f>IF(ISNUMBER(TASE!$D171),TASE!$D171,"")</f>
        <v/>
      </c>
      <c r="AA36" s="287">
        <f t="shared" si="0"/>
        <v>3.0150000000000001</v>
      </c>
      <c r="AB36" s="132">
        <f t="shared" si="1"/>
        <v>3.669</v>
      </c>
      <c r="AC36" s="297">
        <f t="shared" si="2"/>
        <v>3.3221944444444453</v>
      </c>
      <c r="AD36" s="289">
        <f t="shared" si="3"/>
        <v>0.19685783325947534</v>
      </c>
      <c r="AE36" s="303"/>
      <c r="AF36" s="287">
        <f>IF(ISNUMBER(YourData!$B171),YourData!$B171,"")</f>
        <v>2.9951599999999998</v>
      </c>
      <c r="AG36" s="305">
        <f>IF(ISBLANK(YourData!$C171),"",IF(ISTEXT(YourData!$C171),IF(TRIM(YourData!$C171)="","",DATEVALUE(YourData!$C171)),YourData!$C171))</f>
        <v>43469</v>
      </c>
      <c r="AH36" s="307">
        <f>IF(ISNUMBER(YourData!$D171),YourData!$D171,"")</f>
        <v>4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</row>
    <row r="37" spans="2:63" ht="16">
      <c r="B37" s="108" t="s">
        <v>242</v>
      </c>
      <c r="C37" s="144">
        <f>IF(ISNUMBER('ESP-DMU'!$B172),'ESP-DMU'!$B172,"")</f>
        <v>2.8610000000000002</v>
      </c>
      <c r="D37" s="308">
        <f>IF(ISBLANK('ESP-DMU'!$C172),"",IF(ISTEXT('ESP-DMU'!$C172),IF(TRIM('ESP-DMU'!$C172)="","",DATEVALUE('ESP-DMU'!$C172)),'ESP-DMU'!$C172))</f>
        <v>33973</v>
      </c>
      <c r="E37" s="309">
        <f>IF(ISNUMBER('ESP-DMU'!$D172),'ESP-DMU'!$D172,"")</f>
        <v>5</v>
      </c>
      <c r="F37" s="144">
        <f>IF(ISNUMBER('BLAST-USIT'!$B172),'BLAST-USIT'!$B172,"")</f>
        <v>3.2749999999999999</v>
      </c>
      <c r="G37" s="308">
        <f>IF(ISBLANK('BLAST-USIT'!$C172),"",IF(ISTEXT('BLAST-USIT'!$C172),IF(TRIM('BLAST-USIT'!$C172)="","",DATEVALUE('BLAST-USIT'!$C172)),'BLAST-USIT'!$C172))</f>
        <v>43469</v>
      </c>
      <c r="H37" s="309">
        <f>IF(ISNUMBER('BLAST-USIT'!$D172),'BLAST-USIT'!$D172,"")</f>
        <v>5</v>
      </c>
      <c r="I37" s="144" t="str">
        <f>IF(ISNUMBER(DOE21D!$B172),DOE21D!$B172,"")</f>
        <v/>
      </c>
      <c r="J37" s="308" t="str">
        <f>IF(ISBLANK(DOE21D!$C172),"",IF(ISTEXT(DOE21D!$C172),IF(TRIM(DOE21D!$C172)="","",DATEVALUE(DOE21D!$C172)),DOE21D!$C172))</f>
        <v/>
      </c>
      <c r="K37" s="309" t="str">
        <f>IF(ISNUMBER(DOE21D!$D172),DOE21D!$D172,"")</f>
        <v/>
      </c>
      <c r="L37" s="144">
        <f>IF(ISNUMBER('SRES-SUN'!$B172),'SRES-SUN'!$B172,"")</f>
        <v>3.6509999999999998</v>
      </c>
      <c r="M37" s="308">
        <f>IF(ISBLANK('SRES-SUN'!$C172),"",IF(ISTEXT('SRES-SUN'!$C172),IF(TRIM('SRES-SUN'!$C172)="","",DATEVALUE('SRES-SUN'!$C172)),'SRES-SUN'!$C172))</f>
        <v>43469</v>
      </c>
      <c r="N37" s="309">
        <f>IF(ISNUMBER('SRES-SUN'!$D172),'SRES-SUN'!$D172,"")</f>
        <v>2</v>
      </c>
      <c r="O37" s="144" t="str">
        <f>IF(ISNUMBER('SRES-BRE'!$B172),'SRES-BRE'!$B172,"")</f>
        <v/>
      </c>
      <c r="P37" s="308" t="str">
        <f>IF(ISBLANK('SRES-BRE'!$C172),"",IF(ISTEXT('SRES-BRE'!$C172),IF(TRIM('SRES-BRE'!$C172)="","",DATEVALUE('SRES-BRE'!$C172)),'SRES-BRE'!$C172))</f>
        <v/>
      </c>
      <c r="Q37" s="309" t="str">
        <f>IF(ISNUMBER('SRES-BRE'!$D172),'SRES-BRE'!$D172,"")</f>
        <v/>
      </c>
      <c r="R37" s="144" t="str">
        <f>IF(ISNUMBER(S3PAS!$B172),S3PAS!$B172,"")</f>
        <v/>
      </c>
      <c r="S37" s="308" t="str">
        <f>IF(ISBLANK(S3PAS!$C172),"",IF(ISTEXT(S3PAS!$C172),IF(TRIM(S3PAS!$C172)="","",DATEVALUE(S3PAS!$C172)),S3PAS!$C172))</f>
        <v/>
      </c>
      <c r="T37" s="309" t="str">
        <f>IF(ISNUMBER(S3PAS!$D172),S3PAS!$D172,"")</f>
        <v/>
      </c>
      <c r="U37" s="144">
        <f>IF(ISNUMBER(TRNSYS!$B172),TRNSYS!$B172,"")</f>
        <v>3.3361111111111099</v>
      </c>
      <c r="V37" s="308">
        <f>IF(ISBLANK(TRNSYS!$C172),"",IF(ISTEXT(TRNSYS!$C172),IF(TRIM(TRNSYS!$C172)="","",DATEVALUE(TRNSYS!$C172)),TRNSYS!$C172))</f>
        <v>43469</v>
      </c>
      <c r="W37" s="309">
        <f>IF(ISNUMBER(TRNSYS!$D172),TRNSYS!$D172,"")</f>
        <v>6</v>
      </c>
      <c r="X37" s="144">
        <f>IF(ISNUMBER(TASE!$B172),TASE!$B172,"")</f>
        <v>3.7349999999999999</v>
      </c>
      <c r="Y37" s="308">
        <f>IF(ISBLANK(TASE!$C172),"",IF(ISTEXT(TASE!$C172),IF(TRIM(TASE!$C172)="","",DATEVALUE(TASE!$C172)),TASE!$C172))</f>
        <v>43469</v>
      </c>
      <c r="Z37" s="309">
        <f>IF(ISNUMBER(TASE!$D172),TASE!$D172,"")</f>
        <v>3</v>
      </c>
      <c r="AA37" s="175">
        <f>MIN(C37,F37,I37,L37,O37,R37,U37,X37)</f>
        <v>2.8610000000000002</v>
      </c>
      <c r="AB37" s="132">
        <f>MAX(C37,F37,I37,L37,O37,R37,U37,X37)</f>
        <v>3.7349999999999999</v>
      </c>
      <c r="AC37" s="297">
        <f>AVERAGE(C37,F37,I37,L37,O37,R37,U37,X37)</f>
        <v>3.3716222222222223</v>
      </c>
      <c r="AD37" s="289">
        <f>IF(AC37=0,"----",ABS((AB37-AA37)/AC37))</f>
        <v>0.25922239871344477</v>
      </c>
      <c r="AE37" s="303"/>
      <c r="AF37" s="298">
        <f>IF(ISNUMBER(YourData!$B172),YourData!$B172,"")</f>
        <v>3.0244800000000001</v>
      </c>
      <c r="AG37" s="308">
        <f>IF(ISBLANK(YourData!$C172),"",IF(ISTEXT(YourData!$C172),IF(TRIM(YourData!$C172)="","",DATEVALUE(YourData!$C172)),YourData!$C172))</f>
        <v>43469</v>
      </c>
      <c r="AH37" s="310">
        <f>IF(ISNUMBER(YourData!$D172),YourData!$D172,"")</f>
        <v>5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</row>
    <row r="38" spans="2:63" ht="16">
      <c r="B38" s="106" t="s">
        <v>232</v>
      </c>
      <c r="C38" s="132">
        <f>IF(ISNUMBER('ESP-DMU'!$B173),'ESP-DMU'!$B173,"")</f>
        <v>2.0619999999999998</v>
      </c>
      <c r="D38" s="305">
        <f>IF(ISBLANK('ESP-DMU'!$C173),"",IF(ISTEXT('ESP-DMU'!$C173),IF(TRIM('ESP-DMU'!$C173)="","",DATEVALUE('ESP-DMU'!$C173)),'ESP-DMU'!$C173))</f>
        <v>33973</v>
      </c>
      <c r="E38" s="306">
        <f>IF(ISNUMBER('ESP-DMU'!$D173),'ESP-DMU'!$D173,"")</f>
        <v>7</v>
      </c>
      <c r="F38" s="132">
        <f>IF(ISNUMBER('BLAST-USIT'!$B173),'BLAST-USIT'!$B173,"")</f>
        <v>2.2090000000000001</v>
      </c>
      <c r="G38" s="305">
        <f>IF(ISBLANK('BLAST-USIT'!$C173),"",IF(ISTEXT('BLAST-USIT'!$C173),IF(TRIM('BLAST-USIT'!$C173)="","",DATEVALUE('BLAST-USIT'!$C173)),'BLAST-USIT'!$C173))</f>
        <v>43469</v>
      </c>
      <c r="H38" s="306">
        <f>IF(ISNUMBER('BLAST-USIT'!$D173),'BLAST-USIT'!$D173,"")</f>
        <v>8</v>
      </c>
      <c r="I38" s="132">
        <f>IF(ISNUMBER(DOE21D!$B173),DOE21D!$B173,"")</f>
        <v>2.3279999999999998</v>
      </c>
      <c r="J38" s="305">
        <f>IF(ISBLANK(DOE21D!$C173),"",IF(ISTEXT(DOE21D!$C173),IF(TRIM(DOE21D!$C173)="","",DATEVALUE(DOE21D!$C173)),DOE21D!$C173))</f>
        <v>43469</v>
      </c>
      <c r="K38" s="306">
        <f>IF(ISNUMBER(DOE21D!$D173),DOE21D!$D173,"")</f>
        <v>3</v>
      </c>
      <c r="L38" s="132">
        <f>IF(ISNUMBER('SRES-SUN'!$B173),'SRES-SUN'!$B173,"")</f>
        <v>2.3849999999999998</v>
      </c>
      <c r="M38" s="305">
        <f>IF(ISBLANK('SRES-SUN'!$C173),"",IF(ISTEXT('SRES-SUN'!$C173),IF(TRIM('SRES-SUN'!$C173)="","",DATEVALUE('SRES-SUN'!$C173)),'SRES-SUN'!$C173))</f>
        <v>43469</v>
      </c>
      <c r="N38" s="306">
        <f>IF(ISNUMBER('SRES-SUN'!$D173),'SRES-SUN'!$D173,"")</f>
        <v>3</v>
      </c>
      <c r="O38" s="132" t="str">
        <f>IF(ISNUMBER('SRES-BRE'!$B173),'SRES-BRE'!$B173,"")</f>
        <v/>
      </c>
      <c r="P38" s="305" t="str">
        <f>IF(ISBLANK('SRES-BRE'!$C173),"",IF(ISTEXT('SRES-BRE'!$C173),IF(TRIM('SRES-BRE'!$C173)="","",DATEVALUE('SRES-BRE'!$C173)),'SRES-BRE'!$C173))</f>
        <v/>
      </c>
      <c r="Q38" s="306" t="str">
        <f>IF(ISNUMBER('SRES-BRE'!$D173),'SRES-BRE'!$D173,"")</f>
        <v/>
      </c>
      <c r="R38" s="132">
        <f>IF(ISNUMBER(S3PAS!$B173),S3PAS!$B173,"")</f>
        <v>2.2629999999999999</v>
      </c>
      <c r="S38" s="305">
        <f>IF(ISBLANK(S3PAS!$C173),"",IF(ISTEXT(S3PAS!$C173),IF(TRIM(S3PAS!$C173)="","",DATEVALUE(S3PAS!$C173)),S3PAS!$C173))</f>
        <v>43469</v>
      </c>
      <c r="T38" s="306">
        <f>IF(ISNUMBER(S3PAS!$D173),S3PAS!$D173,"")</f>
        <v>4</v>
      </c>
      <c r="U38" s="132">
        <f>IF(ISNUMBER(TRNSYS!$B173),TRNSYS!$B173,"")</f>
        <v>2.2211111111111101</v>
      </c>
      <c r="V38" s="305">
        <f>IF(ISBLANK(TRNSYS!$C173),"",IF(ISTEXT(TRNSYS!$C173),IF(TRIM(TRNSYS!$C173)="","",DATEVALUE(TRNSYS!$C173)),TRNSYS!$C173))</f>
        <v>43469</v>
      </c>
      <c r="W38" s="306">
        <f>IF(ISNUMBER(TRNSYS!$D173),TRNSYS!$D173,"")</f>
        <v>8</v>
      </c>
      <c r="X38" s="132">
        <f>IF(ISNUMBER(TASE!$B173),TASE!$B173,"")</f>
        <v>2.27</v>
      </c>
      <c r="Y38" s="305">
        <f>IF(ISBLANK(TASE!$C173),"",IF(ISTEXT(TASE!$C173),IF(TRIM(TASE!$C173)="","",DATEVALUE(TASE!$C173)),TASE!$C173))</f>
        <v>43469</v>
      </c>
      <c r="Z38" s="306">
        <f>IF(ISNUMBER(TASE!$D173),TASE!$D173,"")</f>
        <v>3</v>
      </c>
      <c r="AA38" s="287">
        <f t="shared" si="0"/>
        <v>2.0619999999999998</v>
      </c>
      <c r="AB38" s="296">
        <f t="shared" si="1"/>
        <v>2.3849999999999998</v>
      </c>
      <c r="AC38" s="288">
        <f t="shared" si="2"/>
        <v>2.248301587301587</v>
      </c>
      <c r="AD38" s="291">
        <f t="shared" si="3"/>
        <v>0.14366400033888013</v>
      </c>
      <c r="AE38" s="303"/>
      <c r="AF38" s="287">
        <f>IF(ISNUMBER(YourData!$B173),YourData!$B173,"")</f>
        <v>2.2333500000000002</v>
      </c>
      <c r="AG38" s="305">
        <f>IF(ISBLANK(YourData!$C173),"",IF(ISTEXT(YourData!$C173),IF(TRIM(YourData!$C173)="","",DATEVALUE(YourData!$C173)),YourData!$C173))</f>
        <v>43469</v>
      </c>
      <c r="AH38" s="307">
        <f>IF(ISNUMBER(YourData!$D173),YourData!$D173,"")</f>
        <v>3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</row>
    <row r="39" spans="2:63" ht="16">
      <c r="B39" s="106" t="s">
        <v>243</v>
      </c>
      <c r="C39" s="132">
        <f>IF(ISNUMBER('ESP-DMU'!$B174),'ESP-DMU'!$B174,"")</f>
        <v>2.867</v>
      </c>
      <c r="D39" s="305">
        <f>IF(ISBLANK('ESP-DMU'!$C174),"",IF(ISTEXT('ESP-DMU'!$C174),IF(TRIM('ESP-DMU'!$C174)="","",DATEVALUE('ESP-DMU'!$C174)),'ESP-DMU'!$C174))</f>
        <v>33973</v>
      </c>
      <c r="E39" s="306">
        <f>IF(ISNUMBER('ESP-DMU'!$D174),'ESP-DMU'!$D174,"")</f>
        <v>5</v>
      </c>
      <c r="F39" s="132">
        <f>IF(ISNUMBER('BLAST-USIT'!$B174),'BLAST-USIT'!$B174,"")</f>
        <v>3.28</v>
      </c>
      <c r="G39" s="305">
        <f>IF(ISBLANK('BLAST-USIT'!$C174),"",IF(ISTEXT('BLAST-USIT'!$C174),IF(TRIM('BLAST-USIT'!$C174)="","",DATEVALUE('BLAST-USIT'!$C174)),'BLAST-USIT'!$C174))</f>
        <v>43469</v>
      </c>
      <c r="H39" s="306">
        <f>IF(ISNUMBER('BLAST-USIT'!$D174),'BLAST-USIT'!$D174,"")</f>
        <v>5</v>
      </c>
      <c r="I39" s="132">
        <f>IF(ISNUMBER(DOE21D!$B174),DOE21D!$B174,"")</f>
        <v>3.476</v>
      </c>
      <c r="J39" s="305">
        <f>IF(ISBLANK(DOE21D!$C174),"",IF(ISTEXT(DOE21D!$C174),IF(TRIM(DOE21D!$C174)="","",DATEVALUE(DOE21D!$C174)),DOE21D!$C174))</f>
        <v>43469</v>
      </c>
      <c r="K39" s="306">
        <f>IF(ISNUMBER(DOE21D!$D174),DOE21D!$D174,"")</f>
        <v>5</v>
      </c>
      <c r="L39" s="132">
        <f>IF(ISNUMBER('SRES-SUN'!$B174),'SRES-SUN'!$B174,"")</f>
        <v>3.6949999999999998</v>
      </c>
      <c r="M39" s="305">
        <f>IF(ISBLANK('SRES-SUN'!$C174),"",IF(ISTEXT('SRES-SUN'!$C174),IF(TRIM('SRES-SUN'!$C174)="","",DATEVALUE('SRES-SUN'!$C174)),'SRES-SUN'!$C174))</f>
        <v>43469</v>
      </c>
      <c r="N39" s="306">
        <f>IF(ISNUMBER('SRES-SUN'!$D174),'SRES-SUN'!$D174,"")</f>
        <v>2</v>
      </c>
      <c r="O39" s="132" t="str">
        <f>IF(ISNUMBER('SRES-BRE'!$B174),'SRES-BRE'!$B174,"")</f>
        <v/>
      </c>
      <c r="P39" s="305" t="str">
        <f>IF(ISBLANK('SRES-BRE'!$C174),"",IF(ISTEXT('SRES-BRE'!$C174),IF(TRIM('SRES-BRE'!$C174)="","",DATEVALUE('SRES-BRE'!$C174)),'SRES-BRE'!$C174))</f>
        <v/>
      </c>
      <c r="Q39" s="306" t="str">
        <f>IF(ISNUMBER('SRES-BRE'!$D174),'SRES-BRE'!$D174,"")</f>
        <v/>
      </c>
      <c r="R39" s="132">
        <f>IF(ISNUMBER(S3PAS!$B174),S3PAS!$B174,"")</f>
        <v>3.3420000000000001</v>
      </c>
      <c r="S39" s="305">
        <f>IF(ISBLANK(S3PAS!$C174),"",IF(ISTEXT(S3PAS!$C174),IF(TRIM(S3PAS!$C174)="","",DATEVALUE(S3PAS!$C174)),S3PAS!$C174))</f>
        <v>43469</v>
      </c>
      <c r="T39" s="306">
        <f>IF(ISNUMBER(S3PAS!$D174),S3PAS!$D174,"")</f>
        <v>8</v>
      </c>
      <c r="U39" s="132">
        <f>IF(ISNUMBER(TRNSYS!$B174),TRNSYS!$B174,"")</f>
        <v>3.3361111111111099</v>
      </c>
      <c r="V39" s="305">
        <f>IF(ISBLANK(TRNSYS!$C174),"",IF(ISTEXT(TRNSYS!$C174),IF(TRIM(TRNSYS!$C174)="","",DATEVALUE(TRNSYS!$C174)),TRNSYS!$C174))</f>
        <v>43469</v>
      </c>
      <c r="W39" s="306">
        <f>IF(ISNUMBER(TRNSYS!$D174),TRNSYS!$D174,"")</f>
        <v>6</v>
      </c>
      <c r="X39" s="132">
        <f>IF(ISNUMBER(TASE!$B174),TASE!$B174,"")</f>
        <v>3.52</v>
      </c>
      <c r="Y39" s="305">
        <f>IF(ISBLANK(TASE!$C174),"",IF(ISTEXT(TASE!$C174),IF(TRIM(TASE!$C174)="","",DATEVALUE(TASE!$C174)),TASE!$C174))</f>
        <v>43469</v>
      </c>
      <c r="Z39" s="306">
        <f>IF(ISNUMBER(TASE!$D174),TASE!$D174,"")</f>
        <v>2</v>
      </c>
      <c r="AA39" s="287">
        <f t="shared" si="0"/>
        <v>2.867</v>
      </c>
      <c r="AB39" s="132">
        <f t="shared" si="1"/>
        <v>3.6949999999999998</v>
      </c>
      <c r="AC39" s="297">
        <f t="shared" si="2"/>
        <v>3.3594444444444442</v>
      </c>
      <c r="AD39" s="289">
        <f t="shared" si="3"/>
        <v>0.2464693236315528</v>
      </c>
      <c r="AE39" s="303"/>
      <c r="AF39" s="287">
        <f>IF(ISNUMBER(YourData!$B174),YourData!$B174,"")</f>
        <v>3.2464400000000002</v>
      </c>
      <c r="AG39" s="305">
        <f>IF(ISBLANK(YourData!$C174),"",IF(ISTEXT(YourData!$C174),IF(TRIM(YourData!$C174)="","",DATEVALUE(YourData!$C174)),YourData!$C174))</f>
        <v>43469</v>
      </c>
      <c r="AH39" s="307">
        <f>IF(ISNUMBER(YourData!$D174),YourData!$D174,"")</f>
        <v>5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</row>
    <row r="40" spans="2:63" ht="16">
      <c r="B40" s="106" t="s">
        <v>244</v>
      </c>
      <c r="C40" s="132">
        <f>IF(ISNUMBER('ESP-DMU'!$B175),'ESP-DMU'!$B175,"")</f>
        <v>3.625</v>
      </c>
      <c r="D40" s="305">
        <f>IF(ISBLANK('ESP-DMU'!$C175),"",IF(ISTEXT('ESP-DMU'!$C175),IF(TRIM('ESP-DMU'!$C175)="","",DATEVALUE('ESP-DMU'!$C175)),'ESP-DMU'!$C175))</f>
        <v>33973</v>
      </c>
      <c r="E40" s="306">
        <f>IF(ISNUMBER('ESP-DMU'!$D175),'ESP-DMU'!$D175,"")</f>
        <v>5</v>
      </c>
      <c r="F40" s="132">
        <f>IF(ISNUMBER('BLAST-USIT'!$B175),'BLAST-USIT'!$B175,"")</f>
        <v>4.1239999999999997</v>
      </c>
      <c r="G40" s="305">
        <f>IF(ISBLANK('BLAST-USIT'!$C175),"",IF(ISTEXT('BLAST-USIT'!$C175),IF(TRIM('BLAST-USIT'!$C175)="","",DATEVALUE('BLAST-USIT'!$C175)),'BLAST-USIT'!$C175))</f>
        <v>43469</v>
      </c>
      <c r="H40" s="306">
        <f>IF(ISNUMBER('BLAST-USIT'!$D175),'BLAST-USIT'!$D175,"")</f>
        <v>5</v>
      </c>
      <c r="I40" s="132">
        <f>IF(ISNUMBER(DOE21D!$B175),DOE21D!$B175,"")</f>
        <v>4.2329999999999997</v>
      </c>
      <c r="J40" s="305">
        <f>IF(ISBLANK(DOE21D!$C175),"",IF(ISTEXT(DOE21D!$C175),IF(TRIM(DOE21D!$C175)="","",DATEVALUE(DOE21D!$C175)),DOE21D!$C175))</f>
        <v>43469</v>
      </c>
      <c r="K40" s="306">
        <f>IF(ISNUMBER(DOE21D!$D175),DOE21D!$D175,"")</f>
        <v>5</v>
      </c>
      <c r="L40" s="132">
        <f>IF(ISNUMBER('SRES-SUN'!$B175),'SRES-SUN'!$B175,"")</f>
        <v>4.4870000000000001</v>
      </c>
      <c r="M40" s="305">
        <f>IF(ISBLANK('SRES-SUN'!$C175),"",IF(ISTEXT('SRES-SUN'!$C175),IF(TRIM('SRES-SUN'!$C175)="","",DATEVALUE('SRES-SUN'!$C175)),'SRES-SUN'!$C175))</f>
        <v>43469</v>
      </c>
      <c r="N40" s="306">
        <f>IF(ISNUMBER('SRES-SUN'!$D175),'SRES-SUN'!$D175,"")</f>
        <v>2</v>
      </c>
      <c r="O40" s="132" t="str">
        <f>IF(ISNUMBER('SRES-BRE'!$B175),'SRES-BRE'!$B175,"")</f>
        <v/>
      </c>
      <c r="P40" s="305" t="str">
        <f>IF(ISBLANK('SRES-BRE'!$C175),"",IF(ISTEXT('SRES-BRE'!$C175),IF(TRIM('SRES-BRE'!$C175)="","",DATEVALUE('SRES-BRE'!$C175)),'SRES-BRE'!$C175))</f>
        <v/>
      </c>
      <c r="Q40" s="306" t="str">
        <f>IF(ISNUMBER('SRES-BRE'!$D175),'SRES-BRE'!$D175,"")</f>
        <v/>
      </c>
      <c r="R40" s="132">
        <f>IF(ISNUMBER(S3PAS!$B175),S3PAS!$B175,"")</f>
        <v>4.2270000000000003</v>
      </c>
      <c r="S40" s="305">
        <f>IF(ISBLANK(S3PAS!$C175),"",IF(ISTEXT(S3PAS!$C175),IF(TRIM(S3PAS!$C175)="","",DATEVALUE(S3PAS!$C175)),S3PAS!$C175))</f>
        <v>43469</v>
      </c>
      <c r="T40" s="306">
        <f>IF(ISNUMBER(S3PAS!$D175),S3PAS!$D175,"")</f>
        <v>2</v>
      </c>
      <c r="U40" s="132">
        <f>IF(ISNUMBER(TRNSYS!$B175),TRNSYS!$B175,"")</f>
        <v>4.1138888888888898</v>
      </c>
      <c r="V40" s="305">
        <f>IF(ISBLANK(TRNSYS!$C175),"",IF(ISTEXT(TRNSYS!$C175),IF(TRIM(TRNSYS!$C175)="","",DATEVALUE(TRNSYS!$C175)),TRNSYS!$C175))</f>
        <v>43469</v>
      </c>
      <c r="W40" s="306">
        <f>IF(ISNUMBER(TRNSYS!$D175),TRNSYS!$D175,"")</f>
        <v>6</v>
      </c>
      <c r="X40" s="132">
        <f>IF(ISNUMBER(TASE!$B175),TASE!$B175,"")</f>
        <v>4.3140000000000001</v>
      </c>
      <c r="Y40" s="305">
        <f>IF(ISBLANK(TASE!$C175),"",IF(ISTEXT(TASE!$C175),IF(TRIM(TASE!$C175)="","",DATEVALUE(TASE!$C175)),TASE!$C175))</f>
        <v>43469</v>
      </c>
      <c r="Z40" s="306">
        <f>IF(ISNUMBER(TASE!$D175),TASE!$D175,"")</f>
        <v>2</v>
      </c>
      <c r="AA40" s="287">
        <f t="shared" si="0"/>
        <v>3.625</v>
      </c>
      <c r="AB40" s="132">
        <f t="shared" si="1"/>
        <v>4.4870000000000001</v>
      </c>
      <c r="AC40" s="297">
        <f t="shared" si="2"/>
        <v>4.1605555555555558</v>
      </c>
      <c r="AD40" s="289">
        <f t="shared" si="3"/>
        <v>0.2071838696755241</v>
      </c>
      <c r="AE40" s="303"/>
      <c r="AF40" s="287">
        <f>IF(ISNUMBER(YourData!$B175),YourData!$B175,"")</f>
        <v>4.1566799999999997</v>
      </c>
      <c r="AG40" s="305">
        <f>IF(ISBLANK(YourData!$C175),"",IF(ISTEXT(YourData!$C175),IF(TRIM(YourData!$C175)="","",DATEVALUE(YourData!$C175)),YourData!$C175))</f>
        <v>43469</v>
      </c>
      <c r="AH40" s="307">
        <f>IF(ISNUMBER(YourData!$D175),YourData!$D175,"")</f>
        <v>5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</row>
    <row r="41" spans="2:63" ht="16">
      <c r="B41" s="106" t="s">
        <v>245</v>
      </c>
      <c r="C41" s="132">
        <f>IF(ISNUMBER('ESP-DMU'!$B176),'ESP-DMU'!$B176,"")</f>
        <v>3.4430000000000001</v>
      </c>
      <c r="D41" s="305">
        <f>IF(ISBLANK('ESP-DMU'!$C176),"",IF(ISTEXT('ESP-DMU'!$C176),IF(TRIM('ESP-DMU'!$C176)="","",DATEVALUE('ESP-DMU'!$C176)),'ESP-DMU'!$C176))</f>
        <v>33973</v>
      </c>
      <c r="E41" s="306">
        <f>IF(ISNUMBER('ESP-DMU'!$D176),'ESP-DMU'!$D176,"")</f>
        <v>5</v>
      </c>
      <c r="F41" s="132">
        <f>IF(ISNUMBER('BLAST-USIT'!$B176),'BLAST-USIT'!$B176,"")</f>
        <v>3.944</v>
      </c>
      <c r="G41" s="305">
        <f>IF(ISBLANK('BLAST-USIT'!$C176),"",IF(ISTEXT('BLAST-USIT'!$C176),IF(TRIM('BLAST-USIT'!$C176)="","",DATEVALUE('BLAST-USIT'!$C176)),'BLAST-USIT'!$C176))</f>
        <v>43469</v>
      </c>
      <c r="H41" s="306">
        <f>IF(ISNUMBER('BLAST-USIT'!$D176),'BLAST-USIT'!$D176,"")</f>
        <v>5</v>
      </c>
      <c r="I41" s="132">
        <f>IF(ISNUMBER(DOE21D!$B176),DOE21D!$B176,"")</f>
        <v>4.05</v>
      </c>
      <c r="J41" s="305">
        <f>IF(ISBLANK(DOE21D!$C176),"",IF(ISTEXT(DOE21D!$C176),IF(TRIM(DOE21D!$C176)="","",DATEVALUE(DOE21D!$C176)),DOE21D!$C176))</f>
        <v>43469</v>
      </c>
      <c r="K41" s="306">
        <f>IF(ISNUMBER(DOE21D!$D176),DOE21D!$D176,"")</f>
        <v>5</v>
      </c>
      <c r="L41" s="132">
        <f>IF(ISNUMBER('SRES-SUN'!$B176),'SRES-SUN'!$B176,"")</f>
        <v>4.2869999999999999</v>
      </c>
      <c r="M41" s="305">
        <f>IF(ISBLANK('SRES-SUN'!$C176),"",IF(ISTEXT('SRES-SUN'!$C176),IF(TRIM('SRES-SUN'!$C176)="","",DATEVALUE('SRES-SUN'!$C176)),'SRES-SUN'!$C176))</f>
        <v>43469</v>
      </c>
      <c r="N41" s="306">
        <f>IF(ISNUMBER('SRES-SUN'!$D176),'SRES-SUN'!$D176,"")</f>
        <v>2</v>
      </c>
      <c r="O41" s="132" t="str">
        <f>IF(ISNUMBER('SRES-BRE'!$B176),'SRES-BRE'!$B176,"")</f>
        <v/>
      </c>
      <c r="P41" s="305" t="str">
        <f>IF(ISBLANK('SRES-BRE'!$C176),"",IF(ISTEXT('SRES-BRE'!$C176),IF(TRIM('SRES-BRE'!$C176)="","",DATEVALUE('SRES-BRE'!$C176)),'SRES-BRE'!$C176))</f>
        <v/>
      </c>
      <c r="Q41" s="306" t="str">
        <f>IF(ISNUMBER('SRES-BRE'!$D176),'SRES-BRE'!$D176,"")</f>
        <v/>
      </c>
      <c r="R41" s="132">
        <f>IF(ISNUMBER(S3PAS!$B176),S3PAS!$B176,"")</f>
        <v>4.0439999999999996</v>
      </c>
      <c r="S41" s="305">
        <f>IF(ISBLANK(S3PAS!$C176),"",IF(ISTEXT(S3PAS!$C176),IF(TRIM(S3PAS!$C176)="","",DATEVALUE(S3PAS!$C176)),S3PAS!$C176))</f>
        <v>43469</v>
      </c>
      <c r="T41" s="306">
        <f>IF(ISNUMBER(S3PAS!$D176),S3PAS!$D176,"")</f>
        <v>2</v>
      </c>
      <c r="U41" s="132">
        <f>IF(ISNUMBER(TRNSYS!$B176),TRNSYS!$B176,"")</f>
        <v>3.9305555555555598</v>
      </c>
      <c r="V41" s="305">
        <f>IF(ISBLANK(TRNSYS!$C176),"",IF(ISTEXT(TRNSYS!$C176),IF(TRIM(TRNSYS!$C176)="","",DATEVALUE(TRNSYS!$C176)),TRNSYS!$C176))</f>
        <v>43469</v>
      </c>
      <c r="W41" s="306">
        <f>IF(ISNUMBER(TRNSYS!$D176),TRNSYS!$D176,"")</f>
        <v>6</v>
      </c>
      <c r="X41" s="132">
        <f>IF(ISNUMBER(TASE!$B176),TASE!$B176,"")</f>
        <v>4.1260000000000003</v>
      </c>
      <c r="Y41" s="305">
        <f>IF(ISBLANK(TASE!$C176),"",IF(ISTEXT(TASE!$C176),IF(TRIM(TASE!$C176)="","",DATEVALUE(TASE!$C176)),TASE!$C176))</f>
        <v>43469</v>
      </c>
      <c r="Z41" s="306">
        <f>IF(ISNUMBER(TASE!$D176),TASE!$D176,"")</f>
        <v>2</v>
      </c>
      <c r="AA41" s="287">
        <f t="shared" si="0"/>
        <v>3.4430000000000001</v>
      </c>
      <c r="AB41" s="132">
        <f t="shared" si="1"/>
        <v>4.2869999999999999</v>
      </c>
      <c r="AC41" s="297">
        <f t="shared" si="2"/>
        <v>3.9749365079365089</v>
      </c>
      <c r="AD41" s="289">
        <f t="shared" si="3"/>
        <v>0.21233043554653955</v>
      </c>
      <c r="AE41" s="303"/>
      <c r="AF41" s="287">
        <f>IF(ISNUMBER(YourData!$B176),YourData!$B176,"")</f>
        <v>3.9730400000000001</v>
      </c>
      <c r="AG41" s="305">
        <f>IF(ISBLANK(YourData!$C176),"",IF(ISTEXT(YourData!$C176),IF(TRIM(YourData!$C176)="","",DATEVALUE(YourData!$C176)),YourData!$C176))</f>
        <v>43469</v>
      </c>
      <c r="AH41" s="307">
        <f>IF(ISNUMBER(YourData!$D176),YourData!$D176,"")</f>
        <v>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</row>
    <row r="42" spans="2:63" ht="16">
      <c r="B42" s="374" t="s">
        <v>246</v>
      </c>
      <c r="C42" s="132">
        <f>IF(ISNUMBER('ESP-DMU'!$B177),'ESP-DMU'!$B177,"")</f>
        <v>3.4420000000000002</v>
      </c>
      <c r="D42" s="305">
        <f>IF(ISBLANK('ESP-DMU'!$C177),"",IF(ISTEXT('ESP-DMU'!$C177),IF(TRIM('ESP-DMU'!$C177)="","",DATEVALUE('ESP-DMU'!$C177)),'ESP-DMU'!$C177))</f>
        <v>33973</v>
      </c>
      <c r="E42" s="306">
        <f>IF(ISNUMBER('ESP-DMU'!$D177),'ESP-DMU'!$D177,"")</f>
        <v>5</v>
      </c>
      <c r="F42" s="132">
        <f>IF(ISNUMBER('BLAST-USIT'!$B177),'BLAST-USIT'!$B177,"")</f>
        <v>3.944</v>
      </c>
      <c r="G42" s="305">
        <f>IF(ISBLANK('BLAST-USIT'!$C177),"",IF(ISTEXT('BLAST-USIT'!$C177),IF(TRIM('BLAST-USIT'!$C177)="","",DATEVALUE('BLAST-USIT'!$C177)),'BLAST-USIT'!$C177))</f>
        <v>43469</v>
      </c>
      <c r="H42" s="306">
        <f>IF(ISNUMBER('BLAST-USIT'!$D177),'BLAST-USIT'!$D177,"")</f>
        <v>5</v>
      </c>
      <c r="I42" s="132">
        <f>IF(ISNUMBER(DOE21D!$B177),DOE21D!$B177,"")</f>
        <v>4.05</v>
      </c>
      <c r="J42" s="305">
        <f>IF(ISBLANK(DOE21D!$C177),"",IF(ISTEXT(DOE21D!$C177),IF(TRIM(DOE21D!$C177)="","",DATEVALUE(DOE21D!$C177)),DOE21D!$C177))</f>
        <v>43469</v>
      </c>
      <c r="K42" s="306">
        <f>IF(ISNUMBER(DOE21D!$D177),DOE21D!$D177,"")</f>
        <v>5</v>
      </c>
      <c r="L42" s="132">
        <f>IF(ISNUMBER('SRES-SUN'!$B177),'SRES-SUN'!$B177,"")</f>
        <v>4.2869999999999999</v>
      </c>
      <c r="M42" s="305">
        <f>IF(ISBLANK('SRES-SUN'!$C177),"",IF(ISTEXT('SRES-SUN'!$C177),IF(TRIM('SRES-SUN'!$C177)="","",DATEVALUE('SRES-SUN'!$C177)),'SRES-SUN'!$C177))</f>
        <v>43469</v>
      </c>
      <c r="N42" s="306">
        <f>IF(ISNUMBER('SRES-SUN'!$D177),'SRES-SUN'!$D177,"")</f>
        <v>2</v>
      </c>
      <c r="O42" s="132" t="str">
        <f>IF(ISNUMBER('SRES-BRE'!$B177),'SRES-BRE'!$B177,"")</f>
        <v/>
      </c>
      <c r="P42" s="305" t="str">
        <f>IF(ISBLANK('SRES-BRE'!$C177),"",IF(ISTEXT('SRES-BRE'!$C177),IF(TRIM('SRES-BRE'!$C177)="","",DATEVALUE('SRES-BRE'!$C177)),'SRES-BRE'!$C177))</f>
        <v/>
      </c>
      <c r="Q42" s="306" t="str">
        <f>IF(ISNUMBER('SRES-BRE'!$D177),'SRES-BRE'!$D177,"")</f>
        <v/>
      </c>
      <c r="R42" s="132">
        <f>IF(ISNUMBER(S3PAS!$B177),S3PAS!$B177,"")</f>
        <v>4.0439999999999996</v>
      </c>
      <c r="S42" s="305">
        <f>IF(ISBLANK(S3PAS!$C177),"",IF(ISTEXT(S3PAS!$C177),IF(TRIM(S3PAS!$C177)="","",DATEVALUE(S3PAS!$C177)),S3PAS!$C177))</f>
        <v>43469</v>
      </c>
      <c r="T42" s="306">
        <f>IF(ISNUMBER(S3PAS!$D177),S3PAS!$D177,"")</f>
        <v>2</v>
      </c>
      <c r="U42" s="132">
        <f>IF(ISNUMBER(TRNSYS!$B177),TRNSYS!$B177,"")</f>
        <v>3.9305555555555598</v>
      </c>
      <c r="V42" s="305">
        <f>IF(ISBLANK(TRNSYS!$C177),"",IF(ISTEXT(TRNSYS!$C177),IF(TRIM(TRNSYS!$C177)="","",DATEVALUE(TRNSYS!$C177)),TRNSYS!$C177))</f>
        <v>43469</v>
      </c>
      <c r="W42" s="306">
        <f>IF(ISNUMBER(TRNSYS!$D177),TRNSYS!$D177,"")</f>
        <v>6</v>
      </c>
      <c r="X42" s="132">
        <f>IF(ISNUMBER(TASE!$B177),TASE!$B177,"")</f>
        <v>4.1369999999999996</v>
      </c>
      <c r="Y42" s="305">
        <f>IF(ISBLANK(TASE!$C177),"",IF(ISTEXT(TASE!$C177),IF(TRIM(TASE!$C177)="","",DATEVALUE(TASE!$C177)),TASE!$C177))</f>
        <v>43469</v>
      </c>
      <c r="Z42" s="306">
        <f>IF(ISNUMBER(TASE!$D177),TASE!$D177,"")</f>
        <v>2</v>
      </c>
      <c r="AA42" s="287">
        <f t="shared" si="0"/>
        <v>3.4420000000000002</v>
      </c>
      <c r="AB42" s="132">
        <f t="shared" si="1"/>
        <v>4.2869999999999999</v>
      </c>
      <c r="AC42" s="297">
        <f t="shared" si="2"/>
        <v>3.9763650793650802</v>
      </c>
      <c r="AD42" s="289">
        <f t="shared" si="3"/>
        <v>0.21250563847495707</v>
      </c>
      <c r="AE42" s="303"/>
      <c r="AF42" s="287">
        <f>IF(ISNUMBER(YourData!$B177),YourData!$B177,"")</f>
        <v>3.9729700000000001</v>
      </c>
      <c r="AG42" s="305">
        <f>IF(ISBLANK(YourData!$C177),"",IF(ISTEXT(YourData!$C177),IF(TRIM(YourData!$C177)="","",DATEVALUE(YourData!$C177)),YourData!$C177))</f>
        <v>43469</v>
      </c>
      <c r="AH42" s="307">
        <f>IF(ISNUMBER(YourData!$D177),YourData!$D177,"")</f>
        <v>5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</row>
    <row r="43" spans="2:63" ht="16">
      <c r="B43" s="108" t="s">
        <v>247</v>
      </c>
      <c r="C43" s="144">
        <f>IF(ISNUMBER('ESP-DMU'!$B178),'ESP-DMU'!$B178,"")</f>
        <v>3.4390000000000001</v>
      </c>
      <c r="D43" s="308">
        <f>IF(ISBLANK('ESP-DMU'!$C178),"",IF(ISTEXT('ESP-DMU'!$C178),IF(TRIM('ESP-DMU'!$C178)="","",DATEVALUE('ESP-DMU'!$C178)),'ESP-DMU'!$C178))</f>
        <v>33973</v>
      </c>
      <c r="E43" s="309">
        <f>IF(ISNUMBER('ESP-DMU'!$D178),'ESP-DMU'!$D178,"")</f>
        <v>5</v>
      </c>
      <c r="F43" s="144">
        <f>IF(ISNUMBER('BLAST-USIT'!$B178),'BLAST-USIT'!$B178,"")</f>
        <v>3.9420000000000002</v>
      </c>
      <c r="G43" s="308">
        <f>IF(ISBLANK('BLAST-USIT'!$C178),"",IF(ISTEXT('BLAST-USIT'!$C178),IF(TRIM('BLAST-USIT'!$C178)="","",DATEVALUE('BLAST-USIT'!$C178)),'BLAST-USIT'!$C178))</f>
        <v>43469</v>
      </c>
      <c r="H43" s="309">
        <f>IF(ISNUMBER('BLAST-USIT'!$D178),'BLAST-USIT'!$D178,"")</f>
        <v>5</v>
      </c>
      <c r="I43" s="144" t="str">
        <f>IF(ISNUMBER(DOE21D!$B178),DOE21D!$B178,"")</f>
        <v/>
      </c>
      <c r="J43" s="308" t="str">
        <f>IF(ISBLANK(DOE21D!$C178),"",IF(ISTEXT(DOE21D!$C178),IF(TRIM(DOE21D!$C178)="","",DATEVALUE(DOE21D!$C178)),DOE21D!$C178))</f>
        <v/>
      </c>
      <c r="K43" s="309" t="str">
        <f>IF(ISNUMBER(DOE21D!$D178),DOE21D!$D178,"")</f>
        <v/>
      </c>
      <c r="L43" s="144">
        <f>IF(ISNUMBER('SRES-SUN'!$B178),'SRES-SUN'!$B178,"")</f>
        <v>4.2770000000000001</v>
      </c>
      <c r="M43" s="308">
        <f>IF(ISBLANK('SRES-SUN'!$C178),"",IF(ISTEXT('SRES-SUN'!$C178),IF(TRIM('SRES-SUN'!$C178)="","",DATEVALUE('SRES-SUN'!$C178)),'SRES-SUN'!$C178))</f>
        <v>43469</v>
      </c>
      <c r="N43" s="309">
        <f>IF(ISNUMBER('SRES-SUN'!$D178),'SRES-SUN'!$D178,"")</f>
        <v>2</v>
      </c>
      <c r="O43" s="144" t="str">
        <f>IF(ISNUMBER('SRES-BRE'!$B178),'SRES-BRE'!$B178,"")</f>
        <v/>
      </c>
      <c r="P43" s="308" t="str">
        <f>IF(ISBLANK('SRES-BRE'!$C178),"",IF(ISTEXT('SRES-BRE'!$C178),IF(TRIM('SRES-BRE'!$C178)="","",DATEVALUE('SRES-BRE'!$C178)),'SRES-BRE'!$C178))</f>
        <v/>
      </c>
      <c r="Q43" s="309" t="str">
        <f>IF(ISNUMBER('SRES-BRE'!$D178),'SRES-BRE'!$D178,"")</f>
        <v/>
      </c>
      <c r="R43" s="144" t="str">
        <f>IF(ISNUMBER(S3PAS!$B178),S3PAS!$B178,"")</f>
        <v/>
      </c>
      <c r="S43" s="308" t="str">
        <f>IF(ISBLANK(S3PAS!$C178),"",IF(ISTEXT(S3PAS!$C178),IF(TRIM(S3PAS!$C178)="","",DATEVALUE(S3PAS!$C178)),S3PAS!$C178))</f>
        <v/>
      </c>
      <c r="T43" s="309" t="str">
        <f>IF(ISNUMBER(S3PAS!$D178),S3PAS!$D178,"")</f>
        <v/>
      </c>
      <c r="U43" s="144">
        <f>IF(ISNUMBER(TRNSYS!$B178),TRNSYS!$B178,"")</f>
        <v>3.9305555555555598</v>
      </c>
      <c r="V43" s="308">
        <f>IF(ISBLANK(TRNSYS!$C178),"",IF(ISTEXT(TRNSYS!$C178),IF(TRIM(TRNSYS!$C178)="","",DATEVALUE(TRNSYS!$C178)),TRNSYS!$C178))</f>
        <v>43469</v>
      </c>
      <c r="W43" s="309">
        <f>IF(ISNUMBER(TRNSYS!$D178),TRNSYS!$D178,"")</f>
        <v>6</v>
      </c>
      <c r="X43" s="144">
        <f>IF(ISNUMBER(TASE!$B178),TASE!$B178,"")</f>
        <v>4.3760000000000003</v>
      </c>
      <c r="Y43" s="308">
        <f>IF(ISBLANK(TASE!$C178),"",IF(ISTEXT(TASE!$C178),IF(TRIM(TASE!$C178)="","",DATEVALUE(TASE!$C178)),TASE!$C178))</f>
        <v>43469</v>
      </c>
      <c r="Z43" s="309">
        <f>IF(ISNUMBER(TASE!$D178),TASE!$D178,"")</f>
        <v>2</v>
      </c>
      <c r="AA43" s="298">
        <f t="shared" si="0"/>
        <v>3.4390000000000001</v>
      </c>
      <c r="AB43" s="144">
        <f t="shared" si="1"/>
        <v>4.3760000000000003</v>
      </c>
      <c r="AC43" s="299">
        <f t="shared" si="2"/>
        <v>3.9929111111111126</v>
      </c>
      <c r="AD43" s="300">
        <f t="shared" si="3"/>
        <v>0.23466588008748837</v>
      </c>
      <c r="AE43" s="303"/>
      <c r="AF43" s="298">
        <f>IF(ISNUMBER(YourData!$B178),YourData!$B178,"")</f>
        <v>3.7526999999999999</v>
      </c>
      <c r="AG43" s="308">
        <f>IF(ISBLANK(YourData!$C178),"",IF(ISTEXT(YourData!$C178),IF(TRIM(YourData!$C178)="","",DATEVALUE(YourData!$C178)),YourData!$C178))</f>
        <v>43469</v>
      </c>
      <c r="AH43" s="310">
        <f>IF(ISNUMBER(YourData!$D178),YourData!$D178,"")</f>
        <v>5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</row>
    <row r="44" spans="2:63" ht="16">
      <c r="B44" s="106" t="s">
        <v>317</v>
      </c>
      <c r="C44" s="132">
        <f>IF(ISNUMBER('ESP-DMU'!$B179),'ESP-DMU'!$B179,"")</f>
        <v>3.2269999999999999</v>
      </c>
      <c r="D44" s="305">
        <f>IF(ISBLANK('ESP-DMU'!$C179),"",IF(ISTEXT('ESP-DMU'!$C179),IF(TRIM('ESP-DMU'!$C179)="","",DATEVALUE('ESP-DMU'!$C179)),'ESP-DMU'!$C179))</f>
        <v>33973</v>
      </c>
      <c r="E44" s="306">
        <f>IF(ISNUMBER('ESP-DMU'!$D179),'ESP-DMU'!$D179,"")</f>
        <v>5</v>
      </c>
      <c r="F44" s="132">
        <f>IF(ISNUMBER('BLAST-USIT'!$B179),'BLAST-USIT'!$B179,"")</f>
        <v>3.7930000000000001</v>
      </c>
      <c r="G44" s="305">
        <f>IF(ISBLANK('BLAST-USIT'!$C179),"",IF(ISTEXT('BLAST-USIT'!$C179),IF(TRIM('BLAST-USIT'!$C179)="","",DATEVALUE('BLAST-USIT'!$C179)),'BLAST-USIT'!$C179))</f>
        <v>43469</v>
      </c>
      <c r="H44" s="306">
        <f>IF(ISNUMBER('BLAST-USIT'!$D179),'BLAST-USIT'!$D179,"")</f>
        <v>7</v>
      </c>
      <c r="I44" s="132">
        <f>IF(ISNUMBER(DOE21D!$B179),DOE21D!$B179,"")</f>
        <v>3.9089999999999998</v>
      </c>
      <c r="J44" s="305">
        <f>IF(ISBLANK(DOE21D!$C179),"",IF(ISTEXT(DOE21D!$C179),IF(TRIM(DOE21D!$C179)="","",DATEVALUE(DOE21D!$C179)),DOE21D!$C179))</f>
        <v>43469</v>
      </c>
      <c r="K44" s="306">
        <f>IF(ISNUMBER(DOE21D!$D179),DOE21D!$D179,"")</f>
        <v>7</v>
      </c>
      <c r="L44" s="132">
        <f>IF(ISNUMBER('SRES-SUN'!$B179),'SRES-SUN'!$B179,"")</f>
        <v>4.1379999999999999</v>
      </c>
      <c r="M44" s="305">
        <f>IF(ISBLANK('SRES-SUN'!$C179),"",IF(ISTEXT('SRES-SUN'!$C179),IF(TRIM('SRES-SUN'!$C179)="","",DATEVALUE('SRES-SUN'!$C179)),'SRES-SUN'!$C179))</f>
        <v>43469</v>
      </c>
      <c r="N44" s="306">
        <f>IF(ISNUMBER('SRES-SUN'!$D179),'SRES-SUN'!$D179,"")</f>
        <v>2</v>
      </c>
      <c r="O44" s="132" t="str">
        <f>IF(ISNUMBER('SRES-BRE'!$B179),'SRES-BRE'!$B179,"")</f>
        <v/>
      </c>
      <c r="P44" s="305" t="str">
        <f>IF(ISBLANK('SRES-BRE'!$C179),"",IF(ISTEXT('SRES-BRE'!$C179),IF(TRIM('SRES-BRE'!$C179)="","",DATEVALUE('SRES-BRE'!$C179)),'SRES-BRE'!$C179))</f>
        <v/>
      </c>
      <c r="Q44" s="306" t="str">
        <f>IF(ISNUMBER('SRES-BRE'!$D179),'SRES-BRE'!$D179,"")</f>
        <v/>
      </c>
      <c r="R44" s="132">
        <f>IF(ISNUMBER(S3PAS!$B179),S3PAS!$B179,"")</f>
        <v>3.9020000000000001</v>
      </c>
      <c r="S44" s="305">
        <f>IF(ISBLANK(S3PAS!$C179),"",IF(ISTEXT(S3PAS!$C179),IF(TRIM(S3PAS!$C179)="","",DATEVALUE(S3PAS!$C179)),S3PAS!$C179))</f>
        <v>43469</v>
      </c>
      <c r="T44" s="306">
        <f>IF(ISNUMBER(S3PAS!$D179),S3PAS!$D179,"")</f>
        <v>8</v>
      </c>
      <c r="U44" s="132">
        <f>IF(ISNUMBER(TRNSYS!$B179),TRNSYS!$B179,"")</f>
        <v>3.7861111111111101</v>
      </c>
      <c r="V44" s="305">
        <f>IF(ISBLANK(TRNSYS!$C179),"",IF(ISTEXT(TRNSYS!$C179),IF(TRIM(TRNSYS!$C179)="","",DATEVALUE(TRNSYS!$C179)),TRNSYS!$C179))</f>
        <v>43469</v>
      </c>
      <c r="W44" s="306">
        <f>IF(ISNUMBER(TRNSYS!$D179),TRNSYS!$D179,"")</f>
        <v>7</v>
      </c>
      <c r="X44" s="132">
        <f>IF(ISNUMBER(TASE!$B179),TASE!$B179,"")</f>
        <v>3.9390000000000001</v>
      </c>
      <c r="Y44" s="305">
        <f>IF(ISBLANK(TASE!$C179),"",IF(ISTEXT(TASE!$C179),IF(TRIM(TASE!$C179)="","",DATEVALUE(TASE!$C179)),TASE!$C179))</f>
        <v>43469</v>
      </c>
      <c r="Z44" s="306">
        <f>IF(ISNUMBER(TASE!$D179),TASE!$D179,"")</f>
        <v>7</v>
      </c>
      <c r="AA44" s="287">
        <f t="shared" si="0"/>
        <v>3.2269999999999999</v>
      </c>
      <c r="AB44" s="132">
        <f t="shared" si="1"/>
        <v>4.1379999999999999</v>
      </c>
      <c r="AC44" s="297">
        <f t="shared" si="2"/>
        <v>3.813444444444444</v>
      </c>
      <c r="AD44" s="289">
        <f t="shared" si="3"/>
        <v>0.23889164068646021</v>
      </c>
      <c r="AE44" s="303"/>
      <c r="AF44" s="287">
        <f>IF(ISNUMBER(YourData!$B179),YourData!$B179,"")</f>
        <v>3.7887599999999999</v>
      </c>
      <c r="AG44" s="305">
        <f>IF(ISBLANK(YourData!$C179),"",IF(ISTEXT(YourData!$C179),IF(TRIM(YourData!$C179)="","",DATEVALUE(YourData!$C179)),YourData!$C179))</f>
        <v>43469</v>
      </c>
      <c r="AH44" s="307">
        <f>IF(ISNUMBER(YourData!$D179),YourData!$D179,"")</f>
        <v>7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</row>
    <row r="45" spans="2:63" ht="17" thickBot="1">
      <c r="B45" s="109" t="s">
        <v>248</v>
      </c>
      <c r="C45" s="295">
        <f>IF(ISNUMBER('ESP-DMU'!$B180),'ESP-DMU'!$B180,"")</f>
        <v>2.9790000000000001</v>
      </c>
      <c r="D45" s="311">
        <f>IF(ISBLANK('ESP-DMU'!$C180),"",IF(ISTEXT('ESP-DMU'!$C180),IF(TRIM('ESP-DMU'!$C180)="","",DATEVALUE('ESP-DMU'!$C180)),'ESP-DMU'!$C180))</f>
        <v>33973</v>
      </c>
      <c r="E45" s="312">
        <f>IF(ISNUMBER('ESP-DMU'!$D180),'ESP-DMU'!$D180,"")</f>
        <v>7</v>
      </c>
      <c r="F45" s="295">
        <f>IF(ISNUMBER('BLAST-USIT'!$B180),'BLAST-USIT'!$B180,"")</f>
        <v>3.5659999999999998</v>
      </c>
      <c r="G45" s="311">
        <f>IF(ISBLANK('BLAST-USIT'!$C180),"",IF(ISTEXT('BLAST-USIT'!$C180),IF(TRIM('BLAST-USIT'!$C180)="","",DATEVALUE('BLAST-USIT'!$C180)),'BLAST-USIT'!$C180))</f>
        <v>43469</v>
      </c>
      <c r="H45" s="312">
        <f>IF(ISNUMBER('BLAST-USIT'!$D180),'BLAST-USIT'!$D180,"")</f>
        <v>7</v>
      </c>
      <c r="I45" s="295" t="str">
        <f>IF(ISNUMBER(DOE21D!$B180),DOE21D!$B180,"")</f>
        <v/>
      </c>
      <c r="J45" s="311" t="str">
        <f>IF(ISBLANK(DOE21D!$C180),"",IF(ISTEXT(DOE21D!$C180),IF(TRIM(DOE21D!$C180)="","",DATEVALUE(DOE21D!$C180)),DOE21D!$C180))</f>
        <v/>
      </c>
      <c r="K45" s="312" t="str">
        <f>IF(ISNUMBER(DOE21D!$D180),DOE21D!$D180,"")</f>
        <v/>
      </c>
      <c r="L45" s="295">
        <f>IF(ISNUMBER('SRES-SUN'!$B180),'SRES-SUN'!$B180,"")</f>
        <v>3.915</v>
      </c>
      <c r="M45" s="311">
        <f>IF(ISBLANK('SRES-SUN'!$C180),"",IF(ISTEXT('SRES-SUN'!$C180),IF(TRIM('SRES-SUN'!$C180)="","",DATEVALUE('SRES-SUN'!$C180)),'SRES-SUN'!$C180))</f>
        <v>43469</v>
      </c>
      <c r="N45" s="312">
        <f>IF(ISNUMBER('SRES-SUN'!$D180),'SRES-SUN'!$D180,"")</f>
        <v>7</v>
      </c>
      <c r="O45" s="295" t="str">
        <f>IF(ISNUMBER('SRES-BRE'!$B180),'SRES-BRE'!$B180,"")</f>
        <v/>
      </c>
      <c r="P45" s="311" t="str">
        <f>IF(ISBLANK('SRES-BRE'!$C180),"",IF(ISTEXT('SRES-BRE'!$C180),IF(TRIM('SRES-BRE'!$C180)="","",DATEVALUE('SRES-BRE'!$C180)),'SRES-BRE'!$C180))</f>
        <v/>
      </c>
      <c r="Q45" s="312" t="str">
        <f>IF(ISNUMBER('SRES-BRE'!$D180),'SRES-BRE'!$D180,"")</f>
        <v/>
      </c>
      <c r="R45" s="295" t="str">
        <f>IF(ISNUMBER(S3PAS!$B180),S3PAS!$B180,"")</f>
        <v/>
      </c>
      <c r="S45" s="311" t="str">
        <f>IF(ISBLANK(S3PAS!$C180),"",IF(ISTEXT(S3PAS!$C180),IF(TRIM(S3PAS!$C180)="","",DATEVALUE(S3PAS!$C180)),S3PAS!$C180))</f>
        <v/>
      </c>
      <c r="T45" s="312" t="str">
        <f>IF(ISNUMBER(S3PAS!$D180),S3PAS!$D180,"")</f>
        <v/>
      </c>
      <c r="U45" s="295">
        <f>IF(ISNUMBER(TRNSYS!$B180),TRNSYS!$B180,"")</f>
        <v>3.6055555555555601</v>
      </c>
      <c r="V45" s="311">
        <f>IF(ISBLANK(TRNSYS!$C180),"",IF(ISTEXT(TRNSYS!$C180),IF(TRIM(TRNSYS!$C180)="","",DATEVALUE(TRNSYS!$C180)),TRNSYS!$C180))</f>
        <v>43469</v>
      </c>
      <c r="W45" s="312">
        <f>IF(ISNUMBER(TRNSYS!$D180),TRNSYS!$D180,"")</f>
        <v>7</v>
      </c>
      <c r="X45" s="295">
        <f>IF(ISNUMBER(TASE!$B180),TASE!$B180,"")</f>
        <v>3.9630000000000001</v>
      </c>
      <c r="Y45" s="311">
        <f>IF(ISBLANK(TASE!$C180),"",IF(ISTEXT(TASE!$C180),IF(TRIM(TASE!$C180)="","",DATEVALUE(TASE!$C180)),TASE!$C180))</f>
        <v>43469</v>
      </c>
      <c r="Z45" s="312">
        <f>IF(ISNUMBER(TASE!$D180),TASE!$D180,"")</f>
        <v>7</v>
      </c>
      <c r="AA45" s="292">
        <f t="shared" si="0"/>
        <v>2.9790000000000001</v>
      </c>
      <c r="AB45" s="295">
        <f t="shared" si="1"/>
        <v>3.9630000000000001</v>
      </c>
      <c r="AC45" s="293">
        <f t="shared" si="2"/>
        <v>3.6057111111111118</v>
      </c>
      <c r="AD45" s="294">
        <f t="shared" si="3"/>
        <v>0.27290039875013089</v>
      </c>
      <c r="AE45" s="303"/>
      <c r="AF45" s="292">
        <f>IF(ISNUMBER(YourData!$B180),YourData!$B180,"")</f>
        <v>3.3228800000000001</v>
      </c>
      <c r="AG45" s="311">
        <f>IF(ISBLANK(YourData!$C180),"",IF(ISTEXT(YourData!$C180),IF(TRIM(YourData!$C180)="","",DATEVALUE(YourData!$C180)),YourData!$C180))</f>
        <v>43469</v>
      </c>
      <c r="AH45" s="313">
        <f>IF(ISNUMBER(YourData!$D180),YourData!$D180,"")</f>
        <v>7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</row>
    <row r="46" spans="2:63" s="152" customFormat="1" ht="17" thickTop="1">
      <c r="B46" s="379" t="s">
        <v>1521</v>
      </c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03"/>
      <c r="AF46" s="120"/>
      <c r="AG46" s="120"/>
      <c r="AH46" s="120"/>
      <c r="AI46" s="283"/>
      <c r="AJ46" s="283"/>
      <c r="AK46" s="283"/>
      <c r="AL46" s="283"/>
      <c r="AM46" s="283"/>
      <c r="AN46" s="283"/>
      <c r="AO46" s="283"/>
      <c r="AP46" s="283"/>
      <c r="AQ46" s="283"/>
      <c r="AR46" s="283"/>
      <c r="AS46" s="283"/>
      <c r="AT46" s="283"/>
      <c r="AU46" s="283"/>
      <c r="AV46" s="283"/>
      <c r="AW46" s="283"/>
      <c r="AX46" s="283"/>
      <c r="AY46" s="283"/>
      <c r="AZ46" s="283"/>
      <c r="BA46" s="283"/>
      <c r="BB46" s="283"/>
      <c r="BC46" s="283"/>
      <c r="BD46" s="283"/>
      <c r="BE46" s="283"/>
      <c r="BF46" s="283"/>
      <c r="BG46" s="283"/>
      <c r="BH46" s="283"/>
      <c r="BI46" s="283"/>
      <c r="BJ46" s="283"/>
      <c r="BK46" s="283"/>
    </row>
    <row r="47" spans="2:63" s="152" customFormat="1" ht="16">
      <c r="B47" s="360" t="s">
        <v>1517</v>
      </c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283"/>
      <c r="AJ47" s="283"/>
      <c r="AK47" s="283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3"/>
      <c r="AX47" s="283"/>
      <c r="AY47" s="283"/>
      <c r="AZ47" s="283"/>
      <c r="BA47" s="283"/>
      <c r="BB47" s="283"/>
      <c r="BC47" s="283"/>
      <c r="BD47" s="283"/>
      <c r="BE47" s="283"/>
      <c r="BF47" s="283"/>
      <c r="BG47" s="283"/>
      <c r="BH47" s="283"/>
      <c r="BI47" s="283"/>
      <c r="BJ47" s="283"/>
      <c r="BK47" s="283"/>
    </row>
    <row r="48" spans="2:63" s="190" customFormat="1" ht="17" thickBot="1">
      <c r="B48" s="323" t="s">
        <v>358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12"/>
      <c r="AD48" s="26"/>
      <c r="AE48" s="26"/>
      <c r="AF48" s="189"/>
      <c r="AG48" s="26"/>
      <c r="AH48" s="26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</row>
    <row r="49" spans="1:63" ht="17" thickTop="1">
      <c r="A49" s="190"/>
      <c r="B49" s="450" t="s">
        <v>1523</v>
      </c>
      <c r="C49" s="201" t="str">
        <f>'ESP-DMU'!$E$48</f>
        <v>ESP</v>
      </c>
      <c r="D49" s="193"/>
      <c r="E49" s="202"/>
      <c r="F49" s="201" t="str">
        <f>'BLAST-USIT'!$E$48</f>
        <v>BLAST</v>
      </c>
      <c r="G49" s="193"/>
      <c r="H49" s="202"/>
      <c r="I49" s="201" t="str">
        <f>DOE21D!$E$48</f>
        <v>DOE21D</v>
      </c>
      <c r="J49" s="193"/>
      <c r="K49" s="202"/>
      <c r="L49" s="201" t="str">
        <f>'SRES-SUN'!$E$48</f>
        <v>SRES-SUN</v>
      </c>
      <c r="M49" s="193"/>
      <c r="N49" s="202"/>
      <c r="O49" s="201" t="str">
        <f>'SRES-BRE'!$E$48</f>
        <v>SRES</v>
      </c>
      <c r="P49" s="193"/>
      <c r="Q49" s="202"/>
      <c r="R49" s="201" t="str">
        <f>S3PAS!$E$48</f>
        <v>S3PAS</v>
      </c>
      <c r="S49" s="193"/>
      <c r="T49" s="202"/>
      <c r="U49" s="201" t="str">
        <f>TRNSYS!$E$48</f>
        <v>TSYS</v>
      </c>
      <c r="V49" s="193"/>
      <c r="W49" s="202"/>
      <c r="X49" s="193" t="str">
        <f>TASE!$E$48</f>
        <v>TASE</v>
      </c>
      <c r="Y49" s="193"/>
      <c r="Z49" s="193"/>
      <c r="AA49" s="491" t="s">
        <v>1518</v>
      </c>
      <c r="AB49" s="492"/>
      <c r="AC49" s="492"/>
      <c r="AD49" s="493"/>
      <c r="AF49" s="195" t="str">
        <f>YourData!$E$48</f>
        <v>OS</v>
      </c>
      <c r="AG49" s="193"/>
      <c r="AH49" s="196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</row>
    <row r="50" spans="1:63" ht="16">
      <c r="A50" s="190"/>
      <c r="B50" s="449" t="s">
        <v>1524</v>
      </c>
      <c r="C50" s="203" t="str">
        <f>'ESP-DMU'!$E$52</f>
        <v>DMU</v>
      </c>
      <c r="D50" s="198"/>
      <c r="E50" s="204"/>
      <c r="F50" s="203" t="str">
        <f>'BLAST-USIT'!$E$52</f>
        <v>US-IT</v>
      </c>
      <c r="G50" s="198"/>
      <c r="H50" s="204"/>
      <c r="I50" s="203" t="str">
        <f>DOE21D!$E$52</f>
        <v>NREL</v>
      </c>
      <c r="J50" s="198"/>
      <c r="K50" s="204"/>
      <c r="L50" s="203" t="str">
        <f>'SRES-SUN'!$E$52</f>
        <v>NREL</v>
      </c>
      <c r="M50" s="198"/>
      <c r="N50" s="204"/>
      <c r="O50" s="446" t="s">
        <v>1520</v>
      </c>
      <c r="P50" s="198"/>
      <c r="Q50" s="204"/>
      <c r="R50" s="203" t="str">
        <f>S3PAS!$E$52</f>
        <v>SPAIN</v>
      </c>
      <c r="S50" s="198"/>
      <c r="T50" s="204"/>
      <c r="U50" s="203" t="str">
        <f>TRNSYS!$E$52</f>
        <v>BEL-BRE</v>
      </c>
      <c r="V50" s="198"/>
      <c r="W50" s="204"/>
      <c r="X50" s="194" t="str">
        <f>TASE!$E$52</f>
        <v>FINLAND</v>
      </c>
      <c r="Y50" s="194"/>
      <c r="Z50" s="194"/>
      <c r="AA50" s="111" t="s">
        <v>339</v>
      </c>
      <c r="AB50" s="121" t="s">
        <v>340</v>
      </c>
      <c r="AC50" s="126" t="s">
        <v>341</v>
      </c>
      <c r="AD50" s="376" t="s">
        <v>1371</v>
      </c>
      <c r="AF50" s="197" t="str">
        <f>YourData!$E$52</f>
        <v>NREL</v>
      </c>
      <c r="AG50" s="198"/>
      <c r="AH50" s="199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</row>
    <row r="51" spans="1:63" ht="16">
      <c r="A51" s="190"/>
      <c r="B51" s="192" t="s">
        <v>1522</v>
      </c>
      <c r="C51" s="205" t="s">
        <v>194</v>
      </c>
      <c r="D51" s="206" t="s">
        <v>1373</v>
      </c>
      <c r="E51" s="200" t="s">
        <v>1374</v>
      </c>
      <c r="F51" s="205" t="s">
        <v>194</v>
      </c>
      <c r="G51" s="206" t="s">
        <v>1373</v>
      </c>
      <c r="H51" s="200" t="s">
        <v>1374</v>
      </c>
      <c r="I51" s="205" t="s">
        <v>194</v>
      </c>
      <c r="J51" s="206" t="s">
        <v>1373</v>
      </c>
      <c r="K51" s="200" t="s">
        <v>1374</v>
      </c>
      <c r="L51" s="205" t="s">
        <v>194</v>
      </c>
      <c r="M51" s="206" t="s">
        <v>1373</v>
      </c>
      <c r="N51" s="200" t="s">
        <v>1374</v>
      </c>
      <c r="O51" s="445"/>
      <c r="P51" s="206"/>
      <c r="Q51" s="200"/>
      <c r="R51" s="205" t="s">
        <v>194</v>
      </c>
      <c r="S51" s="206" t="s">
        <v>1373</v>
      </c>
      <c r="T51" s="200" t="s">
        <v>1374</v>
      </c>
      <c r="U51" s="205" t="s">
        <v>194</v>
      </c>
      <c r="V51" s="206" t="s">
        <v>1373</v>
      </c>
      <c r="W51" s="200" t="s">
        <v>1374</v>
      </c>
      <c r="X51" s="205" t="s">
        <v>194</v>
      </c>
      <c r="Y51" s="206" t="s">
        <v>1373</v>
      </c>
      <c r="Z51" s="206" t="s">
        <v>1374</v>
      </c>
      <c r="AA51" s="142" t="s">
        <v>194</v>
      </c>
      <c r="AB51" s="141" t="s">
        <v>194</v>
      </c>
      <c r="AC51" s="116" t="s">
        <v>194</v>
      </c>
      <c r="AD51" s="381" t="s">
        <v>1369</v>
      </c>
      <c r="AF51" s="208" t="s">
        <v>194</v>
      </c>
      <c r="AG51" s="206" t="s">
        <v>1373</v>
      </c>
      <c r="AH51" s="209" t="s">
        <v>1374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</row>
    <row r="52" spans="1:63" ht="16">
      <c r="B52" s="374" t="s">
        <v>1366</v>
      </c>
      <c r="C52" s="296">
        <f>IF(ISNUMBER('ESP-DMU'!$B199),'ESP-DMU'!$B199,"")</f>
        <v>6.194</v>
      </c>
      <c r="D52" s="301">
        <f>IF(ISBLANK('ESP-DMU'!$C199),"",IF(ISTEXT('ESP-DMU'!$C199),IF(TRIM('ESP-DMU'!$C199)="","",DATEVALUE('ESP-DMU'!$C199)),'ESP-DMU'!$C199))</f>
        <v>34259</v>
      </c>
      <c r="E52" s="302">
        <f>IF(ISNUMBER('ESP-DMU'!$D199),'ESP-DMU'!$D199,"")</f>
        <v>13</v>
      </c>
      <c r="F52" s="296">
        <f>IF(ISNUMBER('BLAST-USIT'!$B199),'BLAST-USIT'!$B199,"")</f>
        <v>5.9649999999999999</v>
      </c>
      <c r="G52" s="301">
        <f>IF(ISBLANK('BLAST-USIT'!$C199),"",IF(ISTEXT('BLAST-USIT'!$C199),IF(TRIM('BLAST-USIT'!$C199)="","",DATEVALUE('BLAST-USIT'!$C199)),'BLAST-USIT'!$C199))</f>
        <v>43754</v>
      </c>
      <c r="H52" s="302">
        <f>IF(ISNUMBER('BLAST-USIT'!$D199),'BLAST-USIT'!$D199,"")</f>
        <v>14</v>
      </c>
      <c r="I52" s="296">
        <f>IF(ISNUMBER(DOE21D!$B199),DOE21D!$B199,"")</f>
        <v>6.6559999999999997</v>
      </c>
      <c r="J52" s="301">
        <f>IF(ISBLANK(DOE21D!$C199),"",IF(ISTEXT(DOE21D!$C199),IF(TRIM(DOE21D!$C199)="","",DATEVALUE(DOE21D!$C199)),DOE21D!$C199))</f>
        <v>43754</v>
      </c>
      <c r="K52" s="302">
        <f>IF(ISNUMBER(DOE21D!$D199),DOE21D!$D199,"")</f>
        <v>13</v>
      </c>
      <c r="L52" s="296">
        <f>IF(ISNUMBER('SRES-SUN'!$B199),'SRES-SUN'!$B199,"")</f>
        <v>6.827</v>
      </c>
      <c r="M52" s="301">
        <f>IF(ISBLANK('SRES-SUN'!$C199),"",IF(ISTEXT('SRES-SUN'!$C199),IF(TRIM('SRES-SUN'!$C199)="","",DATEVALUE('SRES-SUN'!$C199)),'SRES-SUN'!$C199))</f>
        <v>43754</v>
      </c>
      <c r="N52" s="302">
        <f>IF(ISNUMBER('SRES-SUN'!$D199),'SRES-SUN'!$D199,"")</f>
        <v>14</v>
      </c>
      <c r="O52" s="296" t="str">
        <f>IF(ISNUMBER('SRES-BRE'!$B199),'SRES-BRE'!$B199,"")</f>
        <v/>
      </c>
      <c r="P52" s="301" t="str">
        <f>IF(ISBLANK('SRES-BRE'!$C199),"",IF(ISTEXT('SRES-BRE'!$C199),IF(TRIM('SRES-BRE'!$C199)="","",DATEVALUE('SRES-BRE'!$C199)),'SRES-BRE'!$C199))</f>
        <v/>
      </c>
      <c r="Q52" s="302" t="str">
        <f>IF(ISNUMBER('SRES-BRE'!$D199),'SRES-BRE'!$D199,"")</f>
        <v/>
      </c>
      <c r="R52" s="296">
        <f>IF(ISNUMBER(S3PAS!$B199),S3PAS!$B199,"")</f>
        <v>6.2859999999999996</v>
      </c>
      <c r="S52" s="301">
        <f>IF(ISBLANK(S3PAS!$C199),"",IF(ISTEXT(S3PAS!$C199),IF(TRIM(S3PAS!$C199)="","",DATEVALUE(S3PAS!$C199)),S3PAS!$C199))</f>
        <v>43794</v>
      </c>
      <c r="T52" s="302">
        <f>IF(ISNUMBER(S3PAS!$D199),S3PAS!$D199,"")</f>
        <v>14</v>
      </c>
      <c r="U52" s="296">
        <f>IF(ISNUMBER(TRNSYS!$B199),TRNSYS!$B199,"")</f>
        <v>6.4861111111111098</v>
      </c>
      <c r="V52" s="301">
        <f>IF(ISBLANK(TRNSYS!$C199),"",IF(ISTEXT(TRNSYS!$C199),IF(TRIM(TRNSYS!$C199)="","",DATEVALUE(TRNSYS!$C199)),TRNSYS!$C199))</f>
        <v>40102</v>
      </c>
      <c r="W52" s="302">
        <f>IF(ISNUMBER(TRNSYS!$D199),TRNSYS!$D199,"")</f>
        <v>14</v>
      </c>
      <c r="X52" s="296">
        <f>IF(ISNUMBER(TASE!$B199),TASE!$B199,"")</f>
        <v>6.8120000000000003</v>
      </c>
      <c r="Y52" s="301">
        <f>IF(ISBLANK(TASE!$C199),"",IF(ISTEXT(TASE!$C199),IF(TRIM(TASE!$C199)="","",DATEVALUE(TASE!$C199)),TASE!$C199))</f>
        <v>43755</v>
      </c>
      <c r="Z52" s="302">
        <f>IF(ISNUMBER(TASE!$D199),TASE!$D199,"")</f>
        <v>14</v>
      </c>
      <c r="AA52" s="319">
        <f>MIN(C52,F52,I52,L52,O52,R52,U52,X52)</f>
        <v>5.9649999999999999</v>
      </c>
      <c r="AB52" s="115">
        <f>MAX(C52,F52,I52,L52,O52,R52,U52,X52)</f>
        <v>6.827</v>
      </c>
      <c r="AC52" s="315">
        <f>AVERAGE(C52,F52,I52,L52,O52,R52,U52,X52)</f>
        <v>6.4608730158730143</v>
      </c>
      <c r="AD52" s="289">
        <f>IF(AC52=0,0,ABS((AB52-AA52)/AC52))</f>
        <v>0.13341850209441453</v>
      </c>
      <c r="AE52" s="303"/>
      <c r="AF52" s="290">
        <f>IF(ISNUMBER(YourData!$B199),YourData!$B199,"")</f>
        <v>6.5696199999999996</v>
      </c>
      <c r="AG52" s="301">
        <f>IF(ISBLANK(YourData!$C199),"",IF(ISTEXT(YourData!$C199),IF(TRIM(YourData!$C199)="","",DATEVALUE(YourData!$C199)),YourData!$C199))</f>
        <v>43755</v>
      </c>
      <c r="AH52" s="307">
        <f>IF(ISNUMBER(YourData!$D199),YourData!$D199,"")</f>
        <v>13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</row>
    <row r="53" spans="1:63" ht="16">
      <c r="B53" s="106" t="s">
        <v>252</v>
      </c>
      <c r="C53" s="132">
        <f>IF(ISNUMBER('ESP-DMU'!$B200),'ESP-DMU'!$B200,"")</f>
        <v>5.6689999999999996</v>
      </c>
      <c r="D53" s="305">
        <f>IF(ISBLANK('ESP-DMU'!$C200),"",IF(ISTEXT('ESP-DMU'!$C200),IF(TRIM('ESP-DMU'!$C200)="","",DATEVALUE('ESP-DMU'!$C200)),'ESP-DMU'!$C200))</f>
        <v>34298</v>
      </c>
      <c r="E53" s="306">
        <f>IF(ISNUMBER('ESP-DMU'!$D200),'ESP-DMU'!$D200,"")</f>
        <v>13</v>
      </c>
      <c r="F53" s="132">
        <f>IF(ISNUMBER('BLAST-USIT'!$B200),'BLAST-USIT'!$B200,"")</f>
        <v>5.8239999999999998</v>
      </c>
      <c r="G53" s="305">
        <f>IF(ISBLANK('BLAST-USIT'!$C200),"",IF(ISTEXT('BLAST-USIT'!$C200),IF(TRIM('BLAST-USIT'!$C200)="","",DATEVALUE('BLAST-USIT'!$C200)),'BLAST-USIT'!$C200))</f>
        <v>43794</v>
      </c>
      <c r="H53" s="306">
        <f>IF(ISNUMBER('BLAST-USIT'!$D200),'BLAST-USIT'!$D200,"")</f>
        <v>14</v>
      </c>
      <c r="I53" s="132">
        <f>IF(ISNUMBER(DOE21D!$B200),DOE21D!$B200,"")</f>
        <v>6.0640000000000001</v>
      </c>
      <c r="J53" s="305">
        <f>IF(ISBLANK(DOE21D!$C200),"",IF(ISTEXT(DOE21D!$C200),IF(TRIM(DOE21D!$C200)="","",DATEVALUE(DOE21D!$C200)),DOE21D!$C200))</f>
        <v>43478</v>
      </c>
      <c r="K53" s="306">
        <f>IF(ISNUMBER(DOE21D!$D200),DOE21D!$D200,"")</f>
        <v>14</v>
      </c>
      <c r="L53" s="132">
        <f>IF(ISNUMBER('SRES-SUN'!$B200),'SRES-SUN'!$B200,"")</f>
        <v>6.3710000000000004</v>
      </c>
      <c r="M53" s="305">
        <f>IF(ISBLANK('SRES-SUN'!$C200),"",IF(ISTEXT('SRES-SUN'!$C200),IF(TRIM('SRES-SUN'!$C200)="","",DATEVALUE('SRES-SUN'!$C200)),'SRES-SUN'!$C200))</f>
        <v>43794</v>
      </c>
      <c r="N53" s="306">
        <f>IF(ISNUMBER('SRES-SUN'!$D200),'SRES-SUN'!$D200,"")</f>
        <v>14</v>
      </c>
      <c r="O53" s="132" t="str">
        <f>IF(ISNUMBER('SRES-BRE'!$B200),'SRES-BRE'!$B200,"")</f>
        <v/>
      </c>
      <c r="P53" s="305" t="str">
        <f>IF(ISBLANK('SRES-BRE'!$C200),"",IF(ISTEXT('SRES-BRE'!$C200),IF(TRIM('SRES-BRE'!$C200)="","",DATEVALUE('SRES-BRE'!$C200)),'SRES-BRE'!$C200))</f>
        <v/>
      </c>
      <c r="Q53" s="306" t="str">
        <f>IF(ISNUMBER('SRES-BRE'!$D200),'SRES-BRE'!$D200,"")</f>
        <v/>
      </c>
      <c r="R53" s="132">
        <f>IF(ISNUMBER(S3PAS!$B200),S3PAS!$B200,"")</f>
        <v>6.17</v>
      </c>
      <c r="S53" s="305">
        <f>IF(ISBLANK(S3PAS!$C200),"",IF(ISTEXT(S3PAS!$C200),IF(TRIM(S3PAS!$C200)="","",DATEVALUE(S3PAS!$C200)),S3PAS!$C200))</f>
        <v>43794</v>
      </c>
      <c r="T53" s="306">
        <f>IF(ISNUMBER(S3PAS!$D200),S3PAS!$D200,"")</f>
        <v>14</v>
      </c>
      <c r="U53" s="132">
        <f>IF(ISNUMBER(TRNSYS!$B200),TRNSYS!$B200,"")</f>
        <v>5.6749999999999998</v>
      </c>
      <c r="V53" s="305">
        <f>IF(ISBLANK(TRNSYS!$C200),"",IF(ISTEXT(TRNSYS!$C200),IF(TRIM(TRNSYS!$C200)="","",DATEVALUE(TRNSYS!$C200)),TRNSYS!$C200))</f>
        <v>40142</v>
      </c>
      <c r="W53" s="306">
        <f>IF(ISNUMBER(TRNSYS!$D200),TRNSYS!$D200,"")</f>
        <v>14</v>
      </c>
      <c r="X53" s="132">
        <f>IF(ISNUMBER(TASE!$B200),TASE!$B200,"")</f>
        <v>6.1459999999999999</v>
      </c>
      <c r="Y53" s="305">
        <f>IF(ISBLANK(TASE!$C200),"",IF(ISTEXT(TASE!$C200),IF(TRIM(TASE!$C200)="","",DATEVALUE(TASE!$C200)),TASE!$C200))</f>
        <v>43755</v>
      </c>
      <c r="Z53" s="306">
        <f>IF(ISNUMBER(TASE!$D200),TASE!$D200,"")</f>
        <v>14</v>
      </c>
      <c r="AA53" s="314">
        <f t="shared" ref="AA53:AA86" si="4">MIN(C53,F53,I53,L53,O53,R53,U53,X53)</f>
        <v>5.6689999999999996</v>
      </c>
      <c r="AB53" s="115">
        <f t="shared" ref="AB53:AB86" si="5">MAX(C53,F53,I53,L53,O53,R53,U53,X53)</f>
        <v>6.3710000000000004</v>
      </c>
      <c r="AC53" s="315">
        <f t="shared" ref="AC53:AC86" si="6">AVERAGE(C53,F53,I53,L53,O53,R53,U53,X53)</f>
        <v>5.988428571428571</v>
      </c>
      <c r="AD53" s="289">
        <f t="shared" ref="AD53:AD86" si="7">IF(AC53=0,0,ABS((AB53-AA53)/AC53))</f>
        <v>0.11722607886638532</v>
      </c>
      <c r="AE53" s="303"/>
      <c r="AF53" s="287">
        <f>IF(ISNUMBER(YourData!$B200),YourData!$B200,"")</f>
        <v>6.16967</v>
      </c>
      <c r="AG53" s="305">
        <f>IF(ISBLANK(YourData!$C200),"",IF(ISTEXT(YourData!$C200),IF(TRIM(YourData!$C200)="","",DATEVALUE(YourData!$C200)),YourData!$C200))</f>
        <v>43822</v>
      </c>
      <c r="AH53" s="307">
        <f>IF(ISNUMBER(YourData!$D200),YourData!$D200,"")</f>
        <v>13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</row>
    <row r="54" spans="1:63" ht="16">
      <c r="B54" s="106" t="s">
        <v>253</v>
      </c>
      <c r="C54" s="132">
        <f>IF(ISNUMBER('ESP-DMU'!$B201),'ESP-DMU'!$B201,"")</f>
        <v>3.6339999999999999</v>
      </c>
      <c r="D54" s="305">
        <f>IF(ISBLANK('ESP-DMU'!$C201),"",IF(ISTEXT('ESP-DMU'!$C201),IF(TRIM('ESP-DMU'!$C201)="","",DATEVALUE('ESP-DMU'!$C201)),'ESP-DMU'!$C201))</f>
        <v>34176</v>
      </c>
      <c r="E54" s="306">
        <f>IF(ISNUMBER('ESP-DMU'!$D201),'ESP-DMU'!$D201,"")</f>
        <v>16</v>
      </c>
      <c r="F54" s="132">
        <f>IF(ISNUMBER('BLAST-USIT'!$B201),'BLAST-USIT'!$B201,"")</f>
        <v>4.0750000000000002</v>
      </c>
      <c r="G54" s="305">
        <f>IF(ISBLANK('BLAST-USIT'!$C201),"",IF(ISTEXT('BLAST-USIT'!$C201),IF(TRIM('BLAST-USIT'!$C201)="","",DATEVALUE('BLAST-USIT'!$C201)),'BLAST-USIT'!$C201))</f>
        <v>43672</v>
      </c>
      <c r="H54" s="306">
        <f>IF(ISNUMBER('BLAST-USIT'!$D201),'BLAST-USIT'!$D201,"")</f>
        <v>17</v>
      </c>
      <c r="I54" s="132">
        <f>IF(ISNUMBER(DOE21D!$B201),DOE21D!$B201,"")</f>
        <v>4.43</v>
      </c>
      <c r="J54" s="305">
        <f>IF(ISBLANK(DOE21D!$C201),"",IF(ISTEXT(DOE21D!$C201),IF(TRIM(DOE21D!$C201)="","",DATEVALUE(DOE21D!$C201)),DOE21D!$C201))</f>
        <v>43672</v>
      </c>
      <c r="K54" s="306">
        <f>IF(ISNUMBER(DOE21D!$D201),DOE21D!$D201,"")</f>
        <v>17</v>
      </c>
      <c r="L54" s="132">
        <f>IF(ISNUMBER('SRES-SUN'!$B201),'SRES-SUN'!$B201,"")</f>
        <v>4.593</v>
      </c>
      <c r="M54" s="305">
        <f>IF(ISBLANK('SRES-SUN'!$C201),"",IF(ISTEXT('SRES-SUN'!$C201),IF(TRIM('SRES-SUN'!$C201)="","",DATEVALUE('SRES-SUN'!$C201)),'SRES-SUN'!$C201))</f>
        <v>43672</v>
      </c>
      <c r="N54" s="306">
        <f>IF(ISNUMBER('SRES-SUN'!$D201),'SRES-SUN'!$D201,"")</f>
        <v>17</v>
      </c>
      <c r="O54" s="132" t="str">
        <f>IF(ISNUMBER('SRES-BRE'!$B201),'SRES-BRE'!$B201,"")</f>
        <v/>
      </c>
      <c r="P54" s="305" t="str">
        <f>IF(ISBLANK('SRES-BRE'!$C201),"",IF(ISTEXT('SRES-BRE'!$C201),IF(TRIM('SRES-BRE'!$C201)="","",DATEVALUE('SRES-BRE'!$C201)),'SRES-BRE'!$C201))</f>
        <v/>
      </c>
      <c r="Q54" s="306" t="str">
        <f>IF(ISNUMBER('SRES-BRE'!$D201),'SRES-BRE'!$D201,"")</f>
        <v/>
      </c>
      <c r="R54" s="132">
        <f>IF(ISNUMBER(S3PAS!$B201),S3PAS!$B201,"")</f>
        <v>4.2969999999999997</v>
      </c>
      <c r="S54" s="305">
        <f>IF(ISBLANK(S3PAS!$C201),"",IF(ISTEXT(S3PAS!$C201),IF(TRIM(S3PAS!$C201)="","",DATEVALUE(S3PAS!$C201)),S3PAS!$C201))</f>
        <v>43672</v>
      </c>
      <c r="T54" s="306">
        <f>IF(ISNUMBER(S3PAS!$D201),S3PAS!$D201,"")</f>
        <v>17</v>
      </c>
      <c r="U54" s="132">
        <f>IF(ISNUMBER(TRNSYS!$B201),TRNSYS!$B201,"")</f>
        <v>4.2750000000000004</v>
      </c>
      <c r="V54" s="305">
        <f>IF(ISBLANK(TRNSYS!$C201),"",IF(ISTEXT(TRNSYS!$C201),IF(TRIM(TRNSYS!$C201)="","",DATEVALUE(TRNSYS!$C201)),TRNSYS!$C201))</f>
        <v>40020</v>
      </c>
      <c r="W54" s="306">
        <f>IF(ISNUMBER(TRNSYS!$D201),TRNSYS!$D201,"")</f>
        <v>17</v>
      </c>
      <c r="X54" s="132">
        <f>IF(ISNUMBER(TASE!$B201),TASE!$B201,"")</f>
        <v>5.0960000000000001</v>
      </c>
      <c r="Y54" s="305">
        <f>IF(ISBLANK(TASE!$C201),"",IF(ISTEXT(TASE!$C201),IF(TRIM(TASE!$C201)="","",DATEVALUE(TASE!$C201)),TASE!$C201))</f>
        <v>43672</v>
      </c>
      <c r="Z54" s="306">
        <f>IF(ISNUMBER(TASE!$D201),TASE!$D201,"")</f>
        <v>16</v>
      </c>
      <c r="AA54" s="314">
        <f t="shared" si="4"/>
        <v>3.6339999999999999</v>
      </c>
      <c r="AB54" s="115">
        <f t="shared" si="5"/>
        <v>5.0960000000000001</v>
      </c>
      <c r="AC54" s="315">
        <f t="shared" si="6"/>
        <v>4.3428571428571434</v>
      </c>
      <c r="AD54" s="289">
        <f t="shared" si="7"/>
        <v>0.33664473684210527</v>
      </c>
      <c r="AE54" s="303"/>
      <c r="AF54" s="287">
        <f>IF(ISNUMBER(YourData!$B201),YourData!$B201,"")</f>
        <v>3.9232900000000002</v>
      </c>
      <c r="AG54" s="305">
        <f>IF(ISBLANK(YourData!$C201),"",IF(ISTEXT(YourData!$C201),IF(TRIM(YourData!$C201)="","",DATEVALUE(YourData!$C201)),YourData!$C201))</f>
        <v>43672</v>
      </c>
      <c r="AH54" s="307">
        <f>IF(ISNUMBER(YourData!$D201),YourData!$D201,"")</f>
        <v>10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</row>
    <row r="55" spans="1:63" ht="16">
      <c r="B55" s="106" t="s">
        <v>254</v>
      </c>
      <c r="C55" s="132">
        <f>IF(ISNUMBER('ESP-DMU'!$B202),'ESP-DMU'!$B202,"")</f>
        <v>3.0720000000000001</v>
      </c>
      <c r="D55" s="305">
        <f>IF(ISBLANK('ESP-DMU'!$C202),"",IF(ISTEXT('ESP-DMU'!$C202),IF(TRIM('ESP-DMU'!$C202)="","",DATEVALUE('ESP-DMU'!$C202)),'ESP-DMU'!$C202))</f>
        <v>34176</v>
      </c>
      <c r="E55" s="306">
        <f>IF(ISNUMBER('ESP-DMU'!$D202),'ESP-DMU'!$D202,"")</f>
        <v>16</v>
      </c>
      <c r="F55" s="132">
        <f>IF(ISNUMBER('BLAST-USIT'!$B202),'BLAST-USIT'!$B202,"")</f>
        <v>3.7040000000000002</v>
      </c>
      <c r="G55" s="305">
        <f>IF(ISBLANK('BLAST-USIT'!$C202),"",IF(ISTEXT('BLAST-USIT'!$C202),IF(TRIM('BLAST-USIT'!$C202)="","",DATEVALUE('BLAST-USIT'!$C202)),'BLAST-USIT'!$C202))</f>
        <v>43672</v>
      </c>
      <c r="H55" s="306">
        <f>IF(ISNUMBER('BLAST-USIT'!$D202),'BLAST-USIT'!$D202,"")</f>
        <v>17</v>
      </c>
      <c r="I55" s="132">
        <f>IF(ISNUMBER(DOE21D!$B202),DOE21D!$B202,"")</f>
        <v>3.5880000000000001</v>
      </c>
      <c r="J55" s="305">
        <f>IF(ISBLANK(DOE21D!$C202),"",IF(ISTEXT(DOE21D!$C202),IF(TRIM(DOE21D!$C202)="","",DATEVALUE(DOE21D!$C202)),DOE21D!$C202))</f>
        <v>43672</v>
      </c>
      <c r="K55" s="306">
        <f>IF(ISNUMBER(DOE21D!$D202),DOE21D!$D202,"")</f>
        <v>17</v>
      </c>
      <c r="L55" s="132">
        <f>IF(ISNUMBER('SRES-SUN'!$B202),'SRES-SUN'!$B202,"")</f>
        <v>4.1159999999999997</v>
      </c>
      <c r="M55" s="305">
        <f>IF(ISBLANK('SRES-SUN'!$C202),"",IF(ISTEXT('SRES-SUN'!$C202),IF(TRIM('SRES-SUN'!$C202)="","",DATEVALUE('SRES-SUN'!$C202)),'SRES-SUN'!$C202))</f>
        <v>43672</v>
      </c>
      <c r="N55" s="306">
        <f>IF(ISNUMBER('SRES-SUN'!$D202),'SRES-SUN'!$D202,"")</f>
        <v>17</v>
      </c>
      <c r="O55" s="132" t="str">
        <f>IF(ISNUMBER('SRES-BRE'!$B202),'SRES-BRE'!$B202,"")</f>
        <v/>
      </c>
      <c r="P55" s="305" t="str">
        <f>IF(ISBLANK('SRES-BRE'!$C202),"",IF(ISTEXT('SRES-BRE'!$C202),IF(TRIM('SRES-BRE'!$C202)="","",DATEVALUE('SRES-BRE'!$C202)),'SRES-BRE'!$C202))</f>
        <v/>
      </c>
      <c r="Q55" s="306" t="str">
        <f>IF(ISNUMBER('SRES-BRE'!$D202),'SRES-BRE'!$D202,"")</f>
        <v/>
      </c>
      <c r="R55" s="132">
        <f>IF(ISNUMBER(S3PAS!$B202),S3PAS!$B202,"")</f>
        <v>3.665</v>
      </c>
      <c r="S55" s="305">
        <f>IF(ISBLANK(S3PAS!$C202),"",IF(ISTEXT(S3PAS!$C202),IF(TRIM(S3PAS!$C202)="","",DATEVALUE(S3PAS!$C202)),S3PAS!$C202))</f>
        <v>43672</v>
      </c>
      <c r="T55" s="306">
        <f>IF(ISNUMBER(S3PAS!$D202),S3PAS!$D202,"")</f>
        <v>17</v>
      </c>
      <c r="U55" s="132">
        <f>IF(ISNUMBER(TRNSYS!$B202),TRNSYS!$B202,"")</f>
        <v>3.6083333333333298</v>
      </c>
      <c r="V55" s="305">
        <f>IF(ISBLANK(TRNSYS!$C202),"",IF(ISTEXT(TRNSYS!$C202),IF(TRIM(TRNSYS!$C202)="","",DATEVALUE(TRNSYS!$C202)),TRNSYS!$C202))</f>
        <v>40020</v>
      </c>
      <c r="W55" s="306">
        <f>IF(ISNUMBER(TRNSYS!$D202),TRNSYS!$D202,"")</f>
        <v>17</v>
      </c>
      <c r="X55" s="132" t="str">
        <f>IF(ISNUMBER(TASE!$B202),TASE!$B202,"")</f>
        <v/>
      </c>
      <c r="Y55" s="305" t="str">
        <f>IF(ISBLANK(TASE!$C202),"",IF(ISTEXT(TASE!$C202),IF(TRIM(TASE!$C202)="","",DATEVALUE(TASE!$C202)),TASE!$C202))</f>
        <v/>
      </c>
      <c r="Z55" s="306" t="str">
        <f>IF(ISNUMBER(TASE!$D202),TASE!$D202,"")</f>
        <v/>
      </c>
      <c r="AA55" s="314">
        <f t="shared" si="4"/>
        <v>3.0720000000000001</v>
      </c>
      <c r="AB55" s="115">
        <f t="shared" si="5"/>
        <v>4.1159999999999997</v>
      </c>
      <c r="AC55" s="315">
        <f t="shared" si="6"/>
        <v>3.6255555555555552</v>
      </c>
      <c r="AD55" s="289">
        <f t="shared" si="7"/>
        <v>0.28795586883236279</v>
      </c>
      <c r="AE55" s="303"/>
      <c r="AF55" s="287">
        <f>IF(ISNUMBER(YourData!$B202),YourData!$B202,"")</f>
        <v>3.3789099999999999</v>
      </c>
      <c r="AG55" s="305">
        <f>IF(ISBLANK(YourData!$C202),"",IF(ISTEXT(YourData!$C202),IF(TRIM(YourData!$C202)="","",DATEVALUE(YourData!$C202)),YourData!$C202))</f>
        <v>43672</v>
      </c>
      <c r="AH55" s="307">
        <f>IF(ISNUMBER(YourData!$D202),YourData!$D202,"")</f>
        <v>16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</row>
    <row r="56" spans="1:63" ht="16">
      <c r="B56" s="106" t="s">
        <v>313</v>
      </c>
      <c r="C56" s="132">
        <f>IF(ISNUMBER('ESP-DMU'!$B203),'ESP-DMU'!$B203,"")</f>
        <v>6.1609999999999996</v>
      </c>
      <c r="D56" s="305">
        <f>IF(ISBLANK('ESP-DMU'!$C203),"",IF(ISTEXT('ESP-DMU'!$C203),IF(TRIM('ESP-DMU'!$C203)="","",DATEVALUE('ESP-DMU'!$C203)),'ESP-DMU'!$C203))</f>
        <v>34259</v>
      </c>
      <c r="E56" s="306">
        <f>IF(ISNUMBER('ESP-DMU'!$D203),'ESP-DMU'!$D203,"")</f>
        <v>13</v>
      </c>
      <c r="F56" s="132">
        <f>IF(ISNUMBER('BLAST-USIT'!$B203),'BLAST-USIT'!$B203,"")</f>
        <v>5.8920000000000003</v>
      </c>
      <c r="G56" s="305">
        <f>IF(ISBLANK('BLAST-USIT'!$C203),"",IF(ISTEXT('BLAST-USIT'!$C203),IF(TRIM('BLAST-USIT'!$C203)="","",DATEVALUE('BLAST-USIT'!$C203)),'BLAST-USIT'!$C203))</f>
        <v>43754</v>
      </c>
      <c r="H56" s="306">
        <f>IF(ISNUMBER('BLAST-USIT'!$D203),'BLAST-USIT'!$D203,"")</f>
        <v>14</v>
      </c>
      <c r="I56" s="132">
        <f>IF(ISNUMBER(DOE21D!$B203),DOE21D!$B203,"")</f>
        <v>6.5759999999999996</v>
      </c>
      <c r="J56" s="305">
        <f>IF(ISBLANK(DOE21D!$C203),"",IF(ISTEXT(DOE21D!$C203),IF(TRIM(DOE21D!$C203)="","",DATEVALUE(DOE21D!$C203)),DOE21D!$C203))</f>
        <v>43754</v>
      </c>
      <c r="K56" s="306">
        <f>IF(ISNUMBER(DOE21D!$D203),DOE21D!$D203,"")</f>
        <v>14</v>
      </c>
      <c r="L56" s="132">
        <f>IF(ISNUMBER('SRES-SUN'!$B203),'SRES-SUN'!$B203,"")</f>
        <v>6.7759999999999998</v>
      </c>
      <c r="M56" s="305">
        <f>IF(ISBLANK('SRES-SUN'!$C203),"",IF(ISTEXT('SRES-SUN'!$C203),IF(TRIM('SRES-SUN'!$C203)="","",DATEVALUE('SRES-SUN'!$C203)),'SRES-SUN'!$C203))</f>
        <v>43754</v>
      </c>
      <c r="N56" s="306">
        <f>IF(ISNUMBER('SRES-SUN'!$D203),'SRES-SUN'!$D203,"")</f>
        <v>14</v>
      </c>
      <c r="O56" s="132" t="str">
        <f>IF(ISNUMBER('SRES-BRE'!$B203),'SRES-BRE'!$B203,"")</f>
        <v/>
      </c>
      <c r="P56" s="305" t="str">
        <f>IF(ISBLANK('SRES-BRE'!$C203),"",IF(ISTEXT('SRES-BRE'!$C203),IF(TRIM('SRES-BRE'!$C203)="","",DATEVALUE('SRES-BRE'!$C203)),'SRES-BRE'!$C203))</f>
        <v/>
      </c>
      <c r="Q56" s="306" t="str">
        <f>IF(ISNUMBER('SRES-BRE'!$D203),'SRES-BRE'!$D203,"")</f>
        <v/>
      </c>
      <c r="R56" s="132">
        <f>IF(ISNUMBER(S3PAS!$B203),S3PAS!$B203,"")</f>
        <v>6.25</v>
      </c>
      <c r="S56" s="305">
        <f>IF(ISBLANK(S3PAS!$C203),"",IF(ISTEXT(S3PAS!$C203),IF(TRIM(S3PAS!$C203)="","",DATEVALUE(S3PAS!$C203)),S3PAS!$C203))</f>
        <v>43794</v>
      </c>
      <c r="T56" s="306">
        <f>IF(ISNUMBER(S3PAS!$D203),S3PAS!$D203,"")</f>
        <v>14</v>
      </c>
      <c r="U56" s="132">
        <f>IF(ISNUMBER(TRNSYS!$B203),TRNSYS!$B203,"")</f>
        <v>6.44166666666667</v>
      </c>
      <c r="V56" s="305">
        <f>IF(ISBLANK(TRNSYS!$C203),"",IF(ISTEXT(TRNSYS!$C203),IF(TRIM(TRNSYS!$C203)="","",DATEVALUE(TRNSYS!$C203)),TRNSYS!$C203))</f>
        <v>40102</v>
      </c>
      <c r="W56" s="306">
        <f>IF(ISNUMBER(TRNSYS!$D203),TRNSYS!$D203,"")</f>
        <v>14</v>
      </c>
      <c r="X56" s="132">
        <f>IF(ISNUMBER(TASE!$B203),TASE!$B203,"")</f>
        <v>6.7709999999999999</v>
      </c>
      <c r="Y56" s="305">
        <f>IF(ISBLANK(TASE!$C203),"",IF(ISTEXT(TASE!$C203),IF(TRIM(TASE!$C203)="","",DATEVALUE(TASE!$C203)),TASE!$C203))</f>
        <v>43755</v>
      </c>
      <c r="Z56" s="306">
        <f>IF(ISNUMBER(TASE!$D203),TASE!$D203,"")</f>
        <v>14</v>
      </c>
      <c r="AA56" s="314">
        <f t="shared" si="4"/>
        <v>5.8920000000000003</v>
      </c>
      <c r="AB56" s="115">
        <f t="shared" si="5"/>
        <v>6.7759999999999998</v>
      </c>
      <c r="AC56" s="315">
        <f t="shared" si="6"/>
        <v>6.4096666666666673</v>
      </c>
      <c r="AD56" s="289">
        <f t="shared" si="7"/>
        <v>0.13791668833532675</v>
      </c>
      <c r="AE56" s="303"/>
      <c r="AF56" s="287">
        <f>IF(ISNUMBER(YourData!$B203),YourData!$B203,"")</f>
        <v>6.5055800000000001</v>
      </c>
      <c r="AG56" s="305">
        <f>IF(ISBLANK(YourData!$C203),"",IF(ISTEXT(YourData!$C203),IF(TRIM(YourData!$C203)="","",DATEVALUE(YourData!$C203)),YourData!$C203))</f>
        <v>43755</v>
      </c>
      <c r="AH56" s="307">
        <f>IF(ISNUMBER(YourData!$D203),YourData!$D203,"")</f>
        <v>13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</row>
    <row r="57" spans="1:63" ht="16">
      <c r="B57" s="108" t="s">
        <v>255</v>
      </c>
      <c r="C57" s="144">
        <f>IF(ISNUMBER('ESP-DMU'!$B204),'ESP-DMU'!$B204,"")</f>
        <v>6.0309999999999997</v>
      </c>
      <c r="D57" s="308">
        <f>IF(ISBLANK('ESP-DMU'!$C204),"",IF(ISTEXT('ESP-DMU'!$C204),IF(TRIM('ESP-DMU'!$C204)="","",DATEVALUE('ESP-DMU'!$C204)),'ESP-DMU'!$C204))</f>
        <v>34259</v>
      </c>
      <c r="E57" s="309">
        <f>IF(ISNUMBER('ESP-DMU'!$D204),'ESP-DMU'!$D204,"")</f>
        <v>13</v>
      </c>
      <c r="F57" s="144">
        <f>IF(ISNUMBER('BLAST-USIT'!$B204),'BLAST-USIT'!$B204,"")</f>
        <v>5.8310000000000004</v>
      </c>
      <c r="G57" s="308">
        <f>IF(ISBLANK('BLAST-USIT'!$C204),"",IF(ISTEXT('BLAST-USIT'!$C204),IF(TRIM('BLAST-USIT'!$C204)="","",DATEVALUE('BLAST-USIT'!$C204)),'BLAST-USIT'!$C204))</f>
        <v>43754</v>
      </c>
      <c r="H57" s="309">
        <f>IF(ISNUMBER('BLAST-USIT'!$D204),'BLAST-USIT'!$D204,"")</f>
        <v>14</v>
      </c>
      <c r="I57" s="144">
        <f>IF(ISNUMBER(DOE21D!$B204),DOE21D!$B204,"")</f>
        <v>6.516</v>
      </c>
      <c r="J57" s="308">
        <f>IF(ISBLANK(DOE21D!$C204),"",IF(ISTEXT(DOE21D!$C204),IF(TRIM(DOE21D!$C204)="","",DATEVALUE(DOE21D!$C204)),DOE21D!$C204))</f>
        <v>43754</v>
      </c>
      <c r="K57" s="309">
        <f>IF(ISNUMBER(DOE21D!$D204),DOE21D!$D204,"")</f>
        <v>14</v>
      </c>
      <c r="L57" s="144">
        <f>IF(ISNUMBER('SRES-SUN'!$B204),'SRES-SUN'!$B204,"")</f>
        <v>6.6710000000000003</v>
      </c>
      <c r="M57" s="308">
        <f>IF(ISBLANK('SRES-SUN'!$C204),"",IF(ISTEXT('SRES-SUN'!$C204),IF(TRIM('SRES-SUN'!$C204)="","",DATEVALUE('SRES-SUN'!$C204)),'SRES-SUN'!$C204))</f>
        <v>43754</v>
      </c>
      <c r="N57" s="309">
        <f>IF(ISNUMBER('SRES-SUN'!$D204),'SRES-SUN'!$D204,"")</f>
        <v>14</v>
      </c>
      <c r="O57" s="144" t="str">
        <f>IF(ISNUMBER('SRES-BRE'!$B204),'SRES-BRE'!$B204,"")</f>
        <v/>
      </c>
      <c r="P57" s="308" t="str">
        <f>IF(ISBLANK('SRES-BRE'!$C204),"",IF(ISTEXT('SRES-BRE'!$C204),IF(TRIM('SRES-BRE'!$C204)="","",DATEVALUE('SRES-BRE'!$C204)),'SRES-BRE'!$C204))</f>
        <v/>
      </c>
      <c r="Q57" s="309" t="str">
        <f>IF(ISNUMBER('SRES-BRE'!$D204),'SRES-BRE'!$D204,"")</f>
        <v/>
      </c>
      <c r="R57" s="144">
        <f>IF(ISNUMBER(S3PAS!$B204),S3PAS!$B204,"")</f>
        <v>6.1429999999999998</v>
      </c>
      <c r="S57" s="308">
        <f>IF(ISBLANK(S3PAS!$C204),"",IF(ISTEXT(S3PAS!$C204),IF(TRIM(S3PAS!$C204)="","",DATEVALUE(S3PAS!$C204)),S3PAS!$C204))</f>
        <v>43794</v>
      </c>
      <c r="T57" s="309">
        <f>IF(ISNUMBER(S3PAS!$D204),S3PAS!$D204,"")</f>
        <v>14</v>
      </c>
      <c r="U57" s="144">
        <f>IF(ISNUMBER(TRNSYS!$B204),TRNSYS!$B204,"")</f>
        <v>6.37777777777778</v>
      </c>
      <c r="V57" s="308">
        <f>IF(ISBLANK(TRNSYS!$C204),"",IF(ISTEXT(TRNSYS!$C204),IF(TRIM(TRNSYS!$C204)="","",DATEVALUE(TRNSYS!$C204)),TRNSYS!$C204))</f>
        <v>40103</v>
      </c>
      <c r="W57" s="309">
        <f>IF(ISNUMBER(TRNSYS!$D204),TRNSYS!$D204,"")</f>
        <v>14</v>
      </c>
      <c r="X57" s="144">
        <f>IF(ISNUMBER(TASE!$B204),TASE!$B204,"")</f>
        <v>6.6790000000000003</v>
      </c>
      <c r="Y57" s="308">
        <f>IF(ISBLANK(TASE!$C204),"",IF(ISTEXT(TASE!$C204),IF(TRIM(TASE!$C204)="","",DATEVALUE(TASE!$C204)),TASE!$C204))</f>
        <v>43755</v>
      </c>
      <c r="Z57" s="309">
        <f>IF(ISNUMBER(TASE!$D204),TASE!$D204,"")</f>
        <v>14</v>
      </c>
      <c r="AA57" s="175">
        <f t="shared" si="4"/>
        <v>5.8310000000000004</v>
      </c>
      <c r="AB57" s="143">
        <f t="shared" si="5"/>
        <v>6.6790000000000003</v>
      </c>
      <c r="AC57" s="316">
        <f t="shared" si="6"/>
        <v>6.321253968253969</v>
      </c>
      <c r="AD57" s="300">
        <f t="shared" si="7"/>
        <v>0.13415059800772899</v>
      </c>
      <c r="AE57" s="303"/>
      <c r="AF57" s="298">
        <f>IF(ISNUMBER(YourData!$B204),YourData!$B204,"")</f>
        <v>6.4302200000000003</v>
      </c>
      <c r="AG57" s="308">
        <f>IF(ISBLANK(YourData!$C204),"",IF(ISTEXT(YourData!$C204),IF(TRIM(YourData!$C204)="","",DATEVALUE(YourData!$C204)),YourData!$C204))</f>
        <v>43755</v>
      </c>
      <c r="AH57" s="310">
        <f>IF(ISNUMBER(YourData!$D204),YourData!$D204,"")</f>
        <v>13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</row>
    <row r="58" spans="1:63" ht="16">
      <c r="B58" s="106" t="s">
        <v>256</v>
      </c>
      <c r="C58" s="132">
        <f>IF(ISNUMBER('ESP-DMU'!$B205),'ESP-DMU'!$B205,"")</f>
        <v>2.8879999999999999</v>
      </c>
      <c r="D58" s="305">
        <f>IF(ISBLANK('ESP-DMU'!$C205),"",IF(ISTEXT('ESP-DMU'!$C205),IF(TRIM('ESP-DMU'!$C205)="","",DATEVALUE('ESP-DMU'!$C205)),'ESP-DMU'!$C205))</f>
        <v>34259</v>
      </c>
      <c r="E58" s="306">
        <f>IF(ISNUMBER('ESP-DMU'!$D205),'ESP-DMU'!$D205,"")</f>
        <v>14</v>
      </c>
      <c r="F58" s="132">
        <f>IF(ISNUMBER('BLAST-USIT'!$B205),'BLAST-USIT'!$B205,"")</f>
        <v>3.1549999999999998</v>
      </c>
      <c r="G58" s="305">
        <f>IF(ISBLANK('BLAST-USIT'!$C205),"",IF(ISTEXT('BLAST-USIT'!$C205),IF(TRIM('BLAST-USIT'!$C205)="","",DATEVALUE('BLAST-USIT'!$C205)),'BLAST-USIT'!$C205))</f>
        <v>43744</v>
      </c>
      <c r="H58" s="306">
        <f>IF(ISNUMBER('BLAST-USIT'!$D205),'BLAST-USIT'!$D205,"")</f>
        <v>15</v>
      </c>
      <c r="I58" s="132">
        <f>IF(ISNUMBER(DOE21D!$B205),DOE21D!$B205,"")</f>
        <v>3.4580000000000002</v>
      </c>
      <c r="J58" s="305">
        <f>IF(ISBLANK(DOE21D!$C205),"",IF(ISTEXT(DOE21D!$C205),IF(TRIM(DOE21D!$C205)="","",DATEVALUE(DOE21D!$C205)),DOE21D!$C205))</f>
        <v>43755</v>
      </c>
      <c r="K58" s="306">
        <f>IF(ISNUMBER(DOE21D!$D205),DOE21D!$D205,"")</f>
        <v>14</v>
      </c>
      <c r="L58" s="132">
        <f>IF(ISNUMBER('SRES-SUN'!$B205),'SRES-SUN'!$B205,"")</f>
        <v>3.871</v>
      </c>
      <c r="M58" s="305">
        <f>IF(ISBLANK('SRES-SUN'!$C205),"",IF(ISTEXT('SRES-SUN'!$C205),IF(TRIM('SRES-SUN'!$C205)="","",DATEVALUE('SRES-SUN'!$C205)),'SRES-SUN'!$C205))</f>
        <v>43755</v>
      </c>
      <c r="N58" s="306">
        <f>IF(ISNUMBER('SRES-SUN'!$D205),'SRES-SUN'!$D205,"")</f>
        <v>14</v>
      </c>
      <c r="O58" s="132" t="str">
        <f>IF(ISNUMBER('SRES-BRE'!$B205),'SRES-BRE'!$B205,"")</f>
        <v/>
      </c>
      <c r="P58" s="305" t="str">
        <f>IF(ISBLANK('SRES-BRE'!$C205),"",IF(ISTEXT('SRES-BRE'!$C205),IF(TRIM('SRES-BRE'!$C205)="","",DATEVALUE('SRES-BRE'!$C205)),'SRES-BRE'!$C205))</f>
        <v/>
      </c>
      <c r="Q58" s="306" t="str">
        <f>IF(ISNUMBER('SRES-BRE'!$D205),'SRES-BRE'!$D205,"")</f>
        <v/>
      </c>
      <c r="R58" s="132">
        <f>IF(ISNUMBER(S3PAS!$B205),S3PAS!$B205,"")</f>
        <v>3.3340000000000001</v>
      </c>
      <c r="S58" s="305">
        <f>IF(ISBLANK(S3PAS!$C205),"",IF(ISTEXT(S3PAS!$C205),IF(TRIM(S3PAS!$C205)="","",DATEVALUE(S3PAS!$C205)),S3PAS!$C205))</f>
        <v>43755</v>
      </c>
      <c r="T58" s="306">
        <f>IF(ISNUMBER(S3PAS!$D205),S3PAS!$D205,"")</f>
        <v>15</v>
      </c>
      <c r="U58" s="132">
        <f>IF(ISNUMBER(TRNSYS!$B205),TRNSYS!$B205,"")</f>
        <v>3.56666666666667</v>
      </c>
      <c r="V58" s="305">
        <f>IF(ISBLANK(TRNSYS!$C205),"",IF(ISTEXT(TRNSYS!$C205),IF(TRIM(TRNSYS!$C205)="","",DATEVALUE(TRNSYS!$C205)),TRNSYS!$C205))</f>
        <v>40103</v>
      </c>
      <c r="W58" s="306">
        <f>IF(ISNUMBER(TRNSYS!$D205),TRNSYS!$D205,"")</f>
        <v>15</v>
      </c>
      <c r="X58" s="132">
        <f>IF(ISNUMBER(TASE!$B205),TASE!$B205,"")</f>
        <v>3.4569999999999999</v>
      </c>
      <c r="Y58" s="305">
        <f>IF(ISBLANK(TASE!$C205),"",IF(ISTEXT(TASE!$C205),IF(TRIM(TASE!$C205)="","",DATEVALUE(TASE!$C205)),TASE!$C205))</f>
        <v>43755</v>
      </c>
      <c r="Z58" s="306">
        <f>IF(ISNUMBER(TASE!$D205),TASE!$D205,"")</f>
        <v>15</v>
      </c>
      <c r="AA58" s="314">
        <f t="shared" si="4"/>
        <v>2.8879999999999999</v>
      </c>
      <c r="AB58" s="115">
        <f t="shared" si="5"/>
        <v>3.871</v>
      </c>
      <c r="AC58" s="315">
        <f t="shared" si="6"/>
        <v>3.3899523809523813</v>
      </c>
      <c r="AD58" s="289">
        <f t="shared" si="7"/>
        <v>0.28997457472362304</v>
      </c>
      <c r="AE58" s="303"/>
      <c r="AF58" s="287">
        <f>IF(ISNUMBER(YourData!$B205),YourData!$B205,"")</f>
        <v>3.2541500000000001</v>
      </c>
      <c r="AG58" s="305">
        <f>IF(ISBLANK(YourData!$C205),"",IF(ISTEXT(YourData!$C205),IF(TRIM(YourData!$C205)="","",DATEVALUE(YourData!$C205)),YourData!$C205))</f>
        <v>43755</v>
      </c>
      <c r="AH58" s="307">
        <f>IF(ISNUMBER(YourData!$D205),YourData!$D205,"")</f>
        <v>14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</row>
    <row r="59" spans="1:63" ht="16">
      <c r="B59" s="106" t="s">
        <v>257</v>
      </c>
      <c r="C59" s="132">
        <f>IF(ISNUMBER('ESP-DMU'!$B206),'ESP-DMU'!$B206,"")</f>
        <v>1.8959999999999999</v>
      </c>
      <c r="D59" s="305">
        <f>IF(ISBLANK('ESP-DMU'!$C206),"",IF(ISTEXT('ESP-DMU'!$C206),IF(TRIM('ESP-DMU'!$C206)="","",DATEVALUE('ESP-DMU'!$C206)),'ESP-DMU'!$C206))</f>
        <v>34259</v>
      </c>
      <c r="E59" s="306">
        <f>IF(ISNUMBER('ESP-DMU'!$D206),'ESP-DMU'!$D206,"")</f>
        <v>15</v>
      </c>
      <c r="F59" s="132">
        <f>IF(ISNUMBER('BLAST-USIT'!$B206),'BLAST-USIT'!$B206,"")</f>
        <v>2.5</v>
      </c>
      <c r="G59" s="305">
        <f>IF(ISBLANK('BLAST-USIT'!$C206),"",IF(ISTEXT('BLAST-USIT'!$C206),IF(TRIM('BLAST-USIT'!$C206)="","",DATEVALUE('BLAST-USIT'!$C206)),'BLAST-USIT'!$C206))</f>
        <v>43759</v>
      </c>
      <c r="H59" s="306">
        <f>IF(ISNUMBER('BLAST-USIT'!$D206),'BLAST-USIT'!$D206,"")</f>
        <v>15</v>
      </c>
      <c r="I59" s="132">
        <f>IF(ISNUMBER(DOE21D!$B206),DOE21D!$B206,"")</f>
        <v>2.3359999999999999</v>
      </c>
      <c r="J59" s="305">
        <f>IF(ISBLANK(DOE21D!$C206),"",IF(ISTEXT(DOE21D!$C206),IF(TRIM(DOE21D!$C206)="","",DATEVALUE(DOE21D!$C206)),DOE21D!$C206))</f>
        <v>43755</v>
      </c>
      <c r="K59" s="306">
        <f>IF(ISNUMBER(DOE21D!$D206),DOE21D!$D206,"")</f>
        <v>15</v>
      </c>
      <c r="L59" s="132">
        <f>IF(ISNUMBER('SRES-SUN'!$B206),'SRES-SUN'!$B206,"")</f>
        <v>3.2770000000000001</v>
      </c>
      <c r="M59" s="305">
        <f>IF(ISBLANK('SRES-SUN'!$C206),"",IF(ISTEXT('SRES-SUN'!$C206),IF(TRIM('SRES-SUN'!$C206)="","",DATEVALUE('SRES-SUN'!$C206)),'SRES-SUN'!$C206))</f>
        <v>43755</v>
      </c>
      <c r="N59" s="306">
        <f>IF(ISNUMBER('SRES-SUN'!$D206),'SRES-SUN'!$D206,"")</f>
        <v>15</v>
      </c>
      <c r="O59" s="132" t="str">
        <f>IF(ISNUMBER('SRES-BRE'!$B206),'SRES-BRE'!$B206,"")</f>
        <v/>
      </c>
      <c r="P59" s="305" t="str">
        <f>IF(ISBLANK('SRES-BRE'!$C206),"",IF(ISTEXT('SRES-BRE'!$C206),IF(TRIM('SRES-BRE'!$C206)="","",DATEVALUE('SRES-BRE'!$C206)),'SRES-BRE'!$C206))</f>
        <v/>
      </c>
      <c r="Q59" s="306" t="str">
        <f>IF(ISNUMBER('SRES-BRE'!$D206),'SRES-BRE'!$D206,"")</f>
        <v/>
      </c>
      <c r="R59" s="132">
        <f>IF(ISNUMBER(S3PAS!$B206),S3PAS!$B206,"")</f>
        <v>2.786</v>
      </c>
      <c r="S59" s="305">
        <f>IF(ISBLANK(S3PAS!$C206),"",IF(ISTEXT(S3PAS!$C206),IF(TRIM(S3PAS!$C206)="","",DATEVALUE(S3PAS!$C206)),S3PAS!$C206))</f>
        <v>43755</v>
      </c>
      <c r="T59" s="306">
        <f>IF(ISNUMBER(S3PAS!$D206),S3PAS!$D206,"")</f>
        <v>15</v>
      </c>
      <c r="U59" s="132">
        <f>IF(ISNUMBER(TRNSYS!$B206),TRNSYS!$B206,"")</f>
        <v>2.7916666666666701</v>
      </c>
      <c r="V59" s="305">
        <f>IF(ISBLANK(TRNSYS!$C206),"",IF(ISTEXT(TRNSYS!$C206),IF(TRIM(TRNSYS!$C206)="","",DATEVALUE(TRNSYS!$C206)),TRNSYS!$C206))</f>
        <v>40103</v>
      </c>
      <c r="W59" s="306">
        <f>IF(ISNUMBER(TRNSYS!$D206),TRNSYS!$D206,"")</f>
        <v>15</v>
      </c>
      <c r="X59" s="132">
        <f>IF(ISNUMBER(TASE!$B206),TASE!$B206,"")</f>
        <v>3.1469999999999998</v>
      </c>
      <c r="Y59" s="305">
        <f>IF(ISBLANK(TASE!$C206),"",IF(ISTEXT(TASE!$C206),IF(TRIM(TASE!$C206)="","",DATEVALUE(TASE!$C206)),TASE!$C206))</f>
        <v>43755</v>
      </c>
      <c r="Z59" s="306">
        <f>IF(ISNUMBER(TASE!$D206),TASE!$D206,"")</f>
        <v>15</v>
      </c>
      <c r="AA59" s="314">
        <f t="shared" si="4"/>
        <v>1.8959999999999999</v>
      </c>
      <c r="AB59" s="115">
        <f t="shared" si="5"/>
        <v>3.2770000000000001</v>
      </c>
      <c r="AC59" s="315">
        <f t="shared" si="6"/>
        <v>2.6762380952380953</v>
      </c>
      <c r="AD59" s="289">
        <f t="shared" si="7"/>
        <v>0.51602284656856645</v>
      </c>
      <c r="AE59" s="303"/>
      <c r="AF59" s="287">
        <f>IF(ISNUMBER(YourData!$B206),YourData!$B206,"")</f>
        <v>2.5770400000000002</v>
      </c>
      <c r="AG59" s="305">
        <f>IF(ISBLANK(YourData!$C206),"",IF(ISTEXT(YourData!$C206),IF(TRIM(YourData!$C206)="","",DATEVALUE(YourData!$C206)),YourData!$C206))</f>
        <v>43755</v>
      </c>
      <c r="AH59" s="307">
        <f>IF(ISNUMBER(YourData!$D206),YourData!$D206,"")</f>
        <v>14</v>
      </c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</row>
    <row r="60" spans="1:63" ht="16">
      <c r="B60" s="106" t="s">
        <v>258</v>
      </c>
      <c r="C60" s="132">
        <f>IF(ISNUMBER('ESP-DMU'!$B207),'ESP-DMU'!$B207,"")</f>
        <v>2.3849999999999998</v>
      </c>
      <c r="D60" s="305">
        <f>IF(ISBLANK('ESP-DMU'!$C207),"",IF(ISTEXT('ESP-DMU'!$C207),IF(TRIM('ESP-DMU'!$C207)="","",DATEVALUE('ESP-DMU'!$C207)),'ESP-DMU'!$C207))</f>
        <v>34176</v>
      </c>
      <c r="E60" s="306">
        <f>IF(ISNUMBER('ESP-DMU'!$D207),'ESP-DMU'!$D207,"")</f>
        <v>16</v>
      </c>
      <c r="F60" s="132">
        <f>IF(ISNUMBER('BLAST-USIT'!$B207),'BLAST-USIT'!$B207,"")</f>
        <v>2.9329999999999998</v>
      </c>
      <c r="G60" s="305">
        <f>IF(ISBLANK('BLAST-USIT'!$C207),"",IF(ISTEXT('BLAST-USIT'!$C207),IF(TRIM('BLAST-USIT'!$C207)="","",DATEVALUE('BLAST-USIT'!$C207)),'BLAST-USIT'!$C207))</f>
        <v>43672</v>
      </c>
      <c r="H60" s="306">
        <f>IF(ISNUMBER('BLAST-USIT'!$D207),'BLAST-USIT'!$D207,"")</f>
        <v>17</v>
      </c>
      <c r="I60" s="132">
        <f>IF(ISNUMBER(DOE21D!$B207),DOE21D!$B207,"")</f>
        <v>3.109</v>
      </c>
      <c r="J60" s="305">
        <f>IF(ISBLANK(DOE21D!$C207),"",IF(ISTEXT(DOE21D!$C207),IF(TRIM(DOE21D!$C207)="","",DATEVALUE(DOE21D!$C207)),DOE21D!$C207))</f>
        <v>43672</v>
      </c>
      <c r="K60" s="306">
        <f>IF(ISNUMBER(DOE21D!$D207),DOE21D!$D207,"")</f>
        <v>17</v>
      </c>
      <c r="L60" s="132">
        <f>IF(ISNUMBER('SRES-SUN'!$B207),'SRES-SUN'!$B207,"")</f>
        <v>3.4870000000000001</v>
      </c>
      <c r="M60" s="305">
        <f>IF(ISBLANK('SRES-SUN'!$C207),"",IF(ISTEXT('SRES-SUN'!$C207),IF(TRIM('SRES-SUN'!$C207)="","",DATEVALUE('SRES-SUN'!$C207)),'SRES-SUN'!$C207))</f>
        <v>43672</v>
      </c>
      <c r="N60" s="306">
        <f>IF(ISNUMBER('SRES-SUN'!$D207),'SRES-SUN'!$D207,"")</f>
        <v>17</v>
      </c>
      <c r="O60" s="132" t="str">
        <f>IF(ISNUMBER('SRES-BRE'!$B207),'SRES-BRE'!$B207,"")</f>
        <v/>
      </c>
      <c r="P60" s="305" t="str">
        <f>IF(ISBLANK('SRES-BRE'!$C207),"",IF(ISTEXT('SRES-BRE'!$C207),IF(TRIM('SRES-BRE'!$C207)="","",DATEVALUE('SRES-BRE'!$C207)),'SRES-BRE'!$C207))</f>
        <v/>
      </c>
      <c r="Q60" s="306" t="str">
        <f>IF(ISNUMBER('SRES-BRE'!$D207),'SRES-BRE'!$D207,"")</f>
        <v/>
      </c>
      <c r="R60" s="132">
        <f>IF(ISNUMBER(S3PAS!$B207),S3PAS!$B207,"")</f>
        <v>3.0710000000000002</v>
      </c>
      <c r="S60" s="305">
        <f>IF(ISBLANK(S3PAS!$C207),"",IF(ISTEXT(S3PAS!$C207),IF(TRIM(S3PAS!$C207)="","",DATEVALUE(S3PAS!$C207)),S3PAS!$C207))</f>
        <v>43672</v>
      </c>
      <c r="T60" s="306">
        <f>IF(ISNUMBER(S3PAS!$D207),S3PAS!$D207,"")</f>
        <v>17</v>
      </c>
      <c r="U60" s="132">
        <f>IF(ISNUMBER(TRNSYS!$B207),TRNSYS!$B207,"")</f>
        <v>3.05</v>
      </c>
      <c r="V60" s="305">
        <f>IF(ISBLANK(TRNSYS!$C207),"",IF(ISTEXT(TRNSYS!$C207),IF(TRIM(TRNSYS!$C207)="","",DATEVALUE(TRNSYS!$C207)),TRNSYS!$C207))</f>
        <v>40020</v>
      </c>
      <c r="W60" s="306">
        <f>IF(ISNUMBER(TRNSYS!$D207),TRNSYS!$D207,"")</f>
        <v>17</v>
      </c>
      <c r="X60" s="132">
        <f>IF(ISNUMBER(TASE!$B207),TASE!$B207,"")</f>
        <v>3.5049999999999999</v>
      </c>
      <c r="Y60" s="305">
        <f>IF(ISBLANK(TASE!$C207),"",IF(ISTEXT(TASE!$C207),IF(TRIM(TASE!$C207)="","",DATEVALUE(TASE!$C207)),TASE!$C207))</f>
        <v>43672</v>
      </c>
      <c r="Z60" s="306">
        <f>IF(ISNUMBER(TASE!$D207),TASE!$D207,"")</f>
        <v>17</v>
      </c>
      <c r="AA60" s="314">
        <f t="shared" si="4"/>
        <v>2.3849999999999998</v>
      </c>
      <c r="AB60" s="115">
        <f t="shared" si="5"/>
        <v>3.5049999999999999</v>
      </c>
      <c r="AC60" s="315">
        <f t="shared" si="6"/>
        <v>3.077142857142857</v>
      </c>
      <c r="AD60" s="289">
        <f t="shared" si="7"/>
        <v>0.36397400185701029</v>
      </c>
      <c r="AE60" s="303"/>
      <c r="AF60" s="287">
        <f>IF(ISNUMBER(YourData!$B207),YourData!$B207,"")</f>
        <v>2.7810999999999999</v>
      </c>
      <c r="AG60" s="305">
        <f>IF(ISBLANK(YourData!$C207),"",IF(ISTEXT(YourData!$C207),IF(TRIM(YourData!$C207)="","",DATEVALUE(YourData!$C207)),YourData!$C207))</f>
        <v>43672</v>
      </c>
      <c r="AH60" s="307">
        <f>IF(ISNUMBER(YourData!$D207),YourData!$D207,"")</f>
        <v>17</v>
      </c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</row>
    <row r="61" spans="1:63" ht="16">
      <c r="B61" s="106" t="s">
        <v>259</v>
      </c>
      <c r="C61" s="132">
        <f>IF(ISNUMBER('ESP-DMU'!$B208),'ESP-DMU'!$B208,"")</f>
        <v>1.873</v>
      </c>
      <c r="D61" s="305">
        <f>IF(ISBLANK('ESP-DMU'!$C208),"",IF(ISTEXT('ESP-DMU'!$C208),IF(TRIM('ESP-DMU'!$C208)="","",DATEVALUE('ESP-DMU'!$C208)),'ESP-DMU'!$C208))</f>
        <v>34176</v>
      </c>
      <c r="E61" s="306">
        <f>IF(ISNUMBER('ESP-DMU'!$D208),'ESP-DMU'!$D208,"")</f>
        <v>17</v>
      </c>
      <c r="F61" s="132">
        <f>IF(ISNUMBER('BLAST-USIT'!$B208),'BLAST-USIT'!$B208,"")</f>
        <v>2.5459999999999998</v>
      </c>
      <c r="G61" s="305">
        <f>IF(ISBLANK('BLAST-USIT'!$C208),"",IF(ISTEXT('BLAST-USIT'!$C208),IF(TRIM('BLAST-USIT'!$C208)="","",DATEVALUE('BLAST-USIT'!$C208)),'BLAST-USIT'!$C208))</f>
        <v>43672</v>
      </c>
      <c r="H61" s="306">
        <f>IF(ISNUMBER('BLAST-USIT'!$D208),'BLAST-USIT'!$D208,"")</f>
        <v>17</v>
      </c>
      <c r="I61" s="132">
        <f>IF(ISNUMBER(DOE21D!$B208),DOE21D!$B208,"")</f>
        <v>2.3879999999999999</v>
      </c>
      <c r="J61" s="305">
        <f>IF(ISBLANK(DOE21D!$C208),"",IF(ISTEXT(DOE21D!$C208),IF(TRIM(DOE21D!$C208)="","",DATEVALUE(DOE21D!$C208)),DOE21D!$C208))</f>
        <v>43672</v>
      </c>
      <c r="K61" s="306">
        <f>IF(ISNUMBER(DOE21D!$D208),DOE21D!$D208,"")</f>
        <v>18</v>
      </c>
      <c r="L61" s="132">
        <f>IF(ISNUMBER('SRES-SUN'!$B208),'SRES-SUN'!$B208,"")</f>
        <v>3.08</v>
      </c>
      <c r="M61" s="305">
        <f>IF(ISBLANK('SRES-SUN'!$C208),"",IF(ISTEXT('SRES-SUN'!$C208),IF(TRIM('SRES-SUN'!$C208)="","",DATEVALUE('SRES-SUN'!$C208)),'SRES-SUN'!$C208))</f>
        <v>43672</v>
      </c>
      <c r="N61" s="306">
        <f>IF(ISNUMBER('SRES-SUN'!$D208),'SRES-SUN'!$D208,"")</f>
        <v>17</v>
      </c>
      <c r="O61" s="132" t="str">
        <f>IF(ISNUMBER('SRES-BRE'!$B208),'SRES-BRE'!$B208,"")</f>
        <v/>
      </c>
      <c r="P61" s="305" t="str">
        <f>IF(ISBLANK('SRES-BRE'!$C208),"",IF(ISTEXT('SRES-BRE'!$C208),IF(TRIM('SRES-BRE'!$C208)="","",DATEVALUE('SRES-BRE'!$C208)),'SRES-BRE'!$C208))</f>
        <v/>
      </c>
      <c r="Q61" s="306" t="str">
        <f>IF(ISNUMBER('SRES-BRE'!$D208),'SRES-BRE'!$D208,"")</f>
        <v/>
      </c>
      <c r="R61" s="132">
        <f>IF(ISNUMBER(S3PAS!$B208),S3PAS!$B208,"")</f>
        <v>2.4860000000000002</v>
      </c>
      <c r="S61" s="305">
        <f>IF(ISBLANK(S3PAS!$C208),"",IF(ISTEXT(S3PAS!$C208),IF(TRIM(S3PAS!$C208)="","",DATEVALUE(S3PAS!$C208)),S3PAS!$C208))</f>
        <v>43672</v>
      </c>
      <c r="T61" s="306">
        <f>IF(ISNUMBER(S3PAS!$D208),S3PAS!$D208,"")</f>
        <v>17</v>
      </c>
      <c r="U61" s="132">
        <f>IF(ISNUMBER(TRNSYS!$B208),TRNSYS!$B208,"")</f>
        <v>2.49833333333333</v>
      </c>
      <c r="V61" s="305">
        <f>IF(ISBLANK(TRNSYS!$C208),"",IF(ISTEXT(TRNSYS!$C208),IF(TRIM(TRNSYS!$C208)="","",DATEVALUE(TRNSYS!$C208)),TRNSYS!$C208))</f>
        <v>40020</v>
      </c>
      <c r="W61" s="306">
        <f>IF(ISNUMBER(TRNSYS!$D208),TRNSYS!$D208,"")</f>
        <v>17</v>
      </c>
      <c r="X61" s="132" t="str">
        <f>IF(ISNUMBER(TASE!$B208),TASE!$B208,"")</f>
        <v/>
      </c>
      <c r="Y61" s="305" t="str">
        <f>IF(ISBLANK(TASE!$C208),"",IF(ISTEXT(TASE!$C208),IF(TRIM(TASE!$C208)="","",DATEVALUE(TASE!$C208)),TASE!$C208))</f>
        <v/>
      </c>
      <c r="Z61" s="306" t="str">
        <f>IF(ISNUMBER(TASE!$D208),TASE!$D208,"")</f>
        <v/>
      </c>
      <c r="AA61" s="314">
        <f t="shared" si="4"/>
        <v>1.873</v>
      </c>
      <c r="AB61" s="115">
        <f t="shared" si="5"/>
        <v>3.08</v>
      </c>
      <c r="AC61" s="315">
        <f t="shared" si="6"/>
        <v>2.478555555555555</v>
      </c>
      <c r="AD61" s="289">
        <f t="shared" si="7"/>
        <v>0.48697718205047758</v>
      </c>
      <c r="AE61" s="303"/>
      <c r="AF61" s="287">
        <f>IF(ISNUMBER(YourData!$B208),YourData!$B208,"")</f>
        <v>2.2779099999999999</v>
      </c>
      <c r="AG61" s="305">
        <f>IF(ISBLANK(YourData!$C208),"",IF(ISTEXT(YourData!$C208),IF(TRIM(YourData!$C208)="","",DATEVALUE(YourData!$C208)),YourData!$C208))</f>
        <v>43672</v>
      </c>
      <c r="AH61" s="307">
        <f>IF(ISNUMBER(YourData!$D208),YourData!$D208,"")</f>
        <v>17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</row>
    <row r="62" spans="1:63" ht="16">
      <c r="B62" s="106" t="s">
        <v>314</v>
      </c>
      <c r="C62" s="132">
        <f>IF(ISNUMBER('ESP-DMU'!$B209),'ESP-DMU'!$B209,"")</f>
        <v>2.8879999999999999</v>
      </c>
      <c r="D62" s="305">
        <f>IF(ISBLANK('ESP-DMU'!$C209),"",IF(ISTEXT('ESP-DMU'!$C209),IF(TRIM('ESP-DMU'!$C209)="","",DATEVALUE('ESP-DMU'!$C209)),'ESP-DMU'!$C209))</f>
        <v>34259</v>
      </c>
      <c r="E62" s="306">
        <f>IF(ISNUMBER('ESP-DMU'!$D209),'ESP-DMU'!$D209,"")</f>
        <v>14</v>
      </c>
      <c r="F62" s="132">
        <f>IF(ISNUMBER('BLAST-USIT'!$B209),'BLAST-USIT'!$B209,"")</f>
        <v>3.1549999999999998</v>
      </c>
      <c r="G62" s="305">
        <f>IF(ISBLANK('BLAST-USIT'!$C209),"",IF(ISTEXT('BLAST-USIT'!$C209),IF(TRIM('BLAST-USIT'!$C209)="","",DATEVALUE('BLAST-USIT'!$C209)),'BLAST-USIT'!$C209))</f>
        <v>43744</v>
      </c>
      <c r="H62" s="306">
        <f>IF(ISNUMBER('BLAST-USIT'!$D209),'BLAST-USIT'!$D209,"")</f>
        <v>15</v>
      </c>
      <c r="I62" s="132">
        <f>IF(ISNUMBER(DOE21D!$B209),DOE21D!$B209,"")</f>
        <v>3.4580000000000002</v>
      </c>
      <c r="J62" s="305">
        <f>IF(ISBLANK(DOE21D!$C209),"",IF(ISTEXT(DOE21D!$C209),IF(TRIM(DOE21D!$C209)="","",DATEVALUE(DOE21D!$C209)),DOE21D!$C209))</f>
        <v>43755</v>
      </c>
      <c r="K62" s="306">
        <f>IF(ISNUMBER(DOE21D!$D209),DOE21D!$D209,"")</f>
        <v>14</v>
      </c>
      <c r="L62" s="132">
        <f>IF(ISNUMBER('SRES-SUN'!$B209),'SRES-SUN'!$B209,"")</f>
        <v>3.871</v>
      </c>
      <c r="M62" s="305">
        <f>IF(ISBLANK('SRES-SUN'!$C209),"",IF(ISTEXT('SRES-SUN'!$C209),IF(TRIM('SRES-SUN'!$C209)="","",DATEVALUE('SRES-SUN'!$C209)),'SRES-SUN'!$C209))</f>
        <v>43755</v>
      </c>
      <c r="N62" s="306">
        <f>IF(ISNUMBER('SRES-SUN'!$D209),'SRES-SUN'!$D209,"")</f>
        <v>14</v>
      </c>
      <c r="O62" s="132" t="str">
        <f>IF(ISNUMBER('SRES-BRE'!$B209),'SRES-BRE'!$B209,"")</f>
        <v/>
      </c>
      <c r="P62" s="305" t="str">
        <f>IF(ISBLANK('SRES-BRE'!$C209),"",IF(ISTEXT('SRES-BRE'!$C209),IF(TRIM('SRES-BRE'!$C209)="","",DATEVALUE('SRES-BRE'!$C209)),'SRES-BRE'!$C209))</f>
        <v/>
      </c>
      <c r="Q62" s="306" t="str">
        <f>IF(ISNUMBER('SRES-BRE'!$D209),'SRES-BRE'!$D209,"")</f>
        <v/>
      </c>
      <c r="R62" s="132">
        <f>IF(ISNUMBER(S3PAS!$B209),S3PAS!$B209,"")</f>
        <v>3.3340000000000001</v>
      </c>
      <c r="S62" s="305">
        <f>IF(ISBLANK(S3PAS!$C209),"",IF(ISTEXT(S3PAS!$C209),IF(TRIM(S3PAS!$C209)="","",DATEVALUE(S3PAS!$C209)),S3PAS!$C209))</f>
        <v>43755</v>
      </c>
      <c r="T62" s="306">
        <f>IF(ISNUMBER(S3PAS!$D209),S3PAS!$D209,"")</f>
        <v>15</v>
      </c>
      <c r="U62" s="132">
        <f>IF(ISNUMBER(TRNSYS!$B209),TRNSYS!$B209,"")</f>
        <v>3.56666666666667</v>
      </c>
      <c r="V62" s="305">
        <f>IF(ISBLANK(TRNSYS!$C209),"",IF(ISTEXT(TRNSYS!$C209),IF(TRIM(TRNSYS!$C209)="","",DATEVALUE(TRNSYS!$C209)),TRNSYS!$C209))</f>
        <v>40103</v>
      </c>
      <c r="W62" s="306">
        <f>IF(ISNUMBER(TRNSYS!$D209),TRNSYS!$D209,"")</f>
        <v>15</v>
      </c>
      <c r="X62" s="132">
        <f>IF(ISNUMBER(TASE!$B209),TASE!$B209,"")</f>
        <v>3.4569999999999999</v>
      </c>
      <c r="Y62" s="305">
        <f>IF(ISBLANK(TASE!$C209),"",IF(ISTEXT(TASE!$C209),IF(TRIM(TASE!$C209)="","",DATEVALUE(TASE!$C209)),TASE!$C209))</f>
        <v>43755</v>
      </c>
      <c r="Z62" s="306">
        <f>IF(ISNUMBER(TASE!$D209),TASE!$D209,"")</f>
        <v>15</v>
      </c>
      <c r="AA62" s="314">
        <f t="shared" si="4"/>
        <v>2.8879999999999999</v>
      </c>
      <c r="AB62" s="115">
        <f t="shared" si="5"/>
        <v>3.871</v>
      </c>
      <c r="AC62" s="315">
        <f t="shared" si="6"/>
        <v>3.3899523809523813</v>
      </c>
      <c r="AD62" s="289">
        <f t="shared" si="7"/>
        <v>0.28997457472362304</v>
      </c>
      <c r="AE62" s="303"/>
      <c r="AF62" s="287">
        <f>IF(ISNUMBER(YourData!$B209),YourData!$B209,"")</f>
        <v>3.25414</v>
      </c>
      <c r="AG62" s="305">
        <f>IF(ISBLANK(YourData!$C209),"",IF(ISTEXT(YourData!$C209),IF(TRIM(YourData!$C209)="","",DATEVALUE(YourData!$C209)),YourData!$C209))</f>
        <v>43755</v>
      </c>
      <c r="AH62" s="307">
        <f>IF(ISNUMBER(YourData!$D209),YourData!$D209,"")</f>
        <v>14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</row>
    <row r="63" spans="1:63" ht="16">
      <c r="B63" s="106" t="s">
        <v>260</v>
      </c>
      <c r="C63" s="132">
        <f>IF(ISNUMBER('ESP-DMU'!$B210),'ESP-DMU'!$B210,"")</f>
        <v>2.0329999999999999</v>
      </c>
      <c r="D63" s="305">
        <f>IF(ISBLANK('ESP-DMU'!$C210),"",IF(ISTEXT('ESP-DMU'!$C210),IF(TRIM('ESP-DMU'!$C210)="","",DATEVALUE('ESP-DMU'!$C210)),'ESP-DMU'!$C210))</f>
        <v>34214</v>
      </c>
      <c r="E63" s="306">
        <f>IF(ISNUMBER('ESP-DMU'!$D210),'ESP-DMU'!$D210,"")</f>
        <v>14</v>
      </c>
      <c r="F63" s="132">
        <f>IF(ISNUMBER('BLAST-USIT'!$B210),'BLAST-USIT'!$B210,"")</f>
        <v>2.621</v>
      </c>
      <c r="G63" s="305">
        <f>IF(ISBLANK('BLAST-USIT'!$C210),"",IF(ISTEXT('BLAST-USIT'!$C210),IF(TRIM('BLAST-USIT'!$C210)="","",DATEVALUE('BLAST-USIT'!$C210)),'BLAST-USIT'!$C210))</f>
        <v>43710</v>
      </c>
      <c r="H63" s="306">
        <f>IF(ISNUMBER('BLAST-USIT'!$D210),'BLAST-USIT'!$D210,"")</f>
        <v>15</v>
      </c>
      <c r="I63" s="132">
        <f>IF(ISNUMBER(DOE21D!$B210),DOE21D!$B210,"")</f>
        <v>2.6640000000000001</v>
      </c>
      <c r="J63" s="305">
        <f>IF(ISBLANK(DOE21D!$C210),"",IF(ISTEXT(DOE21D!$C210),IF(TRIM(DOE21D!$C210)="","",DATEVALUE(DOE21D!$C210)),DOE21D!$C210))</f>
        <v>43710</v>
      </c>
      <c r="K63" s="306">
        <f>IF(ISNUMBER(DOE21D!$D210),DOE21D!$D210,"")</f>
        <v>15</v>
      </c>
      <c r="L63" s="132">
        <f>IF(ISNUMBER('SRES-SUN'!$B210),'SRES-SUN'!$B210,"")</f>
        <v>3.17</v>
      </c>
      <c r="M63" s="305">
        <f>IF(ISBLANK('SRES-SUN'!$C210),"",IF(ISTEXT('SRES-SUN'!$C210),IF(TRIM('SRES-SUN'!$C210)="","",DATEVALUE('SRES-SUN'!$C210)),'SRES-SUN'!$C210))</f>
        <v>43710</v>
      </c>
      <c r="N63" s="306">
        <f>IF(ISNUMBER('SRES-SUN'!$D210),'SRES-SUN'!$D210,"")</f>
        <v>14</v>
      </c>
      <c r="O63" s="132" t="str">
        <f>IF(ISNUMBER('SRES-BRE'!$B210),'SRES-BRE'!$B210,"")</f>
        <v/>
      </c>
      <c r="P63" s="305" t="str">
        <f>IF(ISBLANK('SRES-BRE'!$C210),"",IF(ISTEXT('SRES-BRE'!$C210),IF(TRIM('SRES-BRE'!$C210)="","",DATEVALUE('SRES-BRE'!$C210)),'SRES-BRE'!$C210))</f>
        <v/>
      </c>
      <c r="Q63" s="306" t="str">
        <f>IF(ISNUMBER('SRES-BRE'!$D210),'SRES-BRE'!$D210,"")</f>
        <v/>
      </c>
      <c r="R63" s="132">
        <f>IF(ISNUMBER(S3PAS!$B210),S3PAS!$B210,"")</f>
        <v>2.677</v>
      </c>
      <c r="S63" s="305">
        <f>IF(ISBLANK(S3PAS!$C210),"",IF(ISTEXT(S3PAS!$C210),IF(TRIM(S3PAS!$C210)="","",DATEVALUE(S3PAS!$C210)),S3PAS!$C210))</f>
        <v>43710</v>
      </c>
      <c r="T63" s="306">
        <f>IF(ISNUMBER(S3PAS!$D210),S3PAS!$D210,"")</f>
        <v>15</v>
      </c>
      <c r="U63" s="132">
        <f>IF(ISNUMBER(TRNSYS!$B210),TRNSYS!$B210,"")</f>
        <v>2.68611111111111</v>
      </c>
      <c r="V63" s="305">
        <f>IF(ISBLANK(TRNSYS!$C210),"",IF(ISTEXT(TRNSYS!$C210),IF(TRIM(TRNSYS!$C210)="","",DATEVALUE(TRNSYS!$C210)),TRNSYS!$C210))</f>
        <v>40058</v>
      </c>
      <c r="W63" s="306">
        <f>IF(ISNUMBER(TRNSYS!$D210),TRNSYS!$D210,"")</f>
        <v>15</v>
      </c>
      <c r="X63" s="132">
        <f>IF(ISNUMBER(TASE!$B210),TASE!$B210,"")</f>
        <v>2.867</v>
      </c>
      <c r="Y63" s="305">
        <f>IF(ISBLANK(TASE!$C210),"",IF(ISTEXT(TASE!$C210),IF(TRIM(TASE!$C210)="","",DATEVALUE(TASE!$C210)),TASE!$C210))</f>
        <v>43710</v>
      </c>
      <c r="Z63" s="306">
        <f>IF(ISNUMBER(TASE!$D210),TASE!$D210,"")</f>
        <v>14</v>
      </c>
      <c r="AA63" s="314">
        <f t="shared" si="4"/>
        <v>2.0329999999999999</v>
      </c>
      <c r="AB63" s="115">
        <f t="shared" si="5"/>
        <v>3.17</v>
      </c>
      <c r="AC63" s="315">
        <f t="shared" si="6"/>
        <v>2.6740158730158727</v>
      </c>
      <c r="AD63" s="289">
        <f t="shared" si="7"/>
        <v>0.42520316033787842</v>
      </c>
      <c r="AE63" s="303"/>
      <c r="AF63" s="287">
        <f>IF(ISNUMBER(YourData!$B210),YourData!$B210,"")</f>
        <v>2.30077</v>
      </c>
      <c r="AG63" s="305">
        <f>IF(ISBLANK(YourData!$C210),"",IF(ISTEXT(YourData!$C210),IF(TRIM(YourData!$C210)="","",DATEVALUE(YourData!$C210)),YourData!$C210))</f>
        <v>43710</v>
      </c>
      <c r="AH63" s="307">
        <f>IF(ISNUMBER(YourData!$D210),YourData!$D210,"")</f>
        <v>14</v>
      </c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</row>
    <row r="64" spans="1:63" ht="16">
      <c r="B64" s="108" t="s">
        <v>233</v>
      </c>
      <c r="C64" s="144">
        <f>IF(ISNUMBER('ESP-DMU'!$B211),'ESP-DMU'!$B211,"")</f>
        <v>0.95299999999999996</v>
      </c>
      <c r="D64" s="308">
        <f>IF(ISBLANK('ESP-DMU'!$C211),"",IF(ISTEXT('ESP-DMU'!$C211),IF(TRIM('ESP-DMU'!$C211)="","",DATEVALUE('ESP-DMU'!$C211)),'ESP-DMU'!$C211))</f>
        <v>34197</v>
      </c>
      <c r="E64" s="309">
        <f>IF(ISNUMBER('ESP-DMU'!$D211),'ESP-DMU'!$D211,"")</f>
        <v>16</v>
      </c>
      <c r="F64" s="144">
        <f>IF(ISNUMBER('BLAST-USIT'!$B211),'BLAST-USIT'!$B211,"")</f>
        <v>1.1439999999999999</v>
      </c>
      <c r="G64" s="308">
        <f>IF(ISBLANK('BLAST-USIT'!$C211),"",IF(ISTEXT('BLAST-USIT'!$C211),IF(TRIM('BLAST-USIT'!$C211)="","",DATEVALUE('BLAST-USIT'!$C211)),'BLAST-USIT'!$C211))</f>
        <v>43672</v>
      </c>
      <c r="H64" s="309">
        <f>IF(ISNUMBER('BLAST-USIT'!$D211),'BLAST-USIT'!$D211,"")</f>
        <v>16</v>
      </c>
      <c r="I64" s="144">
        <f>IF(ISNUMBER(DOE21D!$B211),DOE21D!$B211,"")</f>
        <v>1.0569999999999999</v>
      </c>
      <c r="J64" s="308">
        <f>IF(ISBLANK(DOE21D!$C211),"",IF(ISTEXT(DOE21D!$C211),IF(TRIM(DOE21D!$C211)="","",DATEVALUE(DOE21D!$C211)),DOE21D!$C211))</f>
        <v>43672</v>
      </c>
      <c r="K64" s="309">
        <f>IF(ISNUMBER(DOE21D!$D211),DOE21D!$D211,"")</f>
        <v>16</v>
      </c>
      <c r="L64" s="144">
        <f>IF(ISNUMBER('SRES-SUN'!$B211),'SRES-SUN'!$B211,"")</f>
        <v>1.37</v>
      </c>
      <c r="M64" s="308">
        <f>IF(ISBLANK('SRES-SUN'!$C211),"",IF(ISTEXT('SRES-SUN'!$C211),IF(TRIM('SRES-SUN'!$C211)="","",DATEVALUE('SRES-SUN'!$C211)),'SRES-SUN'!$C211))</f>
        <v>43672</v>
      </c>
      <c r="N64" s="309">
        <f>IF(ISNUMBER('SRES-SUN'!$D211),'SRES-SUN'!$D211,"")</f>
        <v>16</v>
      </c>
      <c r="O64" s="144" t="str">
        <f>IF(ISNUMBER('SRES-BRE'!$B211),'SRES-BRE'!$B211,"")</f>
        <v/>
      </c>
      <c r="P64" s="308" t="str">
        <f>IF(ISBLANK('SRES-BRE'!$C211),"",IF(ISTEXT('SRES-BRE'!$C211),IF(TRIM('SRES-BRE'!$C211)="","",DATEVALUE('SRES-BRE'!$C211)),'SRES-BRE'!$C211))</f>
        <v/>
      </c>
      <c r="Q64" s="309" t="str">
        <f>IF(ISNUMBER('SRES-BRE'!$D211),'SRES-BRE'!$D211,"")</f>
        <v/>
      </c>
      <c r="R64" s="144">
        <f>IF(ISNUMBER(S3PAS!$B211),S3PAS!$B211,"")</f>
        <v>1.179</v>
      </c>
      <c r="S64" s="308">
        <f>IF(ISBLANK(S3PAS!$C211),"",IF(ISTEXT(S3PAS!$C211),IF(TRIM(S3PAS!$C211)="","",DATEVALUE(S3PAS!$C211)),S3PAS!$C211))</f>
        <v>43672</v>
      </c>
      <c r="T64" s="309">
        <f>IF(ISNUMBER(S3PAS!$D211),S3PAS!$D211,"")</f>
        <v>16</v>
      </c>
      <c r="U64" s="144">
        <f>IF(ISNUMBER(TRNSYS!$B211),TRNSYS!$B211,"")</f>
        <v>1.3779999999999999</v>
      </c>
      <c r="V64" s="308">
        <f>IF(ISBLANK(TRNSYS!$C211),"",IF(ISTEXT(TRNSYS!$C211),IF(TRIM(TRNSYS!$C211)="","",DATEVALUE(TRNSYS!$C211)),TRNSYS!$C211))</f>
        <v>40020</v>
      </c>
      <c r="W64" s="309">
        <f>IF(ISNUMBER(TRNSYS!$D211),TRNSYS!$D211,"")</f>
        <v>16</v>
      </c>
      <c r="X64" s="144">
        <f>IF(ISNUMBER(TASE!$B211),TASE!$B211,"")</f>
        <v>1.403</v>
      </c>
      <c r="Y64" s="308">
        <f>IF(ISBLANK(TASE!$C211),"",IF(ISTEXT(TASE!$C211),IF(TRIM(TASE!$C211)="","",DATEVALUE(TASE!$C211)),TASE!$C211))</f>
        <v>43672</v>
      </c>
      <c r="Z64" s="309">
        <f>IF(ISNUMBER(TASE!$D211),TASE!$D211,"")</f>
        <v>16</v>
      </c>
      <c r="AA64" s="175">
        <f t="shared" si="4"/>
        <v>0.95299999999999996</v>
      </c>
      <c r="AB64" s="143">
        <f t="shared" si="5"/>
        <v>1.403</v>
      </c>
      <c r="AC64" s="316">
        <f t="shared" si="6"/>
        <v>1.212</v>
      </c>
      <c r="AD64" s="300">
        <f t="shared" si="7"/>
        <v>0.37128712871287134</v>
      </c>
      <c r="AE64" s="303"/>
      <c r="AF64" s="298">
        <f>IF(ISNUMBER(YourData!$B211),YourData!$B211,"")</f>
        <v>1.14158</v>
      </c>
      <c r="AG64" s="308">
        <f>IF(ISBLANK(YourData!$C211),"",IF(ISTEXT(YourData!$C211),IF(TRIM(YourData!$C211)="","",DATEVALUE(YourData!$C211)),YourData!$C211))</f>
        <v>43693</v>
      </c>
      <c r="AH64" s="310">
        <f>IF(ISNUMBER(YourData!$D211),YourData!$D211,"")</f>
        <v>14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</row>
    <row r="65" spans="2:63" ht="16">
      <c r="B65" s="374" t="s">
        <v>315</v>
      </c>
      <c r="C65" s="132">
        <f>IF(ISNUMBER('ESP-DMU'!$B212),'ESP-DMU'!$B212,"")</f>
        <v>0.65100000000000002</v>
      </c>
      <c r="D65" s="305">
        <f>IF(ISBLANK('ESP-DMU'!$C212),"",IF(ISTEXT('ESP-DMU'!$C212),IF(TRIM('ESP-DMU'!$C212)="","",DATEVALUE('ESP-DMU'!$C212)),'ESP-DMU'!$C212))</f>
        <v>34176</v>
      </c>
      <c r="E65" s="306">
        <f>IF(ISNUMBER('ESP-DMU'!$D212),'ESP-DMU'!$D212,"")</f>
        <v>15</v>
      </c>
      <c r="F65" s="132" t="str">
        <f>IF(ISNUMBER('BLAST-USIT'!$B212),'BLAST-USIT'!$B212,"")</f>
        <v/>
      </c>
      <c r="G65" s="305" t="str">
        <f>IF(ISBLANK('BLAST-USIT'!$C212),"",IF(ISTEXT('BLAST-USIT'!$C212),IF(TRIM('BLAST-USIT'!$C212)="","",DATEVALUE('BLAST-USIT'!$C212)),'BLAST-USIT'!$C212))</f>
        <v/>
      </c>
      <c r="H65" s="306" t="str">
        <f>IF(ISNUMBER('BLAST-USIT'!$D212),'BLAST-USIT'!$D212,"")</f>
        <v/>
      </c>
      <c r="I65" s="132" t="str">
        <f>IF(ISNUMBER(DOE21D!$B212),DOE21D!$B212,"")</f>
        <v/>
      </c>
      <c r="J65" s="305" t="str">
        <f>IF(ISBLANK(DOE21D!$C212),"",IF(ISTEXT(DOE21D!$C212),IF(TRIM(DOE21D!$C212)="","",DATEVALUE(DOE21D!$C212)),DOE21D!$C212))</f>
        <v/>
      </c>
      <c r="K65" s="306" t="str">
        <f>IF(ISNUMBER(DOE21D!$D212),DOE21D!$D212,"")</f>
        <v/>
      </c>
      <c r="L65" s="132" t="str">
        <f>IF(ISNUMBER('SRES-SUN'!$B212),'SRES-SUN'!$B212,"")</f>
        <v/>
      </c>
      <c r="M65" s="305" t="str">
        <f>IF(ISBLANK('SRES-SUN'!$C212),"",IF(ISTEXT('SRES-SUN'!$C212),IF(TRIM('SRES-SUN'!$C212)="","",DATEVALUE('SRES-SUN'!$C212)),'SRES-SUN'!$C212))</f>
        <v/>
      </c>
      <c r="N65" s="306" t="str">
        <f>IF(ISNUMBER('SRES-SUN'!$D212),'SRES-SUN'!$D212,"")</f>
        <v/>
      </c>
      <c r="O65" s="132" t="str">
        <f>IF(ISNUMBER('SRES-BRE'!$B212),'SRES-BRE'!$B212,"")</f>
        <v/>
      </c>
      <c r="P65" s="305" t="str">
        <f>IF(ISBLANK('SRES-BRE'!$C212),"",IF(ISTEXT('SRES-BRE'!$C212),IF(TRIM('SRES-BRE'!$C212)="","",DATEVALUE('SRES-BRE'!$C212)),'SRES-BRE'!$C212))</f>
        <v/>
      </c>
      <c r="Q65" s="306" t="str">
        <f>IF(ISNUMBER('SRES-BRE'!$D212),'SRES-BRE'!$D212,"")</f>
        <v/>
      </c>
      <c r="R65" s="132" t="str">
        <f>IF(ISNUMBER(S3PAS!$B212),S3PAS!$B212,"")</f>
        <v/>
      </c>
      <c r="S65" s="305" t="str">
        <f>IF(ISBLANK(S3PAS!$C212),"",IF(ISTEXT(S3PAS!$C212),IF(TRIM(S3PAS!$C212)="","",DATEVALUE(S3PAS!$C212)),S3PAS!$C212))</f>
        <v/>
      </c>
      <c r="T65" s="306" t="str">
        <f>IF(ISNUMBER(S3PAS!$D212),S3PAS!$D212,"")</f>
        <v/>
      </c>
      <c r="U65" s="132" t="str">
        <f>IF(ISNUMBER(TRNSYS!$B212),TRNSYS!$B212,"")</f>
        <v/>
      </c>
      <c r="V65" s="305" t="str">
        <f>IF(ISBLANK(TRNSYS!$C212),"",IF(ISTEXT(TRNSYS!$C212),IF(TRIM(TRNSYS!$C212)="","",DATEVALUE(TRNSYS!$C212)),TRNSYS!$C212))</f>
        <v/>
      </c>
      <c r="W65" s="306" t="str">
        <f>IF(ISNUMBER(TRNSYS!$D212),TRNSYS!$D212,"")</f>
        <v/>
      </c>
      <c r="X65" s="132" t="str">
        <f>IF(ISNUMBER(TASE!$B212),TASE!$B212,"")</f>
        <v/>
      </c>
      <c r="Y65" s="305" t="str">
        <f>IF(ISBLANK(TASE!$C212),"",IF(ISTEXT(TASE!$C212),IF(TRIM(TASE!$C212)="","",DATEVALUE(TASE!$C212)),TASE!$C212))</f>
        <v/>
      </c>
      <c r="Z65" s="306" t="str">
        <f>IF(ISNUMBER(TASE!$D212),TASE!$D212,"")</f>
        <v/>
      </c>
      <c r="AA65" s="314">
        <f t="shared" si="4"/>
        <v>0.65100000000000002</v>
      </c>
      <c r="AB65" s="115">
        <f t="shared" si="5"/>
        <v>0.65100000000000002</v>
      </c>
      <c r="AC65" s="315">
        <f t="shared" si="6"/>
        <v>0.65100000000000002</v>
      </c>
      <c r="AD65" s="289">
        <f t="shared" si="7"/>
        <v>0</v>
      </c>
      <c r="AE65" s="303"/>
      <c r="AF65" s="287">
        <f>IF(ISNUMBER(YourData!$B212),YourData!$B212,"")</f>
        <v>0.73013700000000004</v>
      </c>
      <c r="AG65" s="305">
        <f>IF(ISBLANK(YourData!$C212),"",IF(ISTEXT(YourData!$C212),IF(TRIM(YourData!$C212)="","",DATEVALUE(YourData!$C212)),YourData!$C212))</f>
        <v>43672</v>
      </c>
      <c r="AH65" s="307">
        <f>IF(ISNUMBER(YourData!$D212),YourData!$D212,"")</f>
        <v>16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</row>
    <row r="66" spans="2:63" ht="16">
      <c r="B66" s="374" t="s">
        <v>1540</v>
      </c>
      <c r="C66" s="132">
        <f>IF(ISNUMBER('ESP-DMU'!$B213),'ESP-DMU'!$B213,"")</f>
        <v>0.86299999999999999</v>
      </c>
      <c r="D66" s="305">
        <f>IF(ISBLANK('ESP-DMU'!$C213),"",IF(ISTEXT('ESP-DMU'!$C213),IF(TRIM('ESP-DMU'!$C213)="","",DATEVALUE('ESP-DMU'!$C213)),'ESP-DMU'!$C213))</f>
        <v>34197</v>
      </c>
      <c r="E66" s="306">
        <f>IF(ISNUMBER('ESP-DMU'!$D213),'ESP-DMU'!$D213,"")</f>
        <v>14</v>
      </c>
      <c r="F66" s="132" t="str">
        <f>IF(ISNUMBER('BLAST-USIT'!$B213),'BLAST-USIT'!$B213,"")</f>
        <v/>
      </c>
      <c r="G66" s="305" t="str">
        <f>IF(ISBLANK('BLAST-USIT'!$C213),"",IF(ISTEXT('BLAST-USIT'!$C213),IF(TRIM('BLAST-USIT'!$C213)="","",DATEVALUE('BLAST-USIT'!$C213)),'BLAST-USIT'!$C213))</f>
        <v/>
      </c>
      <c r="H66" s="306" t="str">
        <f>IF(ISNUMBER('BLAST-USIT'!$D213),'BLAST-USIT'!$D213,"")</f>
        <v/>
      </c>
      <c r="I66" s="132" t="str">
        <f>IF(ISNUMBER(DOE21D!$B213),DOE21D!$B213,"")</f>
        <v/>
      </c>
      <c r="J66" s="305" t="str">
        <f>IF(ISBLANK(DOE21D!$C213),"",IF(ISTEXT(DOE21D!$C213),IF(TRIM(DOE21D!$C213)="","",DATEVALUE(DOE21D!$C213)),DOE21D!$C213))</f>
        <v/>
      </c>
      <c r="K66" s="306" t="str">
        <f>IF(ISNUMBER(DOE21D!$D213),DOE21D!$D213,"")</f>
        <v/>
      </c>
      <c r="L66" s="132" t="str">
        <f>IF(ISNUMBER('SRES-SUN'!$B213),'SRES-SUN'!$B213,"")</f>
        <v/>
      </c>
      <c r="M66" s="305" t="str">
        <f>IF(ISBLANK('SRES-SUN'!$C213),"",IF(ISTEXT('SRES-SUN'!$C213),IF(TRIM('SRES-SUN'!$C213)="","",DATEVALUE('SRES-SUN'!$C213)),'SRES-SUN'!$C213))</f>
        <v/>
      </c>
      <c r="N66" s="306" t="str">
        <f>IF(ISNUMBER('SRES-SUN'!$D213),'SRES-SUN'!$D213,"")</f>
        <v/>
      </c>
      <c r="O66" s="132" t="str">
        <f>IF(ISNUMBER('SRES-BRE'!$B213),'SRES-BRE'!$B213,"")</f>
        <v/>
      </c>
      <c r="P66" s="305" t="str">
        <f>IF(ISBLANK('SRES-BRE'!$C213),"",IF(ISTEXT('SRES-BRE'!$C213),IF(TRIM('SRES-BRE'!$C213)="","",DATEVALUE('SRES-BRE'!$C213)),'SRES-BRE'!$C213))</f>
        <v/>
      </c>
      <c r="Q66" s="306" t="str">
        <f>IF(ISNUMBER('SRES-BRE'!$D213),'SRES-BRE'!$D213,"")</f>
        <v/>
      </c>
      <c r="R66" s="132" t="str">
        <f>IF(ISNUMBER(S3PAS!$B213),S3PAS!$B213,"")</f>
        <v/>
      </c>
      <c r="S66" s="305" t="str">
        <f>IF(ISBLANK(S3PAS!$C213),"",IF(ISTEXT(S3PAS!$C213),IF(TRIM(S3PAS!$C213)="","",DATEVALUE(S3PAS!$C213)),S3PAS!$C213))</f>
        <v/>
      </c>
      <c r="T66" s="306" t="str">
        <f>IF(ISNUMBER(S3PAS!$D213),S3PAS!$D213,"")</f>
        <v/>
      </c>
      <c r="U66" s="132" t="str">
        <f>IF(ISNUMBER(TRNSYS!$B213),TRNSYS!$B213,"")</f>
        <v/>
      </c>
      <c r="V66" s="305" t="str">
        <f>IF(ISBLANK(TRNSYS!$C213),"",IF(ISTEXT(TRNSYS!$C213),IF(TRIM(TRNSYS!$C213)="","",DATEVALUE(TRNSYS!$C213)),TRNSYS!$C213))</f>
        <v/>
      </c>
      <c r="W66" s="306" t="str">
        <f>IF(ISNUMBER(TRNSYS!$D213),TRNSYS!$D213,"")</f>
        <v/>
      </c>
      <c r="X66" s="132" t="str">
        <f>IF(ISNUMBER(TASE!$B213),TASE!$B213,"")</f>
        <v/>
      </c>
      <c r="Y66" s="305" t="str">
        <f>IF(ISBLANK(TASE!$C213),"",IF(ISTEXT(TASE!$C213),IF(TRIM(TASE!$C213)="","",DATEVALUE(TASE!$C213)),TASE!$C213))</f>
        <v/>
      </c>
      <c r="Z66" s="306" t="str">
        <f>IF(ISNUMBER(TASE!$D213),TASE!$D213,"")</f>
        <v/>
      </c>
      <c r="AA66" s="314">
        <f t="shared" si="4"/>
        <v>0.86299999999999999</v>
      </c>
      <c r="AB66" s="115">
        <f t="shared" si="5"/>
        <v>0.86299999999999999</v>
      </c>
      <c r="AC66" s="315">
        <f t="shared" si="6"/>
        <v>0.86299999999999999</v>
      </c>
      <c r="AD66" s="289">
        <f t="shared" si="7"/>
        <v>0</v>
      </c>
      <c r="AE66" s="303"/>
      <c r="AF66" s="287">
        <f>IF(ISNUMBER(YourData!$B213),YourData!$B213,"")</f>
        <v>0.97461699999999996</v>
      </c>
      <c r="AG66" s="305">
        <f>IF(ISBLANK(YourData!$C213),"",IF(ISTEXT(YourData!$C213),IF(TRIM(YourData!$C213)="","",DATEVALUE(YourData!$C213)),YourData!$C213))</f>
        <v>43672</v>
      </c>
      <c r="AH66" s="307">
        <f>IF(ISNUMBER(YourData!$D213),YourData!$D213,"")</f>
        <v>15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</row>
    <row r="67" spans="2:63" ht="16">
      <c r="B67" s="375" t="s">
        <v>1515</v>
      </c>
      <c r="C67" s="132">
        <f>IF(ISNUMBER('ESP-DMU'!$B214),'ESP-DMU'!$B214,"")</f>
        <v>0.47599999999999998</v>
      </c>
      <c r="D67" s="305">
        <f>IF(ISBLANK('ESP-DMU'!$C214),"",IF(ISTEXT('ESP-DMU'!$C214),IF(TRIM('ESP-DMU'!$C214)="","",DATEVALUE('ESP-DMU'!$C214)),'ESP-DMU'!$C214))</f>
        <v>34197</v>
      </c>
      <c r="E67" s="306">
        <f>IF(ISNUMBER('ESP-DMU'!$D214),'ESP-DMU'!$D214,"")</f>
        <v>16</v>
      </c>
      <c r="F67" s="132">
        <f>IF(ISNUMBER('BLAST-USIT'!$B214),'BLAST-USIT'!$B214,"")</f>
        <v>1.0169999999999999</v>
      </c>
      <c r="G67" s="305">
        <f>IF(ISBLANK('BLAST-USIT'!$C214),"",IF(ISTEXT('BLAST-USIT'!$C214),IF(TRIM('BLAST-USIT'!$C214)="","",DATEVALUE('BLAST-USIT'!$C214)),'BLAST-USIT'!$C214))</f>
        <v>43672</v>
      </c>
      <c r="H67" s="306">
        <f>IF(ISNUMBER('BLAST-USIT'!$D214),'BLAST-USIT'!$D214,"")</f>
        <v>15</v>
      </c>
      <c r="I67" s="132" t="str">
        <f>IF(ISNUMBER(DOE21D!$B214),DOE21D!$B214,"")</f>
        <v/>
      </c>
      <c r="J67" s="305" t="str">
        <f>IF(ISBLANK(DOE21D!$C214),"",IF(ISTEXT(DOE21D!$C214),IF(TRIM(DOE21D!$C214)="","",DATEVALUE(DOE21D!$C214)),DOE21D!$C214))</f>
        <v/>
      </c>
      <c r="K67" s="306" t="str">
        <f>IF(ISNUMBER(DOE21D!$D214),DOE21D!$D214,"")</f>
        <v/>
      </c>
      <c r="L67" s="132" t="str">
        <f>IF(ISNUMBER('SRES-SUN'!$B214),'SRES-SUN'!$B214,"")</f>
        <v/>
      </c>
      <c r="M67" s="305" t="str">
        <f>IF(ISBLANK('SRES-SUN'!$C214),"",IF(ISTEXT('SRES-SUN'!$C214),IF(TRIM('SRES-SUN'!$C214)="","",DATEVALUE('SRES-SUN'!$C214)),'SRES-SUN'!$C214))</f>
        <v/>
      </c>
      <c r="N67" s="306" t="str">
        <f>IF(ISNUMBER('SRES-SUN'!$D214),'SRES-SUN'!$D214,"")</f>
        <v/>
      </c>
      <c r="O67" s="132" t="str">
        <f>IF(ISNUMBER('SRES-BRE'!$B214),'SRES-BRE'!$B214,"")</f>
        <v/>
      </c>
      <c r="P67" s="305" t="str">
        <f>IF(ISBLANK('SRES-BRE'!$C214),"",IF(ISTEXT('SRES-BRE'!$C214),IF(TRIM('SRES-BRE'!$C214)="","",DATEVALUE('SRES-BRE'!$C214)),'SRES-BRE'!$C214))</f>
        <v/>
      </c>
      <c r="Q67" s="306" t="str">
        <f>IF(ISNUMBER('SRES-BRE'!$D214),'SRES-BRE'!$D214,"")</f>
        <v/>
      </c>
      <c r="R67" s="132" t="str">
        <f>IF(ISNUMBER(S3PAS!$B214),S3PAS!$B214,"")</f>
        <v/>
      </c>
      <c r="S67" s="305" t="str">
        <f>IF(ISBLANK(S3PAS!$C214),"",IF(ISTEXT(S3PAS!$C214),IF(TRIM(S3PAS!$C214)="","",DATEVALUE(S3PAS!$C214)),S3PAS!$C214))</f>
        <v/>
      </c>
      <c r="T67" s="306" t="str">
        <f>IF(ISNUMBER(S3PAS!$D214),S3PAS!$D214,"")</f>
        <v/>
      </c>
      <c r="U67" s="132">
        <f>IF(ISNUMBER(TRNSYS!$B214),TRNSYS!$B214,"")</f>
        <v>1.0677777777777799</v>
      </c>
      <c r="V67" s="305">
        <f>IF(ISBLANK(TRNSYS!$C214),"",IF(ISTEXT(TRNSYS!$C214),IF(TRIM(TRNSYS!$C214)="","",DATEVALUE(TRNSYS!$C214)),TRNSYS!$C214))</f>
        <v>40020</v>
      </c>
      <c r="W67" s="306">
        <f>IF(ISNUMBER(TRNSYS!$D214),TRNSYS!$D214,"")</f>
        <v>16</v>
      </c>
      <c r="X67" s="132">
        <f>IF(ISNUMBER(TASE!$B214),TASE!$B214,"")</f>
        <v>1.1419999999999999</v>
      </c>
      <c r="Y67" s="305">
        <f>IF(ISBLANK(TASE!$C214),"",IF(ISTEXT(TASE!$C214),IF(TRIM(TASE!$C214)="","",DATEVALUE(TASE!$C214)),TASE!$C214))</f>
        <v>43672</v>
      </c>
      <c r="Z67" s="306">
        <f>IF(ISNUMBER(TASE!$D214),TASE!$D214,"")</f>
        <v>15</v>
      </c>
      <c r="AA67" s="314">
        <f t="shared" si="4"/>
        <v>0.47599999999999998</v>
      </c>
      <c r="AB67" s="115">
        <f t="shared" si="5"/>
        <v>1.1419999999999999</v>
      </c>
      <c r="AC67" s="315">
        <f t="shared" si="6"/>
        <v>0.92569444444444493</v>
      </c>
      <c r="AD67" s="289">
        <f t="shared" si="7"/>
        <v>0.71945986496624115</v>
      </c>
      <c r="AE67" s="303"/>
      <c r="AF67" s="287">
        <f>IF(ISNUMBER(YourData!$B214),YourData!$B214,"")</f>
        <v>0.81179500000000004</v>
      </c>
      <c r="AG67" s="305">
        <f>IF(ISBLANK(YourData!$C214),"",IF(ISTEXT(YourData!$C214),IF(TRIM(YourData!$C214)="","",DATEVALUE(YourData!$C214)),YourData!$C214))</f>
        <v>43673</v>
      </c>
      <c r="AH67" s="307">
        <f>IF(ISNUMBER(YourData!$D214),YourData!$D214,"")</f>
        <v>14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</row>
    <row r="68" spans="2:63" ht="16">
      <c r="B68" s="374" t="s">
        <v>1516</v>
      </c>
      <c r="C68" s="132">
        <f>IF(ISNUMBER('ESP-DMU'!$B215),'ESP-DMU'!$B215,"")</f>
        <v>1.0069999999999999</v>
      </c>
      <c r="D68" s="305">
        <f>IF(ISBLANK('ESP-DMU'!$C215),"",IF(ISTEXT('ESP-DMU'!$C215),IF(TRIM('ESP-DMU'!$C215)="","",DATEVALUE('ESP-DMU'!$C215)),'ESP-DMU'!$C215))</f>
        <v>34192</v>
      </c>
      <c r="E68" s="306">
        <f>IF(ISNUMBER('ESP-DMU'!$D215),'ESP-DMU'!$D215,"")</f>
        <v>14</v>
      </c>
      <c r="F68" s="132" t="str">
        <f>IF(ISNUMBER('BLAST-USIT'!$B215),'BLAST-USIT'!$B215,"")</f>
        <v/>
      </c>
      <c r="G68" s="305" t="str">
        <f>IF(ISBLANK('BLAST-USIT'!$C215),"",IF(ISTEXT('BLAST-USIT'!$C215),IF(TRIM('BLAST-USIT'!$C215)="","",DATEVALUE('BLAST-USIT'!$C215)),'BLAST-USIT'!$C215))</f>
        <v/>
      </c>
      <c r="H68" s="306" t="str">
        <f>IF(ISNUMBER('BLAST-USIT'!$D215),'BLAST-USIT'!$D215,"")</f>
        <v/>
      </c>
      <c r="I68" s="132" t="str">
        <f>IF(ISNUMBER(DOE21D!$B215),DOE21D!$B215,"")</f>
        <v/>
      </c>
      <c r="J68" s="305" t="str">
        <f>IF(ISBLANK(DOE21D!$C215),"",IF(ISTEXT(DOE21D!$C215),IF(TRIM(DOE21D!$C215)="","",DATEVALUE(DOE21D!$C215)),DOE21D!$C215))</f>
        <v/>
      </c>
      <c r="K68" s="306" t="str">
        <f>IF(ISNUMBER(DOE21D!$D215),DOE21D!$D215,"")</f>
        <v/>
      </c>
      <c r="L68" s="132" t="str">
        <f>IF(ISNUMBER('SRES-SUN'!$B215),'SRES-SUN'!$B215,"")</f>
        <v/>
      </c>
      <c r="M68" s="305" t="str">
        <f>IF(ISBLANK('SRES-SUN'!$C215),"",IF(ISTEXT('SRES-SUN'!$C215),IF(TRIM('SRES-SUN'!$C215)="","",DATEVALUE('SRES-SUN'!$C215)),'SRES-SUN'!$C215))</f>
        <v/>
      </c>
      <c r="N68" s="306" t="str">
        <f>IF(ISNUMBER('SRES-SUN'!$D215),'SRES-SUN'!$D215,"")</f>
        <v/>
      </c>
      <c r="O68" s="132" t="str">
        <f>IF(ISNUMBER('SRES-BRE'!$B215),'SRES-BRE'!$B215,"")</f>
        <v/>
      </c>
      <c r="P68" s="305" t="str">
        <f>IF(ISBLANK('SRES-BRE'!$C215),"",IF(ISTEXT('SRES-BRE'!$C215),IF(TRIM('SRES-BRE'!$C215)="","",DATEVALUE('SRES-BRE'!$C215)),'SRES-BRE'!$C215))</f>
        <v/>
      </c>
      <c r="Q68" s="306" t="str">
        <f>IF(ISNUMBER('SRES-BRE'!$D215),'SRES-BRE'!$D215,"")</f>
        <v/>
      </c>
      <c r="R68" s="132" t="str">
        <f>IF(ISNUMBER(S3PAS!$B215),S3PAS!$B215,"")</f>
        <v/>
      </c>
      <c r="S68" s="305" t="str">
        <f>IF(ISBLANK(S3PAS!$C215),"",IF(ISTEXT(S3PAS!$C215),IF(TRIM(S3PAS!$C215)="","",DATEVALUE(S3PAS!$C215)),S3PAS!$C215))</f>
        <v/>
      </c>
      <c r="T68" s="306" t="str">
        <f>IF(ISNUMBER(S3PAS!$D215),S3PAS!$D215,"")</f>
        <v/>
      </c>
      <c r="U68" s="132" t="str">
        <f>IF(ISNUMBER(TRNSYS!$B215),TRNSYS!$B215,"")</f>
        <v/>
      </c>
      <c r="V68" s="305" t="str">
        <f>IF(ISBLANK(TRNSYS!$C215),"",IF(ISTEXT(TRNSYS!$C215),IF(TRIM(TRNSYS!$C215)="","",DATEVALUE(TRNSYS!$C215)),TRNSYS!$C215))</f>
        <v/>
      </c>
      <c r="W68" s="306" t="str">
        <f>IF(ISNUMBER(TRNSYS!$D215),TRNSYS!$D215,"")</f>
        <v/>
      </c>
      <c r="X68" s="132" t="str">
        <f>IF(ISNUMBER(TASE!$B215),TASE!$B215,"")</f>
        <v/>
      </c>
      <c r="Y68" s="305" t="str">
        <f>IF(ISBLANK(TASE!$C215),"",IF(ISTEXT(TASE!$C215),IF(TRIM(TASE!$C215)="","",DATEVALUE(TASE!$C215)),TASE!$C215))</f>
        <v/>
      </c>
      <c r="Z68" s="306" t="str">
        <f>IF(ISNUMBER(TASE!$D215),TASE!$D215,"")</f>
        <v/>
      </c>
      <c r="AA68" s="314">
        <f t="shared" si="4"/>
        <v>1.0069999999999999</v>
      </c>
      <c r="AB68" s="115">
        <f t="shared" si="5"/>
        <v>1.0069999999999999</v>
      </c>
      <c r="AC68" s="315">
        <f t="shared" si="6"/>
        <v>1.0069999999999999</v>
      </c>
      <c r="AD68" s="289">
        <f t="shared" si="7"/>
        <v>0</v>
      </c>
      <c r="AE68" s="303"/>
      <c r="AF68" s="287">
        <f>IF(ISNUMBER(YourData!$B215),YourData!$B215,"")</f>
        <v>1.07409</v>
      </c>
      <c r="AG68" s="305">
        <f>IF(ISBLANK(YourData!$C215),"",IF(ISTEXT(YourData!$C215),IF(TRIM(YourData!$C215)="","",DATEVALUE(YourData!$C215)),YourData!$C215))</f>
        <v>43672</v>
      </c>
      <c r="AH68" s="307">
        <f>IF(ISNUMBER(YourData!$D215),YourData!$D215,"")</f>
        <v>15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</row>
    <row r="69" spans="2:63" ht="16">
      <c r="B69" s="106" t="s">
        <v>234</v>
      </c>
      <c r="C69" s="132">
        <f>IF(ISNUMBER('ESP-DMU'!$B216),'ESP-DMU'!$B216,"")</f>
        <v>0.56000000000000005</v>
      </c>
      <c r="D69" s="305">
        <f>IF(ISBLANK('ESP-DMU'!$C216),"",IF(ISTEXT('ESP-DMU'!$C216),IF(TRIM('ESP-DMU'!$C216)="","",DATEVALUE('ESP-DMU'!$C216)),'ESP-DMU'!$C216))</f>
        <v>34177</v>
      </c>
      <c r="E69" s="306">
        <f>IF(ISNUMBER('ESP-DMU'!$D216),'ESP-DMU'!$D216,"")</f>
        <v>15</v>
      </c>
      <c r="F69" s="132">
        <f>IF(ISNUMBER('BLAST-USIT'!$B216),'BLAST-USIT'!$B216,"")</f>
        <v>1.1659999999999999</v>
      </c>
      <c r="G69" s="305">
        <f>IF(ISBLANK('BLAST-USIT'!$C216),"",IF(ISTEXT('BLAST-USIT'!$C216),IF(TRIM('BLAST-USIT'!$C216)="","",DATEVALUE('BLAST-USIT'!$C216)),'BLAST-USIT'!$C216))</f>
        <v>43672</v>
      </c>
      <c r="H69" s="306">
        <f>IF(ISNUMBER('BLAST-USIT'!$D216),'BLAST-USIT'!$D216,"")</f>
        <v>15</v>
      </c>
      <c r="I69" s="132">
        <f>IF(ISNUMBER(DOE21D!$B216),DOE21D!$B216,"")</f>
        <v>0.93700000000000006</v>
      </c>
      <c r="J69" s="305">
        <f>IF(ISBLANK(DOE21D!$C216),"",IF(ISTEXT(DOE21D!$C216),IF(TRIM(DOE21D!$C216)="","",DATEVALUE(DOE21D!$C216)),DOE21D!$C216))</f>
        <v>43673</v>
      </c>
      <c r="K69" s="306">
        <f>IF(ISNUMBER(DOE21D!$D216),DOE21D!$D216,"")</f>
        <v>14</v>
      </c>
      <c r="L69" s="132">
        <f>IF(ISNUMBER('SRES-SUN'!$B216),'SRES-SUN'!$B216,"")</f>
        <v>1.34</v>
      </c>
      <c r="M69" s="305">
        <f>IF(ISBLANK('SRES-SUN'!$C216),"",IF(ISTEXT('SRES-SUN'!$C216),IF(TRIM('SRES-SUN'!$C216)="","",DATEVALUE('SRES-SUN'!$C216)),'SRES-SUN'!$C216))</f>
        <v>43672</v>
      </c>
      <c r="N69" s="306">
        <f>IF(ISNUMBER('SRES-SUN'!$D216),'SRES-SUN'!$D216,"")</f>
        <v>15</v>
      </c>
      <c r="O69" s="132" t="str">
        <f>IF(ISNUMBER('SRES-BRE'!$B216),'SRES-BRE'!$B216,"")</f>
        <v/>
      </c>
      <c r="P69" s="305" t="str">
        <f>IF(ISBLANK('SRES-BRE'!$C216),"",IF(ISTEXT('SRES-BRE'!$C216),IF(TRIM('SRES-BRE'!$C216)="","",DATEVALUE('SRES-BRE'!$C216)),'SRES-BRE'!$C216))</f>
        <v/>
      </c>
      <c r="Q69" s="306" t="str">
        <f>IF(ISNUMBER('SRES-BRE'!$D216),'SRES-BRE'!$D216,"")</f>
        <v/>
      </c>
      <c r="R69" s="132">
        <f>IF(ISNUMBER(S3PAS!$B216),S3PAS!$B216,"")</f>
        <v>1.2150000000000001</v>
      </c>
      <c r="S69" s="305">
        <f>IF(ISBLANK(S3PAS!$C216),"",IF(ISTEXT(S3PAS!$C216),IF(TRIM(S3PAS!$C216)="","",DATEVALUE(S3PAS!$C216)),S3PAS!$C216))</f>
        <v>43672</v>
      </c>
      <c r="T69" s="306">
        <f>IF(ISNUMBER(S3PAS!$D216),S3PAS!$D216,"")</f>
        <v>16</v>
      </c>
      <c r="U69" s="132">
        <f>IF(ISNUMBER(TRNSYS!$B216),TRNSYS!$B216,"")</f>
        <v>1.17888888888889</v>
      </c>
      <c r="V69" s="305">
        <f>IF(ISBLANK(TRNSYS!$C216),"",IF(ISTEXT(TRNSYS!$C216),IF(TRIM(TRNSYS!$C216)="","",DATEVALUE(TRNSYS!$C216)),TRNSYS!$C216))</f>
        <v>40020</v>
      </c>
      <c r="W69" s="306">
        <f>IF(ISNUMBER(TRNSYS!$D216),TRNSYS!$D216,"")</f>
        <v>16</v>
      </c>
      <c r="X69" s="132">
        <f>IF(ISNUMBER(TASE!$B216),TASE!$B216,"")</f>
        <v>1.2130000000000001</v>
      </c>
      <c r="Y69" s="305">
        <f>IF(ISBLANK(TASE!$C216),"",IF(ISTEXT(TASE!$C216),IF(TRIM(TASE!$C216)="","",DATEVALUE(TASE!$C216)),TASE!$C216))</f>
        <v>43672</v>
      </c>
      <c r="Z69" s="306">
        <f>IF(ISNUMBER(TASE!$D216),TASE!$D216,"")</f>
        <v>15</v>
      </c>
      <c r="AA69" s="314">
        <f t="shared" si="4"/>
        <v>0.56000000000000005</v>
      </c>
      <c r="AB69" s="115">
        <f t="shared" si="5"/>
        <v>1.34</v>
      </c>
      <c r="AC69" s="315">
        <f t="shared" si="6"/>
        <v>1.0871269841269844</v>
      </c>
      <c r="AD69" s="289">
        <f t="shared" si="7"/>
        <v>0.71748747974127214</v>
      </c>
      <c r="AE69" s="303"/>
      <c r="AF69" s="287">
        <f>IF(ISNUMBER(YourData!$B216),YourData!$B216,"")</f>
        <v>0.91012400000000004</v>
      </c>
      <c r="AG69" s="305">
        <f>IF(ISBLANK(YourData!$C216),"",IF(ISTEXT(YourData!$C216),IF(TRIM(YourData!$C216)="","",DATEVALUE(YourData!$C216)),YourData!$C216))</f>
        <v>43673</v>
      </c>
      <c r="AH69" s="307">
        <f>IF(ISNUMBER(YourData!$D216),YourData!$D216,"")</f>
        <v>15</v>
      </c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</row>
    <row r="70" spans="2:63" ht="16">
      <c r="B70" s="106" t="s">
        <v>235</v>
      </c>
      <c r="C70" s="132">
        <f>IF(ISNUMBER('ESP-DMU'!$B217),'ESP-DMU'!$B217,"")</f>
        <v>1.0589999999999999</v>
      </c>
      <c r="D70" s="305">
        <f>IF(ISBLANK('ESP-DMU'!$C217),"",IF(ISTEXT('ESP-DMU'!$C217),IF(TRIM('ESP-DMU'!$C217)="","",DATEVALUE('ESP-DMU'!$C217)),'ESP-DMU'!$C217))</f>
        <v>34177</v>
      </c>
      <c r="E70" s="306">
        <f>IF(ISNUMBER('ESP-DMU'!$D217),'ESP-DMU'!$D217,"")</f>
        <v>15</v>
      </c>
      <c r="F70" s="132">
        <f>IF(ISNUMBER('BLAST-USIT'!$B217),'BLAST-USIT'!$B217,"")</f>
        <v>1.6459999999999999</v>
      </c>
      <c r="G70" s="305">
        <f>IF(ISBLANK('BLAST-USIT'!$C217),"",IF(ISTEXT('BLAST-USIT'!$C217),IF(TRIM('BLAST-USIT'!$C217)="","",DATEVALUE('BLAST-USIT'!$C217)),'BLAST-USIT'!$C217))</f>
        <v>43672</v>
      </c>
      <c r="H70" s="306">
        <f>IF(ISNUMBER('BLAST-USIT'!$D217),'BLAST-USIT'!$D217,"")</f>
        <v>15</v>
      </c>
      <c r="I70" s="132">
        <f>IF(ISNUMBER(DOE21D!$B217),DOE21D!$B217,"")</f>
        <v>1.4550000000000001</v>
      </c>
      <c r="J70" s="305">
        <f>IF(ISBLANK(DOE21D!$C217),"",IF(ISTEXT(DOE21D!$C217),IF(TRIM(DOE21D!$C217)="","",DATEVALUE(DOE21D!$C217)),DOE21D!$C217))</f>
        <v>43673</v>
      </c>
      <c r="K70" s="306">
        <f>IF(ISNUMBER(DOE21D!$D217),DOE21D!$D217,"")</f>
        <v>14</v>
      </c>
      <c r="L70" s="132">
        <f>IF(ISNUMBER('SRES-SUN'!$B217),'SRES-SUN'!$B217,"")</f>
        <v>1.875</v>
      </c>
      <c r="M70" s="305">
        <f>IF(ISBLANK('SRES-SUN'!$C217),"",IF(ISTEXT('SRES-SUN'!$C217),IF(TRIM('SRES-SUN'!$C217)="","",DATEVALUE('SRES-SUN'!$C217)),'SRES-SUN'!$C217))</f>
        <v>43672</v>
      </c>
      <c r="N70" s="306">
        <f>IF(ISNUMBER('SRES-SUN'!$D217),'SRES-SUN'!$D217,"")</f>
        <v>15</v>
      </c>
      <c r="O70" s="132" t="str">
        <f>IF(ISNUMBER('SRES-BRE'!$B217),'SRES-BRE'!$B217,"")</f>
        <v/>
      </c>
      <c r="P70" s="305" t="str">
        <f>IF(ISBLANK('SRES-BRE'!$C217),"",IF(ISTEXT('SRES-BRE'!$C217),IF(TRIM('SRES-BRE'!$C217)="","",DATEVALUE('SRES-BRE'!$C217)),'SRES-BRE'!$C217))</f>
        <v/>
      </c>
      <c r="Q70" s="306" t="str">
        <f>IF(ISNUMBER('SRES-BRE'!$D217),'SRES-BRE'!$D217,"")</f>
        <v/>
      </c>
      <c r="R70" s="132">
        <f>IF(ISNUMBER(S3PAS!$B217),S3PAS!$B217,"")</f>
        <v>1.7</v>
      </c>
      <c r="S70" s="305">
        <f>IF(ISBLANK(S3PAS!$C217),"",IF(ISTEXT(S3PAS!$C217),IF(TRIM(S3PAS!$C217)="","",DATEVALUE(S3PAS!$C217)),S3PAS!$C217))</f>
        <v>43672</v>
      </c>
      <c r="T70" s="306">
        <f>IF(ISNUMBER(S3PAS!$D217),S3PAS!$D217,"")</f>
        <v>15</v>
      </c>
      <c r="U70" s="132">
        <f>IF(ISNUMBER(TRNSYS!$B217),TRNSYS!$B217,"")</f>
        <v>1.7077777777777801</v>
      </c>
      <c r="V70" s="305">
        <f>IF(ISBLANK(TRNSYS!$C217),"",IF(ISTEXT(TRNSYS!$C217),IF(TRIM(TRNSYS!$C217)="","",DATEVALUE(TRNSYS!$C217)),TRNSYS!$C217))</f>
        <v>40020</v>
      </c>
      <c r="W70" s="306">
        <f>IF(ISNUMBER(TRNSYS!$D217),TRNSYS!$D217,"")</f>
        <v>16</v>
      </c>
      <c r="X70" s="132">
        <f>IF(ISNUMBER(TASE!$B217),TASE!$B217,"")</f>
        <v>1.7490000000000001</v>
      </c>
      <c r="Y70" s="305">
        <f>IF(ISBLANK(TASE!$C217),"",IF(ISTEXT(TASE!$C217),IF(TRIM(TASE!$C217)="","",DATEVALUE(TASE!$C217)),TASE!$C217))</f>
        <v>43672</v>
      </c>
      <c r="Z70" s="306">
        <f>IF(ISNUMBER(TASE!$D217),TASE!$D217,"")</f>
        <v>15</v>
      </c>
      <c r="AA70" s="314">
        <f t="shared" si="4"/>
        <v>1.0589999999999999</v>
      </c>
      <c r="AB70" s="115">
        <f t="shared" si="5"/>
        <v>1.875</v>
      </c>
      <c r="AC70" s="315">
        <f t="shared" si="6"/>
        <v>1.5988253968253974</v>
      </c>
      <c r="AD70" s="289">
        <f t="shared" si="7"/>
        <v>0.51037467982447415</v>
      </c>
      <c r="AE70" s="303"/>
      <c r="AF70" s="287">
        <f>IF(ISNUMBER(YourData!$B217),YourData!$B217,"")</f>
        <v>1.4068099999999999</v>
      </c>
      <c r="AG70" s="305">
        <f>IF(ISBLANK(YourData!$C217),"",IF(ISTEXT(YourData!$C217),IF(TRIM(YourData!$C217)="","",DATEVALUE(YourData!$C217)),YourData!$C217))</f>
        <v>43673</v>
      </c>
      <c r="AH70" s="307">
        <f>IF(ISNUMBER(YourData!$D217),YourData!$D217,"")</f>
        <v>15</v>
      </c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</row>
    <row r="71" spans="2:63" ht="16">
      <c r="B71" s="106" t="s">
        <v>236</v>
      </c>
      <c r="C71" s="132">
        <f>IF(ISNUMBER('ESP-DMU'!$B218),'ESP-DMU'!$B218,"")</f>
        <v>0.73899999999999999</v>
      </c>
      <c r="D71" s="305">
        <f>IF(ISBLANK('ESP-DMU'!$C218),"",IF(ISTEXT('ESP-DMU'!$C218),IF(TRIM('ESP-DMU'!$C218)="","",DATEVALUE('ESP-DMU'!$C218)),'ESP-DMU'!$C218))</f>
        <v>34177</v>
      </c>
      <c r="E71" s="306">
        <f>IF(ISNUMBER('ESP-DMU'!$D218),'ESP-DMU'!$D218,"")</f>
        <v>15</v>
      </c>
      <c r="F71" s="132">
        <f>IF(ISNUMBER('BLAST-USIT'!$B218),'BLAST-USIT'!$B218,"")</f>
        <v>1.347</v>
      </c>
      <c r="G71" s="305">
        <f>IF(ISBLANK('BLAST-USIT'!$C218),"",IF(ISTEXT('BLAST-USIT'!$C218),IF(TRIM('BLAST-USIT'!$C218)="","",DATEVALUE('BLAST-USIT'!$C218)),'BLAST-USIT'!$C218))</f>
        <v>43672</v>
      </c>
      <c r="H71" s="306">
        <f>IF(ISNUMBER('BLAST-USIT'!$D218),'BLAST-USIT'!$D218,"")</f>
        <v>15</v>
      </c>
      <c r="I71" s="132">
        <f>IF(ISNUMBER(DOE21D!$B218),DOE21D!$B218,"")</f>
        <v>1.119</v>
      </c>
      <c r="J71" s="305">
        <f>IF(ISBLANK(DOE21D!$C218),"",IF(ISTEXT(DOE21D!$C218),IF(TRIM(DOE21D!$C218)="","",DATEVALUE(DOE21D!$C218)),DOE21D!$C218))</f>
        <v>43673</v>
      </c>
      <c r="K71" s="306">
        <f>IF(ISNUMBER(DOE21D!$D218),DOE21D!$D218,"")</f>
        <v>14</v>
      </c>
      <c r="L71" s="132">
        <f>IF(ISNUMBER('SRES-SUN'!$B218),'SRES-SUN'!$B218,"")</f>
        <v>1.54</v>
      </c>
      <c r="M71" s="305">
        <f>IF(ISBLANK('SRES-SUN'!$C218),"",IF(ISTEXT('SRES-SUN'!$C218),IF(TRIM('SRES-SUN'!$C218)="","",DATEVALUE('SRES-SUN'!$C218)),'SRES-SUN'!$C218))</f>
        <v>43672</v>
      </c>
      <c r="N71" s="306">
        <f>IF(ISNUMBER('SRES-SUN'!$D218),'SRES-SUN'!$D218,"")</f>
        <v>15</v>
      </c>
      <c r="O71" s="132" t="str">
        <f>IF(ISNUMBER('SRES-BRE'!$B218),'SRES-BRE'!$B218,"")</f>
        <v/>
      </c>
      <c r="P71" s="305" t="str">
        <f>IF(ISBLANK('SRES-BRE'!$C218),"",IF(ISTEXT('SRES-BRE'!$C218),IF(TRIM('SRES-BRE'!$C218)="","",DATEVALUE('SRES-BRE'!$C218)),'SRES-BRE'!$C218))</f>
        <v/>
      </c>
      <c r="Q71" s="306" t="str">
        <f>IF(ISNUMBER('SRES-BRE'!$D218),'SRES-BRE'!$D218,"")</f>
        <v/>
      </c>
      <c r="R71" s="132">
        <f>IF(ISNUMBER(S3PAS!$B218),S3PAS!$B218,"")</f>
        <v>1.3979999999999999</v>
      </c>
      <c r="S71" s="305">
        <f>IF(ISBLANK(S3PAS!$C218),"",IF(ISTEXT(S3PAS!$C218),IF(TRIM(S3PAS!$C218)="","",DATEVALUE(S3PAS!$C218)),S3PAS!$C218))</f>
        <v>43672</v>
      </c>
      <c r="T71" s="306">
        <f>IF(ISNUMBER(S3PAS!$D218),S3PAS!$D218,"")</f>
        <v>16</v>
      </c>
      <c r="U71" s="132">
        <f>IF(ISNUMBER(TRNSYS!$B218),TRNSYS!$B218,"")</f>
        <v>1.3613888888888901</v>
      </c>
      <c r="V71" s="305">
        <f>IF(ISBLANK(TRNSYS!$C218),"",IF(ISTEXT(TRNSYS!$C218),IF(TRIM(TRNSYS!$C218)="","",DATEVALUE(TRNSYS!$C218)),TRNSYS!$C218))</f>
        <v>40020</v>
      </c>
      <c r="W71" s="306">
        <f>IF(ISNUMBER(TRNSYS!$D218),TRNSYS!$D218,"")</f>
        <v>16</v>
      </c>
      <c r="X71" s="132">
        <f>IF(ISNUMBER(TASE!$B218),TASE!$B218,"")</f>
        <v>1.397</v>
      </c>
      <c r="Y71" s="305">
        <f>IF(ISBLANK(TASE!$C218),"",IF(ISTEXT(TASE!$C218),IF(TRIM(TASE!$C218)="","",DATEVALUE(TASE!$C218)),TASE!$C218))</f>
        <v>43672</v>
      </c>
      <c r="Z71" s="306">
        <f>IF(ISNUMBER(TASE!$D218),TASE!$D218,"")</f>
        <v>15</v>
      </c>
      <c r="AA71" s="314">
        <f t="shared" si="4"/>
        <v>0.73899999999999999</v>
      </c>
      <c r="AB71" s="115">
        <f t="shared" si="5"/>
        <v>1.54</v>
      </c>
      <c r="AC71" s="315">
        <f t="shared" si="6"/>
        <v>1.2716269841269843</v>
      </c>
      <c r="AD71" s="289">
        <f t="shared" si="7"/>
        <v>0.62990170073334373</v>
      </c>
      <c r="AE71" s="303"/>
      <c r="AF71" s="287">
        <f>IF(ISNUMBER(YourData!$B218),YourData!$B218,"")</f>
        <v>1.0928</v>
      </c>
      <c r="AG71" s="305">
        <f>IF(ISBLANK(YourData!$C218),"",IF(ISTEXT(YourData!$C218),IF(TRIM(YourData!$C218)="","",DATEVALUE(YourData!$C218)),YourData!$C218))</f>
        <v>43673</v>
      </c>
      <c r="AH71" s="307">
        <f>IF(ISNUMBER(YourData!$D218),YourData!$D218,"")</f>
        <v>15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</row>
    <row r="72" spans="2:63" ht="16">
      <c r="B72" s="106" t="s">
        <v>237</v>
      </c>
      <c r="C72" s="132">
        <f>IF(ISNUMBER('ESP-DMU'!$B219),'ESP-DMU'!$B219,"")</f>
        <v>3.36</v>
      </c>
      <c r="D72" s="305">
        <f>IF(ISBLANK('ESP-DMU'!$C219),"",IF(ISTEXT('ESP-DMU'!$C219),IF(TRIM('ESP-DMU'!$C219)="","",DATEVALUE('ESP-DMU'!$C219)),'ESP-DMU'!$C219))</f>
        <v>34217</v>
      </c>
      <c r="E72" s="306">
        <f>IF(ISNUMBER('ESP-DMU'!$D219),'ESP-DMU'!$D219,"")</f>
        <v>12</v>
      </c>
      <c r="F72" s="132">
        <f>IF(ISNUMBER('BLAST-USIT'!$B219),'BLAST-USIT'!$B219,"")</f>
        <v>3.036</v>
      </c>
      <c r="G72" s="305">
        <f>IF(ISBLANK('BLAST-USIT'!$C219),"",IF(ISTEXT('BLAST-USIT'!$C219),IF(TRIM('BLAST-USIT'!$C219)="","",DATEVALUE('BLAST-USIT'!$C219)),'BLAST-USIT'!$C219))</f>
        <v>43713</v>
      </c>
      <c r="H72" s="306">
        <f>IF(ISNUMBER('BLAST-USIT'!$D219),'BLAST-USIT'!$D219,"")</f>
        <v>12</v>
      </c>
      <c r="I72" s="132">
        <f>IF(ISNUMBER(DOE21D!$B219),DOE21D!$B219,"")</f>
        <v>2.605</v>
      </c>
      <c r="J72" s="305">
        <f>IF(ISBLANK(DOE21D!$C219),"",IF(ISTEXT(DOE21D!$C219),IF(TRIM(DOE21D!$C219)="","",DATEVALUE(DOE21D!$C219)),DOE21D!$C219))</f>
        <v>43713</v>
      </c>
      <c r="K72" s="306">
        <f>IF(ISNUMBER(DOE21D!$D219),DOE21D!$D219,"")</f>
        <v>11</v>
      </c>
      <c r="L72" s="132">
        <f>IF(ISNUMBER('SRES-SUN'!$B219),'SRES-SUN'!$B219,"")</f>
        <v>2.59</v>
      </c>
      <c r="M72" s="305">
        <f>IF(ISBLANK('SRES-SUN'!$C219),"",IF(ISTEXT('SRES-SUN'!$C219),IF(TRIM('SRES-SUN'!$C219)="","",DATEVALUE('SRES-SUN'!$C219)),'SRES-SUN'!$C219))</f>
        <v>43703</v>
      </c>
      <c r="N72" s="306">
        <f>IF(ISNUMBER('SRES-SUN'!$D219),'SRES-SUN'!$D219,"")</f>
        <v>14</v>
      </c>
      <c r="O72" s="132" t="str">
        <f>IF(ISNUMBER('SRES-BRE'!$B219),'SRES-BRE'!$B219,"")</f>
        <v/>
      </c>
      <c r="P72" s="305" t="str">
        <f>IF(ISBLANK('SRES-BRE'!$C219),"",IF(ISTEXT('SRES-BRE'!$C219),IF(TRIM('SRES-BRE'!$C219)="","",DATEVALUE('SRES-BRE'!$C219)),'SRES-BRE'!$C219))</f>
        <v/>
      </c>
      <c r="Q72" s="306" t="str">
        <f>IF(ISNUMBER('SRES-BRE'!$D219),'SRES-BRE'!$D219,"")</f>
        <v/>
      </c>
      <c r="R72" s="132">
        <f>IF(ISNUMBER(S3PAS!$B219),S3PAS!$B219,"")</f>
        <v>2.258</v>
      </c>
      <c r="S72" s="305">
        <f>IF(ISBLANK(S3PAS!$C219),"",IF(ISTEXT(S3PAS!$C219),IF(TRIM(S3PAS!$C219)="","",DATEVALUE(S3PAS!$C219)),S3PAS!$C219))</f>
        <v>43703</v>
      </c>
      <c r="T72" s="306">
        <f>IF(ISNUMBER(S3PAS!$D219),S3PAS!$D219,"")</f>
        <v>14</v>
      </c>
      <c r="U72" s="132">
        <f>IF(ISNUMBER(TRNSYS!$B219),TRNSYS!$B219,"")</f>
        <v>3.2277777777777801</v>
      </c>
      <c r="V72" s="305">
        <f>IF(ISBLANK(TRNSYS!$C219),"",IF(ISTEXT(TRNSYS!$C219),IF(TRIM(TRNSYS!$C219)="","",DATEVALUE(TRNSYS!$C219)),TRNSYS!$C219))</f>
        <v>40061</v>
      </c>
      <c r="W72" s="306">
        <f>IF(ISNUMBER(TRNSYS!$D219),TRNSYS!$D219,"")</f>
        <v>13</v>
      </c>
      <c r="X72" s="132">
        <f>IF(ISNUMBER(TASE!$B219),TASE!$B219,"")</f>
        <v>4.9119999999999999</v>
      </c>
      <c r="Y72" s="305">
        <f>IF(ISBLANK(TASE!$C219),"",IF(ISTEXT(TASE!$C219),IF(TRIM(TASE!$C219)="","",DATEVALUE(TASE!$C219)),TASE!$C219))</f>
        <v>43713</v>
      </c>
      <c r="Z72" s="306">
        <f>IF(ISNUMBER(TASE!$D219),TASE!$D219,"")</f>
        <v>12</v>
      </c>
      <c r="AA72" s="314">
        <f t="shared" si="4"/>
        <v>2.258</v>
      </c>
      <c r="AB72" s="115">
        <f t="shared" si="5"/>
        <v>4.9119999999999999</v>
      </c>
      <c r="AC72" s="315">
        <f t="shared" si="6"/>
        <v>3.1412539682539689</v>
      </c>
      <c r="AD72" s="289">
        <f t="shared" si="7"/>
        <v>0.84488552241294779</v>
      </c>
      <c r="AE72" s="303"/>
      <c r="AF72" s="287">
        <f>IF(ISNUMBER(YourData!$B219),YourData!$B219,"")</f>
        <v>3.0397099999999999</v>
      </c>
      <c r="AG72" s="305">
        <f>IF(ISBLANK(YourData!$C219),"",IF(ISTEXT(YourData!$C219),IF(TRIM(YourData!$C219)="","",DATEVALUE(YourData!$C219)),YourData!$C219))</f>
        <v>43713</v>
      </c>
      <c r="AH72" s="307">
        <f>IF(ISNUMBER(YourData!$D219),YourData!$D219,"")</f>
        <v>12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</row>
    <row r="73" spans="2:63" ht="16">
      <c r="B73" s="106" t="s">
        <v>316</v>
      </c>
      <c r="C73" s="132">
        <f>IF(ISNUMBER('ESP-DMU'!$B220),'ESP-DMU'!$B220,"")</f>
        <v>6.3559999999999999</v>
      </c>
      <c r="D73" s="305">
        <f>IF(ISBLANK('ESP-DMU'!$C220),"",IF(ISTEXT('ESP-DMU'!$C220),IF(TRIM('ESP-DMU'!$C220)="","",DATEVALUE('ESP-DMU'!$C220)),'ESP-DMU'!$C220))</f>
        <v>34298</v>
      </c>
      <c r="E73" s="306">
        <f>IF(ISNUMBER('ESP-DMU'!$D220),'ESP-DMU'!$D220,"")</f>
        <v>13</v>
      </c>
      <c r="F73" s="132">
        <f>IF(ISNUMBER('BLAST-USIT'!$B220),'BLAST-USIT'!$B220,"")</f>
        <v>6.641</v>
      </c>
      <c r="G73" s="305">
        <f>IF(ISBLANK('BLAST-USIT'!$C220),"",IF(ISTEXT('BLAST-USIT'!$C220),IF(TRIM('BLAST-USIT'!$C220)="","",DATEVALUE('BLAST-USIT'!$C220)),'BLAST-USIT'!$C220))</f>
        <v>43794</v>
      </c>
      <c r="H73" s="306">
        <f>IF(ISNUMBER('BLAST-USIT'!$D220),'BLAST-USIT'!$D220,"")</f>
        <v>14</v>
      </c>
      <c r="I73" s="132" t="str">
        <f>IF(ISNUMBER(DOE21D!$B220),DOE21D!$B220,"")</f>
        <v/>
      </c>
      <c r="J73" s="305" t="str">
        <f>IF(ISBLANK(DOE21D!$C220),"",IF(ISTEXT(DOE21D!$C220),IF(TRIM(DOE21D!$C220)="","",DATEVALUE(DOE21D!$C220)),DOE21D!$C220))</f>
        <v/>
      </c>
      <c r="K73" s="306" t="str">
        <f>IF(ISNUMBER(DOE21D!$D220),DOE21D!$D220,"")</f>
        <v/>
      </c>
      <c r="L73" s="132">
        <f>IF(ISNUMBER('SRES-SUN'!$B220),'SRES-SUN'!$B220,"")</f>
        <v>7.234</v>
      </c>
      <c r="M73" s="305">
        <f>IF(ISBLANK('SRES-SUN'!$C220),"",IF(ISTEXT('SRES-SUN'!$C220),IF(TRIM('SRES-SUN'!$C220)="","",DATEVALUE('SRES-SUN'!$C220)),'SRES-SUN'!$C220))</f>
        <v>43754</v>
      </c>
      <c r="N73" s="306">
        <f>IF(ISNUMBER('SRES-SUN'!$D220),'SRES-SUN'!$D220,"")</f>
        <v>14</v>
      </c>
      <c r="O73" s="132" t="str">
        <f>IF(ISNUMBER('SRES-BRE'!$B220),'SRES-BRE'!$B220,"")</f>
        <v/>
      </c>
      <c r="P73" s="305" t="str">
        <f>IF(ISBLANK('SRES-BRE'!$C220),"",IF(ISTEXT('SRES-BRE'!$C220),IF(TRIM('SRES-BRE'!$C220)="","",DATEVALUE('SRES-BRE'!$C220)),'SRES-BRE'!$C220))</f>
        <v/>
      </c>
      <c r="Q73" s="306" t="str">
        <f>IF(ISNUMBER('SRES-BRE'!$D220),'SRES-BRE'!$D220,"")</f>
        <v/>
      </c>
      <c r="R73" s="132" t="str">
        <f>IF(ISNUMBER(S3PAS!$B220),S3PAS!$B220,"")</f>
        <v/>
      </c>
      <c r="S73" s="305" t="str">
        <f>IF(ISBLANK(S3PAS!$C220),"",IF(ISTEXT(S3PAS!$C220),IF(TRIM(S3PAS!$C220)="","",DATEVALUE(S3PAS!$C220)),S3PAS!$C220))</f>
        <v/>
      </c>
      <c r="T73" s="306" t="str">
        <f>IF(ISNUMBER(S3PAS!$D220),S3PAS!$D220,"")</f>
        <v/>
      </c>
      <c r="U73" s="132">
        <f>IF(ISNUMBER(TRNSYS!$B220),TRNSYS!$B220,"")</f>
        <v>6.7638888888888902</v>
      </c>
      <c r="V73" s="305">
        <f>IF(ISBLANK(TRNSYS!$C220),"",IF(ISTEXT(TRNSYS!$C220),IF(TRIM(TRNSYS!$C220)="","",DATEVALUE(TRNSYS!$C220)),TRNSYS!$C220))</f>
        <v>40103</v>
      </c>
      <c r="W73" s="306">
        <f>IF(ISNUMBER(TRNSYS!$D220),TRNSYS!$D220,"")</f>
        <v>14</v>
      </c>
      <c r="X73" s="132">
        <f>IF(ISNUMBER(TASE!$B220),TASE!$B220,"")</f>
        <v>6.867</v>
      </c>
      <c r="Y73" s="305">
        <f>IF(ISBLANK(TASE!$C220),"",IF(ISTEXT(TASE!$C220),IF(TRIM(TASE!$C220)="","",DATEVALUE(TASE!$C220)),TASE!$C220))</f>
        <v>43754</v>
      </c>
      <c r="Z73" s="306">
        <f>IF(ISNUMBER(TASE!$D220),TASE!$D220,"")</f>
        <v>14</v>
      </c>
      <c r="AA73" s="314">
        <f t="shared" si="4"/>
        <v>6.3559999999999999</v>
      </c>
      <c r="AB73" s="115">
        <f t="shared" si="5"/>
        <v>7.234</v>
      </c>
      <c r="AC73" s="315">
        <f t="shared" si="6"/>
        <v>6.7723777777777787</v>
      </c>
      <c r="AD73" s="289">
        <f t="shared" si="7"/>
        <v>0.12964427396253408</v>
      </c>
      <c r="AE73" s="303"/>
      <c r="AF73" s="287">
        <f>IF(ISNUMBER(YourData!$B220),YourData!$B220,"")</f>
        <v>6.8551599999999997</v>
      </c>
      <c r="AG73" s="305">
        <f>IF(ISBLANK(YourData!$C220),"",IF(ISTEXT(YourData!$C220),IF(TRIM(YourData!$C220)="","",DATEVALUE(YourData!$C220)),YourData!$C220))</f>
        <v>43794</v>
      </c>
      <c r="AH73" s="307">
        <f>IF(ISNUMBER(YourData!$D220),YourData!$D220,"")</f>
        <v>12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</row>
    <row r="74" spans="2:63" ht="16">
      <c r="B74" s="106" t="s">
        <v>238</v>
      </c>
      <c r="C74" s="132">
        <f>IF(ISNUMBER('ESP-DMU'!$B221),'ESP-DMU'!$B221,"")</f>
        <v>4.444</v>
      </c>
      <c r="D74" s="305">
        <f>IF(ISBLANK('ESP-DMU'!$C221),"",IF(ISTEXT('ESP-DMU'!$C221),IF(TRIM('ESP-DMU'!$C221)="","",DATEVALUE('ESP-DMU'!$C221)),'ESP-DMU'!$C221))</f>
        <v>34259</v>
      </c>
      <c r="E74" s="306">
        <f>IF(ISNUMBER('ESP-DMU'!$D221),'ESP-DMU'!$D221,"")</f>
        <v>13</v>
      </c>
      <c r="F74" s="132">
        <f>IF(ISNUMBER('BLAST-USIT'!$B221),'BLAST-USIT'!$B221,"")</f>
        <v>4.6310000000000002</v>
      </c>
      <c r="G74" s="305">
        <f>IF(ISBLANK('BLAST-USIT'!$C221),"",IF(ISTEXT('BLAST-USIT'!$C221),IF(TRIM('BLAST-USIT'!$C221)="","",DATEVALUE('BLAST-USIT'!$C221)),'BLAST-USIT'!$C221))</f>
        <v>43794</v>
      </c>
      <c r="H74" s="306">
        <f>IF(ISNUMBER('BLAST-USIT'!$D221),'BLAST-USIT'!$D221,"")</f>
        <v>13</v>
      </c>
      <c r="I74" s="132" t="str">
        <f>IF(ISNUMBER(DOE21D!$B221),DOE21D!$B221,"")</f>
        <v/>
      </c>
      <c r="J74" s="305" t="str">
        <f>IF(ISBLANK(DOE21D!$C221),"",IF(ISTEXT(DOE21D!$C221),IF(TRIM(DOE21D!$C221)="","",DATEVALUE(DOE21D!$C221)),DOE21D!$C221))</f>
        <v/>
      </c>
      <c r="K74" s="306" t="str">
        <f>IF(ISNUMBER(DOE21D!$D221),DOE21D!$D221,"")</f>
        <v/>
      </c>
      <c r="L74" s="132">
        <f>IF(ISNUMBER('SRES-SUN'!$B221),'SRES-SUN'!$B221,"")</f>
        <v>5.22</v>
      </c>
      <c r="M74" s="305">
        <f>IF(ISBLANK('SRES-SUN'!$C221),"",IF(ISTEXT('SRES-SUN'!$C221),IF(TRIM('SRES-SUN'!$C221)="","",DATEVALUE('SRES-SUN'!$C221)),'SRES-SUN'!$C221))</f>
        <v>43754</v>
      </c>
      <c r="N74" s="306">
        <f>IF(ISNUMBER('SRES-SUN'!$D221),'SRES-SUN'!$D221,"")</f>
        <v>14</v>
      </c>
      <c r="O74" s="132" t="str">
        <f>IF(ISNUMBER('SRES-BRE'!$B221),'SRES-BRE'!$B221,"")</f>
        <v/>
      </c>
      <c r="P74" s="305" t="str">
        <f>IF(ISBLANK('SRES-BRE'!$C221),"",IF(ISTEXT('SRES-BRE'!$C221),IF(TRIM('SRES-BRE'!$C221)="","",DATEVALUE('SRES-BRE'!$C221)),'SRES-BRE'!$C221))</f>
        <v/>
      </c>
      <c r="Q74" s="306" t="str">
        <f>IF(ISNUMBER('SRES-BRE'!$D221),'SRES-BRE'!$D221,"")</f>
        <v/>
      </c>
      <c r="R74" s="132" t="str">
        <f>IF(ISNUMBER(S3PAS!$B221),S3PAS!$B221,"")</f>
        <v/>
      </c>
      <c r="S74" s="305" t="str">
        <f>IF(ISBLANK(S3PAS!$C221),"",IF(ISTEXT(S3PAS!$C221),IF(TRIM(S3PAS!$C221)="","",DATEVALUE(S3PAS!$C221)),S3PAS!$C221))</f>
        <v/>
      </c>
      <c r="T74" s="306" t="str">
        <f>IF(ISNUMBER(S3PAS!$D221),S3PAS!$D221,"")</f>
        <v/>
      </c>
      <c r="U74" s="132">
        <f>IF(ISNUMBER(TRNSYS!$B221),TRNSYS!$B221,"")</f>
        <v>4.7861111111111097</v>
      </c>
      <c r="V74" s="305">
        <f>IF(ISBLANK(TRNSYS!$C221),"",IF(ISTEXT(TRNSYS!$C221),IF(TRIM(TRNSYS!$C221)="","",DATEVALUE(TRNSYS!$C221)),TRNSYS!$C221))</f>
        <v>40102</v>
      </c>
      <c r="W74" s="306">
        <f>IF(ISNUMBER(TRNSYS!$D221),TRNSYS!$D221,"")</f>
        <v>14</v>
      </c>
      <c r="X74" s="132">
        <f>IF(ISNUMBER(TASE!$B221),TASE!$B221,"")</f>
        <v>5.2359999999999998</v>
      </c>
      <c r="Y74" s="305">
        <f>IF(ISBLANK(TASE!$C221),"",IF(ISTEXT(TASE!$C221),IF(TRIM(TASE!$C221)="","",DATEVALUE(TASE!$C221)),TASE!$C221))</f>
        <v>43754</v>
      </c>
      <c r="Z74" s="306">
        <f>IF(ISNUMBER(TASE!$D221),TASE!$D221,"")</f>
        <v>14</v>
      </c>
      <c r="AA74" s="314">
        <f t="shared" si="4"/>
        <v>4.444</v>
      </c>
      <c r="AB74" s="115">
        <f t="shared" si="5"/>
        <v>5.2359999999999998</v>
      </c>
      <c r="AC74" s="315">
        <f t="shared" si="6"/>
        <v>4.863422222222221</v>
      </c>
      <c r="AD74" s="289">
        <f t="shared" si="7"/>
        <v>0.16284829155510067</v>
      </c>
      <c r="AE74" s="303"/>
      <c r="AF74" s="287">
        <f>IF(ISNUMBER(YourData!$B221),YourData!$B221,"")</f>
        <v>4.7150600000000003</v>
      </c>
      <c r="AG74" s="305">
        <f>IF(ISBLANK(YourData!$C221),"",IF(ISTEXT(YourData!$C221),IF(TRIM(YourData!$C221)="","",DATEVALUE(YourData!$C221)),YourData!$C221))</f>
        <v>43755</v>
      </c>
      <c r="AH74" s="307">
        <f>IF(ISNUMBER(YourData!$D221),YourData!$D221,"")</f>
        <v>12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</row>
    <row r="75" spans="2:63" ht="16">
      <c r="B75" s="106" t="s">
        <v>239</v>
      </c>
      <c r="C75" s="132">
        <f>IF(ISNUMBER('ESP-DMU'!$B222),'ESP-DMU'!$B222,"")</f>
        <v>6.2690000000000001</v>
      </c>
      <c r="D75" s="305">
        <f>IF(ISBLANK('ESP-DMU'!$C222),"",IF(ISTEXT('ESP-DMU'!$C222),IF(TRIM('ESP-DMU'!$C222)="","",DATEVALUE('ESP-DMU'!$C222)),'ESP-DMU'!$C222))</f>
        <v>33982</v>
      </c>
      <c r="E75" s="306">
        <f>IF(ISNUMBER('ESP-DMU'!$D222),'ESP-DMU'!$D222,"")</f>
        <v>13</v>
      </c>
      <c r="F75" s="132">
        <f>IF(ISNUMBER('BLAST-USIT'!$B222),'BLAST-USIT'!$B222,"")</f>
        <v>6.5549999999999997</v>
      </c>
      <c r="G75" s="305">
        <f>IF(ISBLANK('BLAST-USIT'!$C222),"",IF(ISTEXT('BLAST-USIT'!$C222),IF(TRIM('BLAST-USIT'!$C222)="","",DATEVALUE('BLAST-USIT'!$C222)),'BLAST-USIT'!$C222))</f>
        <v>43794</v>
      </c>
      <c r="H75" s="306">
        <f>IF(ISNUMBER('BLAST-USIT'!$D222),'BLAST-USIT'!$D222,"")</f>
        <v>14</v>
      </c>
      <c r="I75" s="132" t="str">
        <f>IF(ISNUMBER(DOE21D!$B222),DOE21D!$B222,"")</f>
        <v/>
      </c>
      <c r="J75" s="305" t="str">
        <f>IF(ISBLANK(DOE21D!$C222),"",IF(ISTEXT(DOE21D!$C222),IF(TRIM(DOE21D!$C222)="","",DATEVALUE(DOE21D!$C222)),DOE21D!$C222))</f>
        <v/>
      </c>
      <c r="K75" s="306" t="str">
        <f>IF(ISNUMBER(DOE21D!$D222),DOE21D!$D222,"")</f>
        <v/>
      </c>
      <c r="L75" s="132">
        <f>IF(ISNUMBER('SRES-SUN'!$B222),'SRES-SUN'!$B222,"")</f>
        <v>6.976</v>
      </c>
      <c r="M75" s="305">
        <f>IF(ISBLANK('SRES-SUN'!$C222),"",IF(ISTEXT('SRES-SUN'!$C222),IF(TRIM('SRES-SUN'!$C222)="","",DATEVALUE('SRES-SUN'!$C222)),'SRES-SUN'!$C222))</f>
        <v>43794</v>
      </c>
      <c r="N75" s="306">
        <f>IF(ISNUMBER('SRES-SUN'!$D222),'SRES-SUN'!$D222,"")</f>
        <v>14</v>
      </c>
      <c r="O75" s="132" t="str">
        <f>IF(ISNUMBER('SRES-BRE'!$B222),'SRES-BRE'!$B222,"")</f>
        <v/>
      </c>
      <c r="P75" s="305" t="str">
        <f>IF(ISBLANK('SRES-BRE'!$C222),"",IF(ISTEXT('SRES-BRE'!$C222),IF(TRIM('SRES-BRE'!$C222)="","",DATEVALUE('SRES-BRE'!$C222)),'SRES-BRE'!$C222))</f>
        <v/>
      </c>
      <c r="Q75" s="306" t="str">
        <f>IF(ISNUMBER('SRES-BRE'!$D222),'SRES-BRE'!$D222,"")</f>
        <v/>
      </c>
      <c r="R75" s="132" t="str">
        <f>IF(ISNUMBER(S3PAS!$B222),S3PAS!$B222,"")</f>
        <v/>
      </c>
      <c r="S75" s="305" t="str">
        <f>IF(ISBLANK(S3PAS!$C222),"",IF(ISTEXT(S3PAS!$C222),IF(TRIM(S3PAS!$C222)="","",DATEVALUE(S3PAS!$C222)),S3PAS!$C222))</f>
        <v/>
      </c>
      <c r="T75" s="306" t="str">
        <f>IF(ISNUMBER(S3PAS!$D222),S3PAS!$D222,"")</f>
        <v/>
      </c>
      <c r="U75" s="132">
        <f>IF(ISNUMBER(TRNSYS!$B222),TRNSYS!$B222,"")</f>
        <v>6.2027777777777802</v>
      </c>
      <c r="V75" s="305">
        <f>IF(ISBLANK(TRNSYS!$C222),"",IF(ISTEXT(TRNSYS!$C222),IF(TRIM(TRNSYS!$C222)="","",DATEVALUE(TRNSYS!$C222)),TRNSYS!$C222))</f>
        <v>40142</v>
      </c>
      <c r="W75" s="306">
        <f>IF(ISNUMBER(TRNSYS!$D222),TRNSYS!$D222,"")</f>
        <v>14</v>
      </c>
      <c r="X75" s="132">
        <f>IF(ISNUMBER(TASE!$B222),TASE!$B222,"")</f>
        <v>6.6210000000000004</v>
      </c>
      <c r="Y75" s="305">
        <f>IF(ISBLANK(TASE!$C222),"",IF(ISTEXT(TASE!$C222),IF(TRIM(TASE!$C222)="","",DATEVALUE(TASE!$C222)),TASE!$C222))</f>
        <v>43794</v>
      </c>
      <c r="Z75" s="306">
        <f>IF(ISNUMBER(TASE!$D222),TASE!$D222,"")</f>
        <v>14</v>
      </c>
      <c r="AA75" s="314">
        <f t="shared" si="4"/>
        <v>6.2027777777777802</v>
      </c>
      <c r="AB75" s="115">
        <f t="shared" si="5"/>
        <v>6.976</v>
      </c>
      <c r="AC75" s="315">
        <f t="shared" si="6"/>
        <v>6.5247555555555561</v>
      </c>
      <c r="AD75" s="289">
        <f t="shared" si="7"/>
        <v>0.1185059295537675</v>
      </c>
      <c r="AE75" s="303"/>
      <c r="AF75" s="287">
        <f>IF(ISNUMBER(YourData!$B222),YourData!$B222,"")</f>
        <v>6.7135199999999999</v>
      </c>
      <c r="AG75" s="305">
        <f>IF(ISBLANK(YourData!$C222),"",IF(ISTEXT(YourData!$C222),IF(TRIM(YourData!$C222)="","",DATEVALUE(YourData!$C222)),YourData!$C222))</f>
        <v>43822</v>
      </c>
      <c r="AH75" s="307">
        <f>IF(ISNUMBER(YourData!$D222),YourData!$D222,"")</f>
        <v>12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</row>
    <row r="76" spans="2:63" ht="16">
      <c r="B76" s="106" t="s">
        <v>240</v>
      </c>
      <c r="C76" s="132">
        <f>IF(ISNUMBER('ESP-DMU'!$B223),'ESP-DMU'!$B223,"")</f>
        <v>3.4039999999999999</v>
      </c>
      <c r="D76" s="305">
        <f>IF(ISBLANK('ESP-DMU'!$C223),"",IF(ISTEXT('ESP-DMU'!$C223),IF(TRIM('ESP-DMU'!$C223)="","",DATEVALUE('ESP-DMU'!$C223)),'ESP-DMU'!$C223))</f>
        <v>34176</v>
      </c>
      <c r="E76" s="306">
        <f>IF(ISNUMBER('ESP-DMU'!$D223),'ESP-DMU'!$D223,"")</f>
        <v>16</v>
      </c>
      <c r="F76" s="132">
        <f>IF(ISNUMBER('BLAST-USIT'!$B223),'BLAST-USIT'!$B223,"")</f>
        <v>4.093</v>
      </c>
      <c r="G76" s="305">
        <f>IF(ISBLANK('BLAST-USIT'!$C223),"",IF(ISTEXT('BLAST-USIT'!$C223),IF(TRIM('BLAST-USIT'!$C223)="","",DATEVALUE('BLAST-USIT'!$C223)),'BLAST-USIT'!$C223))</f>
        <v>43672</v>
      </c>
      <c r="H76" s="306">
        <f>IF(ISNUMBER('BLAST-USIT'!$D223),'BLAST-USIT'!$D223,"")</f>
        <v>17</v>
      </c>
      <c r="I76" s="132" t="str">
        <f>IF(ISNUMBER(DOE21D!$B223),DOE21D!$B223,"")</f>
        <v/>
      </c>
      <c r="J76" s="305" t="str">
        <f>IF(ISBLANK(DOE21D!$C223),"",IF(ISTEXT(DOE21D!$C223),IF(TRIM(DOE21D!$C223)="","",DATEVALUE(DOE21D!$C223)),DOE21D!$C223))</f>
        <v/>
      </c>
      <c r="K76" s="306" t="str">
        <f>IF(ISNUMBER(DOE21D!$D223),DOE21D!$D223,"")</f>
        <v/>
      </c>
      <c r="L76" s="132">
        <f>IF(ISNUMBER('SRES-SUN'!$B223),'SRES-SUN'!$B223,"")</f>
        <v>4.657</v>
      </c>
      <c r="M76" s="305">
        <f>IF(ISBLANK('SRES-SUN'!$C223),"",IF(ISTEXT('SRES-SUN'!$C223),IF(TRIM('SRES-SUN'!$C223)="","",DATEVALUE('SRES-SUN'!$C223)),'SRES-SUN'!$C223))</f>
        <v>43672</v>
      </c>
      <c r="N76" s="306">
        <f>IF(ISNUMBER('SRES-SUN'!$D223),'SRES-SUN'!$D223,"")</f>
        <v>17</v>
      </c>
      <c r="O76" s="132" t="str">
        <f>IF(ISNUMBER('SRES-BRE'!$B223),'SRES-BRE'!$B223,"")</f>
        <v/>
      </c>
      <c r="P76" s="305" t="str">
        <f>IF(ISBLANK('SRES-BRE'!$C223),"",IF(ISTEXT('SRES-BRE'!$C223),IF(TRIM('SRES-BRE'!$C223)="","",DATEVALUE('SRES-BRE'!$C223)),'SRES-BRE'!$C223))</f>
        <v/>
      </c>
      <c r="Q76" s="306" t="str">
        <f>IF(ISNUMBER('SRES-BRE'!$D223),'SRES-BRE'!$D223,"")</f>
        <v/>
      </c>
      <c r="R76" s="132" t="str">
        <f>IF(ISNUMBER(S3PAS!$B223),S3PAS!$B223,"")</f>
        <v/>
      </c>
      <c r="S76" s="305" t="str">
        <f>IF(ISBLANK(S3PAS!$C223),"",IF(ISTEXT(S3PAS!$C223),IF(TRIM(S3PAS!$C223)="","",DATEVALUE(S3PAS!$C223)),S3PAS!$C223))</f>
        <v/>
      </c>
      <c r="T76" s="306" t="str">
        <f>IF(ISNUMBER(S3PAS!$D223),S3PAS!$D223,"")</f>
        <v/>
      </c>
      <c r="U76" s="132">
        <f>IF(ISNUMBER(TRNSYS!$B223),TRNSYS!$B223,"")</f>
        <v>4.2777777777777803</v>
      </c>
      <c r="V76" s="305">
        <f>IF(ISBLANK(TRNSYS!$C223),"",IF(ISTEXT(TRNSYS!$C223),IF(TRIM(TRNSYS!$C223)="","",DATEVALUE(TRNSYS!$C223)),TRNSYS!$C223))</f>
        <v>40020</v>
      </c>
      <c r="W76" s="306">
        <f>IF(ISNUMBER(TRNSYS!$D223),TRNSYS!$D223,"")</f>
        <v>17</v>
      </c>
      <c r="X76" s="132">
        <f>IF(ISNUMBER(TASE!$B223),TASE!$B223,"")</f>
        <v>4.9290000000000003</v>
      </c>
      <c r="Y76" s="305">
        <f>IF(ISBLANK(TASE!$C223),"",IF(ISTEXT(TASE!$C223),IF(TRIM(TASE!$C223)="","",DATEVALUE(TASE!$C223)),TASE!$C223))</f>
        <v>43672</v>
      </c>
      <c r="Z76" s="306">
        <f>IF(ISNUMBER(TASE!$D223),TASE!$D223,"")</f>
        <v>17</v>
      </c>
      <c r="AA76" s="314">
        <f t="shared" si="4"/>
        <v>3.4039999999999999</v>
      </c>
      <c r="AB76" s="115">
        <f t="shared" si="5"/>
        <v>4.9290000000000003</v>
      </c>
      <c r="AC76" s="315">
        <f t="shared" si="6"/>
        <v>4.2721555555555568</v>
      </c>
      <c r="AD76" s="289">
        <f t="shared" si="7"/>
        <v>0.35696265741468003</v>
      </c>
      <c r="AE76" s="303"/>
      <c r="AF76" s="287">
        <f>IF(ISNUMBER(YourData!$B223),YourData!$B223,"")</f>
        <v>3.9004799999999999</v>
      </c>
      <c r="AG76" s="305">
        <f>IF(ISBLANK(YourData!$C223),"",IF(ISTEXT(YourData!$C223),IF(TRIM(YourData!$C223)="","",DATEVALUE(YourData!$C223)),YourData!$C223))</f>
        <v>43648</v>
      </c>
      <c r="AH76" s="307">
        <f>IF(ISNUMBER(YourData!$D223),YourData!$D223,"")</f>
        <v>9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</row>
    <row r="77" spans="2:63" ht="16">
      <c r="B77" s="106" t="s">
        <v>241</v>
      </c>
      <c r="C77" s="132">
        <f>IF(ISNUMBER('ESP-DMU'!$B224),'ESP-DMU'!$B224,"")</f>
        <v>2.8479999999999999</v>
      </c>
      <c r="D77" s="305">
        <f>IF(ISBLANK('ESP-DMU'!$C224),"",IF(ISTEXT('ESP-DMU'!$C224),IF(TRIM('ESP-DMU'!$C224)="","",DATEVALUE('ESP-DMU'!$C224)),'ESP-DMU'!$C224))</f>
        <v>34176</v>
      </c>
      <c r="E77" s="306">
        <f>IF(ISNUMBER('ESP-DMU'!$D224),'ESP-DMU'!$D224,"")</f>
        <v>16</v>
      </c>
      <c r="F77" s="132">
        <f>IF(ISNUMBER('BLAST-USIT'!$B224),'BLAST-USIT'!$B224,"")</f>
        <v>3.7490000000000001</v>
      </c>
      <c r="G77" s="305">
        <f>IF(ISBLANK('BLAST-USIT'!$C224),"",IF(ISTEXT('BLAST-USIT'!$C224),IF(TRIM('BLAST-USIT'!$C224)="","",DATEVALUE('BLAST-USIT'!$C224)),'BLAST-USIT'!$C224))</f>
        <v>43646</v>
      </c>
      <c r="H77" s="306">
        <f>IF(ISNUMBER('BLAST-USIT'!$D224),'BLAST-USIT'!$D224,"")</f>
        <v>17</v>
      </c>
      <c r="I77" s="132" t="str">
        <f>IF(ISNUMBER(DOE21D!$B224),DOE21D!$B224,"")</f>
        <v/>
      </c>
      <c r="J77" s="305" t="str">
        <f>IF(ISBLANK(DOE21D!$C224),"",IF(ISTEXT(DOE21D!$C224),IF(TRIM(DOE21D!$C224)="","",DATEVALUE(DOE21D!$C224)),DOE21D!$C224))</f>
        <v/>
      </c>
      <c r="K77" s="306" t="str">
        <f>IF(ISNUMBER(DOE21D!$D224),DOE21D!$D224,"")</f>
        <v/>
      </c>
      <c r="L77" s="132">
        <f>IF(ISNUMBER('SRES-SUN'!$B224),'SRES-SUN'!$B224,"")</f>
        <v>4.1639999999999997</v>
      </c>
      <c r="M77" s="305">
        <f>IF(ISBLANK('SRES-SUN'!$C224),"",IF(ISTEXT('SRES-SUN'!$C224),IF(TRIM('SRES-SUN'!$C224)="","",DATEVALUE('SRES-SUN'!$C224)),'SRES-SUN'!$C224))</f>
        <v>43672</v>
      </c>
      <c r="N77" s="306">
        <f>IF(ISNUMBER('SRES-SUN'!$D224),'SRES-SUN'!$D224,"")</f>
        <v>17</v>
      </c>
      <c r="O77" s="132" t="str">
        <f>IF(ISNUMBER('SRES-BRE'!$B224),'SRES-BRE'!$B224,"")</f>
        <v/>
      </c>
      <c r="P77" s="305" t="str">
        <f>IF(ISBLANK('SRES-BRE'!$C224),"",IF(ISTEXT('SRES-BRE'!$C224),IF(TRIM('SRES-BRE'!$C224)="","",DATEVALUE('SRES-BRE'!$C224)),'SRES-BRE'!$C224))</f>
        <v/>
      </c>
      <c r="Q77" s="306" t="str">
        <f>IF(ISNUMBER('SRES-BRE'!$D224),'SRES-BRE'!$D224,"")</f>
        <v/>
      </c>
      <c r="R77" s="132" t="str">
        <f>IF(ISNUMBER(S3PAS!$B224),S3PAS!$B224,"")</f>
        <v/>
      </c>
      <c r="S77" s="305" t="str">
        <f>IF(ISBLANK(S3PAS!$C224),"",IF(ISTEXT(S3PAS!$C224),IF(TRIM(S3PAS!$C224)="","",DATEVALUE(S3PAS!$C224)),S3PAS!$C224))</f>
        <v/>
      </c>
      <c r="T77" s="306" t="str">
        <f>IF(ISNUMBER(S3PAS!$D224),S3PAS!$D224,"")</f>
        <v/>
      </c>
      <c r="U77" s="132">
        <f>IF(ISNUMBER(TRNSYS!$B224),TRNSYS!$B224,"")</f>
        <v>3.5888888888888899</v>
      </c>
      <c r="V77" s="305">
        <f>IF(ISBLANK(TRNSYS!$C224),"",IF(ISTEXT(TRNSYS!$C224),IF(TRIM(TRNSYS!$C224)="","",DATEVALUE(TRNSYS!$C224)),TRNSYS!$C224))</f>
        <v>40020</v>
      </c>
      <c r="W77" s="306">
        <f>IF(ISNUMBER(TRNSYS!$D224),TRNSYS!$D224,"")</f>
        <v>17</v>
      </c>
      <c r="X77" s="132" t="str">
        <f>IF(ISNUMBER(TASE!$B224),TASE!$B224,"")</f>
        <v/>
      </c>
      <c r="Y77" s="305" t="str">
        <f>IF(ISBLANK(TASE!$C224),"",IF(ISTEXT(TASE!$C224),IF(TRIM(TASE!$C224)="","",DATEVALUE(TASE!$C224)),TASE!$C224))</f>
        <v/>
      </c>
      <c r="Z77" s="306" t="str">
        <f>IF(ISNUMBER(TASE!$D224),TASE!$D224,"")</f>
        <v/>
      </c>
      <c r="AA77" s="314">
        <f t="shared" si="4"/>
        <v>2.8479999999999999</v>
      </c>
      <c r="AB77" s="115">
        <f t="shared" si="5"/>
        <v>4.1639999999999997</v>
      </c>
      <c r="AC77" s="315">
        <f t="shared" si="6"/>
        <v>3.5874722222222224</v>
      </c>
      <c r="AD77" s="289">
        <f t="shared" si="7"/>
        <v>0.36683210864969912</v>
      </c>
      <c r="AE77" s="303"/>
      <c r="AF77" s="287">
        <f>IF(ISNUMBER(YourData!$B224),YourData!$B224,"")</f>
        <v>3.26579</v>
      </c>
      <c r="AG77" s="305">
        <f>IF(ISBLANK(YourData!$C224),"",IF(ISTEXT(YourData!$C224),IF(TRIM(YourData!$C224)="","",DATEVALUE(YourData!$C224)),YourData!$C224))</f>
        <v>43672</v>
      </c>
      <c r="AH77" s="307">
        <f>IF(ISNUMBER(YourData!$D224),YourData!$D224,"")</f>
        <v>17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</row>
    <row r="78" spans="2:63" ht="16">
      <c r="B78" s="108" t="s">
        <v>242</v>
      </c>
      <c r="C78" s="144">
        <f>IF(ISNUMBER('ESP-DMU'!$B225),'ESP-DMU'!$B225,"")</f>
        <v>5.7009999999999996</v>
      </c>
      <c r="D78" s="308">
        <f>IF(ISBLANK('ESP-DMU'!$C225),"",IF(ISTEXT('ESP-DMU'!$C225),IF(TRIM('ESP-DMU'!$C225)="","",DATEVALUE('ESP-DMU'!$C225)),'ESP-DMU'!$C225))</f>
        <v>34298</v>
      </c>
      <c r="E78" s="309">
        <f>IF(ISNUMBER('ESP-DMU'!$D225),'ESP-DMU'!$D225,"")</f>
        <v>13</v>
      </c>
      <c r="F78" s="144">
        <f>IF(ISNUMBER('BLAST-USIT'!$B225),'BLAST-USIT'!$B225,"")</f>
        <v>5.9459999999999997</v>
      </c>
      <c r="G78" s="308">
        <f>IF(ISBLANK('BLAST-USIT'!$C225),"",IF(ISTEXT('BLAST-USIT'!$C225),IF(TRIM('BLAST-USIT'!$C225)="","",DATEVALUE('BLAST-USIT'!$C225)),'BLAST-USIT'!$C225))</f>
        <v>43794</v>
      </c>
      <c r="H78" s="309">
        <f>IF(ISNUMBER('BLAST-USIT'!$D225),'BLAST-USIT'!$D225,"")</f>
        <v>14</v>
      </c>
      <c r="I78" s="144" t="str">
        <f>IF(ISNUMBER(DOE21D!$B225),DOE21D!$B225,"")</f>
        <v/>
      </c>
      <c r="J78" s="308" t="str">
        <f>IF(ISBLANK(DOE21D!$C225),"",IF(ISTEXT(DOE21D!$C225),IF(TRIM(DOE21D!$C225)="","",DATEVALUE(DOE21D!$C225)),DOE21D!$C225))</f>
        <v/>
      </c>
      <c r="K78" s="309" t="str">
        <f>IF(ISNUMBER(DOE21D!$D225),DOE21D!$D225,"")</f>
        <v/>
      </c>
      <c r="L78" s="144">
        <f>IF(ISNUMBER('SRES-SUN'!$B225),'SRES-SUN'!$B225,"")</f>
        <v>6.5529999999999999</v>
      </c>
      <c r="M78" s="308">
        <f>IF(ISBLANK('SRES-SUN'!$C225),"",IF(ISTEXT('SRES-SUN'!$C225),IF(TRIM('SRES-SUN'!$C225)="","",DATEVALUE('SRES-SUN'!$C225)),'SRES-SUN'!$C225))</f>
        <v>43754</v>
      </c>
      <c r="N78" s="309">
        <f>IF(ISNUMBER('SRES-SUN'!$D225),'SRES-SUN'!$D225,"")</f>
        <v>14</v>
      </c>
      <c r="O78" s="144" t="str">
        <f>IF(ISNUMBER('SRES-BRE'!$B225),'SRES-BRE'!$B225,"")</f>
        <v/>
      </c>
      <c r="P78" s="308" t="str">
        <f>IF(ISBLANK('SRES-BRE'!$C225),"",IF(ISTEXT('SRES-BRE'!$C225),IF(TRIM('SRES-BRE'!$C225)="","",DATEVALUE('SRES-BRE'!$C225)),'SRES-BRE'!$C225))</f>
        <v/>
      </c>
      <c r="Q78" s="309" t="str">
        <f>IF(ISNUMBER('SRES-BRE'!$D225),'SRES-BRE'!$D225,"")</f>
        <v/>
      </c>
      <c r="R78" s="144" t="str">
        <f>IF(ISNUMBER(S3PAS!$B225),S3PAS!$B225,"")</f>
        <v/>
      </c>
      <c r="S78" s="308" t="str">
        <f>IF(ISBLANK(S3PAS!$C225),"",IF(ISTEXT(S3PAS!$C225),IF(TRIM(S3PAS!$C225)="","",DATEVALUE(S3PAS!$C225)),S3PAS!$C225))</f>
        <v/>
      </c>
      <c r="T78" s="309" t="str">
        <f>IF(ISNUMBER(S3PAS!$D225),S3PAS!$D225,"")</f>
        <v/>
      </c>
      <c r="U78" s="144">
        <f>IF(ISNUMBER(TRNSYS!$B225),TRNSYS!$B225,"")</f>
        <v>6.1777777777777798</v>
      </c>
      <c r="V78" s="308">
        <f>IF(ISBLANK(TRNSYS!$C225),"",IF(ISTEXT(TRNSYS!$C225),IF(TRIM(TRNSYS!$C225)="","",DATEVALUE(TRNSYS!$C225)),TRNSYS!$C225))</f>
        <v>40103</v>
      </c>
      <c r="W78" s="309">
        <f>IF(ISNUMBER(TRNSYS!$D225),TRNSYS!$D225,"")</f>
        <v>14</v>
      </c>
      <c r="X78" s="144">
        <f>IF(ISNUMBER(TASE!$B225),TASE!$B225,"")</f>
        <v>6.141</v>
      </c>
      <c r="Y78" s="308">
        <f>IF(ISBLANK(TASE!$C225),"",IF(ISTEXT(TASE!$C225),IF(TRIM(TASE!$C225)="","",DATEVALUE(TASE!$C225)),TASE!$C225))</f>
        <v>43754</v>
      </c>
      <c r="Z78" s="309">
        <f>IF(ISNUMBER(TASE!$D225),TASE!$D225,"")</f>
        <v>14</v>
      </c>
      <c r="AA78" s="175">
        <f t="shared" si="4"/>
        <v>5.7009999999999996</v>
      </c>
      <c r="AB78" s="143">
        <f t="shared" si="5"/>
        <v>6.5529999999999999</v>
      </c>
      <c r="AC78" s="316">
        <f t="shared" si="6"/>
        <v>6.1037555555555558</v>
      </c>
      <c r="AD78" s="300">
        <f t="shared" si="7"/>
        <v>0.13958619283574053</v>
      </c>
      <c r="AE78" s="303"/>
      <c r="AF78" s="298">
        <f>IF(ISNUMBER(YourData!$B225),YourData!$B225,"")</f>
        <v>6.1803800000000004</v>
      </c>
      <c r="AG78" s="308">
        <f>IF(ISBLANK(YourData!$C225),"",IF(ISTEXT(YourData!$C225),IF(TRIM(YourData!$C225)="","",DATEVALUE(YourData!$C225)),YourData!$C225))</f>
        <v>43794</v>
      </c>
      <c r="AH78" s="310">
        <f>IF(ISNUMBER(YourData!$D225),YourData!$D225,"")</f>
        <v>12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</row>
    <row r="79" spans="2:63" ht="16">
      <c r="B79" s="106" t="s">
        <v>232</v>
      </c>
      <c r="C79" s="132">
        <f>IF(ISNUMBER('ESP-DMU'!$B226),'ESP-DMU'!$B226,"")</f>
        <v>0</v>
      </c>
      <c r="D79" s="305" t="str">
        <f>IF(ISBLANK('ESP-DMU'!$C226),"",IF(ISTEXT('ESP-DMU'!$C226),IF(TRIM('ESP-DMU'!$C226)="","",DATEVALUE('ESP-DMU'!$C226)),'ESP-DMU'!$C226))</f>
        <v/>
      </c>
      <c r="E79" s="306" t="str">
        <f>IF(ISNUMBER('ESP-DMU'!$D226),'ESP-DMU'!$D226,"")</f>
        <v/>
      </c>
      <c r="F79" s="132">
        <f>IF(ISNUMBER('BLAST-USIT'!$B226),'BLAST-USIT'!$B226,"")</f>
        <v>0.36199999999999999</v>
      </c>
      <c r="G79" s="305">
        <f>IF(ISBLANK('BLAST-USIT'!$C226),"",IF(ISTEXT('BLAST-USIT'!$C226),IF(TRIM('BLAST-USIT'!$C226)="","",DATEVALUE('BLAST-USIT'!$C226)),'BLAST-USIT'!$C226))</f>
        <v>43672</v>
      </c>
      <c r="H79" s="306">
        <f>IF(ISNUMBER('BLAST-USIT'!$D226),'BLAST-USIT'!$D226,"")</f>
        <v>18</v>
      </c>
      <c r="I79" s="132">
        <f>IF(ISNUMBER(DOE21D!$B226),DOE21D!$B226,"")</f>
        <v>0</v>
      </c>
      <c r="J79" s="305" t="str">
        <f>IF(ISBLANK(DOE21D!$C226),"",IF(ISTEXT(DOE21D!$C226),IF(TRIM(DOE21D!$C226)="","",DATEVALUE(DOE21D!$C226)),DOE21D!$C226))</f>
        <v/>
      </c>
      <c r="K79" s="306" t="str">
        <f>IF(ISNUMBER(DOE21D!$D226),DOE21D!$D226,"")</f>
        <v/>
      </c>
      <c r="L79" s="132">
        <f>IF(ISNUMBER('SRES-SUN'!$B226),'SRES-SUN'!$B226,"")</f>
        <v>0.39400000000000002</v>
      </c>
      <c r="M79" s="305">
        <f>IF(ISBLANK('SRES-SUN'!$C226),"",IF(ISTEXT('SRES-SUN'!$C226),IF(TRIM('SRES-SUN'!$C226)="","",DATEVALUE('SRES-SUN'!$C226)),'SRES-SUN'!$C226))</f>
        <v>43672</v>
      </c>
      <c r="N79" s="306">
        <f>IF(ISNUMBER('SRES-SUN'!$D226),'SRES-SUN'!$D226,"")</f>
        <v>17</v>
      </c>
      <c r="O79" s="132" t="str">
        <f>IF(ISNUMBER('SRES-BRE'!$B226),'SRES-BRE'!$B226,"")</f>
        <v/>
      </c>
      <c r="P79" s="305" t="str">
        <f>IF(ISBLANK('SRES-BRE'!$C226),"",IF(ISTEXT('SRES-BRE'!$C226),IF(TRIM('SRES-BRE'!$C226)="","",DATEVALUE('SRES-BRE'!$C226)),'SRES-BRE'!$C226))</f>
        <v/>
      </c>
      <c r="Q79" s="306" t="str">
        <f>IF(ISNUMBER('SRES-BRE'!$D226),'SRES-BRE'!$D226,"")</f>
        <v/>
      </c>
      <c r="R79" s="132">
        <f>IF(ISNUMBER(S3PAS!$B226),S3PAS!$B226,"")</f>
        <v>0.35599999999999998</v>
      </c>
      <c r="S79" s="305">
        <f>IF(ISBLANK(S3PAS!$C226),"",IF(ISTEXT(S3PAS!$C226),IF(TRIM(S3PAS!$C226)="","",DATEVALUE(S3PAS!$C226)),S3PAS!$C226))</f>
        <v>43672</v>
      </c>
      <c r="T79" s="306">
        <f>IF(ISNUMBER(S3PAS!$D226),S3PAS!$D226,"")</f>
        <v>18</v>
      </c>
      <c r="U79" s="132">
        <f>IF(ISNUMBER(TRNSYS!$B226),TRNSYS!$B226,"")</f>
        <v>0.36249999999999999</v>
      </c>
      <c r="V79" s="305">
        <f>IF(ISBLANK(TRNSYS!$C226),"",IF(ISTEXT(TRNSYS!$C226),IF(TRIM(TRNSYS!$C226)="","",DATEVALUE(TRNSYS!$C226)),TRNSYS!$C226))</f>
        <v>40020</v>
      </c>
      <c r="W79" s="306">
        <f>IF(ISNUMBER(TRNSYS!$D226),TRNSYS!$D226,"")</f>
        <v>18</v>
      </c>
      <c r="X79" s="132">
        <f>IF(ISNUMBER(TASE!$B226),TASE!$B226,"")</f>
        <v>0.34499999999999997</v>
      </c>
      <c r="Y79" s="305">
        <f>IF(ISBLANK(TASE!$C226),"",IF(ISTEXT(TASE!$C226),IF(TRIM(TASE!$C226)="","",DATEVALUE(TASE!$C226)),TASE!$C226))</f>
        <v>43672</v>
      </c>
      <c r="Z79" s="306">
        <f>IF(ISNUMBER(TASE!$D226),TASE!$D226,"")</f>
        <v>18</v>
      </c>
      <c r="AA79" s="314">
        <f t="shared" si="4"/>
        <v>0</v>
      </c>
      <c r="AB79" s="115">
        <f t="shared" si="5"/>
        <v>0.39400000000000002</v>
      </c>
      <c r="AC79" s="315">
        <f t="shared" si="6"/>
        <v>0.25992857142857145</v>
      </c>
      <c r="AD79" s="289">
        <f t="shared" si="7"/>
        <v>1.5158010442429237</v>
      </c>
      <c r="AE79" s="303"/>
      <c r="AF79" s="287">
        <f>IF(ISNUMBER(YourData!$B226),YourData!$B226,"")</f>
        <v>7.3586700000000005E-2</v>
      </c>
      <c r="AG79" s="305">
        <f>IF(ISBLANK(YourData!$C226),"",IF(ISTEXT(YourData!$C226),IF(TRIM(YourData!$C226)="","",DATEVALUE(YourData!$C226)),YourData!$C226))</f>
        <v>43673</v>
      </c>
      <c r="AH79" s="307">
        <f>IF(ISNUMBER(YourData!$D226),YourData!$D226,"")</f>
        <v>17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</row>
    <row r="80" spans="2:63" ht="16">
      <c r="B80" s="106" t="s">
        <v>243</v>
      </c>
      <c r="C80" s="132">
        <f>IF(ISNUMBER('ESP-DMU'!$B227),'ESP-DMU'!$B227,"")</f>
        <v>0</v>
      </c>
      <c r="D80" s="305" t="str">
        <f>IF(ISBLANK('ESP-DMU'!$C227),"",IF(ISTEXT('ESP-DMU'!$C227),IF(TRIM('ESP-DMU'!$C227)="","",DATEVALUE('ESP-DMU'!$C227)),'ESP-DMU'!$C227))</f>
        <v/>
      </c>
      <c r="E80" s="306" t="str">
        <f>IF(ISNUMBER('ESP-DMU'!$D227),'ESP-DMU'!$D227,"")</f>
        <v/>
      </c>
      <c r="F80" s="132">
        <f>IF(ISNUMBER('BLAST-USIT'!$B227),'BLAST-USIT'!$B227,"")</f>
        <v>0.58099999999999996</v>
      </c>
      <c r="G80" s="305">
        <f>IF(ISBLANK('BLAST-USIT'!$C227),"",IF(ISTEXT('BLAST-USIT'!$C227),IF(TRIM('BLAST-USIT'!$C227)="","",DATEVALUE('BLAST-USIT'!$C227)),'BLAST-USIT'!$C227))</f>
        <v>43672</v>
      </c>
      <c r="H80" s="306">
        <f>IF(ISNUMBER('BLAST-USIT'!$D227),'BLAST-USIT'!$D227,"")</f>
        <v>17</v>
      </c>
      <c r="I80" s="132">
        <f>IF(ISNUMBER(DOE21D!$B227),DOE21D!$B227,"")</f>
        <v>0.26500000000000001</v>
      </c>
      <c r="J80" s="305">
        <f>IF(ISBLANK(DOE21D!$C227),"",IF(ISTEXT(DOE21D!$C227),IF(TRIM(DOE21D!$C227)="","",DATEVALUE(DOE21D!$C227)),DOE21D!$C227))</f>
        <v>43673</v>
      </c>
      <c r="K80" s="306">
        <f>IF(ISNUMBER(DOE21D!$D227),DOE21D!$D227,"")</f>
        <v>17</v>
      </c>
      <c r="L80" s="132">
        <f>IF(ISNUMBER('SRES-SUN'!$B227),'SRES-SUN'!$B227,"")</f>
        <v>0.66600000000000004</v>
      </c>
      <c r="M80" s="305">
        <f>IF(ISBLANK('SRES-SUN'!$C227),"",IF(ISTEXT('SRES-SUN'!$C227),IF(TRIM('SRES-SUN'!$C227)="","",DATEVALUE('SRES-SUN'!$C227)),'SRES-SUN'!$C227))</f>
        <v>43672</v>
      </c>
      <c r="N80" s="306">
        <f>IF(ISNUMBER('SRES-SUN'!$D227),'SRES-SUN'!$D227,"")</f>
        <v>16</v>
      </c>
      <c r="O80" s="132" t="str">
        <f>IF(ISNUMBER('SRES-BRE'!$B227),'SRES-BRE'!$B227,"")</f>
        <v/>
      </c>
      <c r="P80" s="305" t="str">
        <f>IF(ISBLANK('SRES-BRE'!$C227),"",IF(ISTEXT('SRES-BRE'!$C227),IF(TRIM('SRES-BRE'!$C227)="","",DATEVALUE('SRES-BRE'!$C227)),'SRES-BRE'!$C227))</f>
        <v/>
      </c>
      <c r="Q80" s="306" t="str">
        <f>IF(ISNUMBER('SRES-BRE'!$D227),'SRES-BRE'!$D227,"")</f>
        <v/>
      </c>
      <c r="R80" s="132">
        <f>IF(ISNUMBER(S3PAS!$B227),S3PAS!$B227,"")</f>
        <v>0.61199999999999999</v>
      </c>
      <c r="S80" s="305">
        <f>IF(ISBLANK(S3PAS!$C227),"",IF(ISTEXT(S3PAS!$C227),IF(TRIM(S3PAS!$C227)="","",DATEVALUE(S3PAS!$C227)),S3PAS!$C227))</f>
        <v>43672</v>
      </c>
      <c r="T80" s="306">
        <f>IF(ISNUMBER(S3PAS!$D227),S3PAS!$D227,"")</f>
        <v>17</v>
      </c>
      <c r="U80" s="132">
        <f>IF(ISNUMBER(TRNSYS!$B227),TRNSYS!$B227,"")</f>
        <v>0.61333333333333295</v>
      </c>
      <c r="V80" s="305">
        <f>IF(ISBLANK(TRNSYS!$C227),"",IF(ISTEXT(TRNSYS!$C227),IF(TRIM(TRNSYS!$C227)="","",DATEVALUE(TRNSYS!$C227)),TRNSYS!$C227))</f>
        <v>40020</v>
      </c>
      <c r="W80" s="306">
        <f>IF(ISNUMBER(TRNSYS!$D227),TRNSYS!$D227,"")</f>
        <v>17</v>
      </c>
      <c r="X80" s="132">
        <f>IF(ISNUMBER(TASE!$B227),TASE!$B227,"")</f>
        <v>0.57199999999999995</v>
      </c>
      <c r="Y80" s="305">
        <f>IF(ISBLANK(TASE!$C227),"",IF(ISTEXT(TASE!$C227),IF(TRIM(TASE!$C227)="","",DATEVALUE(TASE!$C227)),TASE!$C227))</f>
        <v>43672</v>
      </c>
      <c r="Z80" s="306">
        <f>IF(ISNUMBER(TASE!$D227),TASE!$D227,"")</f>
        <v>17</v>
      </c>
      <c r="AA80" s="314">
        <f t="shared" si="4"/>
        <v>0</v>
      </c>
      <c r="AB80" s="115">
        <f t="shared" si="5"/>
        <v>0.66600000000000004</v>
      </c>
      <c r="AC80" s="315">
        <f t="shared" si="6"/>
        <v>0.47276190476190472</v>
      </c>
      <c r="AD80" s="289">
        <f t="shared" si="7"/>
        <v>1.4087429492344885</v>
      </c>
      <c r="AE80" s="303"/>
      <c r="AF80" s="287">
        <f>IF(ISNUMBER(YourData!$B227),YourData!$B227,"")</f>
        <v>0.25495400000000001</v>
      </c>
      <c r="AG80" s="305">
        <f>IF(ISBLANK(YourData!$C227),"",IF(ISTEXT(YourData!$C227),IF(TRIM(YourData!$C227)="","",DATEVALUE(YourData!$C227)),YourData!$C227))</f>
        <v>43673</v>
      </c>
      <c r="AH80" s="307">
        <f>IF(ISNUMBER(YourData!$D227),YourData!$D227,"")</f>
        <v>17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</row>
    <row r="81" spans="2:63" ht="16">
      <c r="B81" s="106" t="s">
        <v>244</v>
      </c>
      <c r="C81" s="132">
        <f>IF(ISNUMBER('ESP-DMU'!$B228),'ESP-DMU'!$B228,"")</f>
        <v>3.5000000000000003E-2</v>
      </c>
      <c r="D81" s="305">
        <f>IF(ISBLANK('ESP-DMU'!$C228),"",IF(ISTEXT('ESP-DMU'!$C228),IF(TRIM('ESP-DMU'!$C228)="","",DATEVALUE('ESP-DMU'!$C228)),'ESP-DMU'!$C228))</f>
        <v>34177</v>
      </c>
      <c r="E81" s="306">
        <f>IF(ISNUMBER('ESP-DMU'!$D228),'ESP-DMU'!$D228,"")</f>
        <v>16</v>
      </c>
      <c r="F81" s="132">
        <f>IF(ISNUMBER('BLAST-USIT'!$B228),'BLAST-USIT'!$B228,"")</f>
        <v>0.69899999999999995</v>
      </c>
      <c r="G81" s="305">
        <f>IF(ISBLANK('BLAST-USIT'!$C228),"",IF(ISTEXT('BLAST-USIT'!$C228),IF(TRIM('BLAST-USIT'!$C228)="","",DATEVALUE('BLAST-USIT'!$C228)),'BLAST-USIT'!$C228))</f>
        <v>43672</v>
      </c>
      <c r="H81" s="306">
        <f>IF(ISNUMBER('BLAST-USIT'!$D228),'BLAST-USIT'!$D228,"")</f>
        <v>17</v>
      </c>
      <c r="I81" s="132">
        <f>IF(ISNUMBER(DOE21D!$B228),DOE21D!$B228,"")</f>
        <v>0.41299999999999998</v>
      </c>
      <c r="J81" s="305">
        <f>IF(ISBLANK(DOE21D!$C228),"",IF(ISTEXT(DOE21D!$C228),IF(TRIM(DOE21D!$C228)="","",DATEVALUE(DOE21D!$C228)),DOE21D!$C228))</f>
        <v>43673</v>
      </c>
      <c r="K81" s="306">
        <f>IF(ISNUMBER(DOE21D!$D228),DOE21D!$D228,"")</f>
        <v>17</v>
      </c>
      <c r="L81" s="132">
        <f>IF(ISNUMBER('SRES-SUN'!$B228),'SRES-SUN'!$B228,"")</f>
        <v>0.81399999999999995</v>
      </c>
      <c r="M81" s="305">
        <f>IF(ISBLANK('SRES-SUN'!$C228),"",IF(ISTEXT('SRES-SUN'!$C228),IF(TRIM('SRES-SUN'!$C228)="","",DATEVALUE('SRES-SUN'!$C228)),'SRES-SUN'!$C228))</f>
        <v>43672</v>
      </c>
      <c r="N81" s="306">
        <f>IF(ISNUMBER('SRES-SUN'!$D228),'SRES-SUN'!$D228,"")</f>
        <v>15</v>
      </c>
      <c r="O81" s="132" t="str">
        <f>IF(ISNUMBER('SRES-BRE'!$B228),'SRES-BRE'!$B228,"")</f>
        <v/>
      </c>
      <c r="P81" s="305" t="str">
        <f>IF(ISBLANK('SRES-BRE'!$C228),"",IF(ISTEXT('SRES-BRE'!$C228),IF(TRIM('SRES-BRE'!$C228)="","",DATEVALUE('SRES-BRE'!$C228)),'SRES-BRE'!$C228))</f>
        <v/>
      </c>
      <c r="Q81" s="306" t="str">
        <f>IF(ISNUMBER('SRES-BRE'!$D228),'SRES-BRE'!$D228,"")</f>
        <v/>
      </c>
      <c r="R81" s="132">
        <f>IF(ISNUMBER(S3PAS!$B228),S3PAS!$B228,"")</f>
        <v>0.72399999999999998</v>
      </c>
      <c r="S81" s="305">
        <f>IF(ISBLANK(S3PAS!$C228),"",IF(ISTEXT(S3PAS!$C228),IF(TRIM(S3PAS!$C228)="","",DATEVALUE(S3PAS!$C228)),S3PAS!$C228))</f>
        <v>43672</v>
      </c>
      <c r="T81" s="306">
        <f>IF(ISNUMBER(S3PAS!$D228),S3PAS!$D228,"")</f>
        <v>16</v>
      </c>
      <c r="U81" s="132">
        <f>IF(ISNUMBER(TRNSYS!$B228),TRNSYS!$B228,"")</f>
        <v>0.74305555555555602</v>
      </c>
      <c r="V81" s="305">
        <f>IF(ISBLANK(TRNSYS!$C228),"",IF(ISTEXT(TRNSYS!$C228),IF(TRIM(TRNSYS!$C228)="","",DATEVALUE(TRNSYS!$C228)),TRNSYS!$C228))</f>
        <v>40020</v>
      </c>
      <c r="W81" s="306">
        <f>IF(ISNUMBER(TRNSYS!$D228),TRNSYS!$D228,"")</f>
        <v>17</v>
      </c>
      <c r="X81" s="132">
        <f>IF(ISNUMBER(TASE!$B228),TASE!$B228,"")</f>
        <v>0.71</v>
      </c>
      <c r="Y81" s="305">
        <f>IF(ISBLANK(TASE!$C228),"",IF(ISTEXT(TASE!$C228),IF(TRIM(TASE!$C228)="","",DATEVALUE(TASE!$C228)),TASE!$C228))</f>
        <v>43672</v>
      </c>
      <c r="Z81" s="306">
        <f>IF(ISNUMBER(TASE!$D228),TASE!$D228,"")</f>
        <v>17</v>
      </c>
      <c r="AA81" s="314">
        <f t="shared" si="4"/>
        <v>3.5000000000000003E-2</v>
      </c>
      <c r="AB81" s="115">
        <f t="shared" si="5"/>
        <v>0.81399999999999995</v>
      </c>
      <c r="AC81" s="315">
        <f t="shared" si="6"/>
        <v>0.5911507936507937</v>
      </c>
      <c r="AD81" s="289">
        <f t="shared" si="7"/>
        <v>1.317768678257367</v>
      </c>
      <c r="AE81" s="303"/>
      <c r="AF81" s="287">
        <f>IF(ISNUMBER(YourData!$B228),YourData!$B228,"")</f>
        <v>0.395314</v>
      </c>
      <c r="AG81" s="305">
        <f>IF(ISBLANK(YourData!$C228),"",IF(ISTEXT(YourData!$C228),IF(TRIM(YourData!$C228)="","",DATEVALUE(YourData!$C228)),YourData!$C228))</f>
        <v>43672</v>
      </c>
      <c r="AH81" s="307">
        <f>IF(ISNUMBER(YourData!$D228),YourData!$D228,"")</f>
        <v>17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</row>
    <row r="82" spans="2:63" ht="16">
      <c r="B82" s="106" t="s">
        <v>245</v>
      </c>
      <c r="C82" s="132">
        <f>IF(ISNUMBER('ESP-DMU'!$B229),'ESP-DMU'!$B229,"")</f>
        <v>0.25800000000000001</v>
      </c>
      <c r="D82" s="305">
        <f>IF(ISBLANK('ESP-DMU'!$C229),"",IF(ISTEXT('ESP-DMU'!$C229),IF(TRIM('ESP-DMU'!$C229)="","",DATEVALUE('ESP-DMU'!$C229)),'ESP-DMU'!$C229))</f>
        <v>34177</v>
      </c>
      <c r="E82" s="306">
        <f>IF(ISNUMBER('ESP-DMU'!$D229),'ESP-DMU'!$D229,"")</f>
        <v>15</v>
      </c>
      <c r="F82" s="132">
        <f>IF(ISNUMBER('BLAST-USIT'!$B229),'BLAST-USIT'!$B229,"")</f>
        <v>0.92300000000000004</v>
      </c>
      <c r="G82" s="305">
        <f>IF(ISBLANK('BLAST-USIT'!$C229),"",IF(ISTEXT('BLAST-USIT'!$C229),IF(TRIM('BLAST-USIT'!$C229)="","",DATEVALUE('BLAST-USIT'!$C229)),'BLAST-USIT'!$C229))</f>
        <v>43672</v>
      </c>
      <c r="H82" s="306">
        <f>IF(ISNUMBER('BLAST-USIT'!$D229),'BLAST-USIT'!$D229,"")</f>
        <v>15</v>
      </c>
      <c r="I82" s="132">
        <f>IF(ISNUMBER(DOE21D!$B229),DOE21D!$B229,"")</f>
        <v>0.63100000000000001</v>
      </c>
      <c r="J82" s="305">
        <f>IF(ISBLANK(DOE21D!$C229),"",IF(ISTEXT(DOE21D!$C229),IF(TRIM(DOE21D!$C229)="","",DATEVALUE(DOE21D!$C229)),DOE21D!$C229))</f>
        <v>43673</v>
      </c>
      <c r="K82" s="306">
        <f>IF(ISNUMBER(DOE21D!$D229),DOE21D!$D229,"")</f>
        <v>15</v>
      </c>
      <c r="L82" s="132">
        <f>IF(ISNUMBER('SRES-SUN'!$B229),'SRES-SUN'!$B229,"")</f>
        <v>1.0469999999999999</v>
      </c>
      <c r="M82" s="305">
        <f>IF(ISBLANK('SRES-SUN'!$C229),"",IF(ISTEXT('SRES-SUN'!$C229),IF(TRIM('SRES-SUN'!$C229)="","",DATEVALUE('SRES-SUN'!$C229)),'SRES-SUN'!$C229))</f>
        <v>43672</v>
      </c>
      <c r="N82" s="306">
        <f>IF(ISNUMBER('SRES-SUN'!$D229),'SRES-SUN'!$D229,"")</f>
        <v>15</v>
      </c>
      <c r="O82" s="132" t="str">
        <f>IF(ISNUMBER('SRES-BRE'!$B229),'SRES-BRE'!$B229,"")</f>
        <v/>
      </c>
      <c r="P82" s="305" t="str">
        <f>IF(ISBLANK('SRES-BRE'!$C229),"",IF(ISTEXT('SRES-BRE'!$C229),IF(TRIM('SRES-BRE'!$C229)="","",DATEVALUE('SRES-BRE'!$C229)),'SRES-BRE'!$C229))</f>
        <v/>
      </c>
      <c r="Q82" s="306" t="str">
        <f>IF(ISNUMBER('SRES-BRE'!$D229),'SRES-BRE'!$D229,"")</f>
        <v/>
      </c>
      <c r="R82" s="132">
        <f>IF(ISNUMBER(S3PAS!$B229),S3PAS!$B229,"")</f>
        <v>0.93799999999999994</v>
      </c>
      <c r="S82" s="305">
        <f>IF(ISBLANK(S3PAS!$C229),"",IF(ISTEXT(S3PAS!$C229),IF(TRIM(S3PAS!$C229)="","",DATEVALUE(S3PAS!$C229)),S3PAS!$C229))</f>
        <v>43672</v>
      </c>
      <c r="T82" s="306">
        <f>IF(ISNUMBER(S3PAS!$D229),S3PAS!$D229,"")</f>
        <v>15</v>
      </c>
      <c r="U82" s="132">
        <f>IF(ISNUMBER(TRNSYS!$B229),TRNSYS!$B229,"")</f>
        <v>0.93777777777777804</v>
      </c>
      <c r="V82" s="305">
        <f>IF(ISBLANK(TRNSYS!$C229),"",IF(ISTEXT(TRNSYS!$C229),IF(TRIM(TRNSYS!$C229)="","",DATEVALUE(TRNSYS!$C229)),TRNSYS!$C229))</f>
        <v>40020</v>
      </c>
      <c r="W82" s="306">
        <f>IF(ISNUMBER(TRNSYS!$D229),TRNSYS!$D229,"")</f>
        <v>16</v>
      </c>
      <c r="X82" s="132">
        <f>IF(ISNUMBER(TASE!$B229),TASE!$B229,"")</f>
        <v>0.92100000000000004</v>
      </c>
      <c r="Y82" s="305">
        <f>IF(ISBLANK(TASE!$C229),"",IF(ISTEXT(TASE!$C229),IF(TRIM(TASE!$C229)="","",DATEVALUE(TASE!$C229)),TASE!$C229))</f>
        <v>43672</v>
      </c>
      <c r="Z82" s="306">
        <f>IF(ISNUMBER(TASE!$D229),TASE!$D229,"")</f>
        <v>15</v>
      </c>
      <c r="AA82" s="314">
        <f t="shared" si="4"/>
        <v>0.25800000000000001</v>
      </c>
      <c r="AB82" s="115">
        <f t="shared" si="5"/>
        <v>1.0469999999999999</v>
      </c>
      <c r="AC82" s="315">
        <f t="shared" si="6"/>
        <v>0.807968253968254</v>
      </c>
      <c r="AD82" s="289">
        <f t="shared" si="7"/>
        <v>0.97652351577541141</v>
      </c>
      <c r="AE82" s="303"/>
      <c r="AF82" s="287">
        <f>IF(ISNUMBER(YourData!$B229),YourData!$B229,"")</f>
        <v>0.63171299999999997</v>
      </c>
      <c r="AG82" s="305">
        <f>IF(ISBLANK(YourData!$C229),"",IF(ISTEXT(YourData!$C229),IF(TRIM(YourData!$C229)="","",DATEVALUE(YourData!$C229)),YourData!$C229))</f>
        <v>43673</v>
      </c>
      <c r="AH82" s="307">
        <f>IF(ISNUMBER(YourData!$D229),YourData!$D229,"")</f>
        <v>15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2:63" ht="16">
      <c r="B83" s="374" t="s">
        <v>246</v>
      </c>
      <c r="C83" s="132">
        <f>IF(ISNUMBER('ESP-DMU'!$B230),'ESP-DMU'!$B230,"")</f>
        <v>1.4930000000000001</v>
      </c>
      <c r="D83" s="305">
        <f>IF(ISBLANK('ESP-DMU'!$C230),"",IF(ISTEXT('ESP-DMU'!$C230),IF(TRIM('ESP-DMU'!$C230)="","",DATEVALUE('ESP-DMU'!$C230)),'ESP-DMU'!$C230))</f>
        <v>34197</v>
      </c>
      <c r="E83" s="306">
        <f>IF(ISNUMBER('ESP-DMU'!$D230),'ESP-DMU'!$D230,"")</f>
        <v>14</v>
      </c>
      <c r="F83" s="132">
        <f>IF(ISNUMBER('BLAST-USIT'!$B230),'BLAST-USIT'!$B230,"")</f>
        <v>1.772</v>
      </c>
      <c r="G83" s="305">
        <f>IF(ISBLANK('BLAST-USIT'!$C230),"",IF(ISTEXT('BLAST-USIT'!$C230),IF(TRIM('BLAST-USIT'!$C230)="","",DATEVALUE('BLAST-USIT'!$C230)),'BLAST-USIT'!$C230))</f>
        <v>43703</v>
      </c>
      <c r="H83" s="306">
        <f>IF(ISNUMBER('BLAST-USIT'!$D230),'BLAST-USIT'!$D230,"")</f>
        <v>14</v>
      </c>
      <c r="I83" s="132">
        <f>IF(ISNUMBER(DOE21D!$B230),DOE21D!$B230,"")</f>
        <v>1.427</v>
      </c>
      <c r="J83" s="305">
        <f>IF(ISBLANK(DOE21D!$C230),"",IF(ISTEXT(DOE21D!$C230),IF(TRIM(DOE21D!$C230)="","",DATEVALUE(DOE21D!$C230)),DOE21D!$C230))</f>
        <v>43693</v>
      </c>
      <c r="K83" s="306">
        <f>IF(ISNUMBER(DOE21D!$D230),DOE21D!$D230,"")</f>
        <v>14</v>
      </c>
      <c r="L83" s="132">
        <f>IF(ISNUMBER('SRES-SUN'!$B230),'SRES-SUN'!$B230,"")</f>
        <v>1.762</v>
      </c>
      <c r="M83" s="305">
        <f>IF(ISBLANK('SRES-SUN'!$C230),"",IF(ISTEXT('SRES-SUN'!$C230),IF(TRIM('SRES-SUN'!$C230)="","",DATEVALUE('SRES-SUN'!$C230)),'SRES-SUN'!$C230))</f>
        <v>43672</v>
      </c>
      <c r="N83" s="306">
        <f>IF(ISNUMBER('SRES-SUN'!$D230),'SRES-SUN'!$D230,"")</f>
        <v>15</v>
      </c>
      <c r="O83" s="132" t="str">
        <f>IF(ISNUMBER('SRES-BRE'!$B230),'SRES-BRE'!$B230,"")</f>
        <v/>
      </c>
      <c r="P83" s="305" t="str">
        <f>IF(ISBLANK('SRES-BRE'!$C230),"",IF(ISTEXT('SRES-BRE'!$C230),IF(TRIM('SRES-BRE'!$C230)="","",DATEVALUE('SRES-BRE'!$C230)),'SRES-BRE'!$C230))</f>
        <v/>
      </c>
      <c r="Q83" s="306" t="str">
        <f>IF(ISNUMBER('SRES-BRE'!$D230),'SRES-BRE'!$D230,"")</f>
        <v/>
      </c>
      <c r="R83" s="132">
        <f>IF(ISNUMBER(S3PAS!$B230),S3PAS!$B230,"")</f>
        <v>1.575</v>
      </c>
      <c r="S83" s="305">
        <f>IF(ISBLANK(S3PAS!$C230),"",IF(ISTEXT(S3PAS!$C230),IF(TRIM(S3PAS!$C230)="","",DATEVALUE(S3PAS!$C230)),S3PAS!$C230))</f>
        <v>43672</v>
      </c>
      <c r="T83" s="306">
        <f>IF(ISNUMBER(S3PAS!$D230),S3PAS!$D230,"")</f>
        <v>15</v>
      </c>
      <c r="U83" s="132">
        <f>IF(ISNUMBER(TRNSYS!$B230),TRNSYS!$B230,"")</f>
        <v>1.79833333333333</v>
      </c>
      <c r="V83" s="305">
        <f>IF(ISBLANK(TRNSYS!$C230),"",IF(ISTEXT(TRNSYS!$C230),IF(TRIM(TRNSYS!$C230)="","",DATEVALUE(TRNSYS!$C230)),TRNSYS!$C230))</f>
        <v>40061</v>
      </c>
      <c r="W83" s="306">
        <f>IF(ISNUMBER(TRNSYS!$D230),TRNSYS!$D230,"")</f>
        <v>13</v>
      </c>
      <c r="X83" s="132">
        <f>IF(ISNUMBER(TASE!$B230),TASE!$B230,"")</f>
        <v>2.5779999999999998</v>
      </c>
      <c r="Y83" s="305">
        <f>IF(ISBLANK(TASE!$C230),"",IF(ISTEXT(TASE!$C230),IF(TRIM(TASE!$C230)="","",DATEVALUE(TASE!$C230)),TASE!$C230))</f>
        <v>43713</v>
      </c>
      <c r="Z83" s="306">
        <f>IF(ISNUMBER(TASE!$D230),TASE!$D230,"")</f>
        <v>12</v>
      </c>
      <c r="AA83" s="314">
        <f t="shared" si="4"/>
        <v>1.427</v>
      </c>
      <c r="AB83" s="115">
        <f t="shared" si="5"/>
        <v>2.5779999999999998</v>
      </c>
      <c r="AC83" s="315">
        <f t="shared" si="6"/>
        <v>1.7721904761904756</v>
      </c>
      <c r="AD83" s="289">
        <f t="shared" si="7"/>
        <v>0.64947871883061059</v>
      </c>
      <c r="AE83" s="303"/>
      <c r="AF83" s="287">
        <f>IF(ISNUMBER(YourData!$B230),YourData!$B230,"")</f>
        <v>1.7302599999999999</v>
      </c>
      <c r="AG83" s="305">
        <f>IF(ISBLANK(YourData!$C230),"",IF(ISTEXT(YourData!$C230),IF(TRIM(YourData!$C230)="","",DATEVALUE(YourData!$C230)),YourData!$C230))</f>
        <v>43693</v>
      </c>
      <c r="AH83" s="307">
        <f>IF(ISNUMBER(YourData!$D230),YourData!$D230,"")</f>
        <v>14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</row>
    <row r="84" spans="2:63" ht="16">
      <c r="B84" s="108" t="s">
        <v>247</v>
      </c>
      <c r="C84" s="144">
        <f>IF(ISNUMBER('ESP-DMU'!$B231),'ESP-DMU'!$B231,"")</f>
        <v>4.5460000000000003</v>
      </c>
      <c r="D84" s="308">
        <f>IF(ISBLANK('ESP-DMU'!$C231),"",IF(ISTEXT('ESP-DMU'!$C231),IF(TRIM('ESP-DMU'!$C231)="","",DATEVALUE('ESP-DMU'!$C231)),'ESP-DMU'!$C231))</f>
        <v>34259</v>
      </c>
      <c r="E84" s="309">
        <f>IF(ISNUMBER('ESP-DMU'!$D231),'ESP-DMU'!$D231,"")</f>
        <v>13</v>
      </c>
      <c r="F84" s="144">
        <f>IF(ISNUMBER('BLAST-USIT'!$B231),'BLAST-USIT'!$B231,"")</f>
        <v>4.4240000000000004</v>
      </c>
      <c r="G84" s="308">
        <f>IF(ISBLANK('BLAST-USIT'!$C231),"",IF(ISTEXT('BLAST-USIT'!$C231),IF(TRIM('BLAST-USIT'!$C231)="","",DATEVALUE('BLAST-USIT'!$C231)),'BLAST-USIT'!$C231))</f>
        <v>43754</v>
      </c>
      <c r="H84" s="309">
        <f>IF(ISNUMBER('BLAST-USIT'!$D231),'BLAST-USIT'!$D231,"")</f>
        <v>14</v>
      </c>
      <c r="I84" s="144" t="str">
        <f>IF(ISNUMBER(DOE21D!$B231),DOE21D!$B231,"")</f>
        <v/>
      </c>
      <c r="J84" s="308" t="str">
        <f>IF(ISBLANK(DOE21D!$C231),"",IF(ISTEXT(DOE21D!$C231),IF(TRIM(DOE21D!$C231)="","",DATEVALUE(DOE21D!$C231)),DOE21D!$C231))</f>
        <v/>
      </c>
      <c r="K84" s="309" t="str">
        <f>IF(ISNUMBER(DOE21D!$D231),DOE21D!$D231,"")</f>
        <v/>
      </c>
      <c r="L84" s="144">
        <f>IF(ISNUMBER('SRES-SUN'!$B231),'SRES-SUN'!$B231,"")</f>
        <v>5.0529999999999999</v>
      </c>
      <c r="M84" s="308">
        <f>IF(ISBLANK('SRES-SUN'!$C231),"",IF(ISTEXT('SRES-SUN'!$C231),IF(TRIM('SRES-SUN'!$C231)="","",DATEVALUE('SRES-SUN'!$C231)),'SRES-SUN'!$C231))</f>
        <v>43754</v>
      </c>
      <c r="N84" s="309">
        <f>IF(ISNUMBER('SRES-SUN'!$D231),'SRES-SUN'!$D231,"")</f>
        <v>14</v>
      </c>
      <c r="O84" s="144" t="str">
        <f>IF(ISNUMBER('SRES-BRE'!$B231),'SRES-BRE'!$B231,"")</f>
        <v/>
      </c>
      <c r="P84" s="308" t="str">
        <f>IF(ISBLANK('SRES-BRE'!$C231),"",IF(ISTEXT('SRES-BRE'!$C231),IF(TRIM('SRES-BRE'!$C231)="","",DATEVALUE('SRES-BRE'!$C231)),'SRES-BRE'!$C231))</f>
        <v/>
      </c>
      <c r="Q84" s="309" t="str">
        <f>IF(ISNUMBER('SRES-BRE'!$D231),'SRES-BRE'!$D231,"")</f>
        <v/>
      </c>
      <c r="R84" s="144" t="str">
        <f>IF(ISNUMBER(S3PAS!$B231),S3PAS!$B231,"")</f>
        <v/>
      </c>
      <c r="S84" s="308" t="str">
        <f>IF(ISBLANK(S3PAS!$C231),"",IF(ISTEXT(S3PAS!$C231),IF(TRIM(S3PAS!$C231)="","",DATEVALUE(S3PAS!$C231)),S3PAS!$C231))</f>
        <v/>
      </c>
      <c r="T84" s="309" t="str">
        <f>IF(ISNUMBER(S3PAS!$D231),S3PAS!$D231,"")</f>
        <v/>
      </c>
      <c r="U84" s="144">
        <f>IF(ISNUMBER(TRNSYS!$B231),TRNSYS!$B231,"")</f>
        <v>4.68611111111111</v>
      </c>
      <c r="V84" s="308">
        <f>IF(ISBLANK(TRNSYS!$C231),"",IF(ISTEXT(TRNSYS!$C231),IF(TRIM(TRNSYS!$C231)="","",DATEVALUE(TRNSYS!$C231)),TRNSYS!$C231))</f>
        <v>40102</v>
      </c>
      <c r="W84" s="309">
        <f>IF(ISNUMBER(TRNSYS!$D231),TRNSYS!$D231,"")</f>
        <v>14</v>
      </c>
      <c r="X84" s="144">
        <f>IF(ISNUMBER(TASE!$B231),TASE!$B231,"")</f>
        <v>5.2779999999999996</v>
      </c>
      <c r="Y84" s="308">
        <f>IF(ISBLANK(TASE!$C231),"",IF(ISTEXT(TASE!$C231),IF(TRIM(TASE!$C231)="","",DATEVALUE(TASE!$C231)),TASE!$C231))</f>
        <v>43755</v>
      </c>
      <c r="Z84" s="309">
        <f>IF(ISNUMBER(TASE!$D231),TASE!$D231,"")</f>
        <v>14</v>
      </c>
      <c r="AA84" s="175">
        <f t="shared" si="4"/>
        <v>4.4240000000000004</v>
      </c>
      <c r="AB84" s="143">
        <f t="shared" si="5"/>
        <v>5.2779999999999996</v>
      </c>
      <c r="AC84" s="316">
        <f t="shared" si="6"/>
        <v>4.797422222222222</v>
      </c>
      <c r="AD84" s="300">
        <f t="shared" si="7"/>
        <v>0.17801226584647295</v>
      </c>
      <c r="AE84" s="303"/>
      <c r="AF84" s="298">
        <f>IF(ISNUMBER(YourData!$B231),YourData!$B231,"")</f>
        <v>4.72044</v>
      </c>
      <c r="AG84" s="308">
        <f>IF(ISBLANK(YourData!$C231),"",IF(ISTEXT(YourData!$C231),IF(TRIM(YourData!$C231)="","",DATEVALUE(YourData!$C231)),YourData!$C231))</f>
        <v>43755</v>
      </c>
      <c r="AH84" s="310">
        <f>IF(ISNUMBER(YourData!$D231),YourData!$D231,"")</f>
        <v>13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</row>
    <row r="85" spans="2:63" ht="16">
      <c r="B85" s="106" t="s">
        <v>317</v>
      </c>
      <c r="C85" s="132">
        <f>IF(ISNUMBER('ESP-DMU'!$B232),'ESP-DMU'!$B232,"")</f>
        <v>0.58499999999999996</v>
      </c>
      <c r="D85" s="305">
        <f>IF(ISBLANK('ESP-DMU'!$C232),"",IF(ISTEXT('ESP-DMU'!$C232),IF(TRIM('ESP-DMU'!$C232)="","",DATEVALUE('ESP-DMU'!$C232)),'ESP-DMU'!$C232))</f>
        <v>34177</v>
      </c>
      <c r="E85" s="306">
        <f>IF(ISNUMBER('ESP-DMU'!$D232),'ESP-DMU'!$D232,"")</f>
        <v>14</v>
      </c>
      <c r="F85" s="132">
        <f>IF(ISNUMBER('BLAST-USIT'!$B232),'BLAST-USIT'!$B232,"")</f>
        <v>0.96699999999999997</v>
      </c>
      <c r="G85" s="305">
        <f>IF(ISBLANK('BLAST-USIT'!$C232),"",IF(ISTEXT('BLAST-USIT'!$C232),IF(TRIM('BLAST-USIT'!$C232)="","",DATEVALUE('BLAST-USIT'!$C232)),'BLAST-USIT'!$C232))</f>
        <v>43693</v>
      </c>
      <c r="H85" s="306">
        <f>IF(ISNUMBER('BLAST-USIT'!$D232),'BLAST-USIT'!$D232,"")</f>
        <v>14</v>
      </c>
      <c r="I85" s="132">
        <f>IF(ISNUMBER(DOE21D!$B232),DOE21D!$B232,"")</f>
        <v>0.74299999999999999</v>
      </c>
      <c r="J85" s="305">
        <f>IF(ISBLANK(DOE21D!$C232),"",IF(ISTEXT(DOE21D!$C232),IF(TRIM(DOE21D!$C232)="","",DATEVALUE(DOE21D!$C232)),DOE21D!$C232))</f>
        <v>43674</v>
      </c>
      <c r="K85" s="306">
        <f>IF(ISNUMBER(DOE21D!$D232),DOE21D!$D232,"")</f>
        <v>14</v>
      </c>
      <c r="L85" s="132">
        <f>IF(ISNUMBER('SRES-SUN'!$B232),'SRES-SUN'!$B232,"")</f>
        <v>1.3520000000000001</v>
      </c>
      <c r="M85" s="305">
        <f>IF(ISBLANK('SRES-SUN'!$C232),"",IF(ISTEXT('SRES-SUN'!$C232),IF(TRIM('SRES-SUN'!$C232)="","",DATEVALUE('SRES-SUN'!$C232)),'SRES-SUN'!$C232))</f>
        <v>43673</v>
      </c>
      <c r="N85" s="306">
        <f>IF(ISNUMBER('SRES-SUN'!$D232),'SRES-SUN'!$D232,"")</f>
        <v>14</v>
      </c>
      <c r="O85" s="132" t="str">
        <f>IF(ISNUMBER('SRES-BRE'!$B232),'SRES-BRE'!$B232,"")</f>
        <v/>
      </c>
      <c r="P85" s="305" t="str">
        <f>IF(ISBLANK('SRES-BRE'!$C232),"",IF(ISTEXT('SRES-BRE'!$C232),IF(TRIM('SRES-BRE'!$C232)="","",DATEVALUE('SRES-BRE'!$C232)),'SRES-BRE'!$C232))</f>
        <v/>
      </c>
      <c r="Q85" s="306" t="str">
        <f>IF(ISNUMBER('SRES-BRE'!$D232),'SRES-BRE'!$D232,"")</f>
        <v/>
      </c>
      <c r="R85" s="132">
        <f>IF(ISNUMBER(S3PAS!$B232),S3PAS!$B232,"")</f>
        <v>1.028</v>
      </c>
      <c r="S85" s="305">
        <f>IF(ISBLANK(S3PAS!$C232),"",IF(ISTEXT(S3PAS!$C232),IF(TRIM(S3PAS!$C232)="","",DATEVALUE(S3PAS!$C232)),S3PAS!$C232))</f>
        <v>43673</v>
      </c>
      <c r="T85" s="306">
        <f>IF(ISNUMBER(S3PAS!$D232),S3PAS!$D232,"")</f>
        <v>15</v>
      </c>
      <c r="U85" s="132">
        <f>IF(ISNUMBER(TRNSYS!$B232),TRNSYS!$B232,"")</f>
        <v>0.98277777777777797</v>
      </c>
      <c r="V85" s="305">
        <f>IF(ISBLANK(TRNSYS!$C232),"",IF(ISTEXT(TRNSYS!$C232),IF(TRIM(TRNSYS!$C232)="","",DATEVALUE(TRNSYS!$C232)),TRNSYS!$C232))</f>
        <v>40041</v>
      </c>
      <c r="W85" s="306">
        <f>IF(ISNUMBER(TRNSYS!$D232),TRNSYS!$D232,"")</f>
        <v>14</v>
      </c>
      <c r="X85" s="132">
        <f>IF(ISNUMBER(TASE!$B232),TASE!$B232,"")</f>
        <v>1.3580000000000001</v>
      </c>
      <c r="Y85" s="305">
        <f>IF(ISBLANK(TASE!$C232),"",IF(ISTEXT(TASE!$C232),IF(TRIM(TASE!$C232)="","",DATEVALUE(TASE!$C232)),TASE!$C232))</f>
        <v>43713</v>
      </c>
      <c r="Z85" s="306">
        <f>IF(ISNUMBER(TASE!$D232),TASE!$D232,"")</f>
        <v>12</v>
      </c>
      <c r="AA85" s="314">
        <f t="shared" si="4"/>
        <v>0.58499999999999996</v>
      </c>
      <c r="AB85" s="115">
        <f t="shared" si="5"/>
        <v>1.3580000000000001</v>
      </c>
      <c r="AC85" s="315">
        <f t="shared" si="6"/>
        <v>1.0022539682539684</v>
      </c>
      <c r="AD85" s="289">
        <f t="shared" si="7"/>
        <v>0.77126160083621043</v>
      </c>
      <c r="AE85" s="303"/>
      <c r="AF85" s="287">
        <f>IF(ISNUMBER(YourData!$B232),YourData!$B232,"")</f>
        <v>0.85158299999999998</v>
      </c>
      <c r="AG85" s="305">
        <f>IF(ISBLANK(YourData!$C232),"",IF(ISTEXT(YourData!$C232),IF(TRIM(YourData!$C232)="","",DATEVALUE(YourData!$C232)),YourData!$C232))</f>
        <v>43674</v>
      </c>
      <c r="AH85" s="307">
        <f>IF(ISNUMBER(YourData!$D232),YourData!$D232,"")</f>
        <v>14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</row>
    <row r="86" spans="2:63" ht="17" thickBot="1">
      <c r="B86" s="109" t="s">
        <v>248</v>
      </c>
      <c r="C86" s="295">
        <f>IF(ISNUMBER('ESP-DMU'!$B233),'ESP-DMU'!$B233,"")</f>
        <v>1.8520000000000001</v>
      </c>
      <c r="D86" s="311">
        <f>IF(ISBLANK('ESP-DMU'!$C233),"",IF(ISTEXT('ESP-DMU'!$C233),IF(TRIM('ESP-DMU'!$C233)="","",DATEVALUE('ESP-DMU'!$C233)),'ESP-DMU'!$C233))</f>
        <v>34214</v>
      </c>
      <c r="E86" s="312">
        <f>IF(ISNUMBER('ESP-DMU'!$D233),'ESP-DMU'!$D233,"")</f>
        <v>14</v>
      </c>
      <c r="F86" s="295">
        <f>IF(ISNUMBER('BLAST-USIT'!$B233),'BLAST-USIT'!$B233,"")</f>
        <v>2.3570000000000002</v>
      </c>
      <c r="G86" s="311">
        <f>IF(ISBLANK('BLAST-USIT'!$C233),"",IF(ISTEXT('BLAST-USIT'!$C233),IF(TRIM('BLAST-USIT'!$C233)="","",DATEVALUE('BLAST-USIT'!$C233)),'BLAST-USIT'!$C233))</f>
        <v>43703</v>
      </c>
      <c r="H86" s="312">
        <f>IF(ISNUMBER('BLAST-USIT'!$D233),'BLAST-USIT'!$D233,"")</f>
        <v>14</v>
      </c>
      <c r="I86" s="295" t="str">
        <f>IF(ISNUMBER(DOE21D!$B233),DOE21D!$B233,"")</f>
        <v/>
      </c>
      <c r="J86" s="311" t="str">
        <f>IF(ISBLANK(DOE21D!$C233),"",IF(ISTEXT(DOE21D!$C233),IF(TRIM(DOE21D!$C233)="","",DATEVALUE(DOE21D!$C233)),DOE21D!$C233))</f>
        <v/>
      </c>
      <c r="K86" s="312" t="str">
        <f>IF(ISNUMBER(DOE21D!$D233),DOE21D!$D233,"")</f>
        <v/>
      </c>
      <c r="L86" s="295">
        <f>IF(ISNUMBER('SRES-SUN'!$B233),'SRES-SUN'!$B233,"")</f>
        <v>2.9910000000000001</v>
      </c>
      <c r="M86" s="311">
        <f>IF(ISBLANK('SRES-SUN'!$C233),"",IF(ISTEXT('SRES-SUN'!$C233),IF(TRIM('SRES-SUN'!$C233)="","",DATEVALUE('SRES-SUN'!$C233)),'SRES-SUN'!$C233))</f>
        <v>43710</v>
      </c>
      <c r="N86" s="312">
        <f>IF(ISNUMBER('SRES-SUN'!$D233),'SRES-SUN'!$D233,"")</f>
        <v>14</v>
      </c>
      <c r="O86" s="295" t="str">
        <f>IF(ISNUMBER('SRES-BRE'!$B233),'SRES-BRE'!$B233,"")</f>
        <v/>
      </c>
      <c r="P86" s="311" t="str">
        <f>IF(ISBLANK('SRES-BRE'!$C233),"",IF(ISTEXT('SRES-BRE'!$C233),IF(TRIM('SRES-BRE'!$C233)="","",DATEVALUE('SRES-BRE'!$C233)),'SRES-BRE'!$C233))</f>
        <v/>
      </c>
      <c r="Q86" s="312" t="str">
        <f>IF(ISNUMBER('SRES-BRE'!$D233),'SRES-BRE'!$D233,"")</f>
        <v/>
      </c>
      <c r="R86" s="295" t="str">
        <f>IF(ISNUMBER(S3PAS!$B233),S3PAS!$B233,"")</f>
        <v/>
      </c>
      <c r="S86" s="311" t="str">
        <f>IF(ISBLANK(S3PAS!$C233),"",IF(ISTEXT(S3PAS!$C233),IF(TRIM(S3PAS!$C233)="","",DATEVALUE(S3PAS!$C233)),S3PAS!$C233))</f>
        <v/>
      </c>
      <c r="T86" s="312" t="str">
        <f>IF(ISNUMBER(S3PAS!$D233),S3PAS!$D233,"")</f>
        <v/>
      </c>
      <c r="U86" s="295">
        <f>IF(ISNUMBER(TRNSYS!$B233),TRNSYS!$B233,"")</f>
        <v>2.3436111111111102</v>
      </c>
      <c r="V86" s="311">
        <f>IF(ISBLANK(TRNSYS!$C233),"",IF(ISTEXT(TRNSYS!$C233),IF(TRIM(TRNSYS!$C233)="","",DATEVALUE(TRNSYS!$C233)),TRNSYS!$C233))</f>
        <v>40058</v>
      </c>
      <c r="W86" s="312">
        <f>IF(ISNUMBER(TRNSYS!$D233),TRNSYS!$D233,"")</f>
        <v>14</v>
      </c>
      <c r="X86" s="295">
        <f>IF(ISNUMBER(TASE!$B233),TASE!$B233,"")</f>
        <v>2.8620000000000001</v>
      </c>
      <c r="Y86" s="311">
        <f>IF(ISBLANK(TASE!$C233),"",IF(ISTEXT(TASE!$C233),IF(TRIM(TASE!$C233)="","",DATEVALUE(TASE!$C233)),TASE!$C233))</f>
        <v>43710</v>
      </c>
      <c r="Z86" s="312">
        <f>IF(ISNUMBER(TASE!$D233),TASE!$D233,"")</f>
        <v>14</v>
      </c>
      <c r="AA86" s="317">
        <f t="shared" si="4"/>
        <v>1.8520000000000001</v>
      </c>
      <c r="AB86" s="151">
        <f t="shared" si="5"/>
        <v>2.9910000000000001</v>
      </c>
      <c r="AC86" s="318">
        <f t="shared" si="6"/>
        <v>2.4811222222222225</v>
      </c>
      <c r="AD86" s="294">
        <f t="shared" si="7"/>
        <v>0.45906646186089622</v>
      </c>
      <c r="AE86" s="303"/>
      <c r="AF86" s="292">
        <f>IF(ISNUMBER(YourData!$B233),YourData!$B233,"")</f>
        <v>2.1141899999999998</v>
      </c>
      <c r="AG86" s="311">
        <f>IF(ISBLANK(YourData!$C233),"",IF(ISTEXT(YourData!$C233),IF(TRIM(YourData!$C233)="","",DATEVALUE(YourData!$C233)),YourData!$C233))</f>
        <v>43710</v>
      </c>
      <c r="AH86" s="313">
        <f>IF(ISNUMBER(YourData!$D233),YourData!$D233,"")</f>
        <v>14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</row>
    <row r="87" spans="2:63" ht="17" thickTop="1">
      <c r="B87" s="379" t="s">
        <v>1521</v>
      </c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03"/>
      <c r="AF87" s="120"/>
      <c r="AG87" s="120"/>
      <c r="AH87" s="120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</row>
    <row r="88" spans="2:63" ht="16">
      <c r="B88" s="360" t="s">
        <v>1517</v>
      </c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5"/>
      <c r="AF88" s="24"/>
      <c r="AG88" s="24"/>
      <c r="AH88" s="24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</row>
    <row r="89" spans="2:63" s="190" customFormat="1" ht="17" thickBot="1">
      <c r="B89" s="323" t="s">
        <v>359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13"/>
      <c r="AJ89" s="213"/>
      <c r="AK89" s="213"/>
      <c r="AL89" s="213"/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3"/>
      <c r="BB89" s="213"/>
      <c r="BC89" s="213"/>
      <c r="BD89" s="213"/>
      <c r="BE89" s="213"/>
      <c r="BF89" s="213"/>
      <c r="BG89" s="213"/>
      <c r="BH89" s="213"/>
      <c r="BI89" s="213"/>
      <c r="BJ89" s="213"/>
      <c r="BK89" s="213"/>
    </row>
    <row r="90" spans="2:63" s="190" customFormat="1" ht="17" thickTop="1">
      <c r="B90" s="389" t="s">
        <v>1526</v>
      </c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  <c r="AA90" s="266"/>
      <c r="AB90" s="267"/>
      <c r="AC90" s="267"/>
      <c r="AD90" s="268"/>
      <c r="AE90" s="26"/>
      <c r="AF90" s="191"/>
      <c r="AG90" s="210"/>
      <c r="AH90" s="211"/>
      <c r="AI90" s="213"/>
      <c r="AJ90" s="213"/>
      <c r="AK90" s="213"/>
      <c r="AL90" s="213"/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3"/>
      <c r="BB90" s="213"/>
      <c r="BC90" s="213"/>
      <c r="BD90" s="213"/>
      <c r="BE90" s="213"/>
      <c r="BF90" s="213"/>
      <c r="BG90" s="213"/>
      <c r="BH90" s="213"/>
      <c r="BI90" s="213"/>
      <c r="BJ90" s="213"/>
      <c r="BK90" s="213"/>
    </row>
    <row r="91" spans="2:63" ht="16">
      <c r="B91" s="454" t="s">
        <v>1523</v>
      </c>
      <c r="C91" s="203" t="str">
        <f>'ESP-DMU'!$E$48</f>
        <v>ESP</v>
      </c>
      <c r="D91" s="198"/>
      <c r="E91" s="204"/>
      <c r="F91" s="203" t="str">
        <f>'BLAST-USIT'!$E$48</f>
        <v>BLAST</v>
      </c>
      <c r="G91" s="198"/>
      <c r="H91" s="204"/>
      <c r="I91" s="203" t="str">
        <f>DOE21D!$E$48</f>
        <v>DOE21D</v>
      </c>
      <c r="J91" s="198"/>
      <c r="K91" s="204"/>
      <c r="L91" s="203" t="str">
        <f>'SRES-SUN'!$E$48</f>
        <v>SRES-SUN</v>
      </c>
      <c r="M91" s="198"/>
      <c r="N91" s="204"/>
      <c r="O91" s="203" t="str">
        <f>'SRES-BRE'!$E$48</f>
        <v>SRES</v>
      </c>
      <c r="P91" s="198"/>
      <c r="Q91" s="204"/>
      <c r="R91" s="203" t="str">
        <f>S3PAS!$E$48</f>
        <v>S3PAS</v>
      </c>
      <c r="S91" s="198"/>
      <c r="T91" s="204"/>
      <c r="U91" s="203" t="str">
        <f>TRNSYS!$E$48</f>
        <v>TSYS</v>
      </c>
      <c r="V91" s="198"/>
      <c r="W91" s="204"/>
      <c r="X91" s="198" t="str">
        <f>TASE!$E$48</f>
        <v>TASE</v>
      </c>
      <c r="Y91" s="198"/>
      <c r="Z91" s="198"/>
      <c r="AA91" s="494" t="s">
        <v>1518</v>
      </c>
      <c r="AB91" s="495"/>
      <c r="AC91" s="495"/>
      <c r="AD91" s="496"/>
      <c r="AF91" s="197" t="str">
        <f>YourData!$E$48</f>
        <v>OS</v>
      </c>
      <c r="AG91" s="198"/>
      <c r="AH91" s="199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</row>
    <row r="92" spans="2:63" ht="15" customHeight="1">
      <c r="B92" s="449" t="s">
        <v>1524</v>
      </c>
      <c r="C92" s="203" t="str">
        <f>'ESP-DMU'!$E$52</f>
        <v>DMU</v>
      </c>
      <c r="D92" s="198"/>
      <c r="E92" s="204"/>
      <c r="F92" s="203" t="str">
        <f>'BLAST-USIT'!$E$52</f>
        <v>US-IT</v>
      </c>
      <c r="G92" s="198"/>
      <c r="H92" s="204"/>
      <c r="I92" s="203" t="str">
        <f>DOE21D!$E$52</f>
        <v>NREL</v>
      </c>
      <c r="J92" s="198"/>
      <c r="K92" s="204"/>
      <c r="L92" s="203" t="str">
        <f>'SRES-SUN'!$E$52</f>
        <v>NREL</v>
      </c>
      <c r="M92" s="198"/>
      <c r="N92" s="204"/>
      <c r="O92" s="446" t="s">
        <v>1520</v>
      </c>
      <c r="P92" s="198"/>
      <c r="Q92" s="204"/>
      <c r="R92" s="203" t="str">
        <f>S3PAS!$E$52</f>
        <v>SPAIN</v>
      </c>
      <c r="S92" s="198"/>
      <c r="T92" s="204"/>
      <c r="U92" s="203" t="str">
        <f>TRNSYS!$E$52</f>
        <v>BEL-BRE</v>
      </c>
      <c r="V92" s="198"/>
      <c r="W92" s="204"/>
      <c r="X92" s="198" t="str">
        <f>TASE!$E$52</f>
        <v>FINLAND</v>
      </c>
      <c r="Y92" s="198"/>
      <c r="Z92" s="198"/>
      <c r="AA92" s="111" t="s">
        <v>339</v>
      </c>
      <c r="AB92" s="121" t="s">
        <v>340</v>
      </c>
      <c r="AC92" s="126" t="s">
        <v>341</v>
      </c>
      <c r="AD92" s="376" t="s">
        <v>1371</v>
      </c>
      <c r="AF92" s="197" t="str">
        <f>YourData!$E$52</f>
        <v>NREL</v>
      </c>
      <c r="AG92" s="198"/>
      <c r="AH92" s="199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</row>
    <row r="93" spans="2:63" s="190" customFormat="1" ht="16">
      <c r="B93" s="192" t="s">
        <v>1522</v>
      </c>
      <c r="C93" s="382" t="s">
        <v>1377</v>
      </c>
      <c r="D93" s="383" t="s">
        <v>1373</v>
      </c>
      <c r="E93" s="384" t="s">
        <v>1374</v>
      </c>
      <c r="F93" s="205" t="s">
        <v>1378</v>
      </c>
      <c r="G93" s="206" t="s">
        <v>1373</v>
      </c>
      <c r="H93" s="200" t="s">
        <v>1374</v>
      </c>
      <c r="I93" s="205" t="s">
        <v>1378</v>
      </c>
      <c r="J93" s="206" t="s">
        <v>1373</v>
      </c>
      <c r="K93" s="200" t="s">
        <v>1374</v>
      </c>
      <c r="L93" s="382" t="s">
        <v>1378</v>
      </c>
      <c r="M93" s="206" t="s">
        <v>1373</v>
      </c>
      <c r="N93" s="200" t="s">
        <v>1374</v>
      </c>
      <c r="O93" s="445"/>
      <c r="P93" s="206"/>
      <c r="Q93" s="200"/>
      <c r="R93" s="205" t="s">
        <v>1378</v>
      </c>
      <c r="S93" s="206" t="s">
        <v>1373</v>
      </c>
      <c r="T93" s="200" t="s">
        <v>1374</v>
      </c>
      <c r="U93" s="205" t="s">
        <v>1378</v>
      </c>
      <c r="V93" s="206" t="s">
        <v>1373</v>
      </c>
      <c r="W93" s="200" t="s">
        <v>1374</v>
      </c>
      <c r="X93" s="205" t="s">
        <v>1378</v>
      </c>
      <c r="Y93" s="206" t="s">
        <v>1373</v>
      </c>
      <c r="Z93" s="206" t="s">
        <v>1374</v>
      </c>
      <c r="AA93" s="269" t="s">
        <v>1378</v>
      </c>
      <c r="AB93" s="205" t="s">
        <v>1378</v>
      </c>
      <c r="AC93" s="205" t="s">
        <v>1378</v>
      </c>
      <c r="AD93" s="380" t="s">
        <v>1369</v>
      </c>
      <c r="AE93" s="26"/>
      <c r="AF93" s="208" t="s">
        <v>1378</v>
      </c>
      <c r="AG93" s="206" t="s">
        <v>1373</v>
      </c>
      <c r="AH93" s="209" t="s">
        <v>1374</v>
      </c>
      <c r="AI93" s="213"/>
      <c r="AJ93" s="213"/>
      <c r="AK93" s="213"/>
      <c r="AL93" s="213"/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/>
      <c r="AZ93" s="213"/>
      <c r="BA93" s="213"/>
      <c r="BB93" s="213"/>
      <c r="BC93" s="213"/>
      <c r="BD93" s="213"/>
      <c r="BE93" s="213"/>
      <c r="BF93" s="213"/>
      <c r="BG93" s="213"/>
      <c r="BH93" s="213"/>
      <c r="BI93" s="213"/>
      <c r="BJ93" s="213"/>
      <c r="BK93" s="213"/>
    </row>
    <row r="94" spans="2:63" ht="16">
      <c r="B94" s="388" t="s">
        <v>1375</v>
      </c>
      <c r="C94" s="340">
        <f>IF(ISNUMBER('ESP-DMU'!$B254),'ESP-DMU'!$B254,"")</f>
        <v>64.929000000000002</v>
      </c>
      <c r="D94" s="305">
        <f>IF(ISBLANK('ESP-DMU'!$C254),"",IF(ISTEXT('ESP-DMU'!$C254),IF(TRIM('ESP-DMU'!$C254)="","",DATEVALUE('ESP-DMU'!$C254)),'ESP-DMU'!$C254))</f>
        <v>34259</v>
      </c>
      <c r="E94" s="306">
        <f>IF(ISNUMBER('ESP-DMU'!$D254),'ESP-DMU'!$D254,"")</f>
        <v>15</v>
      </c>
      <c r="F94" s="340">
        <f>IF(ISNUMBER('BLAST-USIT'!$B254),'BLAST-USIT'!$B254,"")</f>
        <v>65.11</v>
      </c>
      <c r="G94" s="305">
        <f>IF(ISBLANK('BLAST-USIT'!$C254),"",IF(ISTEXT('BLAST-USIT'!$C254),IF(TRIM('BLAST-USIT'!$C254)="","",DATEVALUE('BLAST-USIT'!$C254)),'BLAST-USIT'!$C254))</f>
        <v>43754</v>
      </c>
      <c r="H94" s="306">
        <f>IF(ISNUMBER('BLAST-USIT'!$D254),'BLAST-USIT'!$D254,"")</f>
        <v>15</v>
      </c>
      <c r="I94" s="340">
        <f>IF(ISNUMBER(DOE21D!$B254),DOE21D!$B254,"")</f>
        <v>69.5</v>
      </c>
      <c r="J94" s="305">
        <f>IF(ISBLANK(DOE21D!$C254),"",IF(ISTEXT(DOE21D!$C254),IF(TRIM(DOE21D!$C254)="","",DATEVALUE(DOE21D!$C254)),DOE21D!$C254))</f>
        <v>43755</v>
      </c>
      <c r="K94" s="306">
        <f>IF(ISNUMBER(DOE21D!$D254),DOE21D!$D254,"")</f>
        <v>15</v>
      </c>
      <c r="L94" s="340">
        <f>IF(ISNUMBER('SRES-SUN'!$B254),'SRES-SUN'!$B254,"")</f>
        <v>68.599999999999994</v>
      </c>
      <c r="M94" s="305">
        <f>IF(ISBLANK('SRES-SUN'!$C254),"",IF(ISTEXT('SRES-SUN'!$C254),IF(TRIM('SRES-SUN'!$C254)="","",DATEVALUE('SRES-SUN'!$C254)),'SRES-SUN'!$C254))</f>
        <v>43754</v>
      </c>
      <c r="N94" s="306">
        <f>IF(ISNUMBER('SRES-SUN'!$D254),'SRES-SUN'!$D254,"")</f>
        <v>15</v>
      </c>
      <c r="O94" s="340" t="str">
        <f>IF(ISNUMBER('SRES-BRE'!$B254),'SRES-BRE'!$B254,"")</f>
        <v/>
      </c>
      <c r="P94" s="305" t="str">
        <f>IF(ISBLANK('SRES-BRE'!$C254),"",IF(ISTEXT('SRES-BRE'!$C254),IF(TRIM('SRES-BRE'!$C254)="","",DATEVALUE('SRES-BRE'!$C254)),'SRES-BRE'!$C254))</f>
        <v/>
      </c>
      <c r="Q94" s="306" t="str">
        <f>IF(ISNUMBER('SRES-BRE'!$D254),'SRES-BRE'!$D254,"")</f>
        <v/>
      </c>
      <c r="R94" s="340">
        <f>IF(ISNUMBER(S3PAS!$B254),S3PAS!$B254,"")</f>
        <v>64.900000000000006</v>
      </c>
      <c r="S94" s="305">
        <f>IF(ISBLANK(S3PAS!$C254),"",IF(ISTEXT(S3PAS!$C254),IF(TRIM(S3PAS!$C254)="","",DATEVALUE(S3PAS!$C254)),S3PAS!$C254))</f>
        <v>43754</v>
      </c>
      <c r="T94" s="306">
        <f>IF(ISNUMBER(S3PAS!$D254),S3PAS!$D254,"")</f>
        <v>16</v>
      </c>
      <c r="U94" s="340">
        <f>IF(ISNUMBER(TRNSYS!$B254),TRNSYS!$B254,"")</f>
        <v>65.25</v>
      </c>
      <c r="V94" s="305">
        <f>IF(ISBLANK(TRNSYS!$C254),"",IF(ISTEXT(TRNSYS!$C254),IF(TRIM(TRNSYS!$C254)="","",DATEVALUE(TRNSYS!$C254)),TRNSYS!$C254))</f>
        <v>43755</v>
      </c>
      <c r="W94" s="306">
        <f>IF(ISNUMBER(TRNSYS!$D254),TRNSYS!$D254,"")</f>
        <v>16</v>
      </c>
      <c r="X94" s="340">
        <f>IF(ISNUMBER(TASE!$B254),TASE!$B254,"")</f>
        <v>65.25</v>
      </c>
      <c r="Y94" s="305">
        <f>IF(ISBLANK(TASE!$C254),"",IF(ISTEXT(TASE!$C254),IF(TRIM(TASE!$C254)="","",DATEVALUE(TASE!$C254)),TASE!$C254))</f>
        <v>43753</v>
      </c>
      <c r="Z94" s="341">
        <f>IF(ISNUMBER(TASE!$D254),TASE!$D254,"")</f>
        <v>16</v>
      </c>
      <c r="AA94" s="342">
        <f>MIN(C94,F94,I94,L94,O94,R94,U94,X94)</f>
        <v>64.900000000000006</v>
      </c>
      <c r="AB94" s="343">
        <f>MAX(C94,F94,I94,L94,O94,R94,U94,X94)</f>
        <v>69.5</v>
      </c>
      <c r="AC94" s="343">
        <f>AVERAGE(C94,F94,I94,L94,O94,R94,U94,X94)</f>
        <v>66.219857142857137</v>
      </c>
      <c r="AD94" s="344">
        <f>IF(AC94=0,0,ABS((AB94-AA94)/AC94))</f>
        <v>6.9465568161470689E-2</v>
      </c>
      <c r="AE94" s="125"/>
      <c r="AF94" s="345">
        <f>IF(ISNUMBER(YourData!$B254),YourData!$B254,"")</f>
        <v>65.288499999999999</v>
      </c>
      <c r="AG94" s="305">
        <f>IF(ISBLANK(YourData!$C254),"",IF(ISTEXT(YourData!$C254),IF(TRIM(YourData!$C254)="","",DATEVALUE(YourData!$C254)),YourData!$C254))</f>
        <v>43755</v>
      </c>
      <c r="AH94" s="307">
        <f>IF(ISNUMBER(YourData!$D254),YourData!$D254,"")</f>
        <v>15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</row>
    <row r="95" spans="2:63" ht="16">
      <c r="B95" s="388" t="s">
        <v>1376</v>
      </c>
      <c r="C95" s="340">
        <f>IF(ISNUMBER('ESP-DMU'!$B255),'ESP-DMU'!$B255,"")</f>
        <v>41.811999999999998</v>
      </c>
      <c r="D95" s="305">
        <f>IF(ISBLANK('ESP-DMU'!$C255),"",IF(ISTEXT('ESP-DMU'!$C255),IF(TRIM('ESP-DMU'!$C255)="","",DATEVALUE('ESP-DMU'!$C255)),'ESP-DMU'!$C255))</f>
        <v>34259</v>
      </c>
      <c r="E95" s="306">
        <f>IF(ISNUMBER('ESP-DMU'!$D255),'ESP-DMU'!$D255,"")</f>
        <v>15</v>
      </c>
      <c r="F95" s="340">
        <f>IF(ISNUMBER('BLAST-USIT'!$B255),'BLAST-USIT'!$B255,"")</f>
        <v>43.44</v>
      </c>
      <c r="G95" s="305">
        <f>IF(ISBLANK('BLAST-USIT'!$C255),"",IF(ISTEXT('BLAST-USIT'!$C255),IF(TRIM('BLAST-USIT'!$C255)="","",DATEVALUE('BLAST-USIT'!$C255)),'BLAST-USIT'!$C255))</f>
        <v>43710</v>
      </c>
      <c r="H95" s="306">
        <f>IF(ISNUMBER('BLAST-USIT'!$D255),'BLAST-USIT'!$D255,"")</f>
        <v>16</v>
      </c>
      <c r="I95" s="340">
        <f>IF(ISNUMBER(DOE21D!$B255),DOE21D!$B255,"")</f>
        <v>42.7</v>
      </c>
      <c r="J95" s="305">
        <f>IF(ISBLANK(DOE21D!$C255),"",IF(ISTEXT(DOE21D!$C255),IF(TRIM(DOE21D!$C255)="","",DATEVALUE(DOE21D!$C255)),DOE21D!$C255))</f>
        <v>43710</v>
      </c>
      <c r="K95" s="306">
        <f>IF(ISNUMBER(DOE21D!$D255),DOE21D!$D255,"")</f>
        <v>15</v>
      </c>
      <c r="L95" s="340">
        <f>IF(ISNUMBER('SRES-SUN'!$B255),'SRES-SUN'!$B255,"")</f>
        <v>44.8</v>
      </c>
      <c r="M95" s="305">
        <f>IF(ISBLANK('SRES-SUN'!$C255),"",IF(ISTEXT('SRES-SUN'!$C255),IF(TRIM('SRES-SUN'!$C255)="","",DATEVALUE('SRES-SUN'!$C255)),'SRES-SUN'!$C255))</f>
        <v>43710</v>
      </c>
      <c r="N95" s="306">
        <f>IF(ISNUMBER('SRES-SUN'!$D255),'SRES-SUN'!$D255,"")</f>
        <v>15</v>
      </c>
      <c r="O95" s="340" t="str">
        <f>IF(ISNUMBER('SRES-BRE'!$B255),'SRES-BRE'!$B255,"")</f>
        <v/>
      </c>
      <c r="P95" s="305" t="str">
        <f>IF(ISBLANK('SRES-BRE'!$C255),"",IF(ISTEXT('SRES-BRE'!$C255),IF(TRIM('SRES-BRE'!$C255)="","",DATEVALUE('SRES-BRE'!$C255)),'SRES-BRE'!$C255))</f>
        <v/>
      </c>
      <c r="Q95" s="306" t="str">
        <f>IF(ISNUMBER('SRES-BRE'!$D255),'SRES-BRE'!$D255,"")</f>
        <v/>
      </c>
      <c r="R95" s="340">
        <f>IF(ISNUMBER(S3PAS!$B255),S3PAS!$B255,"")</f>
        <v>43</v>
      </c>
      <c r="S95" s="305">
        <f>IF(ISBLANK(S3PAS!$C255),"",IF(ISTEXT(S3PAS!$C255),IF(TRIM(S3PAS!$C255)="","",DATEVALUE(S3PAS!$C255)),S3PAS!$C255))</f>
        <v>43710</v>
      </c>
      <c r="T95" s="306">
        <f>IF(ISNUMBER(S3PAS!$D255),S3PAS!$D255,"")</f>
        <v>15</v>
      </c>
      <c r="U95" s="340">
        <f>IF(ISNUMBER(TRNSYS!$B255),TRNSYS!$B255,"")</f>
        <v>42.46</v>
      </c>
      <c r="V95" s="305">
        <f>IF(ISBLANK(TRNSYS!$C255),"",IF(ISTEXT(TRNSYS!$C255),IF(TRIM(TRNSYS!$C255)="","",DATEVALUE(TRNSYS!$C255)),TRNSYS!$C255))</f>
        <v>43755</v>
      </c>
      <c r="W95" s="306">
        <f>IF(ISNUMBER(TRNSYS!$D255),TRNSYS!$D255,"")</f>
        <v>15</v>
      </c>
      <c r="X95" s="340">
        <f>IF(ISNUMBER(TASE!$B255),TASE!$B255,"")</f>
        <v>43.17</v>
      </c>
      <c r="Y95" s="305">
        <f>IF(ISBLANK(TASE!$C255),"",IF(ISTEXT(TASE!$C255),IF(TRIM(TASE!$C255)="","",DATEVALUE(TASE!$C255)),TASE!$C255))</f>
        <v>43723</v>
      </c>
      <c r="Z95" s="341">
        <f>IF(ISNUMBER(TASE!$D255),TASE!$D255,"")</f>
        <v>15</v>
      </c>
      <c r="AA95" s="346">
        <f>MIN(C95,F95,I95,L95,O95,R95,U95,X95)</f>
        <v>41.811999999999998</v>
      </c>
      <c r="AB95" s="348">
        <f>MAX(C95,F95,I95,L95,O95,R95,U95,X95)</f>
        <v>44.8</v>
      </c>
      <c r="AC95" s="348">
        <f>AVERAGE(C95,F95,I95,L95,O95,R95,U95,X95)</f>
        <v>43.054571428571428</v>
      </c>
      <c r="AD95" s="349">
        <f>IF(AC95=0,0,ABS((AB95-AA95)/AC95))</f>
        <v>6.9400295969898662E-2</v>
      </c>
      <c r="AE95" s="125"/>
      <c r="AF95" s="347">
        <f>IF(ISNUMBER(YourData!$B255),YourData!$B255,"")</f>
        <v>43.163699999999999</v>
      </c>
      <c r="AG95" s="305">
        <f>IF(ISBLANK(YourData!$C255),"",IF(ISTEXT(YourData!$C255),IF(TRIM(YourData!$C255)="","",DATEVALUE(YourData!$C255)),YourData!$C255))</f>
        <v>43710</v>
      </c>
      <c r="AH95" s="307">
        <f>IF(ISNUMBER(YourData!$D255),YourData!$D255,"")</f>
        <v>14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</row>
    <row r="96" spans="2:63" ht="16">
      <c r="B96" s="106" t="s">
        <v>249</v>
      </c>
      <c r="C96" s="340">
        <f>IF(ISNUMBER('ESP-DMU'!$B256),'ESP-DMU'!$B256,"")</f>
        <v>63.235999999999997</v>
      </c>
      <c r="D96" s="305">
        <f>IF(ISBLANK('ESP-DMU'!$C256),"",IF(ISTEXT('ESP-DMU'!$C256),IF(TRIM('ESP-DMU'!$C256)="","",DATEVALUE('ESP-DMU'!$C256)),'ESP-DMU'!$C256))</f>
        <v>34259</v>
      </c>
      <c r="E96" s="306">
        <f>IF(ISNUMBER('ESP-DMU'!$D256),'ESP-DMU'!$D256,"")</f>
        <v>15</v>
      </c>
      <c r="F96" s="340">
        <f>IF(ISNUMBER('BLAST-USIT'!$B256),'BLAST-USIT'!$B256,"")</f>
        <v>63.45</v>
      </c>
      <c r="G96" s="305">
        <f>IF(ISBLANK('BLAST-USIT'!$C256),"",IF(ISTEXT('BLAST-USIT'!$C256),IF(TRIM('BLAST-USIT'!$C256)="","",DATEVALUE('BLAST-USIT'!$C256)),'BLAST-USIT'!$C256))</f>
        <v>43754</v>
      </c>
      <c r="H96" s="306">
        <f>IF(ISNUMBER('BLAST-USIT'!$D256),'BLAST-USIT'!$D256,"")</f>
        <v>15</v>
      </c>
      <c r="I96" s="340">
        <f>IF(ISNUMBER(DOE21D!$B256),DOE21D!$B256,"")</f>
        <v>68.2</v>
      </c>
      <c r="J96" s="305">
        <f>IF(ISBLANK(DOE21D!$C256),"",IF(ISTEXT(DOE21D!$C256),IF(TRIM(DOE21D!$C256)="","",DATEVALUE(DOE21D!$C256)),DOE21D!$C256))</f>
        <v>43755</v>
      </c>
      <c r="K96" s="306">
        <f>IF(ISNUMBER(DOE21D!$D256),DOE21D!$D256,"")</f>
        <v>15</v>
      </c>
      <c r="L96" s="340">
        <f>IF(ISNUMBER('SRES-SUN'!$B256),'SRES-SUN'!$B256,"")</f>
        <v>67</v>
      </c>
      <c r="M96" s="305">
        <f>IF(ISBLANK('SRES-SUN'!$C256),"",IF(ISTEXT('SRES-SUN'!$C256),IF(TRIM('SRES-SUN'!$C256)="","",DATEVALUE('SRES-SUN'!$C256)),'SRES-SUN'!$C256))</f>
        <v>43754</v>
      </c>
      <c r="N96" s="306">
        <f>IF(ISNUMBER('SRES-SUN'!$D256),'SRES-SUN'!$D256,"")</f>
        <v>15</v>
      </c>
      <c r="O96" s="340" t="str">
        <f>IF(ISNUMBER('SRES-BRE'!$B256),'SRES-BRE'!$B256,"")</f>
        <v/>
      </c>
      <c r="P96" s="305" t="str">
        <f>IF(ISBLANK('SRES-BRE'!$C256),"",IF(ISTEXT('SRES-BRE'!$C256),IF(TRIM('SRES-BRE'!$C256)="","",DATEVALUE('SRES-BRE'!$C256)),'SRES-BRE'!$C256))</f>
        <v/>
      </c>
      <c r="Q96" s="306" t="str">
        <f>IF(ISNUMBER('SRES-BRE'!$D256),'SRES-BRE'!$D256,"")</f>
        <v/>
      </c>
      <c r="R96" s="340">
        <f>IF(ISNUMBER(S3PAS!$B256),S3PAS!$B256,"")</f>
        <v>63.3</v>
      </c>
      <c r="S96" s="305">
        <f>IF(ISBLANK(S3PAS!$C256),"",IF(ISTEXT(S3PAS!$C256),IF(TRIM(S3PAS!$C256)="","",DATEVALUE(S3PAS!$C256)),S3PAS!$C256))</f>
        <v>43754</v>
      </c>
      <c r="T96" s="306">
        <f>IF(ISNUMBER(S3PAS!$D256),S3PAS!$D256,"")</f>
        <v>16</v>
      </c>
      <c r="U96" s="340">
        <f>IF(ISNUMBER(TRNSYS!$B256),TRNSYS!$B256,"")</f>
        <v>63.74</v>
      </c>
      <c r="V96" s="305">
        <f>IF(ISBLANK(TRNSYS!$C256),"",IF(ISTEXT(TRNSYS!$C256),IF(TRIM(TRNSYS!$C256)="","",DATEVALUE(TRNSYS!$C256)),TRNSYS!$C256))</f>
        <v>43755</v>
      </c>
      <c r="W96" s="306">
        <f>IF(ISNUMBER(TRNSYS!$D256),TRNSYS!$D256,"")</f>
        <v>16</v>
      </c>
      <c r="X96" s="340">
        <f>IF(ISNUMBER(TASE!$B256),TASE!$B256,"")</f>
        <v>63.82</v>
      </c>
      <c r="Y96" s="305">
        <f>IF(ISBLANK(TASE!$C256),"",IF(ISTEXT(TASE!$C256),IF(TRIM(TASE!$C256)="","",DATEVALUE(TASE!$C256)),TASE!$C256))</f>
        <v>43754</v>
      </c>
      <c r="Z96" s="341">
        <f>IF(ISNUMBER(TASE!$D256),TASE!$D256,"")</f>
        <v>16</v>
      </c>
      <c r="AA96" s="346">
        <f>MIN(C96,F96,I96,L96,O96,R96,U96,X96)</f>
        <v>63.235999999999997</v>
      </c>
      <c r="AB96" s="348">
        <f>MAX(C96,F96,I96,L96,O96,R96,U96,X96)</f>
        <v>68.2</v>
      </c>
      <c r="AC96" s="348">
        <f>AVERAGE(C96,F96,I96,L96,O96,R96,U96,X96)</f>
        <v>64.678000000000011</v>
      </c>
      <c r="AD96" s="349">
        <f>IF(AC96=0,0,ABS((AB96-AA96)/AC96))</f>
        <v>7.6749435665914301E-2</v>
      </c>
      <c r="AE96" s="125"/>
      <c r="AF96" s="347">
        <f>IF(ISNUMBER(YourData!$B256),YourData!$B256,"")</f>
        <v>68.662599999999998</v>
      </c>
      <c r="AG96" s="305">
        <f>IF(ISBLANK(YourData!$C256),"",IF(ISTEXT(YourData!$C256),IF(TRIM(YourData!$C256)="","",DATEVALUE(YourData!$C256)),YourData!$C256))</f>
        <v>43755</v>
      </c>
      <c r="AH96" s="307">
        <f>IF(ISNUMBER(YourData!$D256),YourData!$D256,"")</f>
        <v>15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</row>
    <row r="97" spans="2:63" ht="16">
      <c r="B97" s="106" t="s">
        <v>250</v>
      </c>
      <c r="C97" s="340">
        <f>IF(ISNUMBER('ESP-DMU'!$B257),'ESP-DMU'!$B257,"")</f>
        <v>35.54</v>
      </c>
      <c r="D97" s="305">
        <f>IF(ISBLANK('ESP-DMU'!$C257),"",IF(ISTEXT('ESP-DMU'!$C257),IF(TRIM('ESP-DMU'!$C257)="","",DATEVALUE('ESP-DMU'!$C257)),'ESP-DMU'!$C257))</f>
        <v>34214</v>
      </c>
      <c r="E97" s="306">
        <f>IF(ISNUMBER('ESP-DMU'!$D257),'ESP-DMU'!$D257,"")</f>
        <v>16</v>
      </c>
      <c r="F97" s="340">
        <f>IF(ISNUMBER('BLAST-USIT'!$B257),'BLAST-USIT'!$B257,"")</f>
        <v>36.229999999999997</v>
      </c>
      <c r="G97" s="305">
        <f>IF(ISBLANK('BLAST-USIT'!$C257),"",IF(ISTEXT('BLAST-USIT'!$C257),IF(TRIM('BLAST-USIT'!$C257)="","",DATEVALUE('BLAST-USIT'!$C257)),'BLAST-USIT'!$C257))</f>
        <v>43710</v>
      </c>
      <c r="H97" s="306">
        <f>IF(ISNUMBER('BLAST-USIT'!$D257),'BLAST-USIT'!$D257,"")</f>
        <v>16</v>
      </c>
      <c r="I97" s="340">
        <f>IF(ISNUMBER(DOE21D!$B257),DOE21D!$B257,"")</f>
        <v>35.9</v>
      </c>
      <c r="J97" s="305">
        <f>IF(ISBLANK(DOE21D!$C257),"",IF(ISTEXT(DOE21D!$C257),IF(TRIM(DOE21D!$C257)="","",DATEVALUE(DOE21D!$C257)),DOE21D!$C257))</f>
        <v>43710</v>
      </c>
      <c r="K97" s="306">
        <f>IF(ISNUMBER(DOE21D!$D257),DOE21D!$D257,"")</f>
        <v>16</v>
      </c>
      <c r="L97" s="340">
        <f>IF(ISNUMBER('SRES-SUN'!$B257),'SRES-SUN'!$B257,"")</f>
        <v>38.5</v>
      </c>
      <c r="M97" s="305">
        <f>IF(ISBLANK('SRES-SUN'!$C257),"",IF(ISTEXT('SRES-SUN'!$C257),IF(TRIM('SRES-SUN'!$C257)="","",DATEVALUE('SRES-SUN'!$C257)),'SRES-SUN'!$C257))</f>
        <v>43710</v>
      </c>
      <c r="N97" s="306">
        <f>IF(ISNUMBER('SRES-SUN'!$D257),'SRES-SUN'!$D257,"")</f>
        <v>15</v>
      </c>
      <c r="O97" s="340" t="str">
        <f>IF(ISNUMBER('SRES-BRE'!$B257),'SRES-BRE'!$B257,"")</f>
        <v/>
      </c>
      <c r="P97" s="305" t="str">
        <f>IF(ISBLANK('SRES-BRE'!$C257),"",IF(ISTEXT('SRES-BRE'!$C257),IF(TRIM('SRES-BRE'!$C257)="","",DATEVALUE('SRES-BRE'!$C257)),'SRES-BRE'!$C257))</f>
        <v/>
      </c>
      <c r="Q97" s="306" t="str">
        <f>IF(ISNUMBER('SRES-BRE'!$D257),'SRES-BRE'!$D257,"")</f>
        <v/>
      </c>
      <c r="R97" s="340">
        <f>IF(ISNUMBER(S3PAS!$B257),S3PAS!$B257,"")</f>
        <v>36.1</v>
      </c>
      <c r="S97" s="305">
        <f>IF(ISBLANK(S3PAS!$C257),"",IF(ISTEXT(S3PAS!$C257),IF(TRIM(S3PAS!$C257)="","",DATEVALUE(S3PAS!$C257)),S3PAS!$C257))</f>
        <v>43710</v>
      </c>
      <c r="T97" s="306">
        <f>IF(ISNUMBER(S3PAS!$D257),S3PAS!$D257,"")</f>
        <v>16</v>
      </c>
      <c r="U97" s="340">
        <f>IF(ISNUMBER(TRNSYS!$B257),TRNSYS!$B257,"")</f>
        <v>35.67</v>
      </c>
      <c r="V97" s="305">
        <f>IF(ISBLANK(TRNSYS!$C257),"",IF(ISTEXT(TRNSYS!$C257),IF(TRIM(TRNSYS!$C257)="","",DATEVALUE(TRNSYS!$C257)),TRNSYS!$C257))</f>
        <v>43710</v>
      </c>
      <c r="W97" s="306">
        <f>IF(ISNUMBER(TRNSYS!$D257),TRNSYS!$D257,"")</f>
        <v>15</v>
      </c>
      <c r="X97" s="340">
        <f>IF(ISNUMBER(TASE!$B257),TASE!$B257,"")</f>
        <v>37.58</v>
      </c>
      <c r="Y97" s="305">
        <f>IF(ISBLANK(TASE!$C257),"",IF(ISTEXT(TASE!$C257),IF(TRIM(TASE!$C257)="","",DATEVALUE(TASE!$C257)),TASE!$C257))</f>
        <v>43723</v>
      </c>
      <c r="Z97" s="341">
        <f>IF(ISNUMBER(TASE!$D257),TASE!$D257,"")</f>
        <v>16</v>
      </c>
      <c r="AA97" s="346">
        <f>MIN(C97,F97,I97,L97,O97,R97,U97,X97)</f>
        <v>35.54</v>
      </c>
      <c r="AB97" s="348">
        <f>MAX(C97,F97,I97,L97,O97,R97,U97,X97)</f>
        <v>38.5</v>
      </c>
      <c r="AC97" s="348">
        <f>AVERAGE(C97,F97,I97,L97,O97,R97,U97,X97)</f>
        <v>36.502857142857138</v>
      </c>
      <c r="AD97" s="349">
        <f>IF(AC97=0,0,ABS((AB97-AA97)/AC97))</f>
        <v>8.1089542892924263E-2</v>
      </c>
      <c r="AE97" s="125"/>
      <c r="AF97" s="347">
        <f>IF(ISNUMBER(YourData!$B257),YourData!$B257,"")</f>
        <v>37.088099999999997</v>
      </c>
      <c r="AG97" s="305">
        <f>IF(ISBLANK(YourData!$C257),"",IF(ISTEXT(YourData!$C257),IF(TRIM(YourData!$C257)="","",DATEVALUE(YourData!$C257)),YourData!$C257))</f>
        <v>43710</v>
      </c>
      <c r="AH97" s="307">
        <f>IF(ISNUMBER(YourData!$D257),YourData!$D257,"")</f>
        <v>15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</row>
    <row r="98" spans="2:63" ht="17" thickBot="1">
      <c r="B98" s="140" t="s">
        <v>251</v>
      </c>
      <c r="C98" s="340">
        <f>IF(ISNUMBER('ESP-DMU'!$B258),'ESP-DMU'!$B258,"")</f>
        <v>48.942999999999998</v>
      </c>
      <c r="D98" s="305">
        <f>IF(ISBLANK('ESP-DMU'!$C258),"",IF(ISTEXT('ESP-DMU'!$C258),IF(TRIM('ESP-DMU'!$C258)="","",DATEVALUE('ESP-DMU'!$C258)),'ESP-DMU'!$C258))</f>
        <v>34259</v>
      </c>
      <c r="E98" s="306">
        <f>IF(ISNUMBER('ESP-DMU'!$D258),'ESP-DMU'!$D258,"")</f>
        <v>15</v>
      </c>
      <c r="F98" s="340">
        <f>IF(ISNUMBER('BLAST-USIT'!$B258),'BLAST-USIT'!$B258,"")</f>
        <v>48.88</v>
      </c>
      <c r="G98" s="305">
        <f>IF(ISBLANK('BLAST-USIT'!$C258),"",IF(ISTEXT('BLAST-USIT'!$C258),IF(TRIM('BLAST-USIT'!$C258)="","",DATEVALUE('BLAST-USIT'!$C258)),'BLAST-USIT'!$C258))</f>
        <v>43744</v>
      </c>
      <c r="H98" s="306">
        <f>IF(ISNUMBER('BLAST-USIT'!$D258),'BLAST-USIT'!$D258,"")</f>
        <v>15</v>
      </c>
      <c r="I98" s="340">
        <f>IF(ISNUMBER(DOE21D!$B258),DOE21D!$B258,"")</f>
        <v>49</v>
      </c>
      <c r="J98" s="305">
        <f>IF(ISBLANK(DOE21D!$C258),"",IF(ISTEXT(DOE21D!$C258),IF(TRIM(DOE21D!$C258)="","",DATEVALUE(DOE21D!$C258)),DOE21D!$C258))</f>
        <v>43755</v>
      </c>
      <c r="K98" s="306">
        <f>IF(ISNUMBER(DOE21D!$D258),DOE21D!$D258,"")</f>
        <v>15</v>
      </c>
      <c r="L98" s="340">
        <f>IF(ISNUMBER('SRES-SUN'!$B258),'SRES-SUN'!$B258,"")</f>
        <v>51</v>
      </c>
      <c r="M98" s="305">
        <f>IF(ISBLANK('SRES-SUN'!$C258),"",IF(ISTEXT('SRES-SUN'!$C258),IF(TRIM('SRES-SUN'!$C258)="","",DATEVALUE('SRES-SUN'!$C258)),'SRES-SUN'!$C258))</f>
        <v>43755</v>
      </c>
      <c r="N98" s="306">
        <f>IF(ISNUMBER('SRES-SUN'!$D258),'SRES-SUN'!$D258,"")</f>
        <v>15</v>
      </c>
      <c r="O98" s="340" t="str">
        <f>IF(ISNUMBER('SRES-BRE'!$B258),'SRES-BRE'!$B258,"")</f>
        <v/>
      </c>
      <c r="P98" s="305" t="str">
        <f>IF(ISBLANK('SRES-BRE'!$C258),"",IF(ISTEXT('SRES-BRE'!$C258),IF(TRIM('SRES-BRE'!$C258)="","",DATEVALUE('SRES-BRE'!$C258)),'SRES-BRE'!$C258))</f>
        <v/>
      </c>
      <c r="Q98" s="306" t="str">
        <f>IF(ISNUMBER('SRES-BRE'!$D258),'SRES-BRE'!$D258,"")</f>
        <v/>
      </c>
      <c r="R98" s="340">
        <f>IF(ISNUMBER(S3PAS!$B258),S3PAS!$B258,"")</f>
        <v>50.2</v>
      </c>
      <c r="S98" s="305">
        <f>IF(ISBLANK(S3PAS!$C258),"",IF(ISTEXT(S3PAS!$C258),IF(TRIM(S3PAS!$C258)="","",DATEVALUE(S3PAS!$C258)),S3PAS!$C258))</f>
        <v>43755</v>
      </c>
      <c r="T98" s="306">
        <f>IF(ISNUMBER(S3PAS!$D258),S3PAS!$D258,"")</f>
        <v>15</v>
      </c>
      <c r="U98" s="340">
        <f>IF(ISNUMBER(TRNSYS!$B258),TRNSYS!$B258,"")</f>
        <v>55.34</v>
      </c>
      <c r="V98" s="305">
        <f>IF(ISBLANK(TRNSYS!$C258),"",IF(ISTEXT(TRNSYS!$C258),IF(TRIM(TRNSYS!$C258)="","",DATEVALUE(TRNSYS!$C258)),TRNSYS!$C258))</f>
        <v>43755</v>
      </c>
      <c r="W98" s="306">
        <f>IF(ISNUMBER(TRNSYS!$D258),TRNSYS!$D258,"")</f>
        <v>15</v>
      </c>
      <c r="X98" s="340">
        <f>IF(ISNUMBER(TASE!$B258),TASE!$B258,"")</f>
        <v>48.92</v>
      </c>
      <c r="Y98" s="305">
        <f>IF(ISBLANK(TASE!$C258),"",IF(ISTEXT(TASE!$C258),IF(TRIM(TASE!$C258)="","",DATEVALUE(TASE!$C258)),TASE!$C258))</f>
        <v>43753</v>
      </c>
      <c r="Z98" s="341">
        <f>IF(ISNUMBER(TASE!$D258),TASE!$D258,"")</f>
        <v>15</v>
      </c>
      <c r="AA98" s="346">
        <f>MIN(C98,F98,I98,L98,O98,R98,U98,X98)</f>
        <v>48.88</v>
      </c>
      <c r="AB98" s="348">
        <f>MAX(C98,F98,I98,L98,O98,R98,U98,X98)</f>
        <v>55.34</v>
      </c>
      <c r="AC98" s="348">
        <f>AVERAGE(C98,F98,I98,L98,O98,R98,U98,X98)</f>
        <v>50.32614285714287</v>
      </c>
      <c r="AD98" s="349">
        <f>IF(AC98=0,0,ABS((AB98-AA98)/AC98))</f>
        <v>0.12836270839069724</v>
      </c>
      <c r="AE98" s="125"/>
      <c r="AF98" s="347">
        <f>IF(ISNUMBER(YourData!$B258),YourData!$B258,"")</f>
        <v>51.467700000000001</v>
      </c>
      <c r="AG98" s="305">
        <f>IF(ISBLANK(YourData!$C258),"",IF(ISTEXT(YourData!$C258),IF(TRIM(YourData!$C258)="","",DATEVALUE(YourData!$C258)),YourData!$C258))</f>
        <v>43755</v>
      </c>
      <c r="AH98" s="307">
        <f>IF(ISNUMBER(YourData!$D258),YourData!$D258,"")</f>
        <v>14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</row>
    <row r="99" spans="2:63" ht="17" thickTop="1">
      <c r="B99" s="390" t="s">
        <v>1527</v>
      </c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266"/>
      <c r="AB99" s="267"/>
      <c r="AC99" s="267"/>
      <c r="AD99" s="268"/>
      <c r="AF99" s="191"/>
      <c r="AG99" s="210"/>
      <c r="AH99" s="211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</row>
    <row r="100" spans="2:63" ht="16">
      <c r="B100" s="454" t="s">
        <v>1523</v>
      </c>
      <c r="C100" s="284" t="str">
        <f>'ESP-DMU'!$E$48</f>
        <v>ESP</v>
      </c>
      <c r="D100" s="284"/>
      <c r="E100" s="284"/>
      <c r="F100" s="284" t="str">
        <f>'BLAST-USIT'!$E$48</f>
        <v>BLAST</v>
      </c>
      <c r="G100" s="284"/>
      <c r="H100" s="284"/>
      <c r="I100" s="284" t="str">
        <f>DOE21D!$E$48</f>
        <v>DOE21D</v>
      </c>
      <c r="J100" s="284"/>
      <c r="K100" s="284"/>
      <c r="L100" s="284" t="str">
        <f>'SRES-SUN'!$E$48</f>
        <v>SRES-SUN</v>
      </c>
      <c r="M100" s="284"/>
      <c r="N100" s="284"/>
      <c r="O100" s="284" t="str">
        <f>'SRES-BRE'!$E$48</f>
        <v>SRES</v>
      </c>
      <c r="P100" s="284"/>
      <c r="Q100" s="284"/>
      <c r="R100" s="284" t="str">
        <f>S3PAS!$E$48</f>
        <v>S3PAS</v>
      </c>
      <c r="S100" s="284"/>
      <c r="T100" s="284"/>
      <c r="U100" s="284" t="str">
        <f>TRNSYS!$E$48</f>
        <v>TSYS</v>
      </c>
      <c r="V100" s="284"/>
      <c r="W100" s="284"/>
      <c r="X100" s="284" t="str">
        <f>TASE!$E$48</f>
        <v>TASE</v>
      </c>
      <c r="Y100" s="284"/>
      <c r="Z100" s="285"/>
      <c r="AA100" s="494" t="s">
        <v>1518</v>
      </c>
      <c r="AB100" s="495"/>
      <c r="AC100" s="495"/>
      <c r="AD100" s="496"/>
      <c r="AF100" s="197" t="str">
        <f>YourData!$E$48</f>
        <v>OS</v>
      </c>
      <c r="AG100" s="198"/>
      <c r="AH100" s="199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</row>
    <row r="101" spans="2:63" ht="16">
      <c r="B101" s="449" t="s">
        <v>1524</v>
      </c>
      <c r="C101" s="284" t="str">
        <f>'ESP-DMU'!$E$52</f>
        <v>DMU</v>
      </c>
      <c r="D101" s="284"/>
      <c r="E101" s="284"/>
      <c r="F101" s="284" t="str">
        <f>'BLAST-USIT'!$E$52</f>
        <v>US-IT</v>
      </c>
      <c r="G101" s="284"/>
      <c r="H101" s="284"/>
      <c r="I101" s="284" t="str">
        <f>DOE21D!$E$52</f>
        <v>NREL</v>
      </c>
      <c r="J101" s="284"/>
      <c r="K101" s="284"/>
      <c r="L101" s="284" t="str">
        <f>'SRES-SUN'!$E$52</f>
        <v>NREL</v>
      </c>
      <c r="M101" s="284"/>
      <c r="N101" s="284"/>
      <c r="O101" s="446" t="s">
        <v>1520</v>
      </c>
      <c r="P101" s="284"/>
      <c r="Q101" s="284"/>
      <c r="R101" s="284" t="str">
        <f>S3PAS!$E$52</f>
        <v>SPAIN</v>
      </c>
      <c r="S101" s="284"/>
      <c r="T101" s="284"/>
      <c r="U101" s="284" t="str">
        <f>TRNSYS!$E$52</f>
        <v>BEL-BRE</v>
      </c>
      <c r="V101" s="284"/>
      <c r="W101" s="284"/>
      <c r="X101" s="284" t="str">
        <f>TASE!$E$52</f>
        <v>FINLAND</v>
      </c>
      <c r="Y101" s="284"/>
      <c r="Z101" s="285"/>
      <c r="AA101" s="111" t="s">
        <v>339</v>
      </c>
      <c r="AB101" s="121" t="s">
        <v>340</v>
      </c>
      <c r="AC101" s="126" t="s">
        <v>341</v>
      </c>
      <c r="AD101" s="376" t="s">
        <v>1371</v>
      </c>
      <c r="AF101" s="197" t="str">
        <f>YourData!$E$52</f>
        <v>NREL</v>
      </c>
      <c r="AG101" s="198"/>
      <c r="AH101" s="199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</row>
    <row r="102" spans="2:63" s="190" customFormat="1" ht="16">
      <c r="B102" s="192" t="s">
        <v>1522</v>
      </c>
      <c r="C102" s="205" t="s">
        <v>1378</v>
      </c>
      <c r="D102" s="206" t="s">
        <v>1373</v>
      </c>
      <c r="E102" s="200" t="s">
        <v>1374</v>
      </c>
      <c r="F102" s="205" t="s">
        <v>1378</v>
      </c>
      <c r="G102" s="206" t="s">
        <v>1373</v>
      </c>
      <c r="H102" s="200" t="s">
        <v>1374</v>
      </c>
      <c r="I102" s="205" t="s">
        <v>1378</v>
      </c>
      <c r="J102" s="206" t="s">
        <v>1373</v>
      </c>
      <c r="K102" s="200" t="s">
        <v>1374</v>
      </c>
      <c r="L102" s="205" t="s">
        <v>1378</v>
      </c>
      <c r="M102" s="206" t="s">
        <v>1373</v>
      </c>
      <c r="N102" s="200" t="s">
        <v>1374</v>
      </c>
      <c r="O102" s="445"/>
      <c r="P102" s="206"/>
      <c r="Q102" s="200"/>
      <c r="R102" s="205" t="s">
        <v>1378</v>
      </c>
      <c r="S102" s="206" t="s">
        <v>1373</v>
      </c>
      <c r="T102" s="200" t="s">
        <v>1374</v>
      </c>
      <c r="U102" s="205" t="s">
        <v>1378</v>
      </c>
      <c r="V102" s="206" t="s">
        <v>1373</v>
      </c>
      <c r="W102" s="200" t="s">
        <v>1374</v>
      </c>
      <c r="X102" s="205" t="s">
        <v>1378</v>
      </c>
      <c r="Y102" s="206" t="s">
        <v>1373</v>
      </c>
      <c r="Z102" s="206" t="s">
        <v>1374</v>
      </c>
      <c r="AA102" s="269" t="s">
        <v>1378</v>
      </c>
      <c r="AB102" s="205" t="s">
        <v>1378</v>
      </c>
      <c r="AC102" s="205" t="s">
        <v>1378</v>
      </c>
      <c r="AD102" s="380" t="s">
        <v>1369</v>
      </c>
      <c r="AE102" s="26"/>
      <c r="AF102" s="208" t="s">
        <v>1378</v>
      </c>
      <c r="AG102" s="206" t="s">
        <v>1373</v>
      </c>
      <c r="AH102" s="209" t="s">
        <v>1374</v>
      </c>
      <c r="AI102" s="213"/>
      <c r="AJ102" s="213"/>
      <c r="AK102" s="213"/>
      <c r="AL102" s="213"/>
      <c r="AM102" s="213"/>
      <c r="AN102" s="213"/>
      <c r="AO102" s="213"/>
      <c r="AP102" s="213"/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3"/>
      <c r="BB102" s="213"/>
      <c r="BC102" s="213"/>
      <c r="BD102" s="213"/>
      <c r="BE102" s="213"/>
      <c r="BF102" s="213"/>
      <c r="BG102" s="213"/>
      <c r="BH102" s="213"/>
      <c r="BI102" s="213"/>
      <c r="BJ102" s="213"/>
      <c r="BK102" s="213"/>
    </row>
    <row r="103" spans="2:63" ht="16">
      <c r="B103" s="388" t="s">
        <v>1375</v>
      </c>
      <c r="C103" s="340">
        <f>IF(ISNUMBER('ESP-DMU'!$B263),'ESP-DMU'!$B263,"")</f>
        <v>-15.565</v>
      </c>
      <c r="D103" s="305">
        <f>IF(ISBLANK('ESP-DMU'!$C263),"",IF(ISTEXT('ESP-DMU'!$C263),IF(TRIM('ESP-DMU'!$C263)="","",DATEVALUE('ESP-DMU'!$C263)),'ESP-DMU'!$C263))</f>
        <v>33973</v>
      </c>
      <c r="E103" s="306">
        <f>IF(ISNUMBER('ESP-DMU'!$D263),'ESP-DMU'!$D263,"")</f>
        <v>7</v>
      </c>
      <c r="F103" s="340">
        <f>IF(ISNUMBER('BLAST-USIT'!$B263),'BLAST-USIT'!$B263,"")</f>
        <v>-17.05</v>
      </c>
      <c r="G103" s="305">
        <f>IF(ISBLANK('BLAST-USIT'!$C263),"",IF(ISTEXT('BLAST-USIT'!$C263),IF(TRIM('BLAST-USIT'!$C263)="","",DATEVALUE('BLAST-USIT'!$C263)),'BLAST-USIT'!$C263))</f>
        <v>43469</v>
      </c>
      <c r="H103" s="306">
        <f>IF(ISNUMBER('BLAST-USIT'!$D263),'BLAST-USIT'!$D263,"")</f>
        <v>8</v>
      </c>
      <c r="I103" s="340">
        <f>IF(ISNUMBER(DOE21D!$B263),DOE21D!$B263,"")</f>
        <v>-18.8</v>
      </c>
      <c r="J103" s="305">
        <f>IF(ISBLANK(DOE21D!$C263),"",IF(ISTEXT(DOE21D!$C263),IF(TRIM(DOE21D!$C263)="","",DATEVALUE(DOE21D!$C263)),DOE21D!$C263))</f>
        <v>43469</v>
      </c>
      <c r="K103" s="306">
        <f>IF(ISNUMBER(DOE21D!$D263),DOE21D!$D263,"")</f>
        <v>8</v>
      </c>
      <c r="L103" s="340">
        <f>IF(ISNUMBER('SRES-SUN'!$B263),'SRES-SUN'!$B263,"")</f>
        <v>-18</v>
      </c>
      <c r="M103" s="305">
        <f>IF(ISBLANK('SRES-SUN'!$C263),"",IF(ISTEXT('SRES-SUN'!$C263),IF(TRIM('SRES-SUN'!$C263)="","",DATEVALUE('SRES-SUN'!$C263)),'SRES-SUN'!$C263))</f>
        <v>43469</v>
      </c>
      <c r="N103" s="306">
        <f>IF(ISNUMBER('SRES-SUN'!$D263),'SRES-SUN'!$D263,"")</f>
        <v>7</v>
      </c>
      <c r="O103" s="340" t="str">
        <f>IF(ISNUMBER('SRES-BRE'!$B263),'SRES-BRE'!$B263,"")</f>
        <v/>
      </c>
      <c r="P103" s="305" t="str">
        <f>IF(ISBLANK('SRES-BRE'!$C263),"",IF(ISTEXT('SRES-BRE'!$C263),IF(TRIM('SRES-BRE'!$C263)="","",DATEVALUE('SRES-BRE'!$C263)),'SRES-BRE'!$C263))</f>
        <v/>
      </c>
      <c r="Q103" s="306" t="str">
        <f>IF(ISNUMBER('SRES-BRE'!$D263),'SRES-BRE'!$D263,"")</f>
        <v/>
      </c>
      <c r="R103" s="340">
        <f>IF(ISNUMBER(S3PAS!$B263),S3PAS!$B263,"")</f>
        <v>-17.8</v>
      </c>
      <c r="S103" s="305">
        <f>IF(ISBLANK(S3PAS!$C263),"",IF(ISTEXT(S3PAS!$C263),IF(TRIM(S3PAS!$C263)="","",DATEVALUE(S3PAS!$C263)),S3PAS!$C263))</f>
        <v>43469</v>
      </c>
      <c r="T103" s="306">
        <f>IF(ISNUMBER(S3PAS!$D263),S3PAS!$D263,"")</f>
        <v>8</v>
      </c>
      <c r="U103" s="340">
        <f>IF(ISNUMBER(TRNSYS!$B263),TRNSYS!$B263,"")</f>
        <v>-17.809999999999999</v>
      </c>
      <c r="V103" s="305">
        <f>IF(ISBLANK(TRNSYS!$C263),"",IF(ISTEXT(TRNSYS!$C263),IF(TRIM(TRNSYS!$C263)="","",DATEVALUE(TRNSYS!$C263)),TRNSYS!$C263))</f>
        <v>43469</v>
      </c>
      <c r="W103" s="306">
        <f>IF(ISNUMBER(TRNSYS!$D263),TRNSYS!$D263,"")</f>
        <v>7</v>
      </c>
      <c r="X103" s="340">
        <f>IF(ISNUMBER(TASE!$B263),TASE!$B263,"")</f>
        <v>-18.47</v>
      </c>
      <c r="Y103" s="305">
        <f>IF(ISBLANK(TASE!$C263),"",IF(ISTEXT(TASE!$C263),IF(TRIM(TASE!$C263)="","",DATEVALUE(TASE!$C263)),TASE!$C263))</f>
        <v>43473</v>
      </c>
      <c r="Z103" s="341">
        <f>IF(ISNUMBER(TASE!$D263),TASE!$D263,"")</f>
        <v>9</v>
      </c>
      <c r="AA103" s="342">
        <f>MIN(C103,F103,I103,L103,O103,R103,U103,X103)</f>
        <v>-18.8</v>
      </c>
      <c r="AB103" s="343">
        <f>MAX(C103,F103,I103,L103,O103,R103,U103,X103)</f>
        <v>-15.565</v>
      </c>
      <c r="AC103" s="343">
        <f>AVERAGE(C103,F103,I103,L103,O103,R103,U103,X103)</f>
        <v>-17.642142857142858</v>
      </c>
      <c r="AD103" s="344">
        <f>IF(AC103=0,0,ABS((AB103-AA103)/AC103))</f>
        <v>0.18336774768209246</v>
      </c>
      <c r="AE103" s="125"/>
      <c r="AF103" s="345">
        <f>IF(ISNUMBER(YourData!$B263),YourData!$B263,"")</f>
        <v>-17.4102</v>
      </c>
      <c r="AG103" s="305">
        <f>IF(ISBLANK(YourData!$C263),"",IF(ISTEXT(YourData!$C263),IF(TRIM(YourData!$C263)="","",DATEVALUE(YourData!$C263)),YourData!$C263))</f>
        <v>43469</v>
      </c>
      <c r="AH103" s="307">
        <f>IF(ISNUMBER(YourData!$D263),YourData!$D263,"")</f>
        <v>7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</row>
    <row r="104" spans="2:63" ht="16">
      <c r="B104" s="388" t="s">
        <v>1376</v>
      </c>
      <c r="C104" s="340">
        <f>IF(ISNUMBER('ESP-DMU'!$B264),'ESP-DMU'!$B264,"")</f>
        <v>-1.647</v>
      </c>
      <c r="D104" s="305">
        <f>IF(ISBLANK('ESP-DMU'!$C264),"",IF(ISTEXT('ESP-DMU'!$C264),IF(TRIM('ESP-DMU'!$C264)="","",DATEVALUE('ESP-DMU'!$C264)),'ESP-DMU'!$C264))</f>
        <v>33973</v>
      </c>
      <c r="E104" s="306">
        <f>IF(ISNUMBER('ESP-DMU'!$D264),'ESP-DMU'!$D264,"")</f>
        <v>8</v>
      </c>
      <c r="F104" s="340">
        <f>IF(ISNUMBER('BLAST-USIT'!$B264),'BLAST-USIT'!$B264,"")</f>
        <v>-3.15</v>
      </c>
      <c r="G104" s="305">
        <f>IF(ISBLANK('BLAST-USIT'!$C264),"",IF(ISTEXT('BLAST-USIT'!$C264),IF(TRIM('BLAST-USIT'!$C264)="","",DATEVALUE('BLAST-USIT'!$C264)),'BLAST-USIT'!$C264))</f>
        <v>43469</v>
      </c>
      <c r="H104" s="306">
        <f>IF(ISNUMBER('BLAST-USIT'!$D264),'BLAST-USIT'!$D264,"")</f>
        <v>8</v>
      </c>
      <c r="I104" s="340">
        <f>IF(ISNUMBER(DOE21D!$B264),DOE21D!$B264,"")</f>
        <v>-4.3</v>
      </c>
      <c r="J104" s="305">
        <f>IF(ISBLANK(DOE21D!$C264),"",IF(ISTEXT(DOE21D!$C264),IF(TRIM(DOE21D!$C264)="","",DATEVALUE(DOE21D!$C264)),DOE21D!$C264))</f>
        <v>43469</v>
      </c>
      <c r="K104" s="306">
        <f>IF(ISNUMBER(DOE21D!$D264),DOE21D!$D264,"")</f>
        <v>8</v>
      </c>
      <c r="L104" s="340">
        <f>IF(ISNUMBER('SRES-SUN'!$B264),'SRES-SUN'!$B264,"")</f>
        <v>-4.5</v>
      </c>
      <c r="M104" s="305">
        <f>IF(ISBLANK('SRES-SUN'!$C264),"",IF(ISTEXT('SRES-SUN'!$C264),IF(TRIM('SRES-SUN'!$C264)="","",DATEVALUE('SRES-SUN'!$C264)),'SRES-SUN'!$C264))</f>
        <v>43469</v>
      </c>
      <c r="N104" s="306">
        <f>IF(ISNUMBER('SRES-SUN'!$D264),'SRES-SUN'!$D264,"")</f>
        <v>8</v>
      </c>
      <c r="O104" s="340" t="str">
        <f>IF(ISNUMBER('SRES-BRE'!$B264),'SRES-BRE'!$B264,"")</f>
        <v/>
      </c>
      <c r="P104" s="305" t="str">
        <f>IF(ISBLANK('SRES-BRE'!$C264),"",IF(ISTEXT('SRES-BRE'!$C264),IF(TRIM('SRES-BRE'!$C264)="","",DATEVALUE('SRES-BRE'!$C264)),'SRES-BRE'!$C264))</f>
        <v/>
      </c>
      <c r="Q104" s="306" t="str">
        <f>IF(ISNUMBER('SRES-BRE'!$D264),'SRES-BRE'!$D264,"")</f>
        <v/>
      </c>
      <c r="R104" s="340">
        <f>IF(ISNUMBER(S3PAS!$B264),S3PAS!$B264,"")</f>
        <v>-4</v>
      </c>
      <c r="S104" s="305">
        <f>IF(ISBLANK(S3PAS!$C264),"",IF(ISTEXT(S3PAS!$C264),IF(TRIM(S3PAS!$C264)="","",DATEVALUE(S3PAS!$C264)),S3PAS!$C264))</f>
        <v>43469</v>
      </c>
      <c r="T104" s="306">
        <f>IF(ISNUMBER(S3PAS!$D264),S3PAS!$D264,"")</f>
        <v>8</v>
      </c>
      <c r="U104" s="340">
        <f>IF(ISNUMBER(TRNSYS!$B264),TRNSYS!$B264,"")</f>
        <v>-6.38</v>
      </c>
      <c r="V104" s="305">
        <f>IF(ISBLANK(TRNSYS!$C264),"",IF(ISTEXT(TRNSYS!$C264),IF(TRIM(TRNSYS!$C264)="","",DATEVALUE(TRNSYS!$C264)),TRNSYS!$C264))</f>
        <v>43469</v>
      </c>
      <c r="W104" s="306">
        <f>IF(ISNUMBER(TRNSYS!$D264),TRNSYS!$D264,"")</f>
        <v>8</v>
      </c>
      <c r="X104" s="340">
        <f>IF(ISNUMBER(TASE!$B264),TASE!$B264,"")</f>
        <v>-5.64</v>
      </c>
      <c r="Y104" s="305">
        <f>IF(ISBLANK(TASE!$C264),"",IF(ISTEXT(TASE!$C264),IF(TRIM(TASE!$C264)="","",DATEVALUE(TASE!$C264)),TASE!$C264))</f>
        <v>43473</v>
      </c>
      <c r="Z104" s="341">
        <f>IF(ISNUMBER(TASE!$D264),TASE!$D264,"")</f>
        <v>9</v>
      </c>
      <c r="AA104" s="346">
        <f>MIN(C104,F104,I104,L104,O104,R104,U104,X104)</f>
        <v>-6.38</v>
      </c>
      <c r="AB104" s="348">
        <f>MAX(C104,F104,I104,L104,O104,R104,U104,X104)</f>
        <v>-1.647</v>
      </c>
      <c r="AC104" s="348">
        <f>AVERAGE(C104,F104,I104,L104,O104,R104,U104,X104)</f>
        <v>-4.2309999999999999</v>
      </c>
      <c r="AD104" s="349">
        <f>IF(AC104=0,0,ABS((AB104-AA104)/AC104))</f>
        <v>1.1186480737414322</v>
      </c>
      <c r="AE104" s="125"/>
      <c r="AF104" s="347">
        <f>IF(ISNUMBER(YourData!$B264),YourData!$B264,"")</f>
        <v>-2.5959500000000002</v>
      </c>
      <c r="AG104" s="305">
        <f>IF(ISBLANK(YourData!$C264),"",IF(ISTEXT(YourData!$C264),IF(TRIM(YourData!$C264)="","",DATEVALUE(YourData!$C264)),YourData!$C264))</f>
        <v>43469</v>
      </c>
      <c r="AH104" s="307">
        <f>IF(ISNUMBER(YourData!$D264),YourData!$D264,"")</f>
        <v>7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</row>
    <row r="105" spans="2:63" ht="16">
      <c r="B105" s="106" t="s">
        <v>249</v>
      </c>
      <c r="C105" s="340">
        <f>IF(ISNUMBER('ESP-DMU'!$B265),'ESP-DMU'!$B265,"")</f>
        <v>-22.564</v>
      </c>
      <c r="D105" s="305">
        <f>IF(ISBLANK('ESP-DMU'!$C265),"",IF(ISTEXT('ESP-DMU'!$C265),IF(TRIM('ESP-DMU'!$C265)="","",DATEVALUE('ESP-DMU'!$C265)),'ESP-DMU'!$C265))</f>
        <v>33973</v>
      </c>
      <c r="E105" s="306">
        <f>IF(ISNUMBER('ESP-DMU'!$D265),'ESP-DMU'!$D265,"")</f>
        <v>6</v>
      </c>
      <c r="F105" s="340">
        <f>IF(ISNUMBER('BLAST-USIT'!$B265),'BLAST-USIT'!$B265,"")</f>
        <v>-22.96</v>
      </c>
      <c r="G105" s="305">
        <f>IF(ISBLANK('BLAST-USIT'!$C265),"",IF(ISTEXT('BLAST-USIT'!$C265),IF(TRIM('BLAST-USIT'!$C265)="","",DATEVALUE('BLAST-USIT'!$C265)),'BLAST-USIT'!$C265))</f>
        <v>43469</v>
      </c>
      <c r="H105" s="306">
        <f>IF(ISNUMBER('BLAST-USIT'!$D265),'BLAST-USIT'!$D265,"")</f>
        <v>7</v>
      </c>
      <c r="I105" s="340">
        <f>IF(ISNUMBER(DOE21D!$B265),DOE21D!$B265,"")</f>
        <v>-21.6</v>
      </c>
      <c r="J105" s="305">
        <f>IF(ISBLANK(DOE21D!$C265),"",IF(ISTEXT(DOE21D!$C265),IF(TRIM(DOE21D!$C265)="","",DATEVALUE(DOE21D!$C265)),DOE21D!$C265))</f>
        <v>43469</v>
      </c>
      <c r="K105" s="306">
        <f>IF(ISNUMBER(DOE21D!$D265),DOE21D!$D265,"")</f>
        <v>2</v>
      </c>
      <c r="L105" s="340">
        <f>IF(ISNUMBER('SRES-SUN'!$B265),'SRES-SUN'!$B265,"")</f>
        <v>-23</v>
      </c>
      <c r="M105" s="305">
        <f>IF(ISBLANK('SRES-SUN'!$C265),"",IF(ISTEXT('SRES-SUN'!$C265),IF(TRIM('SRES-SUN'!$C265)="","",DATEVALUE('SRES-SUN'!$C265)),'SRES-SUN'!$C265))</f>
        <v>43469</v>
      </c>
      <c r="N105" s="306">
        <f>IF(ISNUMBER('SRES-SUN'!$D265),'SRES-SUN'!$D265,"")</f>
        <v>2</v>
      </c>
      <c r="O105" s="340" t="str">
        <f>IF(ISNUMBER('SRES-BRE'!$B265),'SRES-BRE'!$B265,"")</f>
        <v/>
      </c>
      <c r="P105" s="305" t="str">
        <f>IF(ISBLANK('SRES-BRE'!$C265),"",IF(ISTEXT('SRES-BRE'!$C265),IF(TRIM('SRES-BRE'!$C265)="","",DATEVALUE('SRES-BRE'!$C265)),'SRES-BRE'!$C265))</f>
        <v/>
      </c>
      <c r="Q105" s="306" t="str">
        <f>IF(ISNUMBER('SRES-BRE'!$D265),'SRES-BRE'!$D265,"")</f>
        <v/>
      </c>
      <c r="R105" s="340">
        <f>IF(ISNUMBER(S3PAS!$B265),S3PAS!$B265,"")</f>
        <v>-22.9</v>
      </c>
      <c r="S105" s="305">
        <f>IF(ISBLANK(S3PAS!$C265),"",IF(ISTEXT(S3PAS!$C265),IF(TRIM(S3PAS!$C265)="","",DATEVALUE(S3PAS!$C265)),S3PAS!$C265))</f>
        <v>43469</v>
      </c>
      <c r="T105" s="306">
        <f>IF(ISNUMBER(S3PAS!$D265),S3PAS!$D265,"")</f>
        <v>2</v>
      </c>
      <c r="U105" s="340">
        <f>IF(ISNUMBER(TRNSYS!$B265),TRNSYS!$B265,"")</f>
        <v>-22.83</v>
      </c>
      <c r="V105" s="305">
        <f>IF(ISBLANK(TRNSYS!$C265),"",IF(ISTEXT(TRNSYS!$C265),IF(TRIM(TRNSYS!$C265)="","",DATEVALUE(TRNSYS!$C265)),TRNSYS!$C265))</f>
        <v>43469</v>
      </c>
      <c r="W105" s="306">
        <f>IF(ISNUMBER(TRNSYS!$D265),TRNSYS!$D265,"")</f>
        <v>7</v>
      </c>
      <c r="X105" s="340">
        <f>IF(ISNUMBER(TASE!$B265),TASE!$B265,"")</f>
        <v>-22.91</v>
      </c>
      <c r="Y105" s="305">
        <f>IF(ISBLANK(TASE!$C265),"",IF(ISTEXT(TASE!$C265),IF(TRIM(TASE!$C265)="","",DATEVALUE(TASE!$C265)),TASE!$C265))</f>
        <v>43467</v>
      </c>
      <c r="Z105" s="341">
        <f>IF(ISNUMBER(TASE!$D265),TASE!$D265,"")</f>
        <v>23</v>
      </c>
      <c r="AA105" s="346">
        <f>MIN(C105,F105,I105,L105,O105,R105,U105,X105)</f>
        <v>-23</v>
      </c>
      <c r="AB105" s="348">
        <f>MAX(C105,F105,I105,L105,O105,R105,U105,X105)</f>
        <v>-21.6</v>
      </c>
      <c r="AC105" s="348">
        <f>AVERAGE(C105,F105,I105,L105,O105,R105,U105,X105)</f>
        <v>-22.680571428571426</v>
      </c>
      <c r="AD105" s="349">
        <f>IF(AC105=0,0,ABS((AB105-AA105)/AC105))</f>
        <v>6.1726839837746537E-2</v>
      </c>
      <c r="AE105" s="125"/>
      <c r="AF105" s="347">
        <f>IF(ISNUMBER(YourData!$B265),YourData!$B265,"")</f>
        <v>-23.039100000000001</v>
      </c>
      <c r="AG105" s="305">
        <f>IF(ISBLANK(YourData!$C265),"",IF(ISTEXT(YourData!$C265),IF(TRIM(YourData!$C265)="","",DATEVALUE(YourData!$C265)),YourData!$C265))</f>
        <v>43469</v>
      </c>
      <c r="AH105" s="307">
        <f>IF(ISNUMBER(YourData!$D265),YourData!$D265,"")</f>
        <v>6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</row>
    <row r="106" spans="2:63" ht="16">
      <c r="B106" s="106" t="s">
        <v>250</v>
      </c>
      <c r="C106" s="340">
        <f>IF(ISNUMBER('ESP-DMU'!$B266),'ESP-DMU'!$B266,"")</f>
        <v>-19.484000000000002</v>
      </c>
      <c r="D106" s="305">
        <f>IF(ISBLANK('ESP-DMU'!$C266),"",IF(ISTEXT('ESP-DMU'!$C266),IF(TRIM('ESP-DMU'!$C266)="","",DATEVALUE('ESP-DMU'!$C266)),'ESP-DMU'!$C266))</f>
        <v>33973</v>
      </c>
      <c r="E106" s="306">
        <f>IF(ISNUMBER('ESP-DMU'!$D266),'ESP-DMU'!$D266,"")</f>
        <v>6</v>
      </c>
      <c r="F106" s="340">
        <f>IF(ISNUMBER('BLAST-USIT'!$B266),'BLAST-USIT'!$B266,"")</f>
        <v>-20.04</v>
      </c>
      <c r="G106" s="305">
        <f>IF(ISBLANK('BLAST-USIT'!$C266),"",IF(ISTEXT('BLAST-USIT'!$C266),IF(TRIM('BLAST-USIT'!$C266)="","",DATEVALUE('BLAST-USIT'!$C266)),'BLAST-USIT'!$C266))</f>
        <v>43469</v>
      </c>
      <c r="H106" s="306">
        <f>IF(ISNUMBER('BLAST-USIT'!$D266),'BLAST-USIT'!$D266,"")</f>
        <v>7</v>
      </c>
      <c r="I106" s="340">
        <f>IF(ISNUMBER(DOE21D!$B266),DOE21D!$B266,"")</f>
        <v>-18.600000000000001</v>
      </c>
      <c r="J106" s="305">
        <f>IF(ISBLANK(DOE21D!$C266),"",IF(ISTEXT(DOE21D!$C266),IF(TRIM(DOE21D!$C266)="","",DATEVALUE(DOE21D!$C266)),DOE21D!$C266))</f>
        <v>43469</v>
      </c>
      <c r="K106" s="306">
        <f>IF(ISNUMBER(DOE21D!$D266),DOE21D!$D266,"")</f>
        <v>7</v>
      </c>
      <c r="L106" s="340">
        <f>IF(ISNUMBER('SRES-SUN'!$B266),'SRES-SUN'!$B266,"")</f>
        <v>-19.7</v>
      </c>
      <c r="M106" s="305">
        <f>IF(ISBLANK('SRES-SUN'!$C266),"",IF(ISTEXT('SRES-SUN'!$C266),IF(TRIM('SRES-SUN'!$C266)="","",DATEVALUE('SRES-SUN'!$C266)),'SRES-SUN'!$C266))</f>
        <v>43469</v>
      </c>
      <c r="N106" s="306">
        <f>IF(ISNUMBER('SRES-SUN'!$D266),'SRES-SUN'!$D266,"")</f>
        <v>7</v>
      </c>
      <c r="O106" s="340" t="str">
        <f>IF(ISNUMBER('SRES-BRE'!$B266),'SRES-BRE'!$B266,"")</f>
        <v/>
      </c>
      <c r="P106" s="305" t="str">
        <f>IF(ISBLANK('SRES-BRE'!$C266),"",IF(ISTEXT('SRES-BRE'!$C266),IF(TRIM('SRES-BRE'!$C266)="","",DATEVALUE('SRES-BRE'!$C266)),'SRES-BRE'!$C266))</f>
        <v/>
      </c>
      <c r="Q106" s="306" t="str">
        <f>IF(ISNUMBER('SRES-BRE'!$D266),'SRES-BRE'!$D266,"")</f>
        <v/>
      </c>
      <c r="R106" s="340">
        <f>IF(ISNUMBER(S3PAS!$B266),S3PAS!$B266,"")</f>
        <v>-20.2</v>
      </c>
      <c r="S106" s="305">
        <f>IF(ISBLANK(S3PAS!$C266),"",IF(ISTEXT(S3PAS!$C266),IF(TRIM(S3PAS!$C266)="","",DATEVALUE(S3PAS!$C266)),S3PAS!$C266))</f>
        <v>43469</v>
      </c>
      <c r="T106" s="306">
        <f>IF(ISNUMBER(S3PAS!$D266),S3PAS!$D266,"")</f>
        <v>7</v>
      </c>
      <c r="U106" s="340">
        <f>IF(ISNUMBER(TRNSYS!$B266),TRNSYS!$B266,"")</f>
        <v>-19.34</v>
      </c>
      <c r="V106" s="305">
        <f>IF(ISBLANK(TRNSYS!$C266),"",IF(ISTEXT(TRNSYS!$C266),IF(TRIM(TRNSYS!$C266)="","",DATEVALUE(TRNSYS!$C266)),TRNSYS!$C266))</f>
        <v>43469</v>
      </c>
      <c r="W106" s="306">
        <f>IF(ISNUMBER(TRNSYS!$D266),TRNSYS!$D266,"")</f>
        <v>7</v>
      </c>
      <c r="X106" s="340">
        <f>IF(ISNUMBER(TASE!$B266),TASE!$B266,"")</f>
        <v>-19.96</v>
      </c>
      <c r="Y106" s="305">
        <f>IF(ISBLANK(TASE!$C266),"",IF(ISTEXT(TASE!$C266),IF(TRIM(TASE!$C266)="","",DATEVALUE(TASE!$C266)),TASE!$C266))</f>
        <v>43472</v>
      </c>
      <c r="Z106" s="341">
        <f>IF(ISNUMBER(TASE!$D266),TASE!$D266,"")</f>
        <v>22</v>
      </c>
      <c r="AA106" s="346">
        <f>MIN(C106,F106,I106,L106,O106,R106,U106,X106)</f>
        <v>-20.2</v>
      </c>
      <c r="AB106" s="348">
        <f>MAX(C106,F106,I106,L106,O106,R106,U106,X106)</f>
        <v>-18.600000000000001</v>
      </c>
      <c r="AC106" s="348">
        <f>AVERAGE(C106,F106,I106,L106,O106,R106,U106,X106)</f>
        <v>-19.617714285714289</v>
      </c>
      <c r="AD106" s="349">
        <f>IF(AC106=0,0,ABS((AB106-AA106)/AC106))</f>
        <v>8.1558940898895912E-2</v>
      </c>
      <c r="AE106" s="125"/>
      <c r="AF106" s="347">
        <f>IF(ISNUMBER(YourData!$B266),YourData!$B266,"")</f>
        <v>-20.203600000000002</v>
      </c>
      <c r="AG106" s="305">
        <f>IF(ISBLANK(YourData!$C266),"",IF(ISTEXT(YourData!$C266),IF(TRIM(YourData!$C266)="","",DATEVALUE(YourData!$C266)),YourData!$C266))</f>
        <v>43469</v>
      </c>
      <c r="AH106" s="307">
        <f>IF(ISNUMBER(YourData!$D266),YourData!$D266,"")</f>
        <v>6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</row>
    <row r="107" spans="2:63" ht="17" thickBot="1">
      <c r="B107" s="140" t="s">
        <v>251</v>
      </c>
      <c r="C107" s="340">
        <f>IF(ISNUMBER('ESP-DMU'!$B267),'ESP-DMU'!$B267,"")</f>
        <v>2.7290000000000001</v>
      </c>
      <c r="D107" s="305">
        <f>IF(ISBLANK('ESP-DMU'!$C267),"",IF(ISTEXT('ESP-DMU'!$C267),IF(TRIM('ESP-DMU'!$C267)="","",DATEVALUE('ESP-DMU'!$C267)),'ESP-DMU'!$C267))</f>
        <v>34006</v>
      </c>
      <c r="E107" s="306">
        <f>IF(ISNUMBER('ESP-DMU'!$D267),'ESP-DMU'!$D267,"")</f>
        <v>6</v>
      </c>
      <c r="F107" s="340">
        <f>IF(ISNUMBER('BLAST-USIT'!$B267),'BLAST-USIT'!$B267,"")</f>
        <v>1.63</v>
      </c>
      <c r="G107" s="305">
        <f>IF(ISBLANK('BLAST-USIT'!$C267),"",IF(ISTEXT('BLAST-USIT'!$C267),IF(TRIM('BLAST-USIT'!$C267)="","",DATEVALUE('BLAST-USIT'!$C267)),'BLAST-USIT'!$C267))</f>
        <v>43502</v>
      </c>
      <c r="H107" s="306">
        <f>IF(ISNUMBER('BLAST-USIT'!$D267),'BLAST-USIT'!$D267,"")</f>
        <v>7</v>
      </c>
      <c r="I107" s="340">
        <f>IF(ISNUMBER(DOE21D!$B267),DOE21D!$B267,"")</f>
        <v>3.9</v>
      </c>
      <c r="J107" s="305">
        <f>IF(ISBLANK(DOE21D!$C267),"",IF(ISTEXT(DOE21D!$C267),IF(TRIM(DOE21D!$C267)="","",DATEVALUE(DOE21D!$C267)),DOE21D!$C267))</f>
        <v>43502</v>
      </c>
      <c r="K107" s="306">
        <f>IF(ISNUMBER(DOE21D!$D267),DOE21D!$D267,"")</f>
        <v>7</v>
      </c>
      <c r="L107" s="340">
        <f>IF(ISNUMBER('SRES-SUN'!$B267),'SRES-SUN'!$B267,"")</f>
        <v>3.1</v>
      </c>
      <c r="M107" s="305">
        <f>IF(ISBLANK('SRES-SUN'!$C267),"",IF(ISTEXT('SRES-SUN'!$C267),IF(TRIM('SRES-SUN'!$C267)="","",DATEVALUE('SRES-SUN'!$C267)),'SRES-SUN'!$C267))</f>
        <v>43502</v>
      </c>
      <c r="N107" s="306">
        <f>IF(ISNUMBER('SRES-SUN'!$D267),'SRES-SUN'!$D267,"")</f>
        <v>7</v>
      </c>
      <c r="O107" s="340" t="str">
        <f>IF(ISNUMBER('SRES-BRE'!$B267),'SRES-BRE'!$B267,"")</f>
        <v/>
      </c>
      <c r="P107" s="305" t="str">
        <f>IF(ISBLANK('SRES-BRE'!$C267),"",IF(ISTEXT('SRES-BRE'!$C267),IF(TRIM('SRES-BRE'!$C267)="","",DATEVALUE('SRES-BRE'!$C267)),'SRES-BRE'!$C267))</f>
        <v/>
      </c>
      <c r="Q107" s="306" t="str">
        <f>IF(ISNUMBER('SRES-BRE'!$D267),'SRES-BRE'!$D267,"")</f>
        <v/>
      </c>
      <c r="R107" s="340">
        <f>IF(ISNUMBER(S3PAS!$B267),S3PAS!$B267,"")</f>
        <v>1.4</v>
      </c>
      <c r="S107" s="305">
        <f>IF(ISBLANK(S3PAS!$C267),"",IF(ISTEXT(S3PAS!$C267),IF(TRIM(S3PAS!$C267)="","",DATEVALUE(S3PAS!$C267)),S3PAS!$C267))</f>
        <v>43502</v>
      </c>
      <c r="T107" s="306">
        <f>IF(ISNUMBER(S3PAS!$D267),S3PAS!$D267,"")</f>
        <v>6</v>
      </c>
      <c r="U107" s="340">
        <f>IF(ISNUMBER(TRNSYS!$B267),TRNSYS!$B267,"")</f>
        <v>-2.82</v>
      </c>
      <c r="V107" s="305">
        <f>IF(ISBLANK(TRNSYS!$C267),"",IF(ISTEXT(TRNSYS!$C267),IF(TRIM(TRNSYS!$C267)="","",DATEVALUE(TRNSYS!$C267)),TRNSYS!$C267))</f>
        <v>43469</v>
      </c>
      <c r="W107" s="306">
        <f>IF(ISNUMBER(TRNSYS!$D267),TRNSYS!$D267,"")</f>
        <v>8</v>
      </c>
      <c r="X107" s="340">
        <f>IF(ISNUMBER(TASE!$B267),TASE!$B267,"")</f>
        <v>-0.39</v>
      </c>
      <c r="Y107" s="305">
        <f>IF(ISBLANK(TASE!$C267),"",IF(ISTEXT(TASE!$C267),IF(TRIM(TASE!$C267)="","",DATEVALUE(TASE!$C267)),TASE!$C267))</f>
        <v>43501</v>
      </c>
      <c r="Z107" s="341">
        <f>IF(ISNUMBER(TASE!$D267),TASE!$D267,"")</f>
        <v>7</v>
      </c>
      <c r="AA107" s="346">
        <f>MIN(C107,F107,I107,L107,O107,R107,U107,X107)</f>
        <v>-2.82</v>
      </c>
      <c r="AB107" s="348">
        <f>MAX(C107,F107,I107,L107,O107,R107,U107,X107)</f>
        <v>3.9</v>
      </c>
      <c r="AC107" s="348">
        <f>AVERAGE(C107,F107,I107,L107,O107,R107,U107,X107)</f>
        <v>1.3641428571428571</v>
      </c>
      <c r="AD107" s="349">
        <f>IF(AC107=0,0,ABS((AB107-AA107)/AC107))</f>
        <v>4.9261702796104307</v>
      </c>
      <c r="AE107" s="125"/>
      <c r="AF107" s="347">
        <f>IF(ISNUMBER(YourData!$B267),YourData!$B267,"")</f>
        <v>2.1432099999999998</v>
      </c>
      <c r="AG107" s="305">
        <f>IF(ISBLANK(YourData!$C267),"",IF(ISTEXT(YourData!$C267),IF(TRIM(YourData!$C267)="","",DATEVALUE(YourData!$C267)),YourData!$C267))</f>
        <v>43502</v>
      </c>
      <c r="AH107" s="307">
        <f>IF(ISNUMBER(YourData!$D267),YourData!$D267,"")</f>
        <v>6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</row>
    <row r="108" spans="2:63" ht="17" thickTop="1">
      <c r="B108" s="390" t="s">
        <v>1528</v>
      </c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266"/>
      <c r="AB108" s="267"/>
      <c r="AC108" s="267"/>
      <c r="AD108" s="268"/>
      <c r="AF108" s="191"/>
      <c r="AG108" s="210"/>
      <c r="AH108" s="211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</row>
    <row r="109" spans="2:63" ht="16">
      <c r="B109" s="454" t="s">
        <v>1523</v>
      </c>
      <c r="C109" s="284" t="str">
        <f>'ESP-DMU'!$E$48</f>
        <v>ESP</v>
      </c>
      <c r="D109" s="284"/>
      <c r="E109" s="284"/>
      <c r="F109" s="284" t="str">
        <f>'BLAST-USIT'!$E$48</f>
        <v>BLAST</v>
      </c>
      <c r="G109" s="284"/>
      <c r="H109" s="284"/>
      <c r="I109" s="284" t="str">
        <f>DOE21D!$E$48</f>
        <v>DOE21D</v>
      </c>
      <c r="J109" s="284"/>
      <c r="K109" s="284"/>
      <c r="L109" s="284" t="str">
        <f>'SRES-SUN'!$E$48</f>
        <v>SRES-SUN</v>
      </c>
      <c r="M109" s="284"/>
      <c r="N109" s="284"/>
      <c r="O109" s="284" t="str">
        <f>'SRES-BRE'!$E$48</f>
        <v>SRES</v>
      </c>
      <c r="P109" s="284"/>
      <c r="Q109" s="284"/>
      <c r="R109" s="284" t="str">
        <f>S3PAS!$E$48</f>
        <v>S3PAS</v>
      </c>
      <c r="S109" s="284"/>
      <c r="T109" s="284"/>
      <c r="U109" s="284" t="str">
        <f>TRNSYS!$E$48</f>
        <v>TSYS</v>
      </c>
      <c r="V109" s="284"/>
      <c r="W109" s="284"/>
      <c r="X109" s="284" t="str">
        <f>TASE!$E$48</f>
        <v>TASE</v>
      </c>
      <c r="Y109" s="284"/>
      <c r="Z109" s="285"/>
      <c r="AA109" s="494" t="s">
        <v>1518</v>
      </c>
      <c r="AB109" s="495"/>
      <c r="AC109" s="495"/>
      <c r="AD109" s="496"/>
      <c r="AF109" s="197" t="str">
        <f>YourData!$E$48</f>
        <v>OS</v>
      </c>
      <c r="AG109" s="198"/>
      <c r="AH109" s="19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</row>
    <row r="110" spans="2:63" ht="16">
      <c r="B110" s="449" t="s">
        <v>1524</v>
      </c>
      <c r="C110" s="284" t="str">
        <f>'ESP-DMU'!$E$52</f>
        <v>DMU</v>
      </c>
      <c r="D110" s="284"/>
      <c r="E110" s="284"/>
      <c r="F110" s="284" t="str">
        <f>'BLAST-USIT'!$E$52</f>
        <v>US-IT</v>
      </c>
      <c r="G110" s="284"/>
      <c r="H110" s="284"/>
      <c r="I110" s="284" t="str">
        <f>DOE21D!$E$52</f>
        <v>NREL</v>
      </c>
      <c r="J110" s="284"/>
      <c r="K110" s="284"/>
      <c r="L110" s="284" t="str">
        <f>'SRES-SUN'!$E$52</f>
        <v>NREL</v>
      </c>
      <c r="M110" s="284"/>
      <c r="N110" s="284"/>
      <c r="O110" s="284" t="str">
        <f>'SRES-BRE'!$E$52</f>
        <v>BRE</v>
      </c>
      <c r="P110" s="284"/>
      <c r="Q110" s="284"/>
      <c r="R110" s="284" t="str">
        <f>S3PAS!$E$52</f>
        <v>SPAIN</v>
      </c>
      <c r="S110" s="284"/>
      <c r="T110" s="284"/>
      <c r="U110" s="284" t="str">
        <f>TRNSYS!$E$52</f>
        <v>BEL-BRE</v>
      </c>
      <c r="V110" s="284"/>
      <c r="W110" s="284"/>
      <c r="X110" s="284" t="str">
        <f>TASE!$E$52</f>
        <v>FINLAND</v>
      </c>
      <c r="Y110" s="284"/>
      <c r="Z110" s="285"/>
      <c r="AA110" s="111" t="s">
        <v>339</v>
      </c>
      <c r="AB110" s="121" t="s">
        <v>340</v>
      </c>
      <c r="AC110" s="126" t="s">
        <v>341</v>
      </c>
      <c r="AD110" s="376" t="s">
        <v>1371</v>
      </c>
      <c r="AF110" s="197" t="str">
        <f>YourData!$E$52</f>
        <v>NREL</v>
      </c>
      <c r="AG110" s="198"/>
      <c r="AH110" s="199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</row>
    <row r="111" spans="2:63" ht="16">
      <c r="B111" s="192" t="s">
        <v>1522</v>
      </c>
      <c r="C111" s="173" t="s">
        <v>1378</v>
      </c>
      <c r="D111" s="188"/>
      <c r="E111" s="207"/>
      <c r="F111" s="173" t="s">
        <v>1378</v>
      </c>
      <c r="G111" s="188"/>
      <c r="H111" s="207"/>
      <c r="I111" s="173" t="s">
        <v>1378</v>
      </c>
      <c r="J111" s="188"/>
      <c r="K111" s="207"/>
      <c r="L111" s="173" t="s">
        <v>1378</v>
      </c>
      <c r="M111" s="188"/>
      <c r="N111" s="207"/>
      <c r="O111" s="447" t="s">
        <v>1378</v>
      </c>
      <c r="P111" s="188"/>
      <c r="Q111" s="207"/>
      <c r="R111" s="173" t="s">
        <v>1378</v>
      </c>
      <c r="S111" s="188"/>
      <c r="T111" s="207"/>
      <c r="U111" s="173" t="s">
        <v>1378</v>
      </c>
      <c r="V111" s="188"/>
      <c r="W111" s="207"/>
      <c r="X111" s="173" t="s">
        <v>1378</v>
      </c>
      <c r="Y111" s="188"/>
      <c r="Z111" s="188"/>
      <c r="AA111" s="269" t="s">
        <v>1378</v>
      </c>
      <c r="AB111" s="205" t="s">
        <v>1378</v>
      </c>
      <c r="AC111" s="205" t="s">
        <v>1378</v>
      </c>
      <c r="AD111" s="380" t="s">
        <v>1369</v>
      </c>
      <c r="AF111" s="214" t="s">
        <v>1378</v>
      </c>
      <c r="AG111" s="215"/>
      <c r="AH111" s="216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</row>
    <row r="112" spans="2:63" ht="16">
      <c r="B112" s="388" t="s">
        <v>1375</v>
      </c>
      <c r="C112" s="340">
        <f>IF(ISNUMBER('ESP-DMU'!$B272),'ESP-DMU'!$B272,"")</f>
        <v>25.126000000000001</v>
      </c>
      <c r="D112" s="305" t="str">
        <f>IF(ISBLANK('ESP-DMU'!$C272),"",IF(ISTEXT('ESP-DMU'!$C272),IF(TRIM('ESP-DMU'!$C272)="","",DATEVALUE('ESP-DMU'!$C272)),'ESP-DMU'!$C272))</f>
        <v/>
      </c>
      <c r="E112" s="306" t="str">
        <f>IF(ISNUMBER('ESP-DMU'!$D272),'ESP-DMU'!$D272,"")</f>
        <v/>
      </c>
      <c r="F112" s="340">
        <f>IF(ISNUMBER('BLAST-USIT'!$B272),'BLAST-USIT'!$B272,"")</f>
        <v>25.43</v>
      </c>
      <c r="G112" s="305" t="str">
        <f>IF(ISBLANK('BLAST-USIT'!$C272),"",IF(ISTEXT('BLAST-USIT'!$C272),IF(TRIM('BLAST-USIT'!$C272)="","",DATEVALUE('BLAST-USIT'!$C272)),'BLAST-USIT'!$C272))</f>
        <v/>
      </c>
      <c r="H112" s="306" t="str">
        <f>IF(ISNUMBER('BLAST-USIT'!$D272),'BLAST-USIT'!$D272,"")</f>
        <v/>
      </c>
      <c r="I112" s="340">
        <f>IF(ISNUMBER(DOE21D!$B272),DOE21D!$B272,"")</f>
        <v>24.6</v>
      </c>
      <c r="J112" s="305" t="str">
        <f>IF(ISBLANK(DOE21D!$C272),"",IF(ISTEXT(DOE21D!$C272),IF(TRIM(DOE21D!$C272)="","",DATEVALUE(DOE21D!$C272)),DOE21D!$C272))</f>
        <v/>
      </c>
      <c r="K112" s="306" t="str">
        <f>IF(ISNUMBER(DOE21D!$D272),DOE21D!$D272,"")</f>
        <v/>
      </c>
      <c r="L112" s="340">
        <f>IF(ISNUMBER('SRES-SUN'!$B272),'SRES-SUN'!$B272,"")</f>
        <v>25.48</v>
      </c>
      <c r="M112" s="305" t="str">
        <f>IF(ISBLANK('SRES-SUN'!$C272),"",IF(ISTEXT('SRES-SUN'!$C272),IF(TRIM('SRES-SUN'!$C272)="","",DATEVALUE('SRES-SUN'!$C272)),'SRES-SUN'!$C272))</f>
        <v/>
      </c>
      <c r="N112" s="306" t="str">
        <f>IF(ISNUMBER('SRES-SUN'!$D272),'SRES-SUN'!$D272,"")</f>
        <v/>
      </c>
      <c r="O112" s="340">
        <f>IF(ISNUMBER('SRES-BRE'!$B272),'SRES-BRE'!$B272,"")</f>
        <v>25.93</v>
      </c>
      <c r="P112" s="305" t="str">
        <f>IF(ISBLANK('SRES-BRE'!$C272),"",IF(ISTEXT('SRES-BRE'!$C272),IF(TRIM('SRES-BRE'!$C272)="","",DATEVALUE('SRES-BRE'!$C272)),'SRES-BRE'!$C272))</f>
        <v/>
      </c>
      <c r="Q112" s="306" t="str">
        <f>IF(ISNUMBER('SRES-BRE'!$D272),'SRES-BRE'!$D272,"")</f>
        <v/>
      </c>
      <c r="R112" s="340">
        <f>IF(ISNUMBER(S3PAS!$B272),S3PAS!$B272,"")</f>
        <v>25.2</v>
      </c>
      <c r="S112" s="305" t="str">
        <f>IF(ISBLANK(S3PAS!$C272),"",IF(ISTEXT(S3PAS!$C272),IF(TRIM(S3PAS!$C272)="","",DATEVALUE(S3PAS!$C272)),S3PAS!$C272))</f>
        <v/>
      </c>
      <c r="T112" s="306" t="str">
        <f>IF(ISNUMBER(S3PAS!$D272),S3PAS!$D272,"")</f>
        <v/>
      </c>
      <c r="U112" s="340">
        <f>IF(ISNUMBER(TRNSYS!$B272),TRNSYS!$B272,"")</f>
        <v>24.49</v>
      </c>
      <c r="V112" s="305" t="str">
        <f>IF(ISBLANK(TRNSYS!$C272),"",IF(ISTEXT(TRNSYS!$C272),IF(TRIM(TRNSYS!$C272)="","",DATEVALUE(TRNSYS!$C272)),TRNSYS!$C272))</f>
        <v/>
      </c>
      <c r="W112" s="306" t="str">
        <f>IF(ISNUMBER(TRNSYS!$D272),TRNSYS!$D272,"")</f>
        <v/>
      </c>
      <c r="X112" s="340">
        <f>IF(ISNUMBER(TASE!$B272),TASE!$B272,"")</f>
        <v>24.22</v>
      </c>
      <c r="Y112" s="305" t="str">
        <f>IF(ISBLANK(TASE!$C272),"",IF(ISTEXT(TASE!$C272),IF(TRIM(TASE!$C272)="","",DATEVALUE(TASE!$C272)),TASE!$C272))</f>
        <v/>
      </c>
      <c r="Z112" s="341" t="str">
        <f>IF(ISNUMBER(TASE!$D272),TASE!$D272,"")</f>
        <v/>
      </c>
      <c r="AA112" s="342">
        <f>MIN(C112,F112,I112,L112,O112,R112,U112,X112)</f>
        <v>24.22</v>
      </c>
      <c r="AB112" s="343">
        <f>MAX(C112,F112,I112,L112,O112,R112,U112,X112)</f>
        <v>25.93</v>
      </c>
      <c r="AC112" s="343">
        <f>AVERAGE(C112,F112,I112,L112,O112,R112,U112,X112)</f>
        <v>25.0595</v>
      </c>
      <c r="AD112" s="344">
        <f>IF(AC112=0,0,ABS((AB112-AA112)/AC112))</f>
        <v>6.8237594525030462E-2</v>
      </c>
      <c r="AE112" s="125"/>
      <c r="AF112" s="345">
        <f>IF(ISNUMBER(YourData!$B272),YourData!$B272,"")</f>
        <v>25.81</v>
      </c>
      <c r="AG112" s="305" t="str">
        <f>IF(ISBLANK(YourData!$C272),"",IF(ISTEXT(YourData!$C272),IF(TRIM(YourData!$C272)="","",DATEVALUE(YourData!$C272)),YourData!$C272))</f>
        <v/>
      </c>
      <c r="AH112" s="307" t="str">
        <f>IF(ISNUMBER(YourData!$D272),YourData!$D272,"")</f>
        <v/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</row>
    <row r="113" spans="2:63" ht="16">
      <c r="B113" s="388" t="s">
        <v>1376</v>
      </c>
      <c r="C113" s="340">
        <f>IF(ISNUMBER('ESP-DMU'!$B273),'ESP-DMU'!$B273,"")</f>
        <v>25.452999999999999</v>
      </c>
      <c r="D113" s="305" t="str">
        <f>IF(ISBLANK('ESP-DMU'!$C273),"",IF(ISTEXT('ESP-DMU'!$C273),IF(TRIM('ESP-DMU'!$C273)="","",DATEVALUE('ESP-DMU'!$C273)),'ESP-DMU'!$C273))</f>
        <v/>
      </c>
      <c r="E113" s="306" t="str">
        <f>IF(ISNUMBER('ESP-DMU'!$D273),'ESP-DMU'!$D273,"")</f>
        <v/>
      </c>
      <c r="F113" s="340">
        <f>IF(ISNUMBER('BLAST-USIT'!$B273),'BLAST-USIT'!$B273,"")</f>
        <v>25.93</v>
      </c>
      <c r="G113" s="305" t="str">
        <f>IF(ISBLANK('BLAST-USIT'!$C273),"",IF(ISTEXT('BLAST-USIT'!$C273),IF(TRIM('BLAST-USIT'!$C273)="","",DATEVALUE('BLAST-USIT'!$C273)),'BLAST-USIT'!$C273))</f>
        <v/>
      </c>
      <c r="H113" s="306" t="str">
        <f>IF(ISNUMBER('BLAST-USIT'!$D273),'BLAST-USIT'!$D273,"")</f>
        <v/>
      </c>
      <c r="I113" s="340">
        <f>IF(ISNUMBER(DOE21D!$B273),DOE21D!$B273,"")</f>
        <v>24.7</v>
      </c>
      <c r="J113" s="305" t="str">
        <f>IF(ISBLANK(DOE21D!$C273),"",IF(ISTEXT(DOE21D!$C273),IF(TRIM(DOE21D!$C273)="","",DATEVALUE(DOE21D!$C273)),DOE21D!$C273))</f>
        <v/>
      </c>
      <c r="K113" s="306" t="str">
        <f>IF(ISNUMBER(DOE21D!$D273),DOE21D!$D273,"")</f>
        <v/>
      </c>
      <c r="L113" s="340">
        <f>IF(ISNUMBER('SRES-SUN'!$B273),'SRES-SUN'!$B273,"")</f>
        <v>25.49</v>
      </c>
      <c r="M113" s="305" t="str">
        <f>IF(ISBLANK('SRES-SUN'!$C273),"",IF(ISTEXT('SRES-SUN'!$C273),IF(TRIM('SRES-SUN'!$C273)="","",DATEVALUE('SRES-SUN'!$C273)),'SRES-SUN'!$C273))</f>
        <v/>
      </c>
      <c r="N113" s="306" t="str">
        <f>IF(ISNUMBER('SRES-SUN'!$D273),'SRES-SUN'!$D273,"")</f>
        <v/>
      </c>
      <c r="O113" s="340">
        <f>IF(ISNUMBER('SRES-BRE'!$B273),'SRES-BRE'!$B273,"")</f>
        <v>25.72</v>
      </c>
      <c r="P113" s="305" t="str">
        <f>IF(ISBLANK('SRES-BRE'!$C273),"",IF(ISTEXT('SRES-BRE'!$C273),IF(TRIM('SRES-BRE'!$C273)="","",DATEVALUE('SRES-BRE'!$C273)),'SRES-BRE'!$C273))</f>
        <v/>
      </c>
      <c r="Q113" s="306" t="str">
        <f>IF(ISNUMBER('SRES-BRE'!$D273),'SRES-BRE'!$D273,"")</f>
        <v/>
      </c>
      <c r="R113" s="340">
        <f>IF(ISNUMBER(S3PAS!$B273),S3PAS!$B273,"")</f>
        <v>25.2</v>
      </c>
      <c r="S113" s="305" t="str">
        <f>IF(ISBLANK(S3PAS!$C273),"",IF(ISTEXT(S3PAS!$C273),IF(TRIM(S3PAS!$C273)="","",DATEVALUE(S3PAS!$C273)),S3PAS!$C273))</f>
        <v/>
      </c>
      <c r="T113" s="306" t="str">
        <f>IF(ISNUMBER(S3PAS!$D273),S3PAS!$D273,"")</f>
        <v/>
      </c>
      <c r="U113" s="340">
        <f>IF(ISNUMBER(TRNSYS!$B273),TRNSYS!$B273,"")</f>
        <v>24.47</v>
      </c>
      <c r="V113" s="305" t="str">
        <f>IF(ISBLANK(TRNSYS!$C273),"",IF(ISTEXT(TRNSYS!$C273),IF(TRIM(TRNSYS!$C273)="","",DATEVALUE(TRNSYS!$C273)),TRNSYS!$C273))</f>
        <v/>
      </c>
      <c r="W113" s="306" t="str">
        <f>IF(ISNUMBER(TRNSYS!$D273),TRNSYS!$D273,"")</f>
        <v/>
      </c>
      <c r="X113" s="340">
        <f>IF(ISNUMBER(TASE!$B273),TASE!$B273,"")</f>
        <v>24.45</v>
      </c>
      <c r="Y113" s="305" t="str">
        <f>IF(ISBLANK(TASE!$C273),"",IF(ISTEXT(TASE!$C273),IF(TRIM(TASE!$C273)="","",DATEVALUE(TASE!$C273)),TASE!$C273))</f>
        <v/>
      </c>
      <c r="Z113" s="341" t="str">
        <f>IF(ISNUMBER(TASE!$D273),TASE!$D273,"")</f>
        <v/>
      </c>
      <c r="AA113" s="346">
        <f>MIN(C113,F113,I113,L113,O113,R113,U113,X113)</f>
        <v>24.45</v>
      </c>
      <c r="AB113" s="348">
        <f>MAX(C113,F113,I113,L113,O113,R113,U113,X113)</f>
        <v>25.93</v>
      </c>
      <c r="AC113" s="348">
        <f>AVERAGE(C113,F113,I113,L113,O113,R113,U113,X113)</f>
        <v>25.176624999999998</v>
      </c>
      <c r="AD113" s="349">
        <f>IF(AC113=0,0,ABS((AB113-AA113)/AC113))</f>
        <v>5.8784686192053168E-2</v>
      </c>
      <c r="AE113" s="125"/>
      <c r="AF113" s="347">
        <f>IF(ISNUMBER(YourData!$B273),YourData!$B273,"")</f>
        <v>26.006399999999999</v>
      </c>
      <c r="AG113" s="305" t="str">
        <f>IF(ISBLANK(YourData!$C273),"",IF(ISTEXT(YourData!$C273),IF(TRIM(YourData!$C273)="","",DATEVALUE(YourData!$C273)),YourData!$C273))</f>
        <v/>
      </c>
      <c r="AH113" s="307" t="str">
        <f>IF(ISNUMBER(YourData!$D273),YourData!$D273,"")</f>
        <v/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</row>
    <row r="114" spans="2:63" ht="16">
      <c r="B114" s="106" t="s">
        <v>249</v>
      </c>
      <c r="C114" s="340">
        <f>IF(ISNUMBER('ESP-DMU'!$B274),'ESP-DMU'!$B274,"")</f>
        <v>18.234000000000002</v>
      </c>
      <c r="D114" s="305" t="str">
        <f>IF(ISBLANK('ESP-DMU'!$C274),"",IF(ISTEXT('ESP-DMU'!$C274),IF(TRIM('ESP-DMU'!$C274)="","",DATEVALUE('ESP-DMU'!$C274)),'ESP-DMU'!$C274))</f>
        <v/>
      </c>
      <c r="E114" s="306" t="str">
        <f>IF(ISNUMBER('ESP-DMU'!$D274),'ESP-DMU'!$D274,"")</f>
        <v/>
      </c>
      <c r="F114" s="340">
        <f>IF(ISNUMBER('BLAST-USIT'!$B274),'BLAST-USIT'!$B274,"")</f>
        <v>18.690000000000001</v>
      </c>
      <c r="G114" s="305" t="str">
        <f>IF(ISBLANK('BLAST-USIT'!$C274),"",IF(ISTEXT('BLAST-USIT'!$C274),IF(TRIM('BLAST-USIT'!$C274)="","",DATEVALUE('BLAST-USIT'!$C274)),'BLAST-USIT'!$C274))</f>
        <v/>
      </c>
      <c r="H114" s="306" t="str">
        <f>IF(ISNUMBER('BLAST-USIT'!$D274),'BLAST-USIT'!$D274,"")</f>
        <v/>
      </c>
      <c r="I114" s="340">
        <f>IF(ISNUMBER(DOE21D!$B274),DOE21D!$B274,"")</f>
        <v>19.100000000000001</v>
      </c>
      <c r="J114" s="305" t="str">
        <f>IF(ISBLANK(DOE21D!$C274),"",IF(ISTEXT(DOE21D!$C274),IF(TRIM(DOE21D!$C274)="","",DATEVALUE(DOE21D!$C274)),DOE21D!$C274))</f>
        <v/>
      </c>
      <c r="K114" s="306" t="str">
        <f>IF(ISNUMBER(DOE21D!$D274),DOE21D!$D274,"")</f>
        <v/>
      </c>
      <c r="L114" s="340">
        <f>IF(ISNUMBER('SRES-SUN'!$B274),'SRES-SUN'!$B274,"")</f>
        <v>18.96</v>
      </c>
      <c r="M114" s="305" t="str">
        <f>IF(ISBLANK('SRES-SUN'!$C274),"",IF(ISTEXT('SRES-SUN'!$C274),IF(TRIM('SRES-SUN'!$C274)="","",DATEVALUE('SRES-SUN'!$C274)),'SRES-SUN'!$C274))</f>
        <v/>
      </c>
      <c r="N114" s="306" t="str">
        <f>IF(ISNUMBER('SRES-SUN'!$D274),'SRES-SUN'!$D274,"")</f>
        <v/>
      </c>
      <c r="O114" s="340">
        <f>IF(ISNUMBER('SRES-BRE'!$B274),'SRES-BRE'!$B274,"")</f>
        <v>19.62</v>
      </c>
      <c r="P114" s="305" t="str">
        <f>IF(ISBLANK('SRES-BRE'!$C274),"",IF(ISTEXT('SRES-BRE'!$C274),IF(TRIM('SRES-BRE'!$C274)="","",DATEVALUE('SRES-BRE'!$C274)),'SRES-BRE'!$C274))</f>
        <v/>
      </c>
      <c r="Q114" s="306" t="str">
        <f>IF(ISNUMBER('SRES-BRE'!$D274),'SRES-BRE'!$D274,"")</f>
        <v/>
      </c>
      <c r="R114" s="340">
        <f>IF(ISNUMBER(S3PAS!$B274),S3PAS!$B274,"")</f>
        <v>18.399999999999999</v>
      </c>
      <c r="S114" s="305" t="str">
        <f>IF(ISBLANK(S3PAS!$C274),"",IF(ISTEXT(S3PAS!$C274),IF(TRIM(S3PAS!$C274)="","",DATEVALUE(S3PAS!$C274)),S3PAS!$C274))</f>
        <v/>
      </c>
      <c r="T114" s="306" t="str">
        <f>IF(ISNUMBER(S3PAS!$D274),S3PAS!$D274,"")</f>
        <v/>
      </c>
      <c r="U114" s="340">
        <f>IF(ISNUMBER(TRNSYS!$B274),TRNSYS!$B274,"")</f>
        <v>17.989999999999998</v>
      </c>
      <c r="V114" s="305" t="str">
        <f>IF(ISBLANK(TRNSYS!$C274),"",IF(ISTEXT(TRNSYS!$C274),IF(TRIM(TRNSYS!$C274)="","",DATEVALUE(TRNSYS!$C274)),TRNSYS!$C274))</f>
        <v/>
      </c>
      <c r="W114" s="306" t="str">
        <f>IF(ISNUMBER(TRNSYS!$D274),TRNSYS!$D274,"")</f>
        <v/>
      </c>
      <c r="X114" s="340">
        <f>IF(ISNUMBER(TASE!$B274),TASE!$B274,"")</f>
        <v>18.36</v>
      </c>
      <c r="Y114" s="305" t="str">
        <f>IF(ISBLANK(TASE!$C274),"",IF(ISTEXT(TASE!$C274),IF(TRIM(TASE!$C274)="","",DATEVALUE(TASE!$C274)),TASE!$C274))</f>
        <v/>
      </c>
      <c r="Z114" s="341" t="str">
        <f>IF(ISNUMBER(TASE!$D274),TASE!$D274,"")</f>
        <v/>
      </c>
      <c r="AA114" s="346">
        <f>MIN(C114,F114,I114,L114,O114,R114,U114,X114)</f>
        <v>17.989999999999998</v>
      </c>
      <c r="AB114" s="348">
        <f>MAX(C114,F114,I114,L114,O114,R114,U114,X114)</f>
        <v>19.62</v>
      </c>
      <c r="AC114" s="348">
        <f>AVERAGE(C114,F114,I114,L114,O114,R114,U114,X114)</f>
        <v>18.669250000000005</v>
      </c>
      <c r="AD114" s="349">
        <f>IF(AC114=0,0,ABS((AB114-AA114)/AC114))</f>
        <v>8.7309345581638373E-2</v>
      </c>
      <c r="AE114" s="125"/>
      <c r="AF114" s="347">
        <f>IF(ISNUMBER(YourData!$B274),YourData!$B274,"")</f>
        <v>19.774899999999999</v>
      </c>
      <c r="AG114" s="305" t="str">
        <f>IF(ISBLANK(YourData!$C274),"",IF(ISTEXT(YourData!$C274),IF(TRIM(YourData!$C274)="","",DATEVALUE(YourData!$C274)),YourData!$C274))</f>
        <v/>
      </c>
      <c r="AH114" s="307" t="str">
        <f>IF(ISNUMBER(YourData!$D274),YourData!$D274,"")</f>
        <v/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</row>
    <row r="115" spans="2:63" ht="16">
      <c r="B115" s="106" t="s">
        <v>250</v>
      </c>
      <c r="C115" s="340">
        <f>IF(ISNUMBER('ESP-DMU'!$B275),'ESP-DMU'!$B275,"")</f>
        <v>14.14</v>
      </c>
      <c r="D115" s="305" t="str">
        <f>IF(ISBLANK('ESP-DMU'!$C275),"",IF(ISTEXT('ESP-DMU'!$C275),IF(TRIM('ESP-DMU'!$C275)="","",DATEVALUE('ESP-DMU'!$C275)),'ESP-DMU'!$C275))</f>
        <v/>
      </c>
      <c r="E115" s="306" t="str">
        <f>IF(ISNUMBER('ESP-DMU'!$D275),'ESP-DMU'!$D275,"")</f>
        <v/>
      </c>
      <c r="F115" s="340">
        <f>IF(ISNUMBER('BLAST-USIT'!$B275),'BLAST-USIT'!$B275,"")</f>
        <v>14.26</v>
      </c>
      <c r="G115" s="305" t="str">
        <f>IF(ISBLANK('BLAST-USIT'!$C275),"",IF(ISTEXT('BLAST-USIT'!$C275),IF(TRIM('BLAST-USIT'!$C275)="","",DATEVALUE('BLAST-USIT'!$C275)),'BLAST-USIT'!$C275))</f>
        <v/>
      </c>
      <c r="H115" s="306" t="str">
        <f>IF(ISNUMBER('BLAST-USIT'!$D275),'BLAST-USIT'!$D275,"")</f>
        <v/>
      </c>
      <c r="I115" s="340">
        <f>IF(ISNUMBER(DOE21D!$B275),DOE21D!$B275,"")</f>
        <v>14.3</v>
      </c>
      <c r="J115" s="305" t="str">
        <f>IF(ISBLANK(DOE21D!$C275),"",IF(ISTEXT(DOE21D!$C275),IF(TRIM(DOE21D!$C275)="","",DATEVALUE(DOE21D!$C275)),DOE21D!$C275))</f>
        <v/>
      </c>
      <c r="K115" s="306" t="str">
        <f>IF(ISNUMBER(DOE21D!$D275),DOE21D!$D275,"")</f>
        <v/>
      </c>
      <c r="L115" s="340">
        <f>IF(ISNUMBER('SRES-SUN'!$B275),'SRES-SUN'!$B275,"")</f>
        <v>14.97</v>
      </c>
      <c r="M115" s="305" t="str">
        <f>IF(ISBLANK('SRES-SUN'!$C275),"",IF(ISTEXT('SRES-SUN'!$C275),IF(TRIM('SRES-SUN'!$C275)="","",DATEVALUE('SRES-SUN'!$C275)),'SRES-SUN'!$C275))</f>
        <v/>
      </c>
      <c r="N115" s="306" t="str">
        <f>IF(ISNUMBER('SRES-SUN'!$D275),'SRES-SUN'!$D275,"")</f>
        <v/>
      </c>
      <c r="O115" s="340">
        <f>IF(ISNUMBER('SRES-BRE'!$B275),'SRES-BRE'!$B275,"")</f>
        <v>14.29</v>
      </c>
      <c r="P115" s="305" t="str">
        <f>IF(ISBLANK('SRES-BRE'!$C275),"",IF(ISTEXT('SRES-BRE'!$C275),IF(TRIM('SRES-BRE'!$C275)="","",DATEVALUE('SRES-BRE'!$C275)),'SRES-BRE'!$C275))</f>
        <v/>
      </c>
      <c r="Q115" s="306" t="str">
        <f>IF(ISNUMBER('SRES-BRE'!$D275),'SRES-BRE'!$D275,"")</f>
        <v/>
      </c>
      <c r="R115" s="340">
        <f>IF(ISNUMBER(S3PAS!$B275),S3PAS!$B275,"")</f>
        <v>14</v>
      </c>
      <c r="S115" s="305" t="str">
        <f>IF(ISBLANK(S3PAS!$C275),"",IF(ISTEXT(S3PAS!$C275),IF(TRIM(S3PAS!$C275)="","",DATEVALUE(S3PAS!$C275)),S3PAS!$C275))</f>
        <v/>
      </c>
      <c r="T115" s="306" t="str">
        <f>IF(ISNUMBER(S3PAS!$D275),S3PAS!$D275,"")</f>
        <v/>
      </c>
      <c r="U115" s="340">
        <f>IF(ISNUMBER(TRNSYS!$B275),TRNSYS!$B275,"")</f>
        <v>14.53</v>
      </c>
      <c r="V115" s="305" t="str">
        <f>IF(ISBLANK(TRNSYS!$C275),"",IF(ISTEXT(TRNSYS!$C275),IF(TRIM(TRNSYS!$C275)="","",DATEVALUE(TRNSYS!$C275)),TRNSYS!$C275))</f>
        <v/>
      </c>
      <c r="W115" s="306" t="str">
        <f>IF(ISNUMBER(TRNSYS!$D275),TRNSYS!$D275,"")</f>
        <v/>
      </c>
      <c r="X115" s="340">
        <f>IF(ISNUMBER(TASE!$B275),TASE!$B275,"")</f>
        <v>14.64</v>
      </c>
      <c r="Y115" s="305" t="str">
        <f>IF(ISBLANK(TASE!$C275),"",IF(ISTEXT(TASE!$C275),IF(TRIM(TASE!$C275)="","",DATEVALUE(TASE!$C275)),TASE!$C275))</f>
        <v/>
      </c>
      <c r="Z115" s="341" t="str">
        <f>IF(ISNUMBER(TASE!$D275),TASE!$D275,"")</f>
        <v/>
      </c>
      <c r="AA115" s="346">
        <f>MIN(C115,F115,I115,L115,O115,R115,U115,X115)</f>
        <v>14</v>
      </c>
      <c r="AB115" s="348">
        <f>MAX(C115,F115,I115,L115,O115,R115,U115,X115)</f>
        <v>14.97</v>
      </c>
      <c r="AC115" s="348">
        <f>AVERAGE(C115,F115,I115,L115,O115,R115,U115,X115)</f>
        <v>14.391250000000001</v>
      </c>
      <c r="AD115" s="349">
        <f>IF(AC115=0,0,ABS((AB115-AA115)/AC115))</f>
        <v>6.7402067228350598E-2</v>
      </c>
      <c r="AE115" s="125"/>
      <c r="AF115" s="347">
        <f>IF(ISNUMBER(YourData!$B275),YourData!$B275,"")</f>
        <v>14.872400000000001</v>
      </c>
      <c r="AG115" s="305" t="str">
        <f>IF(ISBLANK(YourData!$C275),"",IF(ISTEXT(YourData!$C275),IF(TRIM(YourData!$C275)="","",DATEVALUE(YourData!$C275)),YourData!$C275))</f>
        <v/>
      </c>
      <c r="AH115" s="307" t="str">
        <f>IF(ISNUMBER(YourData!$D275),YourData!$D275,"")</f>
        <v/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</row>
    <row r="116" spans="2:63" ht="17" thickBot="1">
      <c r="B116" s="234" t="s">
        <v>251</v>
      </c>
      <c r="C116" s="340">
        <f>IF(ISNUMBER('ESP-DMU'!$B276),'ESP-DMU'!$B276,"")</f>
        <v>27.49</v>
      </c>
      <c r="D116" s="305" t="str">
        <f>IF(ISBLANK('ESP-DMU'!$C276),"",IF(ISTEXT('ESP-DMU'!$C276),IF(TRIM('ESP-DMU'!$C276)="","",DATEVALUE('ESP-DMU'!$C276)),'ESP-DMU'!$C276))</f>
        <v/>
      </c>
      <c r="E116" s="306" t="str">
        <f>IF(ISNUMBER('ESP-DMU'!$D276),'ESP-DMU'!$D276,"")</f>
        <v/>
      </c>
      <c r="F116" s="340">
        <f>IF(ISNUMBER('BLAST-USIT'!$B276),'BLAST-USIT'!$B276,"")</f>
        <v>27.72</v>
      </c>
      <c r="G116" s="305" t="str">
        <f>IF(ISBLANK('BLAST-USIT'!$C276),"",IF(ISTEXT('BLAST-USIT'!$C276),IF(TRIM('BLAST-USIT'!$C276)="","",DATEVALUE('BLAST-USIT'!$C276)),'BLAST-USIT'!$C276))</f>
        <v/>
      </c>
      <c r="H116" s="306" t="str">
        <f>IF(ISNUMBER('BLAST-USIT'!$D276),'BLAST-USIT'!$D276,"")</f>
        <v/>
      </c>
      <c r="I116" s="340">
        <f>IF(ISNUMBER(DOE21D!$B276),DOE21D!$B276,"")</f>
        <v>28</v>
      </c>
      <c r="J116" s="305" t="str">
        <f>IF(ISBLANK(DOE21D!$C276),"",IF(ISTEXT(DOE21D!$C276),IF(TRIM(DOE21D!$C276)="","",DATEVALUE(DOE21D!$C276)),DOE21D!$C276))</f>
        <v/>
      </c>
      <c r="K116" s="306" t="str">
        <f>IF(ISNUMBER(DOE21D!$D276),DOE21D!$D276,"")</f>
        <v/>
      </c>
      <c r="L116" s="340">
        <f>IF(ISNUMBER('SRES-SUN'!$B276),'SRES-SUN'!$B276,"")</f>
        <v>28.69</v>
      </c>
      <c r="M116" s="305" t="str">
        <f>IF(ISBLANK('SRES-SUN'!$C276),"",IF(ISTEXT('SRES-SUN'!$C276),IF(TRIM('SRES-SUN'!$C276)="","",DATEVALUE('SRES-SUN'!$C276)),'SRES-SUN'!$C276))</f>
        <v/>
      </c>
      <c r="N116" s="306" t="str">
        <f>IF(ISNUMBER('SRES-SUN'!$D276),'SRES-SUN'!$D276,"")</f>
        <v/>
      </c>
      <c r="O116" s="340">
        <f>IF(ISNUMBER('SRES-BRE'!$B276),'SRES-BRE'!$B276,"")</f>
        <v>28.54</v>
      </c>
      <c r="P116" s="305" t="str">
        <f>IF(ISBLANK('SRES-BRE'!$C276),"",IF(ISTEXT('SRES-BRE'!$C276),IF(TRIM('SRES-BRE'!$C276)="","",DATEVALUE('SRES-BRE'!$C276)),'SRES-BRE'!$C276))</f>
        <v/>
      </c>
      <c r="Q116" s="306" t="str">
        <f>IF(ISNUMBER('SRES-BRE'!$D276),'SRES-BRE'!$D276,"")</f>
        <v/>
      </c>
      <c r="R116" s="340">
        <f>IF(ISNUMBER(S3PAS!$B276),S3PAS!$B276,"")</f>
        <v>28</v>
      </c>
      <c r="S116" s="305" t="str">
        <f>IF(ISBLANK(S3PAS!$C276),"",IF(ISTEXT(S3PAS!$C276),IF(TRIM(S3PAS!$C276)="","",DATEVALUE(S3PAS!$C276)),S3PAS!$C276))</f>
        <v/>
      </c>
      <c r="T116" s="306" t="str">
        <f>IF(ISNUMBER(S3PAS!$D276),S3PAS!$D276,"")</f>
        <v/>
      </c>
      <c r="U116" s="340">
        <f>IF(ISNUMBER(TRNSYS!$B276),TRNSYS!$B276,"")</f>
        <v>28.96</v>
      </c>
      <c r="V116" s="305" t="str">
        <f>IF(ISBLANK(TRNSYS!$C276),"",IF(ISTEXT(TRNSYS!$C276),IF(TRIM(TRNSYS!$C276)="","",DATEVALUE(TRNSYS!$C276)),TRNSYS!$C276))</f>
        <v/>
      </c>
      <c r="W116" s="306" t="str">
        <f>IF(ISNUMBER(TRNSYS!$D276),TRNSYS!$D276,"")</f>
        <v/>
      </c>
      <c r="X116" s="340">
        <f>IF(ISNUMBER(TASE!$B276),TASE!$B276,"")</f>
        <v>26.43</v>
      </c>
      <c r="Y116" s="305" t="str">
        <f>IF(ISBLANK(TASE!$C276),"",IF(ISTEXT(TASE!$C276),IF(TRIM(TASE!$C276)="","",DATEVALUE(TASE!$C276)),TASE!$C276))</f>
        <v/>
      </c>
      <c r="Z116" s="341" t="str">
        <f>IF(ISNUMBER(TASE!$D276),TASE!$D276,"")</f>
        <v/>
      </c>
      <c r="AA116" s="346">
        <f>MIN(C116,F116,I116,L116,O116,R116,U116,X116)</f>
        <v>26.43</v>
      </c>
      <c r="AB116" s="348">
        <f>MAX(C116,F116,I116,L116,O116,R116,U116,X116)</f>
        <v>28.96</v>
      </c>
      <c r="AC116" s="348">
        <f>AVERAGE(C116,F116,I116,L116,O116,R116,U116,X116)</f>
        <v>27.978750000000002</v>
      </c>
      <c r="AD116" s="349">
        <f>IF(AC116=0,0,ABS((AB116-AA116)/AC116))</f>
        <v>9.0425769557253302E-2</v>
      </c>
      <c r="AE116" s="125"/>
      <c r="AF116" s="347">
        <f>IF(ISNUMBER(YourData!$B276),YourData!$B276,"")</f>
        <v>28.783100000000001</v>
      </c>
      <c r="AG116" s="305" t="str">
        <f>IF(ISBLANK(YourData!$C276),"",IF(ISTEXT(YourData!$C276),IF(TRIM(YourData!$C276)="","",DATEVALUE(YourData!$C276)),YourData!$C276))</f>
        <v/>
      </c>
      <c r="AH116" s="307" t="str">
        <f>IF(ISNUMBER(YourData!$D276),YourData!$D276,"")</f>
        <v/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</row>
    <row r="117" spans="2:63" s="152" customFormat="1" ht="17" thickTop="1">
      <c r="B117" s="379" t="s">
        <v>1521</v>
      </c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  <c r="AB117" s="120"/>
      <c r="AC117" s="120"/>
      <c r="AD117" s="120"/>
      <c r="AE117" s="103"/>
      <c r="AF117" s="120"/>
      <c r="AG117" s="120"/>
      <c r="AH117" s="120"/>
      <c r="AI117" s="283"/>
      <c r="AJ117" s="283"/>
      <c r="AK117" s="283"/>
      <c r="AL117" s="283"/>
      <c r="AM117" s="283"/>
      <c r="AN117" s="283"/>
      <c r="AO117" s="283"/>
      <c r="AP117" s="283"/>
      <c r="AQ117" s="283"/>
      <c r="AR117" s="283"/>
      <c r="AS117" s="283"/>
      <c r="AT117" s="283"/>
      <c r="AU117" s="283"/>
      <c r="AV117" s="283"/>
      <c r="AW117" s="283"/>
      <c r="AX117" s="283"/>
      <c r="AY117" s="283"/>
      <c r="AZ117" s="283"/>
      <c r="BA117" s="283"/>
      <c r="BB117" s="283"/>
      <c r="BC117" s="283"/>
      <c r="BD117" s="283"/>
      <c r="BE117" s="283"/>
      <c r="BF117" s="283"/>
      <c r="BG117" s="283"/>
      <c r="BH117" s="283"/>
      <c r="BI117" s="283"/>
      <c r="BJ117" s="283"/>
      <c r="BK117" s="283"/>
    </row>
    <row r="118" spans="2:63" s="152" customFormat="1" ht="16">
      <c r="B118" s="360" t="s">
        <v>1517</v>
      </c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283"/>
      <c r="AJ118" s="283"/>
      <c r="AK118" s="283"/>
      <c r="AL118" s="283"/>
      <c r="AM118" s="283"/>
      <c r="AN118" s="283"/>
      <c r="AO118" s="283"/>
      <c r="AP118" s="283"/>
      <c r="AQ118" s="283"/>
      <c r="AR118" s="283"/>
      <c r="AS118" s="283"/>
      <c r="AT118" s="283"/>
      <c r="AU118" s="283"/>
      <c r="AV118" s="283"/>
      <c r="AW118" s="283"/>
      <c r="AX118" s="283"/>
      <c r="AY118" s="283"/>
      <c r="AZ118" s="283"/>
      <c r="BA118" s="283"/>
      <c r="BB118" s="283"/>
      <c r="BC118" s="283"/>
      <c r="BD118" s="283"/>
      <c r="BE118" s="283"/>
      <c r="BF118" s="283"/>
      <c r="BG118" s="283"/>
      <c r="BH118" s="283"/>
      <c r="BI118" s="283"/>
      <c r="BJ118" s="283"/>
      <c r="BK118" s="283"/>
    </row>
    <row r="119" spans="2:63" ht="16"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</row>
    <row r="120" spans="2:63" ht="16">
      <c r="AC120" s="68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</row>
    <row r="121" spans="2:63" ht="16">
      <c r="AC121" s="68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</row>
    <row r="122" spans="2:63" ht="16">
      <c r="AC122" s="68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</row>
    <row r="123" spans="2:63" ht="16">
      <c r="AC123" s="68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</row>
    <row r="124" spans="2:63" ht="16">
      <c r="AC124" s="68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</row>
    <row r="125" spans="2:63" ht="16"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</row>
    <row r="126" spans="2:63" ht="16"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</row>
    <row r="127" spans="2:63" ht="16"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</row>
    <row r="128" spans="2:63" ht="16"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</row>
    <row r="129" spans="3:63" ht="16"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</row>
    <row r="130" spans="3:63" ht="16"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</row>
    <row r="131" spans="3:63" ht="16"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F131" s="22"/>
      <c r="AG131" s="22"/>
      <c r="AH131" s="22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</row>
    <row r="132" spans="3:63" ht="16"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F132" s="22"/>
      <c r="AG132" s="22"/>
      <c r="AH132" s="2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</row>
    <row r="133" spans="3:63" ht="16">
      <c r="AA133" s="22"/>
      <c r="AB133" s="22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</row>
    <row r="134" spans="3:63" ht="16"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</row>
    <row r="135" spans="3:63" ht="16"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F135" s="85"/>
      <c r="AG135" s="85"/>
      <c r="AH135" s="8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</row>
    <row r="136" spans="3:63" ht="16"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F136" s="85"/>
      <c r="AG136" s="85"/>
      <c r="AH136" s="85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</row>
    <row r="137" spans="3:63" ht="16"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F137" s="85"/>
      <c r="AG137" s="85"/>
      <c r="AH137" s="85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</row>
    <row r="138" spans="3:63" ht="16"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F138" s="85"/>
      <c r="AG138" s="85"/>
      <c r="AH138" s="85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</row>
    <row r="139" spans="3:63" ht="16"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F139" s="85"/>
      <c r="AG139" s="85"/>
      <c r="AH139" s="85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</row>
    <row r="140" spans="3:63" ht="16"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</row>
    <row r="141" spans="3:63" ht="16"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</row>
    <row r="142" spans="3:63" ht="16"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</row>
    <row r="143" spans="3:63" ht="16"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</row>
    <row r="144" spans="3:63" ht="16"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</row>
    <row r="145" spans="3:63" ht="16"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</row>
    <row r="146" spans="3:63" ht="16"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</row>
    <row r="147" spans="3:63" ht="16"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</row>
    <row r="148" spans="3:63" ht="16"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</row>
    <row r="149" spans="3:63" ht="16"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</row>
    <row r="150" spans="3:63" ht="16"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F150" s="22"/>
      <c r="AG150" s="22"/>
      <c r="AH150" s="22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</row>
    <row r="151" spans="3:63" ht="16"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F151" s="22"/>
      <c r="AG151" s="22"/>
      <c r="AH151" s="22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</row>
    <row r="152" spans="3:63" ht="16">
      <c r="AA152" s="22"/>
      <c r="AB152" s="2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</row>
    <row r="153" spans="3:63" ht="16"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</row>
    <row r="154" spans="3:63" ht="16"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F154" s="85"/>
      <c r="AG154" s="85"/>
      <c r="AH154" s="85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</row>
    <row r="155" spans="3:63" ht="16"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F155" s="85"/>
      <c r="AG155" s="85"/>
      <c r="AH155" s="8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</row>
    <row r="156" spans="3:63" ht="16"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</row>
    <row r="157" spans="3:63" ht="16"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</row>
    <row r="158" spans="3:63" ht="16"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</row>
    <row r="159" spans="3:63" ht="16"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</row>
    <row r="160" spans="3:63" ht="16"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</row>
    <row r="161" spans="3:67" ht="16"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</row>
    <row r="162" spans="3:67" ht="16"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</row>
    <row r="163" spans="3:67" ht="16"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</row>
    <row r="164" spans="3:67" ht="16"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 s="20"/>
      <c r="BM164" s="20"/>
      <c r="BN164" s="20"/>
      <c r="BO164" s="20"/>
    </row>
    <row r="165" spans="3:67" ht="16"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 s="20"/>
      <c r="BM165" s="20"/>
      <c r="BN165" s="20"/>
      <c r="BO165" s="20"/>
    </row>
    <row r="166" spans="3:67" ht="16"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 s="20"/>
      <c r="BM166" s="20"/>
      <c r="BN166" s="20"/>
      <c r="BO166" s="20"/>
    </row>
    <row r="167" spans="3:67" ht="16"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 s="20"/>
      <c r="BM167" s="20"/>
      <c r="BN167" s="20"/>
      <c r="BO167" s="20"/>
    </row>
    <row r="168" spans="3:67" ht="16"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 s="20"/>
      <c r="BM168" s="20"/>
      <c r="BN168" s="20"/>
      <c r="BO168" s="20"/>
    </row>
    <row r="169" spans="3:67" ht="16"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 s="20"/>
      <c r="BM169" s="20"/>
      <c r="BN169" s="20"/>
      <c r="BO169" s="20"/>
    </row>
    <row r="170" spans="3:67" ht="16"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F170" s="22"/>
      <c r="AG170" s="22"/>
      <c r="AH170" s="22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 s="20"/>
      <c r="BM170" s="20"/>
      <c r="BN170" s="20"/>
      <c r="BO170" s="20"/>
    </row>
    <row r="171" spans="3:67" ht="16"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F171" s="22"/>
      <c r="AG171" s="22"/>
      <c r="AH171" s="22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 s="20"/>
      <c r="BM171" s="20"/>
      <c r="BN171" s="20"/>
      <c r="BO171" s="20"/>
    </row>
    <row r="172" spans="3:67" ht="16">
      <c r="AA172" s="22"/>
      <c r="AB172" s="2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 s="20"/>
      <c r="BM172" s="20"/>
      <c r="BN172" s="20"/>
      <c r="BO172" s="20"/>
    </row>
    <row r="173" spans="3:67" ht="16"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 s="20"/>
      <c r="BM173" s="20"/>
      <c r="BN173" s="20"/>
      <c r="BO173" s="20"/>
    </row>
    <row r="174" spans="3:67" ht="16"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F174" s="85"/>
      <c r="AG174" s="85"/>
      <c r="AH174" s="85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 s="20"/>
      <c r="BM174" s="20"/>
      <c r="BN174" s="20"/>
      <c r="BO174" s="20"/>
    </row>
    <row r="175" spans="3:67" ht="16"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F175" s="85"/>
      <c r="AG175" s="85"/>
      <c r="AH175" s="8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 s="20"/>
      <c r="BM175" s="20"/>
      <c r="BN175" s="20"/>
      <c r="BO175" s="20"/>
    </row>
    <row r="176" spans="3:67" ht="16"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 s="20"/>
      <c r="BM176" s="20"/>
      <c r="BN176" s="20"/>
      <c r="BO176" s="20"/>
    </row>
    <row r="177" spans="2:67" ht="16"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 s="20"/>
      <c r="BM177" s="20"/>
      <c r="BN177" s="20"/>
      <c r="BO177" s="20"/>
    </row>
    <row r="178" spans="2:67" ht="16"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 s="20"/>
      <c r="BM178" s="20"/>
      <c r="BN178" s="20"/>
      <c r="BO178" s="20"/>
    </row>
    <row r="179" spans="2:67" ht="16"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 s="20"/>
      <c r="BM179" s="20"/>
      <c r="BN179" s="20"/>
      <c r="BO179" s="20"/>
    </row>
    <row r="180" spans="2:67" ht="16"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 s="20"/>
      <c r="BM180" s="20"/>
      <c r="BN180" s="20"/>
      <c r="BO180" s="20"/>
    </row>
    <row r="181" spans="2:67" ht="16"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 s="20"/>
      <c r="BM181" s="20"/>
      <c r="BN181" s="20"/>
      <c r="BO181" s="20"/>
    </row>
    <row r="182" spans="2:67" ht="16">
      <c r="B182" s="28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 s="20"/>
      <c r="BM182" s="20"/>
      <c r="BN182" s="20"/>
      <c r="BO182" s="20"/>
    </row>
    <row r="183" spans="2:67" ht="16">
      <c r="B183" s="28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 s="20"/>
      <c r="BM183" s="20"/>
      <c r="BN183" s="20"/>
      <c r="BO183" s="20"/>
    </row>
    <row r="184" spans="2:67" ht="16">
      <c r="B184" s="28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 s="20"/>
      <c r="BM184" s="20"/>
      <c r="BN184" s="20"/>
      <c r="BO184" s="20"/>
    </row>
    <row r="185" spans="2:67" ht="16">
      <c r="B185" s="28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 s="20"/>
      <c r="BM185" s="20"/>
      <c r="BN185" s="20"/>
      <c r="BO185" s="20"/>
    </row>
    <row r="186" spans="2:67" ht="16">
      <c r="B186" s="28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F186" s="22"/>
      <c r="AG186" s="22"/>
      <c r="AH186" s="22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 s="20"/>
      <c r="BM186" s="20"/>
      <c r="BN186" s="20"/>
      <c r="BO186" s="20"/>
    </row>
    <row r="187" spans="2:67" ht="16">
      <c r="B187" s="28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F187" s="22"/>
      <c r="AG187" s="22"/>
      <c r="AH187" s="22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 s="20"/>
      <c r="BM187" s="20"/>
      <c r="BN187" s="20"/>
      <c r="BO187" s="20"/>
    </row>
    <row r="188" spans="2:67" ht="16">
      <c r="B188" s="28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F188" s="23"/>
      <c r="AG188" s="23"/>
      <c r="AH188" s="2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 s="20"/>
      <c r="BM188" s="20"/>
      <c r="BN188" s="20"/>
      <c r="BO188" s="20"/>
    </row>
    <row r="189" spans="2:67" ht="16"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F189" s="69"/>
      <c r="AG189" s="69"/>
      <c r="AH189" s="6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 s="20"/>
      <c r="BM189" s="20"/>
      <c r="BN189" s="20"/>
      <c r="BO189" s="20"/>
    </row>
    <row r="190" spans="2:67" ht="16">
      <c r="B190" s="76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F190" s="70"/>
      <c r="AG190" s="70"/>
      <c r="AH190" s="7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 s="20"/>
      <c r="BM190" s="20"/>
      <c r="BN190" s="20"/>
      <c r="BO190" s="20"/>
    </row>
    <row r="191" spans="2:67" ht="16">
      <c r="B191" s="76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  <c r="AF191" s="70"/>
      <c r="AG191" s="70"/>
      <c r="AH191" s="70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 s="20"/>
      <c r="BM191" s="20"/>
      <c r="BN191" s="20"/>
      <c r="BO191" s="20"/>
    </row>
    <row r="192" spans="2:67" ht="16">
      <c r="B192" s="76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  <c r="AF192" s="70"/>
      <c r="AG192" s="70"/>
      <c r="AH192" s="70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 s="20"/>
      <c r="BM192" s="20"/>
      <c r="BN192" s="20"/>
      <c r="BO192" s="20"/>
    </row>
    <row r="193" spans="2:67" ht="16">
      <c r="B193" s="76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F193" s="70"/>
      <c r="AG193" s="70"/>
      <c r="AH193" s="70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 s="20"/>
      <c r="BM193" s="20"/>
      <c r="BN193" s="20"/>
      <c r="BO193" s="20"/>
    </row>
    <row r="194" spans="2:67" ht="16">
      <c r="B194" s="76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F194" s="70"/>
      <c r="AG194" s="70"/>
      <c r="AH194" s="70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 s="20"/>
      <c r="BM194" s="20"/>
      <c r="BN194" s="20"/>
      <c r="BO194" s="20"/>
    </row>
    <row r="195" spans="2:67" ht="16">
      <c r="B195" s="76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F195" s="70"/>
      <c r="AG195" s="70"/>
      <c r="AH195" s="70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 s="20"/>
      <c r="BM195" s="20"/>
      <c r="BN195" s="20"/>
      <c r="BO195" s="20"/>
    </row>
    <row r="196" spans="2:67" ht="16">
      <c r="B196" s="76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F196" s="70"/>
      <c r="AG196" s="70"/>
      <c r="AH196" s="70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 s="20"/>
      <c r="BM196" s="20"/>
      <c r="BN196" s="20"/>
      <c r="BO196" s="20"/>
    </row>
    <row r="197" spans="2:67" ht="16">
      <c r="B197" s="76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  <c r="AF197" s="70"/>
      <c r="AG197" s="70"/>
      <c r="AH197" s="70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 s="20"/>
      <c r="BM197" s="20"/>
      <c r="BN197" s="20"/>
      <c r="BO197" s="20"/>
    </row>
    <row r="198" spans="2:67" ht="16">
      <c r="B198" s="76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  <c r="AF198" s="70"/>
      <c r="AG198" s="70"/>
      <c r="AH198" s="70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 s="20"/>
      <c r="BM198" s="20"/>
      <c r="BN198" s="20"/>
      <c r="BO198" s="20"/>
    </row>
    <row r="199" spans="2:67" ht="16">
      <c r="B199" s="76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  <c r="AF199" s="70"/>
      <c r="AG199" s="70"/>
      <c r="AH199" s="70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 s="20"/>
      <c r="BM199" s="20"/>
      <c r="BN199" s="20"/>
      <c r="BO199" s="20"/>
    </row>
    <row r="200" spans="2:67" ht="16">
      <c r="B200" s="76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F200" s="70"/>
      <c r="AG200" s="70"/>
      <c r="AH200" s="7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 s="20"/>
      <c r="BM200" s="20"/>
      <c r="BN200" s="20"/>
      <c r="BO200" s="20"/>
    </row>
    <row r="201" spans="2:67" ht="16">
      <c r="B201" s="76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  <c r="AF201" s="70"/>
      <c r="AG201" s="70"/>
      <c r="AH201" s="70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 s="20"/>
      <c r="BM201" s="20"/>
      <c r="BN201" s="20"/>
      <c r="BO201" s="20"/>
    </row>
    <row r="202" spans="2:67" ht="16">
      <c r="B202" s="76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  <c r="AF202" s="70"/>
      <c r="AG202" s="70"/>
      <c r="AH202" s="70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 s="20"/>
      <c r="BM202" s="20"/>
      <c r="BN202" s="20"/>
      <c r="BO202" s="20"/>
    </row>
    <row r="203" spans="2:67" ht="16">
      <c r="B203" s="76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  <c r="AF203" s="70"/>
      <c r="AG203" s="70"/>
      <c r="AH203" s="70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 s="20"/>
      <c r="BM203" s="20"/>
      <c r="BN203" s="20"/>
      <c r="BO203" s="20"/>
    </row>
    <row r="204" spans="2:67" ht="16">
      <c r="B204" s="76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  <c r="AF204" s="70"/>
      <c r="AG204" s="70"/>
      <c r="AH204" s="70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 s="20"/>
      <c r="BM204" s="20"/>
      <c r="BN204" s="20"/>
      <c r="BO204" s="20"/>
    </row>
    <row r="205" spans="2:67" ht="16">
      <c r="B205" s="76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  <c r="AF205" s="70"/>
      <c r="AG205" s="70"/>
      <c r="AH205" s="70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 s="20"/>
      <c r="BM205" s="20"/>
      <c r="BN205" s="20"/>
      <c r="BO205" s="20"/>
    </row>
    <row r="206" spans="2:67" ht="16">
      <c r="B206" s="76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F206" s="70"/>
      <c r="AG206" s="70"/>
      <c r="AH206" s="70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 s="20"/>
      <c r="BM206" s="20"/>
      <c r="BN206" s="20"/>
      <c r="BO206" s="20"/>
    </row>
    <row r="207" spans="2:67" ht="16">
      <c r="B207" s="76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  <c r="AF207" s="70"/>
      <c r="AG207" s="70"/>
      <c r="AH207" s="70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 s="20"/>
      <c r="BM207" s="20"/>
      <c r="BN207" s="20"/>
      <c r="BO207" s="20"/>
    </row>
    <row r="208" spans="2:67" ht="16">
      <c r="B208" s="76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  <c r="AF208" s="70"/>
      <c r="AG208" s="70"/>
      <c r="AH208" s="70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 s="20"/>
      <c r="BM208" s="20"/>
      <c r="BN208" s="20"/>
      <c r="BO208" s="20"/>
    </row>
    <row r="209" spans="2:67" ht="16">
      <c r="B209" s="76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  <c r="AF209" s="70"/>
      <c r="AG209" s="70"/>
      <c r="AH209" s="70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 s="20"/>
      <c r="BM209" s="20"/>
      <c r="BN209" s="20"/>
      <c r="BO209" s="20"/>
    </row>
    <row r="210" spans="2:67" ht="16">
      <c r="B210" s="76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  <c r="AF210" s="70"/>
      <c r="AG210" s="70"/>
      <c r="AH210" s="7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 s="20"/>
      <c r="BM210" s="20"/>
      <c r="BN210" s="20"/>
      <c r="BO210" s="20"/>
    </row>
    <row r="211" spans="2:67" ht="16">
      <c r="B211" s="76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  <c r="AF211" s="70"/>
      <c r="AG211" s="70"/>
      <c r="AH211" s="70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 s="20"/>
      <c r="BM211" s="20"/>
      <c r="BN211" s="20"/>
      <c r="BO211" s="20"/>
    </row>
    <row r="212" spans="2:67" ht="16">
      <c r="B212" s="76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  <c r="AF212" s="70"/>
      <c r="AG212" s="70"/>
      <c r="AH212" s="70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 s="20"/>
      <c r="BM212" s="20"/>
      <c r="BN212" s="20"/>
      <c r="BO212" s="20"/>
    </row>
    <row r="213" spans="2:67" ht="16">
      <c r="B213" s="76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  <c r="AF213" s="70"/>
      <c r="AG213" s="70"/>
      <c r="AH213" s="70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 s="20"/>
      <c r="BM213" s="20"/>
      <c r="BN213" s="20"/>
      <c r="BO213" s="20"/>
    </row>
    <row r="214" spans="2:67" ht="16"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G214" s="69"/>
      <c r="AH214" s="69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 s="20"/>
      <c r="BM214" s="20"/>
      <c r="BN214" s="20"/>
      <c r="BO214" s="20"/>
    </row>
    <row r="215" spans="2:67" ht="16"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 s="20"/>
      <c r="BM215" s="20"/>
      <c r="BN215" s="20"/>
      <c r="BO215" s="20"/>
    </row>
    <row r="216" spans="2:67" ht="16"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 s="20"/>
      <c r="BM216" s="20"/>
      <c r="BN216" s="20"/>
      <c r="BO216" s="20"/>
    </row>
    <row r="217" spans="2:67" ht="16"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 s="20"/>
      <c r="BM217" s="20"/>
      <c r="BN217" s="20"/>
      <c r="BO217" s="20"/>
    </row>
    <row r="218" spans="2:67" ht="16"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 s="20"/>
      <c r="BM218" s="20"/>
      <c r="BN218" s="20"/>
      <c r="BO218" s="20"/>
    </row>
    <row r="219" spans="2:67" ht="16"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 s="20"/>
      <c r="BM219" s="20"/>
      <c r="BN219" s="20"/>
      <c r="BO219" s="20"/>
    </row>
    <row r="220" spans="2:67" ht="16"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 s="20"/>
      <c r="BM220" s="20"/>
      <c r="BN220" s="20"/>
      <c r="BO220" s="20"/>
    </row>
    <row r="221" spans="2:67" ht="16"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 s="20"/>
      <c r="BM221" s="20"/>
      <c r="BN221" s="20"/>
      <c r="BO221" s="20"/>
    </row>
    <row r="222" spans="2:67" ht="16">
      <c r="B222" s="28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 s="20"/>
      <c r="BM222" s="20"/>
      <c r="BN222" s="20"/>
      <c r="BO222" s="20"/>
    </row>
    <row r="223" spans="2:67" ht="16">
      <c r="B223" s="28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 s="20"/>
      <c r="BM223" s="20"/>
      <c r="BN223" s="20"/>
      <c r="BO223" s="20"/>
    </row>
    <row r="224" spans="2:67" ht="16">
      <c r="B224" s="28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 s="20"/>
      <c r="BM224" s="20"/>
      <c r="BN224" s="20"/>
      <c r="BO224" s="20"/>
    </row>
    <row r="225" spans="2:67" ht="16">
      <c r="B225" s="28"/>
      <c r="AF225" s="2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 s="20"/>
      <c r="BM225" s="20"/>
      <c r="BN225" s="20"/>
      <c r="BO225" s="20"/>
    </row>
    <row r="226" spans="2:67" ht="16">
      <c r="B226" s="28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F226" s="22"/>
      <c r="AG226" s="22"/>
      <c r="AH226" s="22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 s="20"/>
      <c r="BM226" s="20"/>
      <c r="BN226" s="20"/>
      <c r="BO226" s="20"/>
    </row>
    <row r="227" spans="2:67" ht="16">
      <c r="B227" s="28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F227" s="22"/>
      <c r="AG227" s="22"/>
      <c r="AH227" s="22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 s="20"/>
      <c r="BM227" s="20"/>
      <c r="BN227" s="20"/>
      <c r="BO227" s="20"/>
    </row>
    <row r="228" spans="2:67" ht="16">
      <c r="B228" s="28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F228" s="23"/>
      <c r="AG228" s="23"/>
      <c r="AH228" s="2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 s="20"/>
      <c r="BM228" s="20"/>
      <c r="BN228" s="20"/>
      <c r="BO228" s="20"/>
    </row>
    <row r="229" spans="2:67" ht="16"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F229" s="69"/>
      <c r="AG229" s="69"/>
      <c r="AH229" s="6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 s="20"/>
      <c r="BM229" s="20"/>
      <c r="BN229" s="20"/>
      <c r="BO229" s="20"/>
    </row>
    <row r="230" spans="2:67" ht="16">
      <c r="B230" s="76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F230" s="70"/>
      <c r="AG230" s="70"/>
      <c r="AH230" s="7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 s="20"/>
      <c r="BM230" s="20"/>
      <c r="BN230" s="20"/>
      <c r="BO230" s="20"/>
    </row>
    <row r="231" spans="2:67" ht="16">
      <c r="B231" s="76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  <c r="AF231" s="70"/>
      <c r="AG231" s="70"/>
      <c r="AH231" s="70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 s="20"/>
      <c r="BM231" s="20"/>
      <c r="BN231" s="20"/>
      <c r="BO231" s="20"/>
    </row>
    <row r="232" spans="2:67" ht="16">
      <c r="B232" s="76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  <c r="AF232" s="70"/>
      <c r="AG232" s="70"/>
      <c r="AH232" s="70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 s="20"/>
      <c r="BM232" s="20"/>
      <c r="BN232" s="20"/>
      <c r="BO232" s="20"/>
    </row>
    <row r="233" spans="2:67" ht="16">
      <c r="B233" s="76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  <c r="AF233" s="70"/>
      <c r="AG233" s="70"/>
      <c r="AH233" s="70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 s="20"/>
      <c r="BM233" s="20"/>
      <c r="BN233" s="20"/>
      <c r="BO233" s="20"/>
    </row>
    <row r="234" spans="2:67" ht="16">
      <c r="B234" s="76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  <c r="AF234" s="70"/>
      <c r="AG234" s="70"/>
      <c r="AH234" s="70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 s="20"/>
      <c r="BM234" s="20"/>
      <c r="BN234" s="20"/>
      <c r="BO234" s="20"/>
    </row>
    <row r="235" spans="2:67" ht="16">
      <c r="B235" s="76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  <c r="AF235" s="70"/>
      <c r="AG235" s="70"/>
      <c r="AH235" s="70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 s="20"/>
      <c r="BM235" s="20"/>
      <c r="BN235" s="20"/>
      <c r="BO235" s="20"/>
    </row>
    <row r="236" spans="2:67" ht="16">
      <c r="B236" s="76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  <c r="AF236" s="70"/>
      <c r="AG236" s="70"/>
      <c r="AH236" s="70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 s="20"/>
      <c r="BM236" s="20"/>
      <c r="BN236" s="20"/>
      <c r="BO236" s="20"/>
    </row>
    <row r="237" spans="2:67" ht="16">
      <c r="B237" s="76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  <c r="AF237" s="70"/>
      <c r="AG237" s="70"/>
      <c r="AH237" s="70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 s="20"/>
      <c r="BM237" s="20"/>
      <c r="BN237" s="20"/>
      <c r="BO237" s="20"/>
    </row>
    <row r="238" spans="2:67" ht="16">
      <c r="B238" s="76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  <c r="AF238" s="70"/>
      <c r="AG238" s="70"/>
      <c r="AH238" s="70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 s="20"/>
      <c r="BM238" s="20"/>
      <c r="BN238" s="20"/>
      <c r="BO238" s="20"/>
    </row>
    <row r="239" spans="2:67" ht="16">
      <c r="B239" s="76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  <c r="AF239" s="70"/>
      <c r="AG239" s="70"/>
      <c r="AH239" s="70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 s="20"/>
      <c r="BM239" s="20"/>
      <c r="BN239" s="20"/>
      <c r="BO239" s="20"/>
    </row>
    <row r="240" spans="2:67" ht="16">
      <c r="B240" s="76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  <c r="AF240" s="70"/>
      <c r="AG240" s="70"/>
      <c r="AH240" s="7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 s="20"/>
      <c r="BM240" s="20"/>
      <c r="BN240" s="20"/>
      <c r="BO240" s="20"/>
    </row>
    <row r="241" spans="2:67" ht="16">
      <c r="B241" s="76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  <c r="AF241" s="70"/>
      <c r="AG241" s="70"/>
      <c r="AH241" s="70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 s="20"/>
      <c r="BM241" s="20"/>
      <c r="BN241" s="20"/>
      <c r="BO241" s="20"/>
    </row>
    <row r="242" spans="2:67" ht="16">
      <c r="B242" s="76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  <c r="AF242" s="70"/>
      <c r="AG242" s="70"/>
      <c r="AH242" s="70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 s="20"/>
      <c r="BM242" s="20"/>
      <c r="BN242" s="20"/>
      <c r="BO242" s="20"/>
    </row>
    <row r="243" spans="2:67" ht="16">
      <c r="B243" s="76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  <c r="AF243" s="70"/>
      <c r="AG243" s="70"/>
      <c r="AH243" s="70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 s="20"/>
      <c r="BM243" s="20"/>
      <c r="BN243" s="20"/>
      <c r="BO243" s="20"/>
    </row>
    <row r="244" spans="2:67" ht="16">
      <c r="B244" s="76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  <c r="AF244" s="70"/>
      <c r="AG244" s="70"/>
      <c r="AH244" s="70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 s="20"/>
      <c r="BM244" s="20"/>
      <c r="BN244" s="20"/>
      <c r="BO244" s="20"/>
    </row>
    <row r="245" spans="2:67" ht="16">
      <c r="B245" s="76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  <c r="AF245" s="70"/>
      <c r="AG245" s="70"/>
      <c r="AH245" s="70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 s="20"/>
      <c r="BM245" s="20"/>
      <c r="BN245" s="20"/>
      <c r="BO245" s="20"/>
    </row>
    <row r="246" spans="2:67" ht="16">
      <c r="B246" s="76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  <c r="AF246" s="70"/>
      <c r="AG246" s="70"/>
      <c r="AH246" s="70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 s="20"/>
      <c r="BM246" s="20"/>
      <c r="BN246" s="20"/>
      <c r="BO246" s="20"/>
    </row>
    <row r="247" spans="2:67" ht="16">
      <c r="B247" s="76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  <c r="AF247" s="70"/>
      <c r="AG247" s="70"/>
      <c r="AH247" s="70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 s="20"/>
      <c r="BM247" s="20"/>
      <c r="BN247" s="20"/>
      <c r="BO247" s="20"/>
    </row>
    <row r="248" spans="2:67" ht="16">
      <c r="B248" s="76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  <c r="AF248" s="70"/>
      <c r="AG248" s="70"/>
      <c r="AH248" s="70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 s="20"/>
      <c r="BM248" s="20"/>
      <c r="BN248" s="20"/>
      <c r="BO248" s="20"/>
    </row>
    <row r="249" spans="2:67" ht="16">
      <c r="B249" s="76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  <c r="AF249" s="70"/>
      <c r="AG249" s="70"/>
      <c r="AH249" s="70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 s="20"/>
      <c r="BM249" s="20"/>
      <c r="BN249" s="20"/>
      <c r="BO249" s="20"/>
    </row>
    <row r="250" spans="2:67" ht="16">
      <c r="B250" s="76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  <c r="AF250" s="70"/>
      <c r="AG250" s="70"/>
      <c r="AH250" s="7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 s="20"/>
      <c r="BM250" s="20"/>
      <c r="BN250" s="20"/>
      <c r="BO250" s="20"/>
    </row>
    <row r="251" spans="2:67" ht="16">
      <c r="B251" s="76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  <c r="AF251" s="70"/>
      <c r="AG251" s="70"/>
      <c r="AH251" s="70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 s="20"/>
      <c r="BM251" s="20"/>
      <c r="BN251" s="20"/>
      <c r="BO251" s="20"/>
    </row>
    <row r="252" spans="2:67" ht="16">
      <c r="B252" s="76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F252" s="70"/>
      <c r="AG252" s="70"/>
      <c r="AH252" s="70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 s="20"/>
      <c r="BM252" s="20"/>
      <c r="BN252" s="20"/>
      <c r="BO252" s="20"/>
    </row>
    <row r="253" spans="2:67" ht="16">
      <c r="B253" s="76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  <c r="AF253" s="70"/>
      <c r="AG253" s="70"/>
      <c r="AH253" s="70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 s="20"/>
      <c r="BM253" s="20"/>
      <c r="BN253" s="20"/>
      <c r="BO253" s="20"/>
    </row>
    <row r="254" spans="2:67" ht="16"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F254" s="69"/>
      <c r="AG254" s="69"/>
      <c r="AH254" s="69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 s="20"/>
      <c r="BM254" s="20"/>
      <c r="BN254" s="20"/>
      <c r="BO254" s="20"/>
    </row>
    <row r="255" spans="2:67" ht="16"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 s="20"/>
      <c r="BM255" s="20"/>
      <c r="BN255" s="20"/>
      <c r="BO255" s="20"/>
    </row>
    <row r="256" spans="2:67" ht="16"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 s="20"/>
      <c r="BM256" s="20"/>
      <c r="BN256" s="20"/>
      <c r="BO256" s="20"/>
    </row>
    <row r="257" spans="2:67" ht="16"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 s="20"/>
      <c r="BM257" s="20"/>
      <c r="BN257" s="20"/>
      <c r="BO257" s="20"/>
    </row>
    <row r="258" spans="2:67" ht="16"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 s="20"/>
      <c r="BM258" s="20"/>
      <c r="BN258" s="20"/>
      <c r="BO258" s="20"/>
    </row>
    <row r="259" spans="2:67" ht="16"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 s="20"/>
      <c r="BM259" s="20"/>
      <c r="BN259" s="20"/>
      <c r="BO259" s="20"/>
    </row>
    <row r="260" spans="2:67" ht="16"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 s="20"/>
      <c r="BM260" s="20"/>
      <c r="BN260" s="20"/>
      <c r="BO260" s="20"/>
    </row>
    <row r="261" spans="2:67" ht="16"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 s="20"/>
      <c r="BM261" s="20"/>
      <c r="BN261" s="20"/>
      <c r="BO261" s="20"/>
    </row>
    <row r="262" spans="2:67" ht="16">
      <c r="B262" s="28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 s="20"/>
      <c r="BM262" s="20"/>
      <c r="BN262" s="20"/>
      <c r="BO262" s="20"/>
    </row>
    <row r="263" spans="2:67" ht="16">
      <c r="B263" s="28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 s="20"/>
      <c r="BM263" s="20"/>
      <c r="BN263" s="20"/>
      <c r="BO263" s="20"/>
    </row>
    <row r="264" spans="2:67" ht="16">
      <c r="B264" s="28"/>
      <c r="AF264" s="2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 s="20"/>
      <c r="BM264" s="20"/>
      <c r="BN264" s="20"/>
      <c r="BO264" s="20"/>
    </row>
    <row r="265" spans="2:67" ht="16">
      <c r="B265" s="28"/>
      <c r="AF265" s="2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 s="20"/>
      <c r="BM265" s="20"/>
      <c r="BN265" s="20"/>
      <c r="BO265" s="20"/>
    </row>
    <row r="266" spans="2:67" ht="16">
      <c r="B266" s="28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F266" s="22"/>
      <c r="AG266" s="22"/>
      <c r="AH266" s="22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 s="20"/>
      <c r="BM266" s="20"/>
      <c r="BN266" s="20"/>
      <c r="BO266" s="20"/>
    </row>
    <row r="267" spans="2:67" ht="16">
      <c r="B267" s="28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F267" s="22"/>
      <c r="AG267" s="22"/>
      <c r="AH267" s="22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 s="20"/>
      <c r="BM267" s="20"/>
      <c r="BN267" s="20"/>
      <c r="BO267" s="20"/>
    </row>
    <row r="268" spans="2:67" ht="16">
      <c r="B268" s="28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F268" s="23"/>
      <c r="AG268" s="23"/>
      <c r="AH268" s="2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 s="20"/>
      <c r="BM268" s="20"/>
      <c r="BN268" s="20"/>
      <c r="BO268" s="20"/>
    </row>
    <row r="269" spans="2:67" ht="16"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F269" s="69"/>
      <c r="AG269" s="69"/>
      <c r="AH269" s="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 s="20"/>
      <c r="BM269" s="20"/>
      <c r="BN269" s="20"/>
      <c r="BO269" s="20"/>
    </row>
    <row r="270" spans="2:67" ht="16">
      <c r="B270" s="76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  <c r="AF270" s="70"/>
      <c r="AG270" s="70"/>
      <c r="AH270" s="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 s="20"/>
      <c r="BM270" s="20"/>
      <c r="BN270" s="20"/>
      <c r="BO270" s="20"/>
    </row>
    <row r="271" spans="2:67" ht="16">
      <c r="B271" s="76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  <c r="AF271" s="70"/>
      <c r="AG271" s="70"/>
      <c r="AH271" s="70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 s="20"/>
      <c r="BM271" s="20"/>
      <c r="BN271" s="20"/>
      <c r="BO271" s="20"/>
    </row>
    <row r="272" spans="2:67" ht="16">
      <c r="B272" s="76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  <c r="AF272" s="70"/>
      <c r="AG272" s="70"/>
      <c r="AH272" s="70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 s="20"/>
      <c r="BM272" s="20"/>
      <c r="BN272" s="20"/>
      <c r="BO272" s="20"/>
    </row>
    <row r="273" spans="2:67" ht="16">
      <c r="B273" s="76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  <c r="AF273" s="70"/>
      <c r="AG273" s="70"/>
      <c r="AH273" s="70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 s="20"/>
      <c r="BM273" s="20"/>
      <c r="BN273" s="20"/>
      <c r="BO273" s="20"/>
    </row>
    <row r="274" spans="2:67" ht="16">
      <c r="B274" s="76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  <c r="AF274" s="70"/>
      <c r="AG274" s="70"/>
      <c r="AH274" s="70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</row>
    <row r="275" spans="2:67" ht="16">
      <c r="B275" s="76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  <c r="AF275" s="70"/>
      <c r="AG275" s="70"/>
      <c r="AH275" s="70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</row>
    <row r="276" spans="2:67" ht="16">
      <c r="B276" s="76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  <c r="AF276" s="70"/>
      <c r="AG276" s="70"/>
      <c r="AH276" s="70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2:67" ht="16">
      <c r="B277" s="76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  <c r="AF277" s="70"/>
      <c r="AG277" s="70"/>
      <c r="AH277" s="70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2:67" ht="16">
      <c r="B278" s="76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  <c r="AF278" s="70"/>
      <c r="AG278" s="70"/>
      <c r="AH278" s="70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2:67" ht="16">
      <c r="B279" s="76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F279" s="70"/>
      <c r="AG279" s="70"/>
      <c r="AH279" s="70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2:67" ht="16">
      <c r="B280" s="76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F280" s="70"/>
      <c r="AG280" s="70"/>
      <c r="AH280" s="7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</row>
    <row r="281" spans="2:67" ht="16">
      <c r="B281" s="76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  <c r="AF281" s="70"/>
      <c r="AG281" s="70"/>
      <c r="AH281" s="70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</row>
    <row r="282" spans="2:67" ht="16">
      <c r="B282" s="76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  <c r="AF282" s="70"/>
      <c r="AG282" s="70"/>
      <c r="AH282" s="70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</row>
    <row r="283" spans="2:67" ht="16">
      <c r="B283" s="76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  <c r="AF283" s="70"/>
      <c r="AG283" s="70"/>
      <c r="AH283" s="70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</row>
    <row r="284" spans="2:67" ht="16">
      <c r="B284" s="76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  <c r="AF284" s="70"/>
      <c r="AG284" s="70"/>
      <c r="AH284" s="70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</row>
    <row r="285" spans="2:67" ht="16">
      <c r="B285" s="76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  <c r="AF285" s="70"/>
      <c r="AG285" s="70"/>
      <c r="AH285" s="70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</row>
    <row r="286" spans="2:67" ht="16">
      <c r="B286" s="76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  <c r="AF286" s="70"/>
      <c r="AG286" s="70"/>
      <c r="AH286" s="70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</row>
    <row r="287" spans="2:67" ht="16">
      <c r="B287" s="76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  <c r="AF287" s="70"/>
      <c r="AG287" s="70"/>
      <c r="AH287" s="70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</row>
    <row r="288" spans="2:67" ht="16">
      <c r="B288" s="76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  <c r="AF288" s="70"/>
      <c r="AG288" s="70"/>
      <c r="AH288" s="70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</row>
    <row r="289" spans="2:63" ht="16">
      <c r="B289" s="76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  <c r="AF289" s="70"/>
      <c r="AG289" s="70"/>
      <c r="AH289" s="70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</row>
    <row r="290" spans="2:63" ht="16">
      <c r="B290" s="76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  <c r="AF290" s="70"/>
      <c r="AG290" s="70"/>
      <c r="AH290" s="7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2:63" ht="16">
      <c r="B291" s="76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  <c r="AF291" s="70"/>
      <c r="AG291" s="70"/>
      <c r="AH291" s="70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2:63" ht="16">
      <c r="B292" s="76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  <c r="AF292" s="70"/>
      <c r="AG292" s="70"/>
      <c r="AH292" s="70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</row>
    <row r="293" spans="2:63" ht="16">
      <c r="B293" s="76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  <c r="AF293" s="70"/>
      <c r="AG293" s="70"/>
      <c r="AH293" s="70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</row>
    <row r="294" spans="2:63" ht="16"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F294" s="69"/>
      <c r="AG294" s="69"/>
      <c r="AH294" s="69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</row>
    <row r="295" spans="2:63" ht="16"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</row>
    <row r="296" spans="2:63" ht="16"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</row>
    <row r="297" spans="2:63" ht="16"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</row>
    <row r="298" spans="2:63" ht="16"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</row>
    <row r="299" spans="2:63" ht="16"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</row>
    <row r="300" spans="2:63" ht="16"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</row>
    <row r="301" spans="2:63" ht="16"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</row>
    <row r="302" spans="2:63" ht="16">
      <c r="B302" s="28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</row>
    <row r="303" spans="2:63" ht="16">
      <c r="B303" s="28"/>
      <c r="AF303" s="2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</row>
    <row r="304" spans="2:63" ht="16">
      <c r="B304" s="28"/>
      <c r="AF304" s="2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</row>
    <row r="305" spans="2:63" ht="16">
      <c r="B305" s="28"/>
      <c r="AF305" s="2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</row>
    <row r="306" spans="2:63" ht="16">
      <c r="B306" s="28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F306" s="22"/>
      <c r="AG306" s="22"/>
      <c r="AH306" s="22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</row>
    <row r="307" spans="2:63" ht="16">
      <c r="B307" s="28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F307" s="22"/>
      <c r="AG307" s="22"/>
      <c r="AH307" s="22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</row>
    <row r="308" spans="2:63" ht="16">
      <c r="B308" s="28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F308" s="23"/>
      <c r="AG308" s="23"/>
      <c r="AH308" s="2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</row>
    <row r="309" spans="2:63" ht="16"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F309" s="69"/>
      <c r="AG309" s="69"/>
      <c r="AH309" s="6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</row>
    <row r="310" spans="2:63" ht="16">
      <c r="B310" s="76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  <c r="AF310" s="70"/>
      <c r="AG310" s="70"/>
      <c r="AH310" s="7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</row>
    <row r="311" spans="2:63" ht="16">
      <c r="B311" s="76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  <c r="AF311" s="70"/>
      <c r="AG311" s="70"/>
      <c r="AH311" s="70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</row>
    <row r="312" spans="2:63" ht="16">
      <c r="B312" s="76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  <c r="AF312" s="70"/>
      <c r="AG312" s="70"/>
      <c r="AH312" s="70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</row>
    <row r="313" spans="2:63" ht="16">
      <c r="B313" s="76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  <c r="AF313" s="70"/>
      <c r="AG313" s="70"/>
      <c r="AH313" s="70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</row>
    <row r="314" spans="2:63" ht="16">
      <c r="B314" s="76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  <c r="AF314" s="70"/>
      <c r="AG314" s="70"/>
      <c r="AH314" s="70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</row>
    <row r="315" spans="2:63" ht="16">
      <c r="B315" s="76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  <c r="AF315" s="70"/>
      <c r="AG315" s="70"/>
      <c r="AH315" s="70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</row>
    <row r="316" spans="2:63" ht="16">
      <c r="B316" s="76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  <c r="AF316" s="70"/>
      <c r="AG316" s="70"/>
      <c r="AH316" s="70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</row>
    <row r="317" spans="2:63" ht="16">
      <c r="B317" s="76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  <c r="AF317" s="70"/>
      <c r="AG317" s="70"/>
      <c r="AH317" s="70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</row>
    <row r="318" spans="2:63">
      <c r="B318" s="76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F318" s="70"/>
      <c r="AG318" s="70"/>
      <c r="AH318" s="70"/>
    </row>
    <row r="319" spans="2:63">
      <c r="B319" s="76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F319" s="70"/>
      <c r="AG319" s="70"/>
      <c r="AH319" s="70"/>
    </row>
    <row r="320" spans="2:63">
      <c r="B320" s="76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  <c r="AF320" s="70"/>
      <c r="AG320" s="70"/>
      <c r="AH320" s="70"/>
    </row>
    <row r="321" spans="2:34">
      <c r="B321" s="76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  <c r="AF321" s="70"/>
      <c r="AG321" s="70"/>
      <c r="AH321" s="70"/>
    </row>
    <row r="322" spans="2:34">
      <c r="B322" s="76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  <c r="AF322" s="70"/>
      <c r="AG322" s="70"/>
      <c r="AH322" s="70"/>
    </row>
    <row r="323" spans="2:34">
      <c r="B323" s="76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  <c r="AF323" s="70"/>
      <c r="AG323" s="70"/>
      <c r="AH323" s="70"/>
    </row>
    <row r="324" spans="2:34">
      <c r="B324" s="76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  <c r="AF324" s="70"/>
      <c r="AG324" s="70"/>
      <c r="AH324" s="70"/>
    </row>
    <row r="325" spans="2:34">
      <c r="B325" s="76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  <c r="AF325" s="70"/>
      <c r="AG325" s="70"/>
      <c r="AH325" s="70"/>
    </row>
    <row r="326" spans="2:34">
      <c r="B326" s="76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  <c r="AF326" s="70"/>
      <c r="AG326" s="70"/>
      <c r="AH326" s="70"/>
    </row>
    <row r="327" spans="2:34">
      <c r="B327" s="76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  <c r="AF327" s="70"/>
      <c r="AG327" s="70"/>
      <c r="AH327" s="70"/>
    </row>
    <row r="328" spans="2:34">
      <c r="B328" s="76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  <c r="AF328" s="70"/>
      <c r="AG328" s="70"/>
      <c r="AH328" s="70"/>
    </row>
    <row r="329" spans="2:34">
      <c r="B329" s="76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  <c r="AF329" s="70"/>
      <c r="AG329" s="70"/>
      <c r="AH329" s="70"/>
    </row>
    <row r="330" spans="2:34">
      <c r="B330" s="76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  <c r="AF330" s="70"/>
      <c r="AG330" s="70"/>
      <c r="AH330" s="70"/>
    </row>
    <row r="331" spans="2:34">
      <c r="B331" s="76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F331" s="70"/>
      <c r="AG331" s="70"/>
      <c r="AH331" s="70"/>
    </row>
    <row r="332" spans="2:34">
      <c r="B332" s="76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  <c r="AF332" s="70"/>
      <c r="AG332" s="70"/>
      <c r="AH332" s="70"/>
    </row>
    <row r="333" spans="2:34">
      <c r="B333" s="76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  <c r="AF333" s="70"/>
      <c r="AG333" s="70"/>
      <c r="AH333" s="70"/>
    </row>
    <row r="334" spans="2:34"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F334" s="69"/>
      <c r="AG334" s="69"/>
      <c r="AH334" s="69"/>
    </row>
    <row r="341" spans="2:34">
      <c r="AF341" s="23"/>
    </row>
    <row r="342" spans="2:34">
      <c r="B342" s="28"/>
      <c r="AF342" s="23"/>
    </row>
    <row r="343" spans="2:34">
      <c r="B343" s="28"/>
      <c r="AF343" s="28"/>
    </row>
    <row r="344" spans="2:34">
      <c r="B344" s="28"/>
      <c r="AF344" s="69"/>
    </row>
    <row r="345" spans="2:34">
      <c r="B345" s="28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F345" s="22"/>
      <c r="AG345" s="22"/>
      <c r="AH345" s="22"/>
    </row>
    <row r="346" spans="2:34">
      <c r="B346" s="28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F346" s="22"/>
      <c r="AG346" s="22"/>
      <c r="AH346" s="22"/>
    </row>
    <row r="347" spans="2:34"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F347" s="28"/>
      <c r="AG347" s="28"/>
      <c r="AH347" s="28"/>
    </row>
    <row r="348" spans="2:34"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F348" s="69"/>
      <c r="AG348" s="69"/>
      <c r="AH348" s="69"/>
    </row>
    <row r="349" spans="2:34">
      <c r="B349" s="76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F349" s="71"/>
      <c r="AG349" s="71"/>
      <c r="AH349" s="71"/>
    </row>
    <row r="350" spans="2:34">
      <c r="B350" s="76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F350" s="71"/>
      <c r="AG350" s="71"/>
      <c r="AH350" s="71"/>
    </row>
    <row r="351" spans="2:34">
      <c r="B351" s="76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F351" s="71"/>
      <c r="AG351" s="71"/>
      <c r="AH351" s="71"/>
    </row>
    <row r="352" spans="2:34">
      <c r="B352" s="76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F352" s="71"/>
      <c r="AG352" s="71"/>
      <c r="AH352" s="71"/>
    </row>
    <row r="353" spans="2:34">
      <c r="B353" s="76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F353" s="71"/>
      <c r="AG353" s="71"/>
      <c r="AH353" s="71"/>
    </row>
    <row r="354" spans="2:34">
      <c r="B354" s="76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F354" s="71"/>
      <c r="AG354" s="71"/>
      <c r="AH354" s="71"/>
    </row>
    <row r="355" spans="2:34">
      <c r="B355" s="76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F355" s="71"/>
      <c r="AG355" s="71"/>
      <c r="AH355" s="71"/>
    </row>
    <row r="356" spans="2:34">
      <c r="B356" s="76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F356" s="71"/>
      <c r="AG356" s="71"/>
      <c r="AH356" s="71"/>
    </row>
    <row r="357" spans="2:34">
      <c r="B357" s="76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F357" s="71"/>
      <c r="AG357" s="71"/>
      <c r="AH357" s="71"/>
    </row>
    <row r="358" spans="2:34">
      <c r="B358" s="76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F358" s="71"/>
      <c r="AG358" s="71"/>
      <c r="AH358" s="71"/>
    </row>
    <row r="359" spans="2:34">
      <c r="B359" s="76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F359" s="71"/>
      <c r="AG359" s="71"/>
      <c r="AH359" s="71"/>
    </row>
    <row r="360" spans="2:34">
      <c r="B360" s="76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F360" s="71"/>
      <c r="AG360" s="71"/>
      <c r="AH360" s="71"/>
    </row>
    <row r="361" spans="2:34">
      <c r="B361" s="76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F361" s="71"/>
      <c r="AG361" s="71"/>
      <c r="AH361" s="71"/>
    </row>
    <row r="362" spans="2:34">
      <c r="B362" s="76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F362" s="71"/>
      <c r="AG362" s="71"/>
      <c r="AH362" s="71"/>
    </row>
    <row r="363" spans="2:34">
      <c r="B363" s="76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F363" s="71"/>
      <c r="AG363" s="71"/>
      <c r="AH363" s="71"/>
    </row>
    <row r="364" spans="2:34">
      <c r="B364" s="76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F364" s="71"/>
      <c r="AG364" s="71"/>
      <c r="AH364" s="71"/>
    </row>
    <row r="365" spans="2:34">
      <c r="B365" s="76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F365" s="71"/>
      <c r="AG365" s="71"/>
      <c r="AH365" s="71"/>
    </row>
    <row r="366" spans="2:34">
      <c r="B366" s="76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F366" s="71"/>
      <c r="AG366" s="71"/>
      <c r="AH366" s="71"/>
    </row>
    <row r="367" spans="2:34">
      <c r="B367" s="76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F367" s="71"/>
      <c r="AG367" s="71"/>
      <c r="AH367" s="71"/>
    </row>
    <row r="368" spans="2:34">
      <c r="B368" s="76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F368" s="71"/>
      <c r="AG368" s="71"/>
      <c r="AH368" s="71"/>
    </row>
    <row r="369" spans="2:34">
      <c r="B369" s="76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F369" s="71"/>
      <c r="AG369" s="71"/>
      <c r="AH369" s="71"/>
    </row>
    <row r="370" spans="2:34">
      <c r="B370" s="76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F370" s="71"/>
      <c r="AG370" s="71"/>
      <c r="AH370" s="71"/>
    </row>
    <row r="371" spans="2:34">
      <c r="B371" s="76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F371" s="71"/>
      <c r="AG371" s="71"/>
      <c r="AH371" s="71"/>
    </row>
    <row r="372" spans="2:34">
      <c r="B372" s="76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F372" s="71"/>
      <c r="AG372" s="71"/>
      <c r="AH372" s="71"/>
    </row>
    <row r="373" spans="2:34">
      <c r="B373" s="69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F373" s="69"/>
      <c r="AG373" s="72"/>
      <c r="AH373" s="72"/>
    </row>
    <row r="380" spans="2:34">
      <c r="AF380" s="23"/>
    </row>
    <row r="381" spans="2:34">
      <c r="AF381" s="23"/>
    </row>
    <row r="382" spans="2:34">
      <c r="B382" s="28"/>
      <c r="AF382" s="28"/>
    </row>
    <row r="383" spans="2:34">
      <c r="B383" s="28"/>
      <c r="AF383" s="69"/>
    </row>
    <row r="384" spans="2:34">
      <c r="B384" s="28"/>
    </row>
    <row r="385" spans="2:34">
      <c r="B385" s="28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F385" s="22"/>
      <c r="AG385" s="22"/>
      <c r="AH385" s="22"/>
    </row>
    <row r="386" spans="2:34">
      <c r="B386" s="28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F386" s="22"/>
      <c r="AG386" s="22"/>
      <c r="AH386" s="22"/>
    </row>
    <row r="387" spans="2:34">
      <c r="B387" s="28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F387" s="28"/>
      <c r="AG387" s="73"/>
      <c r="AH387" s="73"/>
    </row>
    <row r="388" spans="2:34">
      <c r="B388" s="69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F388" s="69"/>
      <c r="AG388" s="72"/>
      <c r="AH388" s="72"/>
    </row>
    <row r="389" spans="2:34">
      <c r="B389" s="76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F389" s="71"/>
      <c r="AG389" s="71"/>
      <c r="AH389" s="71"/>
    </row>
    <row r="390" spans="2:34">
      <c r="B390" s="76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F390" s="71"/>
      <c r="AG390" s="71"/>
      <c r="AH390" s="71"/>
    </row>
    <row r="391" spans="2:34">
      <c r="B391" s="76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F391" s="71"/>
      <c r="AG391" s="71"/>
      <c r="AH391" s="71"/>
    </row>
    <row r="392" spans="2:34">
      <c r="B392" s="76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F392" s="71"/>
      <c r="AG392" s="71"/>
      <c r="AH392" s="71"/>
    </row>
    <row r="393" spans="2:34">
      <c r="B393" s="76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F393" s="71"/>
      <c r="AG393" s="71"/>
      <c r="AH393" s="71"/>
    </row>
    <row r="394" spans="2:34">
      <c r="B394" s="76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F394" s="71"/>
      <c r="AG394" s="71"/>
      <c r="AH394" s="71"/>
    </row>
    <row r="395" spans="2:34">
      <c r="B395" s="76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F395" s="71"/>
      <c r="AG395" s="71"/>
      <c r="AH395" s="71"/>
    </row>
    <row r="396" spans="2:34">
      <c r="B396" s="76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F396" s="71"/>
      <c r="AG396" s="71"/>
      <c r="AH396" s="71"/>
    </row>
    <row r="397" spans="2:34">
      <c r="B397" s="76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F397" s="71"/>
      <c r="AG397" s="71"/>
      <c r="AH397" s="71"/>
    </row>
    <row r="398" spans="2:34">
      <c r="B398" s="76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F398" s="71"/>
      <c r="AG398" s="71"/>
      <c r="AH398" s="71"/>
    </row>
    <row r="399" spans="2:34">
      <c r="B399" s="76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F399" s="71"/>
      <c r="AG399" s="71"/>
      <c r="AH399" s="71"/>
    </row>
    <row r="400" spans="2:34">
      <c r="B400" s="76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F400" s="71"/>
      <c r="AG400" s="71"/>
      <c r="AH400" s="71"/>
    </row>
    <row r="401" spans="2:34">
      <c r="B401" s="76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F401" s="71"/>
      <c r="AG401" s="71"/>
      <c r="AH401" s="71"/>
    </row>
    <row r="402" spans="2:34">
      <c r="B402" s="76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F402" s="71"/>
      <c r="AG402" s="71"/>
      <c r="AH402" s="71"/>
    </row>
    <row r="403" spans="2:34">
      <c r="B403" s="76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F403" s="71"/>
      <c r="AG403" s="71"/>
      <c r="AH403" s="71"/>
    </row>
    <row r="404" spans="2:34">
      <c r="B404" s="76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F404" s="71"/>
      <c r="AG404" s="71"/>
      <c r="AH404" s="71"/>
    </row>
    <row r="405" spans="2:34">
      <c r="B405" s="76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F405" s="71"/>
      <c r="AG405" s="71"/>
      <c r="AH405" s="71"/>
    </row>
    <row r="406" spans="2:34">
      <c r="B406" s="76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F406" s="71"/>
      <c r="AG406" s="71"/>
      <c r="AH406" s="71"/>
    </row>
    <row r="407" spans="2:34">
      <c r="B407" s="76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F407" s="71"/>
      <c r="AG407" s="71"/>
      <c r="AH407" s="71"/>
    </row>
    <row r="408" spans="2:34">
      <c r="B408" s="76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F408" s="71"/>
      <c r="AG408" s="71"/>
      <c r="AH408" s="71"/>
    </row>
    <row r="409" spans="2:34">
      <c r="B409" s="76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F409" s="71"/>
      <c r="AG409" s="71"/>
      <c r="AH409" s="71"/>
    </row>
    <row r="410" spans="2:34">
      <c r="B410" s="76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F410" s="71"/>
      <c r="AG410" s="71"/>
      <c r="AH410" s="71"/>
    </row>
    <row r="411" spans="2:34">
      <c r="B411" s="76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F411" s="71"/>
      <c r="AG411" s="71"/>
      <c r="AH411" s="71"/>
    </row>
    <row r="412" spans="2:34">
      <c r="B412" s="76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F412" s="71"/>
      <c r="AG412" s="71"/>
      <c r="AH412" s="71"/>
    </row>
    <row r="413" spans="2:34">
      <c r="B413" s="69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F413" s="69"/>
      <c r="AG413" s="72"/>
      <c r="AH413" s="72"/>
    </row>
    <row r="419" spans="2:34">
      <c r="AF419" s="23"/>
    </row>
    <row r="420" spans="2:34">
      <c r="AF420" s="23"/>
    </row>
    <row r="421" spans="2:34">
      <c r="AF421" s="28"/>
    </row>
    <row r="422" spans="2:34">
      <c r="B422" s="28"/>
      <c r="AF422" s="69"/>
    </row>
    <row r="423" spans="2:34">
      <c r="B423" s="28"/>
    </row>
    <row r="424" spans="2:34">
      <c r="B424" s="28"/>
    </row>
    <row r="425" spans="2:34">
      <c r="B425" s="28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F425" s="22"/>
      <c r="AG425" s="22"/>
      <c r="AH425" s="22"/>
    </row>
    <row r="426" spans="2:34">
      <c r="B426" s="28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F426" s="22"/>
      <c r="AG426" s="22"/>
      <c r="AH426" s="22"/>
    </row>
    <row r="427" spans="2:34">
      <c r="B427" s="28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F427" s="28"/>
      <c r="AG427" s="73"/>
      <c r="AH427" s="73"/>
    </row>
    <row r="428" spans="2:34">
      <c r="B428" s="69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F428" s="69"/>
      <c r="AG428" s="72"/>
      <c r="AH428" s="72"/>
    </row>
    <row r="429" spans="2:34">
      <c r="B429" s="76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F429" s="74"/>
      <c r="AG429" s="74"/>
      <c r="AH429" s="74"/>
    </row>
    <row r="430" spans="2:34">
      <c r="B430" s="76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F430" s="74"/>
      <c r="AG430" s="74"/>
      <c r="AH430" s="74"/>
    </row>
    <row r="431" spans="2:34">
      <c r="B431" s="76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F431" s="74"/>
      <c r="AG431" s="74"/>
      <c r="AH431" s="74"/>
    </row>
    <row r="432" spans="2:34">
      <c r="B432" s="76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F432" s="74"/>
      <c r="AG432" s="74"/>
      <c r="AH432" s="74"/>
    </row>
    <row r="433" spans="2:34">
      <c r="B433" s="76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F433" s="74"/>
      <c r="AG433" s="74"/>
      <c r="AH433" s="74"/>
    </row>
    <row r="434" spans="2:34">
      <c r="B434" s="76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F434" s="74"/>
      <c r="AG434" s="74"/>
      <c r="AH434" s="74"/>
    </row>
    <row r="435" spans="2:34">
      <c r="B435" s="76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F435" s="74"/>
      <c r="AG435" s="74"/>
      <c r="AH435" s="74"/>
    </row>
    <row r="436" spans="2:34">
      <c r="B436" s="76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F436" s="74"/>
      <c r="AG436" s="74"/>
      <c r="AH436" s="74"/>
    </row>
    <row r="437" spans="2:34">
      <c r="B437" s="76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F437" s="74"/>
      <c r="AG437" s="74"/>
      <c r="AH437" s="74"/>
    </row>
    <row r="438" spans="2:34">
      <c r="B438" s="76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F438" s="74"/>
      <c r="AG438" s="74"/>
      <c r="AH438" s="74"/>
    </row>
    <row r="439" spans="2:34">
      <c r="B439" s="76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F439" s="74"/>
      <c r="AG439" s="74"/>
      <c r="AH439" s="74"/>
    </row>
    <row r="440" spans="2:34">
      <c r="B440" s="76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F440" s="74"/>
      <c r="AG440" s="74"/>
      <c r="AH440" s="74"/>
    </row>
    <row r="441" spans="2:34">
      <c r="B441" s="76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F441" s="74"/>
      <c r="AG441" s="74"/>
      <c r="AH441" s="74"/>
    </row>
    <row r="442" spans="2:34">
      <c r="B442" s="76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F442" s="74"/>
      <c r="AG442" s="74"/>
      <c r="AH442" s="74"/>
    </row>
    <row r="443" spans="2:34">
      <c r="B443" s="76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F443" s="74"/>
      <c r="AG443" s="74"/>
      <c r="AH443" s="74"/>
    </row>
    <row r="444" spans="2:34">
      <c r="B444" s="76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F444" s="74"/>
      <c r="AG444" s="74"/>
      <c r="AH444" s="74"/>
    </row>
    <row r="445" spans="2:34">
      <c r="B445" s="76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F445" s="74"/>
      <c r="AG445" s="74"/>
      <c r="AH445" s="74"/>
    </row>
    <row r="446" spans="2:34">
      <c r="B446" s="76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F446" s="74"/>
      <c r="AG446" s="74"/>
      <c r="AH446" s="74"/>
    </row>
    <row r="447" spans="2:34">
      <c r="B447" s="76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F447" s="74"/>
      <c r="AG447" s="74"/>
      <c r="AH447" s="74"/>
    </row>
    <row r="448" spans="2:34">
      <c r="B448" s="76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F448" s="74"/>
      <c r="AG448" s="74"/>
      <c r="AH448" s="74"/>
    </row>
    <row r="449" spans="2:34">
      <c r="B449" s="76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F449" s="74"/>
      <c r="AG449" s="74"/>
      <c r="AH449" s="74"/>
    </row>
    <row r="450" spans="2:34">
      <c r="B450" s="76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F450" s="74"/>
      <c r="AG450" s="74"/>
      <c r="AH450" s="74"/>
    </row>
    <row r="451" spans="2:34">
      <c r="B451" s="76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F451" s="74"/>
      <c r="AG451" s="74"/>
      <c r="AH451" s="74"/>
    </row>
    <row r="452" spans="2:34">
      <c r="B452" s="76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F452" s="74"/>
      <c r="AG452" s="74"/>
      <c r="AH452" s="74"/>
    </row>
    <row r="453" spans="2:34">
      <c r="B453" s="69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F453" s="69"/>
      <c r="AG453" s="72"/>
      <c r="AH453" s="72"/>
    </row>
    <row r="458" spans="2:34">
      <c r="AF458" s="23"/>
    </row>
    <row r="459" spans="2:34">
      <c r="AF459" s="23"/>
    </row>
    <row r="460" spans="2:34">
      <c r="AF460" s="28"/>
    </row>
    <row r="461" spans="2:34">
      <c r="AF461" s="69"/>
    </row>
    <row r="462" spans="2:34">
      <c r="B462" s="28"/>
    </row>
    <row r="463" spans="2:34">
      <c r="B463" s="28"/>
    </row>
    <row r="464" spans="2:34">
      <c r="B464" s="28"/>
    </row>
    <row r="465" spans="2:34">
      <c r="B465" s="28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F465" s="22"/>
      <c r="AG465" s="22"/>
      <c r="AH465" s="22"/>
    </row>
    <row r="466" spans="2:34">
      <c r="B466" s="28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F466" s="22"/>
      <c r="AG466" s="22"/>
      <c r="AH466" s="22"/>
    </row>
    <row r="467" spans="2:34">
      <c r="B467" s="28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F467" s="28"/>
      <c r="AG467" s="73"/>
      <c r="AH467" s="73"/>
    </row>
    <row r="468" spans="2:34">
      <c r="B468" s="69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F468" s="69"/>
      <c r="AG468" s="72"/>
      <c r="AH468" s="72"/>
    </row>
    <row r="469" spans="2:34">
      <c r="B469" s="76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F469" s="74"/>
      <c r="AG469" s="74"/>
      <c r="AH469" s="74"/>
    </row>
    <row r="470" spans="2:34">
      <c r="B470" s="76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F470" s="74"/>
      <c r="AG470" s="74"/>
      <c r="AH470" s="74"/>
    </row>
    <row r="471" spans="2:34">
      <c r="B471" s="76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F471" s="74"/>
      <c r="AG471" s="74"/>
      <c r="AH471" s="74"/>
    </row>
    <row r="472" spans="2:34">
      <c r="B472" s="76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F472" s="74"/>
      <c r="AG472" s="74"/>
      <c r="AH472" s="74"/>
    </row>
    <row r="473" spans="2:34">
      <c r="B473" s="76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F473" s="74"/>
      <c r="AG473" s="74"/>
      <c r="AH473" s="74"/>
    </row>
    <row r="474" spans="2:34">
      <c r="B474" s="76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F474" s="74"/>
      <c r="AG474" s="74"/>
      <c r="AH474" s="74"/>
    </row>
    <row r="475" spans="2:34">
      <c r="B475" s="76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F475" s="74"/>
      <c r="AG475" s="74"/>
      <c r="AH475" s="74"/>
    </row>
    <row r="476" spans="2:34">
      <c r="B476" s="76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F476" s="74"/>
      <c r="AG476" s="74"/>
      <c r="AH476" s="74"/>
    </row>
    <row r="477" spans="2:34">
      <c r="B477" s="76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F477" s="74"/>
      <c r="AG477" s="74"/>
      <c r="AH477" s="74"/>
    </row>
    <row r="478" spans="2:34">
      <c r="B478" s="76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F478" s="74"/>
      <c r="AG478" s="74"/>
      <c r="AH478" s="74"/>
    </row>
    <row r="479" spans="2:34">
      <c r="B479" s="76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F479" s="74"/>
      <c r="AG479" s="74"/>
      <c r="AH479" s="74"/>
    </row>
    <row r="480" spans="2:34">
      <c r="B480" s="76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F480" s="74"/>
      <c r="AG480" s="74"/>
      <c r="AH480" s="74"/>
    </row>
    <row r="481" spans="2:34">
      <c r="B481" s="76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F481" s="74"/>
      <c r="AG481" s="74"/>
      <c r="AH481" s="74"/>
    </row>
    <row r="482" spans="2:34">
      <c r="B482" s="76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F482" s="74"/>
      <c r="AG482" s="74"/>
      <c r="AH482" s="74"/>
    </row>
    <row r="483" spans="2:34">
      <c r="B483" s="76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F483" s="74"/>
      <c r="AG483" s="74"/>
      <c r="AH483" s="74"/>
    </row>
    <row r="484" spans="2:34">
      <c r="B484" s="76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F484" s="74"/>
      <c r="AG484" s="74"/>
      <c r="AH484" s="74"/>
    </row>
    <row r="485" spans="2:34">
      <c r="B485" s="76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F485" s="74"/>
      <c r="AG485" s="74"/>
      <c r="AH485" s="74"/>
    </row>
    <row r="486" spans="2:34">
      <c r="B486" s="76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F486" s="74"/>
      <c r="AG486" s="74"/>
      <c r="AH486" s="74"/>
    </row>
    <row r="487" spans="2:34">
      <c r="B487" s="76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F487" s="74"/>
      <c r="AG487" s="74"/>
      <c r="AH487" s="74"/>
    </row>
    <row r="488" spans="2:34">
      <c r="B488" s="76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F488" s="74"/>
      <c r="AG488" s="74"/>
      <c r="AH488" s="74"/>
    </row>
    <row r="489" spans="2:34">
      <c r="B489" s="76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F489" s="74"/>
      <c r="AG489" s="74"/>
      <c r="AH489" s="74"/>
    </row>
    <row r="490" spans="2:34">
      <c r="B490" s="76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F490" s="74"/>
      <c r="AG490" s="74"/>
      <c r="AH490" s="74"/>
    </row>
    <row r="491" spans="2:34">
      <c r="B491" s="76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F491" s="74"/>
      <c r="AG491" s="74"/>
      <c r="AH491" s="74"/>
    </row>
    <row r="492" spans="2:34">
      <c r="B492" s="76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F492" s="74"/>
      <c r="AG492" s="74"/>
      <c r="AH492" s="74"/>
    </row>
    <row r="493" spans="2:34"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F493" s="69"/>
      <c r="AG493" s="69"/>
      <c r="AH493" s="69"/>
    </row>
    <row r="497" spans="2:34">
      <c r="AF497" s="23"/>
    </row>
    <row r="498" spans="2:34">
      <c r="AF498" s="23"/>
    </row>
    <row r="499" spans="2:34">
      <c r="AF499" s="23"/>
    </row>
    <row r="500" spans="2:34">
      <c r="AF500" s="69"/>
    </row>
    <row r="502" spans="2:34">
      <c r="B502" s="28"/>
    </row>
    <row r="503" spans="2:34">
      <c r="B503" s="28"/>
    </row>
    <row r="504" spans="2:34">
      <c r="B504" s="28"/>
    </row>
    <row r="505" spans="2:34">
      <c r="B505" s="28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F505" s="22"/>
      <c r="AG505" s="22"/>
      <c r="AH505" s="22"/>
    </row>
    <row r="506" spans="2:34">
      <c r="B506" s="28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F506" s="22"/>
      <c r="AG506" s="22"/>
      <c r="AH506" s="22"/>
    </row>
    <row r="507" spans="2:34">
      <c r="B507" s="28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F507" s="23"/>
      <c r="AG507" s="23"/>
      <c r="AH507" s="23"/>
    </row>
    <row r="508" spans="2:34"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F508" s="69"/>
      <c r="AG508" s="69"/>
      <c r="AH508" s="69"/>
    </row>
    <row r="509" spans="2:34">
      <c r="B509" s="76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F509" s="71"/>
      <c r="AG509" s="71"/>
      <c r="AH509" s="71"/>
    </row>
    <row r="510" spans="2:34">
      <c r="B510" s="76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F510" s="71"/>
      <c r="AG510" s="71"/>
      <c r="AH510" s="71"/>
    </row>
    <row r="511" spans="2:34">
      <c r="B511" s="76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F511" s="71"/>
      <c r="AG511" s="71"/>
      <c r="AH511" s="71"/>
    </row>
    <row r="512" spans="2:34">
      <c r="B512" s="76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F512" s="71"/>
      <c r="AG512" s="71"/>
      <c r="AH512" s="71"/>
    </row>
    <row r="513" spans="2:34">
      <c r="B513" s="76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F513" s="71"/>
      <c r="AG513" s="71"/>
      <c r="AH513" s="71"/>
    </row>
    <row r="514" spans="2:34">
      <c r="B514" s="76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F514" s="71"/>
      <c r="AG514" s="71"/>
      <c r="AH514" s="71"/>
    </row>
    <row r="515" spans="2:34">
      <c r="B515" s="76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F515" s="71"/>
      <c r="AG515" s="71"/>
      <c r="AH515" s="71"/>
    </row>
    <row r="516" spans="2:34">
      <c r="B516" s="76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F516" s="71"/>
      <c r="AG516" s="71"/>
      <c r="AH516" s="71"/>
    </row>
    <row r="517" spans="2:34">
      <c r="B517" s="76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F517" s="71"/>
      <c r="AG517" s="71"/>
      <c r="AH517" s="71"/>
    </row>
    <row r="518" spans="2:34">
      <c r="B518" s="76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F518" s="71"/>
      <c r="AG518" s="71"/>
      <c r="AH518" s="71"/>
    </row>
    <row r="519" spans="2:34">
      <c r="B519" s="76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F519" s="71"/>
      <c r="AG519" s="71"/>
      <c r="AH519" s="71"/>
    </row>
    <row r="520" spans="2:34">
      <c r="B520" s="76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F520" s="71"/>
      <c r="AG520" s="71"/>
      <c r="AH520" s="71"/>
    </row>
    <row r="521" spans="2:34">
      <c r="B521" s="76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F521" s="71"/>
      <c r="AG521" s="71"/>
      <c r="AH521" s="71"/>
    </row>
    <row r="522" spans="2:34">
      <c r="B522" s="76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F522" s="71"/>
      <c r="AG522" s="71"/>
      <c r="AH522" s="71"/>
    </row>
    <row r="523" spans="2:34">
      <c r="B523" s="76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F523" s="71"/>
      <c r="AG523" s="71"/>
      <c r="AH523" s="71"/>
    </row>
    <row r="524" spans="2:34">
      <c r="B524" s="76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F524" s="71"/>
      <c r="AG524" s="71"/>
      <c r="AH524" s="71"/>
    </row>
    <row r="525" spans="2:34">
      <c r="B525" s="76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F525" s="71"/>
      <c r="AG525" s="71"/>
      <c r="AH525" s="71"/>
    </row>
    <row r="526" spans="2:34">
      <c r="B526" s="76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F526" s="71"/>
      <c r="AG526" s="71"/>
      <c r="AH526" s="71"/>
    </row>
    <row r="527" spans="2:34">
      <c r="B527" s="76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F527" s="71"/>
      <c r="AG527" s="71"/>
      <c r="AH527" s="71"/>
    </row>
    <row r="528" spans="2:34">
      <c r="B528" s="76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F528" s="71"/>
      <c r="AG528" s="71"/>
      <c r="AH528" s="71"/>
    </row>
    <row r="529" spans="2:34">
      <c r="B529" s="76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F529" s="71"/>
      <c r="AG529" s="71"/>
      <c r="AH529" s="71"/>
    </row>
    <row r="530" spans="2:34">
      <c r="B530" s="76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F530" s="71"/>
      <c r="AG530" s="71"/>
      <c r="AH530" s="71"/>
    </row>
    <row r="531" spans="2:34">
      <c r="B531" s="76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F531" s="71"/>
      <c r="AG531" s="71"/>
      <c r="AH531" s="71"/>
    </row>
    <row r="532" spans="2:34">
      <c r="B532" s="76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F532" s="71"/>
      <c r="AG532" s="71"/>
      <c r="AH532" s="71"/>
    </row>
    <row r="533" spans="2:34"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F533" s="69"/>
      <c r="AG533" s="69"/>
      <c r="AH533" s="69"/>
    </row>
    <row r="536" spans="2:34">
      <c r="AF536" s="23"/>
    </row>
    <row r="537" spans="2:34">
      <c r="AF537" s="23"/>
    </row>
    <row r="538" spans="2:34">
      <c r="AF538" s="23"/>
    </row>
    <row r="539" spans="2:34">
      <c r="AF539" s="69"/>
    </row>
    <row r="542" spans="2:34">
      <c r="B542" s="28"/>
    </row>
    <row r="543" spans="2:34">
      <c r="B543" s="28"/>
    </row>
    <row r="544" spans="2:34">
      <c r="B544" s="28"/>
    </row>
    <row r="545" spans="2:34">
      <c r="B545" s="28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F545" s="22"/>
      <c r="AG545" s="22"/>
      <c r="AH545" s="22"/>
    </row>
    <row r="546" spans="2:34">
      <c r="B546" s="28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F546" s="22"/>
      <c r="AG546" s="22"/>
      <c r="AH546" s="22"/>
    </row>
    <row r="547" spans="2:34">
      <c r="B547" s="28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F547" s="23"/>
      <c r="AG547" s="23"/>
      <c r="AH547" s="23"/>
    </row>
    <row r="548" spans="2:34"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F548" s="69"/>
      <c r="AG548" s="69"/>
      <c r="AH548" s="69"/>
    </row>
    <row r="549" spans="2:34">
      <c r="B549" s="76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F549" s="71"/>
      <c r="AG549" s="71"/>
      <c r="AH549" s="71"/>
    </row>
    <row r="550" spans="2:34">
      <c r="B550" s="76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F550" s="71"/>
      <c r="AG550" s="71"/>
      <c r="AH550" s="71"/>
    </row>
    <row r="551" spans="2:34">
      <c r="B551" s="76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F551" s="71"/>
      <c r="AG551" s="71"/>
      <c r="AH551" s="71"/>
    </row>
    <row r="552" spans="2:34">
      <c r="B552" s="76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F552" s="71"/>
      <c r="AG552" s="71"/>
      <c r="AH552" s="71"/>
    </row>
    <row r="553" spans="2:34">
      <c r="B553" s="76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F553" s="71"/>
      <c r="AG553" s="71"/>
      <c r="AH553" s="71"/>
    </row>
    <row r="554" spans="2:34">
      <c r="B554" s="76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F554" s="71"/>
      <c r="AG554" s="71"/>
      <c r="AH554" s="71"/>
    </row>
    <row r="555" spans="2:34">
      <c r="B555" s="76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F555" s="71"/>
      <c r="AG555" s="71"/>
      <c r="AH555" s="71"/>
    </row>
    <row r="556" spans="2:34">
      <c r="B556" s="76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F556" s="71"/>
      <c r="AG556" s="71"/>
      <c r="AH556" s="71"/>
    </row>
    <row r="557" spans="2:34">
      <c r="B557" s="76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F557" s="71"/>
      <c r="AG557" s="71"/>
      <c r="AH557" s="71"/>
    </row>
    <row r="558" spans="2:34">
      <c r="B558" s="76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F558" s="71"/>
      <c r="AG558" s="71"/>
      <c r="AH558" s="71"/>
    </row>
    <row r="559" spans="2:34">
      <c r="B559" s="76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F559" s="71"/>
      <c r="AG559" s="71"/>
      <c r="AH559" s="71"/>
    </row>
    <row r="560" spans="2:34">
      <c r="B560" s="76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F560" s="71"/>
      <c r="AG560" s="71"/>
      <c r="AH560" s="71"/>
    </row>
    <row r="561" spans="2:34">
      <c r="B561" s="76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F561" s="71"/>
      <c r="AG561" s="71"/>
      <c r="AH561" s="71"/>
    </row>
    <row r="562" spans="2:34">
      <c r="B562" s="76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F562" s="71"/>
      <c r="AG562" s="71"/>
      <c r="AH562" s="71"/>
    </row>
    <row r="563" spans="2:34">
      <c r="B563" s="76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F563" s="71"/>
      <c r="AG563" s="71"/>
      <c r="AH563" s="71"/>
    </row>
    <row r="564" spans="2:34">
      <c r="B564" s="76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F564" s="71"/>
      <c r="AG564" s="71"/>
      <c r="AH564" s="71"/>
    </row>
    <row r="565" spans="2:34">
      <c r="B565" s="76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F565" s="71"/>
      <c r="AG565" s="71"/>
      <c r="AH565" s="71"/>
    </row>
    <row r="566" spans="2:34">
      <c r="B566" s="76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F566" s="71"/>
      <c r="AG566" s="71"/>
      <c r="AH566" s="71"/>
    </row>
    <row r="567" spans="2:34">
      <c r="B567" s="76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F567" s="71"/>
      <c r="AG567" s="71"/>
      <c r="AH567" s="71"/>
    </row>
    <row r="568" spans="2:34">
      <c r="B568" s="76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F568" s="71"/>
      <c r="AG568" s="71"/>
      <c r="AH568" s="71"/>
    </row>
    <row r="569" spans="2:34">
      <c r="B569" s="76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F569" s="71"/>
      <c r="AG569" s="71"/>
      <c r="AH569" s="71"/>
    </row>
    <row r="570" spans="2:34">
      <c r="B570" s="76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F570" s="71"/>
      <c r="AG570" s="71"/>
      <c r="AH570" s="71"/>
    </row>
    <row r="571" spans="2:34">
      <c r="B571" s="76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F571" s="71"/>
      <c r="AG571" s="71"/>
      <c r="AH571" s="71"/>
    </row>
    <row r="572" spans="2:34">
      <c r="B572" s="76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F572" s="71"/>
      <c r="AG572" s="71"/>
      <c r="AH572" s="71"/>
    </row>
    <row r="573" spans="2:34"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  <c r="AF573" s="69"/>
      <c r="AG573" s="69"/>
      <c r="AH573" s="69"/>
    </row>
    <row r="582" spans="2:34">
      <c r="B582" s="28"/>
    </row>
    <row r="583" spans="2:34">
      <c r="B583" s="28"/>
    </row>
    <row r="584" spans="2:34">
      <c r="B584" s="28"/>
    </row>
    <row r="585" spans="2:34">
      <c r="B585" s="28"/>
    </row>
    <row r="586" spans="2:34">
      <c r="B586" s="28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B586" s="23"/>
      <c r="AF586" s="22"/>
      <c r="AG586" s="22"/>
      <c r="AH586" s="22"/>
    </row>
    <row r="587" spans="2:34">
      <c r="B587" s="28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B587" s="23"/>
      <c r="AF587" s="22"/>
      <c r="AG587" s="22"/>
      <c r="AH587" s="22"/>
    </row>
    <row r="588" spans="2:34">
      <c r="B588" s="28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B588" s="23"/>
      <c r="AF588" s="23"/>
      <c r="AG588" s="23"/>
      <c r="AH588" s="23"/>
    </row>
    <row r="589" spans="2:34"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  <c r="AB589" s="69"/>
      <c r="AF589" s="69"/>
      <c r="AG589" s="69"/>
      <c r="AH589" s="69"/>
    </row>
    <row r="590" spans="2:34">
      <c r="B590" s="76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F590" s="29"/>
      <c r="AG590" s="29"/>
      <c r="AH590" s="29"/>
    </row>
    <row r="591" spans="2:34">
      <c r="B591" s="76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F591" s="29"/>
      <c r="AG591" s="29"/>
      <c r="AH591" s="29"/>
    </row>
    <row r="592" spans="2:34">
      <c r="B592" s="76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F592" s="29"/>
      <c r="AG592" s="29"/>
      <c r="AH592" s="29"/>
    </row>
    <row r="593" spans="2:34">
      <c r="B593" s="76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F593" s="29"/>
      <c r="AG593" s="29"/>
      <c r="AH593" s="29"/>
    </row>
    <row r="594" spans="2:34">
      <c r="B594" s="76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F594" s="29"/>
      <c r="AG594" s="29"/>
      <c r="AH594" s="29"/>
    </row>
    <row r="595" spans="2:34">
      <c r="B595" s="76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F595" s="29"/>
      <c r="AG595" s="29"/>
      <c r="AH595" s="29"/>
    </row>
    <row r="596" spans="2:34">
      <c r="B596" s="76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8"/>
      <c r="AF596" s="29"/>
      <c r="AG596" s="29"/>
      <c r="AH596" s="29"/>
    </row>
    <row r="597" spans="2:34">
      <c r="B597" s="76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8"/>
      <c r="AF597" s="29"/>
      <c r="AG597" s="29"/>
      <c r="AH597" s="29"/>
    </row>
    <row r="598" spans="2:34">
      <c r="B598" s="76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3"/>
      <c r="AF598" s="29"/>
      <c r="AG598" s="29"/>
      <c r="AH598" s="29"/>
    </row>
    <row r="599" spans="2:34">
      <c r="B599" s="76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69"/>
      <c r="AF599" s="29"/>
      <c r="AG599" s="29"/>
      <c r="AH599" s="29"/>
    </row>
    <row r="600" spans="2:34">
      <c r="B600" s="76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F600" s="29"/>
      <c r="AG600" s="29"/>
      <c r="AH600" s="29"/>
    </row>
    <row r="601" spans="2:34">
      <c r="B601" s="76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F601" s="29"/>
      <c r="AG601" s="29"/>
      <c r="AH601" s="29"/>
    </row>
    <row r="602" spans="2:34">
      <c r="B602" s="76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F602" s="29"/>
      <c r="AG602" s="29"/>
      <c r="AH602" s="29"/>
    </row>
    <row r="603" spans="2:34">
      <c r="B603" s="76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F603" s="29"/>
      <c r="AG603" s="29"/>
      <c r="AH603" s="29"/>
    </row>
    <row r="604" spans="2:34">
      <c r="B604" s="76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F604" s="29"/>
      <c r="AG604" s="29"/>
      <c r="AH604" s="29"/>
    </row>
    <row r="605" spans="2:34">
      <c r="B605" s="76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F605" s="29"/>
      <c r="AG605" s="29"/>
      <c r="AH605" s="29"/>
    </row>
    <row r="606" spans="2:34">
      <c r="B606" s="76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F606" s="29"/>
      <c r="AG606" s="29"/>
      <c r="AH606" s="29"/>
    </row>
    <row r="607" spans="2:34">
      <c r="B607" s="76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F607" s="29"/>
      <c r="AG607" s="29"/>
      <c r="AH607" s="29"/>
    </row>
    <row r="608" spans="2:34">
      <c r="B608" s="76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F608" s="29"/>
      <c r="AG608" s="29"/>
      <c r="AH608" s="29"/>
    </row>
    <row r="609" spans="2:34">
      <c r="B609" s="76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F609" s="29"/>
      <c r="AG609" s="29"/>
      <c r="AH609" s="29"/>
    </row>
    <row r="610" spans="2:34">
      <c r="B610" s="76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F610" s="29"/>
      <c r="AG610" s="29"/>
      <c r="AH610" s="29"/>
    </row>
    <row r="611" spans="2:34">
      <c r="B611" s="76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F611" s="29"/>
      <c r="AG611" s="29"/>
      <c r="AH611" s="29"/>
    </row>
    <row r="612" spans="2:34">
      <c r="B612" s="76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F612" s="29"/>
      <c r="AG612" s="29"/>
      <c r="AH612" s="29"/>
    </row>
    <row r="613" spans="2:34">
      <c r="B613" s="76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F613" s="29"/>
      <c r="AG613" s="29"/>
      <c r="AH613" s="29"/>
    </row>
    <row r="614" spans="2:34">
      <c r="B614" s="76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F614" s="29"/>
      <c r="AG614" s="29"/>
      <c r="AH614" s="29"/>
    </row>
    <row r="615" spans="2:34">
      <c r="B615" s="76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F615" s="29"/>
      <c r="AG615" s="29"/>
      <c r="AH615" s="29"/>
    </row>
    <row r="616" spans="2:34">
      <c r="B616" s="76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F616" s="29"/>
      <c r="AG616" s="29"/>
      <c r="AH616" s="29"/>
    </row>
    <row r="617" spans="2:34">
      <c r="B617" s="76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F617" s="29"/>
      <c r="AG617" s="29"/>
      <c r="AH617" s="29"/>
    </row>
    <row r="618" spans="2:34">
      <c r="B618" s="76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F618" s="29"/>
      <c r="AG618" s="29"/>
      <c r="AH618" s="29"/>
    </row>
    <row r="619" spans="2:34">
      <c r="B619" s="76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F619" s="29"/>
      <c r="AG619" s="29"/>
      <c r="AH619" s="29"/>
    </row>
    <row r="620" spans="2:34">
      <c r="B620" s="76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F620" s="29"/>
      <c r="AG620" s="29"/>
      <c r="AH620" s="29"/>
    </row>
    <row r="621" spans="2:34">
      <c r="B621" s="76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F621" s="29"/>
      <c r="AG621" s="29"/>
      <c r="AH621" s="29"/>
    </row>
    <row r="622" spans="2:34">
      <c r="B622" s="76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F622" s="29"/>
      <c r="AG622" s="29"/>
      <c r="AH622" s="29"/>
    </row>
    <row r="623" spans="2:34">
      <c r="B623" s="76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F623" s="29"/>
      <c r="AG623" s="29"/>
      <c r="AH623" s="29"/>
    </row>
    <row r="624" spans="2:34">
      <c r="B624" s="76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F624" s="29"/>
      <c r="AG624" s="29"/>
      <c r="AH624" s="29"/>
    </row>
    <row r="625" spans="2:34">
      <c r="B625" s="76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F625" s="29"/>
      <c r="AG625" s="29"/>
      <c r="AH625" s="29"/>
    </row>
    <row r="626" spans="2:34">
      <c r="B626" s="76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F626" s="29"/>
      <c r="AG626" s="29"/>
      <c r="AH626" s="29"/>
    </row>
    <row r="627" spans="2:34">
      <c r="B627" s="76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F627" s="29"/>
      <c r="AG627" s="29"/>
      <c r="AH627" s="29"/>
    </row>
    <row r="628" spans="2:34">
      <c r="B628" s="76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F628" s="29"/>
      <c r="AG628" s="29"/>
      <c r="AH628" s="29"/>
    </row>
    <row r="629" spans="2:34">
      <c r="B629" s="76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F629" s="29"/>
      <c r="AG629" s="29"/>
      <c r="AH629" s="29"/>
    </row>
    <row r="630" spans="2:34">
      <c r="B630" s="76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F630" s="29"/>
      <c r="AG630" s="29"/>
      <c r="AH630" s="29"/>
    </row>
    <row r="631" spans="2:34">
      <c r="B631" s="76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F631" s="29"/>
      <c r="AG631" s="29"/>
      <c r="AH631" s="29"/>
    </row>
    <row r="632" spans="2:34">
      <c r="B632" s="76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F632" s="29"/>
      <c r="AG632" s="29"/>
      <c r="AH632" s="29"/>
    </row>
    <row r="633" spans="2:34">
      <c r="B633" s="76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F633" s="29"/>
      <c r="AG633" s="29"/>
      <c r="AH633" s="29"/>
    </row>
    <row r="634" spans="2:34">
      <c r="B634" s="76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F634" s="29"/>
      <c r="AG634" s="29"/>
      <c r="AH634" s="29"/>
    </row>
    <row r="635" spans="2:34">
      <c r="B635" s="76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F635" s="29"/>
      <c r="AG635" s="29"/>
      <c r="AH635" s="29"/>
    </row>
    <row r="636" spans="2:34">
      <c r="B636" s="76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F636" s="29"/>
      <c r="AG636" s="29"/>
      <c r="AH636" s="29"/>
    </row>
    <row r="637" spans="2:34">
      <c r="B637" s="76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F637" s="29"/>
      <c r="AG637" s="29"/>
      <c r="AH637" s="29"/>
    </row>
    <row r="638" spans="2:34">
      <c r="B638" s="76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F638" s="29"/>
      <c r="AG638" s="29"/>
      <c r="AH638" s="29"/>
    </row>
    <row r="639" spans="2:34">
      <c r="B639" s="76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F639" s="29"/>
      <c r="AG639" s="29"/>
      <c r="AH639" s="29"/>
    </row>
    <row r="640" spans="2:34">
      <c r="B640" s="76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F640" s="29"/>
      <c r="AG640" s="29"/>
      <c r="AH640" s="29"/>
    </row>
    <row r="641" spans="2:34">
      <c r="B641" s="76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F641" s="29"/>
      <c r="AG641" s="29"/>
      <c r="AH641" s="29"/>
    </row>
    <row r="642" spans="2:34">
      <c r="B642" s="76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F642" s="29"/>
      <c r="AG642" s="29"/>
      <c r="AH642" s="29"/>
    </row>
    <row r="643" spans="2:34">
      <c r="B643" s="76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F643" s="29"/>
      <c r="AG643" s="29"/>
      <c r="AH643" s="29"/>
    </row>
    <row r="644" spans="2:34">
      <c r="B644" s="76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F644" s="29"/>
      <c r="AG644" s="29"/>
      <c r="AH644" s="29"/>
    </row>
    <row r="645" spans="2:34">
      <c r="B645" s="76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F645" s="29"/>
      <c r="AG645" s="29"/>
      <c r="AH645" s="29"/>
    </row>
    <row r="646" spans="2:34">
      <c r="B646" s="76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F646" s="29"/>
      <c r="AG646" s="29"/>
      <c r="AH646" s="29"/>
    </row>
    <row r="647" spans="2:34">
      <c r="B647" s="76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F647" s="29"/>
      <c r="AG647" s="29"/>
      <c r="AH647" s="29"/>
    </row>
    <row r="648" spans="2:34">
      <c r="B648" s="76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F648" s="29"/>
      <c r="AG648" s="29"/>
      <c r="AH648" s="29"/>
    </row>
    <row r="649" spans="2:34">
      <c r="B649" s="76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F649" s="29"/>
      <c r="AG649" s="29"/>
      <c r="AH649" s="29"/>
    </row>
    <row r="650" spans="2:34">
      <c r="B650" s="76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F650" s="29"/>
      <c r="AG650" s="29"/>
      <c r="AH650" s="29"/>
    </row>
    <row r="651" spans="2:34">
      <c r="B651" s="76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F651" s="29"/>
      <c r="AG651" s="29"/>
      <c r="AH651" s="29"/>
    </row>
    <row r="652" spans="2:34">
      <c r="B652" s="76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F652" s="29"/>
      <c r="AG652" s="29"/>
      <c r="AH652" s="29"/>
    </row>
    <row r="653" spans="2:34">
      <c r="B653" s="76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F653" s="29"/>
      <c r="AG653" s="29"/>
      <c r="AH653" s="29"/>
    </row>
    <row r="654" spans="2:34">
      <c r="B654" s="76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F654" s="29"/>
      <c r="AG654" s="29"/>
      <c r="AH654" s="29"/>
    </row>
    <row r="655" spans="2:34">
      <c r="B655" s="76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F655" s="29"/>
      <c r="AG655" s="29"/>
      <c r="AH655" s="29"/>
    </row>
    <row r="656" spans="2:34">
      <c r="B656" s="76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F656" s="29"/>
      <c r="AG656" s="29"/>
      <c r="AH656" s="29"/>
    </row>
    <row r="657" spans="2:34">
      <c r="B657" s="76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F657" s="29"/>
      <c r="AG657" s="29"/>
      <c r="AH657" s="29"/>
    </row>
    <row r="658" spans="2:34">
      <c r="B658" s="76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F658" s="29"/>
      <c r="AG658" s="29"/>
      <c r="AH658" s="29"/>
    </row>
    <row r="659" spans="2:34">
      <c r="B659" s="76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F659" s="29"/>
      <c r="AG659" s="29"/>
      <c r="AH659" s="29"/>
    </row>
    <row r="660" spans="2:34">
      <c r="B660" s="76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F660" s="29"/>
      <c r="AG660" s="29"/>
      <c r="AH660" s="29"/>
    </row>
    <row r="661" spans="2:34">
      <c r="B661" s="76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F661" s="29"/>
      <c r="AG661" s="29"/>
      <c r="AH661" s="29"/>
    </row>
    <row r="662" spans="2:34">
      <c r="B662" s="76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F662" s="29"/>
      <c r="AG662" s="29"/>
      <c r="AH662" s="29"/>
    </row>
    <row r="663" spans="2:34">
      <c r="B663" s="76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F663" s="29"/>
      <c r="AG663" s="29"/>
      <c r="AH663" s="29"/>
    </row>
    <row r="664" spans="2:34">
      <c r="B664" s="76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F664" s="29"/>
      <c r="AG664" s="29"/>
      <c r="AH664" s="29"/>
    </row>
    <row r="665" spans="2:34">
      <c r="B665" s="76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F665" s="29"/>
      <c r="AG665" s="29"/>
      <c r="AH665" s="29"/>
    </row>
    <row r="666" spans="2:34">
      <c r="B666" s="76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F666" s="29"/>
      <c r="AG666" s="29"/>
      <c r="AH666" s="29"/>
    </row>
    <row r="667" spans="2:34">
      <c r="B667" s="76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F667" s="29"/>
      <c r="AG667" s="29"/>
      <c r="AH667" s="29"/>
    </row>
    <row r="668" spans="2:34">
      <c r="B668" s="76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F668" s="29"/>
      <c r="AG668" s="29"/>
      <c r="AH668" s="29"/>
    </row>
    <row r="669" spans="2:34">
      <c r="B669" s="76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F669" s="29"/>
      <c r="AG669" s="29"/>
      <c r="AH669" s="29"/>
    </row>
    <row r="670" spans="2:34">
      <c r="B670" s="76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F670" s="29"/>
      <c r="AG670" s="29"/>
      <c r="AH670" s="29"/>
    </row>
    <row r="671" spans="2:34">
      <c r="B671" s="76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F671" s="29"/>
      <c r="AG671" s="29"/>
      <c r="AH671" s="29"/>
    </row>
    <row r="672" spans="2:34">
      <c r="B672" s="76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F672" s="29"/>
      <c r="AG672" s="29"/>
      <c r="AH672" s="29"/>
    </row>
    <row r="673" spans="2:34">
      <c r="B673" s="76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F673" s="29"/>
      <c r="AG673" s="29"/>
      <c r="AH673" s="29"/>
    </row>
    <row r="674" spans="2:34">
      <c r="B674" s="76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F674" s="29"/>
      <c r="AG674" s="29"/>
      <c r="AH674" s="29"/>
    </row>
    <row r="675" spans="2:34">
      <c r="B675" s="76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F675" s="29"/>
      <c r="AG675" s="29"/>
      <c r="AH675" s="29"/>
    </row>
    <row r="676" spans="2:34">
      <c r="B676" s="76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F676" s="29"/>
      <c r="AG676" s="29"/>
      <c r="AH676" s="29"/>
    </row>
    <row r="677" spans="2:34">
      <c r="B677" s="76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F677" s="29"/>
      <c r="AG677" s="29"/>
      <c r="AH677" s="29"/>
    </row>
    <row r="678" spans="2:34">
      <c r="B678" s="76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F678" s="29"/>
      <c r="AG678" s="29"/>
      <c r="AH678" s="29"/>
    </row>
    <row r="679" spans="2:34">
      <c r="B679" s="76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F679" s="29"/>
      <c r="AG679" s="29"/>
      <c r="AH679" s="29"/>
    </row>
    <row r="680" spans="2:34">
      <c r="B680" s="76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F680" s="29"/>
      <c r="AG680" s="29"/>
      <c r="AH680" s="29"/>
    </row>
    <row r="681" spans="2:34">
      <c r="B681" s="76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F681" s="29"/>
      <c r="AG681" s="29"/>
      <c r="AH681" s="29"/>
    </row>
    <row r="682" spans="2:34">
      <c r="B682" s="76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F682" s="29"/>
      <c r="AG682" s="29"/>
      <c r="AH682" s="29"/>
    </row>
    <row r="683" spans="2:34">
      <c r="B683" s="76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F683" s="29"/>
      <c r="AG683" s="29"/>
      <c r="AH683" s="29"/>
    </row>
    <row r="684" spans="2:34">
      <c r="B684" s="76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F684" s="29"/>
      <c r="AG684" s="29"/>
      <c r="AH684" s="29"/>
    </row>
    <row r="685" spans="2:34">
      <c r="B685" s="76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F685" s="29"/>
      <c r="AG685" s="29"/>
      <c r="AH685" s="29"/>
    </row>
    <row r="686" spans="2:34">
      <c r="B686" s="76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F686" s="29"/>
      <c r="AG686" s="29"/>
      <c r="AH686" s="29"/>
    </row>
    <row r="687" spans="2:34">
      <c r="B687" s="76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F687" s="29"/>
      <c r="AG687" s="29"/>
      <c r="AH687" s="29"/>
    </row>
    <row r="688" spans="2:34">
      <c r="B688" s="76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F688" s="29"/>
      <c r="AG688" s="29"/>
      <c r="AH688" s="29"/>
    </row>
    <row r="689" spans="2:34">
      <c r="B689" s="76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F689" s="29"/>
      <c r="AG689" s="29"/>
      <c r="AH689" s="29"/>
    </row>
    <row r="690" spans="2:34">
      <c r="B690" s="76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F690" s="29"/>
      <c r="AG690" s="29"/>
      <c r="AH690" s="29"/>
    </row>
    <row r="691" spans="2:34">
      <c r="B691" s="76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F691" s="29"/>
      <c r="AG691" s="29"/>
      <c r="AH691" s="29"/>
    </row>
    <row r="692" spans="2:34">
      <c r="B692" s="76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F692" s="29"/>
      <c r="AG692" s="29"/>
      <c r="AH692" s="29"/>
    </row>
    <row r="693" spans="2:34">
      <c r="B693" s="76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F693" s="29"/>
      <c r="AG693" s="29"/>
      <c r="AH693" s="29"/>
    </row>
    <row r="694" spans="2:34">
      <c r="B694" s="76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F694" s="29"/>
      <c r="AG694" s="29"/>
      <c r="AH694" s="29"/>
    </row>
    <row r="695" spans="2:34">
      <c r="B695" s="76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F695" s="29"/>
      <c r="AG695" s="29"/>
      <c r="AH695" s="29"/>
    </row>
    <row r="696" spans="2:34">
      <c r="B696" s="76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F696" s="29"/>
      <c r="AG696" s="29"/>
      <c r="AH696" s="29"/>
    </row>
    <row r="697" spans="2:34">
      <c r="B697" s="76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F697" s="29"/>
      <c r="AG697" s="29"/>
      <c r="AH697" s="29"/>
    </row>
    <row r="698" spans="2:34">
      <c r="B698" s="76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F698" s="29"/>
      <c r="AG698" s="29"/>
      <c r="AH698" s="29"/>
    </row>
    <row r="699" spans="2:34">
      <c r="B699" s="76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F699" s="29"/>
      <c r="AG699" s="29"/>
      <c r="AH699" s="29"/>
    </row>
    <row r="700" spans="2:34">
      <c r="B700" s="76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F700" s="29"/>
      <c r="AG700" s="29"/>
      <c r="AH700" s="29"/>
    </row>
    <row r="701" spans="2:34">
      <c r="B701" s="76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F701" s="29"/>
      <c r="AG701" s="29"/>
      <c r="AH701" s="29"/>
    </row>
    <row r="702" spans="2:34">
      <c r="B702" s="76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F702" s="29"/>
      <c r="AG702" s="29"/>
      <c r="AH702" s="29"/>
    </row>
    <row r="703" spans="2:34">
      <c r="B703" s="76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F703" s="29"/>
      <c r="AG703" s="29"/>
      <c r="AH703" s="29"/>
    </row>
    <row r="704" spans="2:34">
      <c r="B704" s="76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F704" s="29"/>
      <c r="AG704" s="29"/>
      <c r="AH704" s="29"/>
    </row>
    <row r="705" spans="2:34">
      <c r="B705" s="76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F705" s="29"/>
      <c r="AG705" s="29"/>
      <c r="AH705" s="29"/>
    </row>
    <row r="706" spans="2:34">
      <c r="B706" s="76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F706" s="29"/>
      <c r="AG706" s="29"/>
      <c r="AH706" s="29"/>
    </row>
    <row r="707" spans="2:34">
      <c r="B707" s="76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F707" s="29"/>
      <c r="AG707" s="29"/>
      <c r="AH707" s="29"/>
    </row>
    <row r="708" spans="2:34">
      <c r="B708" s="76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F708" s="29"/>
      <c r="AG708" s="29"/>
      <c r="AH708" s="29"/>
    </row>
    <row r="709" spans="2:34">
      <c r="B709" s="76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F709" s="29"/>
      <c r="AG709" s="29"/>
      <c r="AH709" s="29"/>
    </row>
    <row r="710" spans="2:34">
      <c r="B710" s="76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F710" s="29"/>
      <c r="AG710" s="29"/>
      <c r="AH710" s="29"/>
    </row>
    <row r="711" spans="2:34">
      <c r="B711" s="76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F711" s="29"/>
      <c r="AG711" s="29"/>
      <c r="AH711" s="29"/>
    </row>
    <row r="712" spans="2:34">
      <c r="B712" s="76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F712" s="29"/>
      <c r="AG712" s="29"/>
      <c r="AH712" s="29"/>
    </row>
    <row r="713" spans="2:34">
      <c r="B713" s="76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F713" s="29"/>
      <c r="AG713" s="29"/>
      <c r="AH713" s="29"/>
    </row>
    <row r="714" spans="2:34">
      <c r="B714" s="76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F714" s="29"/>
      <c r="AG714" s="29"/>
      <c r="AH714" s="29"/>
    </row>
    <row r="715" spans="2:34">
      <c r="B715" s="76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F715" s="29"/>
      <c r="AG715" s="29"/>
      <c r="AH715" s="29"/>
    </row>
    <row r="716" spans="2:34">
      <c r="B716" s="76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F716" s="29"/>
      <c r="AG716" s="29"/>
      <c r="AH716" s="29"/>
    </row>
    <row r="717" spans="2:34">
      <c r="B717" s="76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F717" s="29"/>
      <c r="AG717" s="29"/>
      <c r="AH717" s="29"/>
    </row>
    <row r="718" spans="2:34">
      <c r="B718" s="76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F718" s="29"/>
      <c r="AG718" s="29"/>
      <c r="AH718" s="29"/>
    </row>
    <row r="719" spans="2:34">
      <c r="B719" s="76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F719" s="29"/>
      <c r="AG719" s="29"/>
      <c r="AH719" s="29"/>
    </row>
    <row r="720" spans="2:34">
      <c r="B720" s="76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F720" s="29"/>
      <c r="AG720" s="29"/>
      <c r="AH720" s="29"/>
    </row>
    <row r="721" spans="2:34">
      <c r="B721" s="76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F721" s="29"/>
      <c r="AG721" s="29"/>
      <c r="AH721" s="29"/>
    </row>
    <row r="722" spans="2:34">
      <c r="B722" s="76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F722" s="29"/>
      <c r="AG722" s="29"/>
      <c r="AH722" s="29"/>
    </row>
    <row r="723" spans="2:34">
      <c r="B723" s="76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F723" s="29"/>
      <c r="AG723" s="29"/>
      <c r="AH723" s="29"/>
    </row>
    <row r="724" spans="2:34">
      <c r="B724" s="76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F724" s="29"/>
      <c r="AG724" s="29"/>
      <c r="AH724" s="29"/>
    </row>
    <row r="725" spans="2:34">
      <c r="B725" s="76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F725" s="29"/>
      <c r="AG725" s="29"/>
      <c r="AH725" s="29"/>
    </row>
    <row r="726" spans="2:34">
      <c r="B726" s="76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F726" s="29"/>
      <c r="AG726" s="29"/>
      <c r="AH726" s="29"/>
    </row>
    <row r="727" spans="2:34">
      <c r="B727" s="76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F727" s="29"/>
      <c r="AG727" s="29"/>
      <c r="AH727" s="29"/>
    </row>
    <row r="728" spans="2:34">
      <c r="B728" s="76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F728" s="29"/>
      <c r="AG728" s="29"/>
      <c r="AH728" s="29"/>
    </row>
    <row r="729" spans="2:34">
      <c r="B729" s="76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F729" s="29"/>
      <c r="AG729" s="29"/>
      <c r="AH729" s="29"/>
    </row>
    <row r="730" spans="2:34">
      <c r="B730" s="76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F730" s="29"/>
      <c r="AG730" s="29"/>
      <c r="AH730" s="29"/>
    </row>
    <row r="731" spans="2:34">
      <c r="B731" s="76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F731" s="29"/>
      <c r="AG731" s="29"/>
      <c r="AH731" s="29"/>
    </row>
    <row r="732" spans="2:34">
      <c r="B732" s="76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F732" s="29"/>
      <c r="AG732" s="29"/>
      <c r="AH732" s="29"/>
    </row>
    <row r="733" spans="2:34">
      <c r="B733" s="76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F733" s="29"/>
      <c r="AG733" s="29"/>
      <c r="AH733" s="29"/>
    </row>
    <row r="734" spans="2:34">
      <c r="B734" s="76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F734" s="29"/>
      <c r="AG734" s="29"/>
      <c r="AH734" s="29"/>
    </row>
    <row r="735" spans="2:34">
      <c r="B735" s="76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F735" s="29"/>
      <c r="AG735" s="29"/>
      <c r="AH735" s="29"/>
    </row>
    <row r="736" spans="2:34">
      <c r="B736" s="76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F736" s="29"/>
      <c r="AG736" s="29"/>
      <c r="AH736" s="29"/>
    </row>
    <row r="737" spans="2:34">
      <c r="B737" s="76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F737" s="29"/>
      <c r="AG737" s="29"/>
      <c r="AH737" s="29"/>
    </row>
    <row r="738" spans="2:34">
      <c r="B738" s="76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F738" s="29"/>
      <c r="AG738" s="29"/>
      <c r="AH738" s="29"/>
    </row>
    <row r="739" spans="2:34"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  <c r="AA739" s="29"/>
      <c r="AF739" s="69"/>
      <c r="AG739" s="69"/>
      <c r="AH739" s="69"/>
    </row>
    <row r="740" spans="2:34"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  <c r="AA740" s="29"/>
      <c r="AF740" s="69"/>
      <c r="AG740" s="69"/>
      <c r="AH740" s="69"/>
    </row>
    <row r="741" spans="2:34"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  <c r="AA741" s="29"/>
      <c r="AF741" s="69"/>
      <c r="AG741" s="69"/>
      <c r="AH741" s="69"/>
    </row>
    <row r="742" spans="2:34"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  <c r="AA742" s="29"/>
      <c r="AF742" s="69"/>
      <c r="AG742" s="69"/>
      <c r="AH742" s="69"/>
    </row>
    <row r="743" spans="2:34">
      <c r="AA743" s="29"/>
    </row>
    <row r="744" spans="2:34">
      <c r="AA744" s="29"/>
    </row>
    <row r="745" spans="2:34">
      <c r="AA745" s="29"/>
    </row>
    <row r="746" spans="2:34">
      <c r="AA746" s="29"/>
    </row>
    <row r="747" spans="2:34">
      <c r="AA747" s="29"/>
    </row>
    <row r="748" spans="2:34">
      <c r="AA748" s="29"/>
    </row>
    <row r="749" spans="2:34">
      <c r="AA749" s="69"/>
    </row>
    <row r="750" spans="2:34">
      <c r="AA750" s="69"/>
    </row>
    <row r="751" spans="2:34">
      <c r="AA751" s="69"/>
    </row>
    <row r="752" spans="2:34">
      <c r="AA752" s="69"/>
    </row>
  </sheetData>
  <mergeCells count="8">
    <mergeCell ref="B1:AD1"/>
    <mergeCell ref="B2:AD2"/>
    <mergeCell ref="B3:AD3"/>
    <mergeCell ref="AA109:AD109"/>
    <mergeCell ref="AA8:AD8"/>
    <mergeCell ref="AA49:AD49"/>
    <mergeCell ref="AA91:AD91"/>
    <mergeCell ref="AA100:AD100"/>
  </mergeCells>
  <phoneticPr fontId="0" type="noConversion"/>
  <pageMargins left="0.4" right="0.4" top="0.3" bottom="0.5" header="0.5" footer="0.5"/>
  <pageSetup scale="64" fitToHeight="0" orientation="landscape"/>
  <headerFooter alignWithMargins="0"/>
  <rowBreaks count="8" manualBreakCount="8">
    <brk id="47" max="33" man="1"/>
    <brk id="88" max="33" man="1"/>
    <brk id="134" max="16383" man="1"/>
    <brk id="174" max="16383" man="1"/>
    <brk id="256" max="16383" man="1"/>
    <brk id="335" max="16383" man="1"/>
    <brk id="415" max="16383" man="1"/>
    <brk id="497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59</vt:i4>
      </vt:variant>
      <vt:variant>
        <vt:lpstr>Named Ranges</vt:lpstr>
      </vt:variant>
      <vt:variant>
        <vt:i4>19</vt:i4>
      </vt:variant>
    </vt:vector>
  </HeadingPairs>
  <TitlesOfParts>
    <vt:vector size="100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Tables 1</vt:lpstr>
      <vt:lpstr>Tables 2</vt:lpstr>
      <vt:lpstr>Tables 3</vt:lpstr>
      <vt:lpstr>Tables 4</vt:lpstr>
      <vt:lpstr>Tables 5</vt:lpstr>
      <vt:lpstr>Tables 6</vt:lpstr>
      <vt:lpstr>data for charts</vt:lpstr>
      <vt:lpstr>ESP-DMU</vt:lpstr>
      <vt:lpstr>BLAST-USIT</vt:lpstr>
      <vt:lpstr>DOE21D</vt:lpstr>
      <vt:lpstr>SRES-SUN</vt:lpstr>
      <vt:lpstr>SRES-BRE</vt:lpstr>
      <vt:lpstr>S3PAS</vt:lpstr>
      <vt:lpstr>TRNSYS</vt:lpstr>
      <vt:lpstr>TASE</vt:lpstr>
      <vt:lpstr>Fig B8-1 Ann Incident Solar</vt:lpstr>
      <vt:lpstr>Fig B8-2 Ann SolRad Unshaded</vt:lpstr>
      <vt:lpstr>Fig B8-3 Ann SolRad Shaded</vt:lpstr>
      <vt:lpstr>Fig B8-4 Trans Coeff</vt:lpstr>
      <vt:lpstr>Fig B8-5 OH&amp;Fin Shade Coeff</vt:lpstr>
      <vt:lpstr>Fig B8-6 Lomass Ann Heat</vt:lpstr>
      <vt:lpstr>Fig B8-7 Lomass Ann Cool</vt:lpstr>
      <vt:lpstr>Fig B8-8 Lomass Peak Heat</vt:lpstr>
      <vt:lpstr>Fig B8-9 Lomass Peak Cool</vt:lpstr>
      <vt:lpstr>Fig B8-10 Himass Ann Heat</vt:lpstr>
      <vt:lpstr>Fig B8-11 Himass Ann Cool</vt:lpstr>
      <vt:lpstr>Fig B8-12 Himass Peak Heat</vt:lpstr>
      <vt:lpstr>Fig B8-13 Himass Peak Cool</vt:lpstr>
      <vt:lpstr>Fig B8-14 FF Maximum Temp</vt:lpstr>
      <vt:lpstr>Fig B8-15 FF Minimum Temp</vt:lpstr>
      <vt:lpstr>Fig B8-16 FF Average Temp</vt:lpstr>
      <vt:lpstr>Fig B8-17 Delta-S Shade-Load</vt:lpstr>
      <vt:lpstr>Fig B8-18 Delta-S Shade-Peak</vt:lpstr>
      <vt:lpstr>Fig B8-19 Delta-E&amp;W-Load</vt:lpstr>
      <vt:lpstr>Fig B8-20 Delta-E&amp;W-Peak</vt:lpstr>
      <vt:lpstr>Fig B8-21 Delta-E&amp;WShade-Load</vt:lpstr>
      <vt:lpstr>Fig B8-22 Delta-E&amp;WShade-Peak</vt:lpstr>
      <vt:lpstr>Fig B8-23 Delta-TSetback-Heat</vt:lpstr>
      <vt:lpstr>Fig B8-24 Delta-TSetback-Peak</vt:lpstr>
      <vt:lpstr>Fig B8-25 Delta-VentCool-Load</vt:lpstr>
      <vt:lpstr>Fig B8-26 Delta-VentCool-Peak</vt:lpstr>
      <vt:lpstr>Fig B8-27 Delta-Sunspace-Load</vt:lpstr>
      <vt:lpstr>Fig B8-28 Delta-Sunspace-Peak</vt:lpstr>
      <vt:lpstr>Fig B8-29 Delta-Mass Effect-Ann</vt:lpstr>
      <vt:lpstr>Fig B8-30 Delta-Mass Effect-Pk</vt:lpstr>
      <vt:lpstr>Fig B8-31 Delta-S Win-Ann</vt:lpstr>
      <vt:lpstr>Fig B8-32 Delta-S Win-Peak</vt:lpstr>
      <vt:lpstr>Fig B8-33 Indepth 1</vt:lpstr>
      <vt:lpstr>Fig B8-34 Indepth 2</vt:lpstr>
      <vt:lpstr>Fig B8-35 Indepth 3</vt:lpstr>
      <vt:lpstr>Fig B8-36 Indepth 4</vt:lpstr>
      <vt:lpstr>Fig B8-37 Indepth 5</vt:lpstr>
      <vt:lpstr>Fig B8-38 Indepth 6</vt:lpstr>
      <vt:lpstr>Fig B8-39 Indepth 7</vt:lpstr>
      <vt:lpstr>Fig B8-40 Indepth 8</vt:lpstr>
      <vt:lpstr>Fig B8-41 Indepth Delta 1</vt:lpstr>
      <vt:lpstr>Fig B8-42 Indepth Delta 2</vt:lpstr>
      <vt:lpstr>Fig B8-43 Indepth Delta 3</vt:lpstr>
      <vt:lpstr>Fig B8-44 Indepth Delta 4</vt:lpstr>
      <vt:lpstr>Fig B8-45 Indepth Delta 5</vt:lpstr>
      <vt:lpstr>Fig B8-46 Indepth Delta 6</vt:lpstr>
      <vt:lpstr>Fig B8-47 Indepth 9</vt:lpstr>
      <vt:lpstr>Fig B8-48 Indepth 10</vt:lpstr>
      <vt:lpstr>Fig B8-49 Indepth 11</vt:lpstr>
      <vt:lpstr>Fig B8-50 Indepth 12</vt:lpstr>
      <vt:lpstr>Fig B8-51 Indepth Delta 7</vt:lpstr>
      <vt:lpstr>Fig B8-52 Indepth Delta 8</vt:lpstr>
      <vt:lpstr>Fig B8-53 Hrly-Temp Freq</vt:lpstr>
      <vt:lpstr>Fig B8-54 Hrly-IncidentSol-S</vt:lpstr>
      <vt:lpstr>Fig B8-55 Hrly-IncidentSol-W</vt:lpstr>
      <vt:lpstr>Fig B8-56 Hrly-FF Temp-ColdDay</vt:lpstr>
      <vt:lpstr>Fig B8-57 Hrly-FF Temp-HotDay</vt:lpstr>
      <vt:lpstr>Fig B8-58 Hrly-Loads-Case600</vt:lpstr>
      <vt:lpstr>Fig B8-59 Hrly-Loads-Case900</vt:lpstr>
      <vt:lpstr>'Figure List'!Print_Area</vt:lpstr>
      <vt:lpstr>'Program List'!Print_Area</vt:lpstr>
      <vt:lpstr>'Read Me'!Print_Area</vt:lpstr>
      <vt:lpstr>'Table List'!Print_Area</vt:lpstr>
      <vt:lpstr>'Tables 1'!Print_Area</vt:lpstr>
      <vt:lpstr>'Tables 2'!Print_Area</vt:lpstr>
      <vt:lpstr>'Tables 3'!Print_Area</vt:lpstr>
      <vt:lpstr>'Tables 4'!Print_Area</vt:lpstr>
      <vt:lpstr>'Tables 5'!Print_Area</vt:lpstr>
      <vt:lpstr>'Tables 6'!Print_Area</vt:lpstr>
      <vt:lpstr>'Title Page'!Print_Area</vt:lpstr>
      <vt:lpstr>'Figure List'!Print_Titles</vt:lpstr>
      <vt:lpstr>'Table List'!Print_Titles</vt:lpstr>
      <vt:lpstr>'Tables 1'!Print_Titles</vt:lpstr>
      <vt:lpstr>'Tables 2'!Print_Titles</vt:lpstr>
      <vt:lpstr>'Tables 3'!Print_Titles</vt:lpstr>
      <vt:lpstr>'Tables 4'!Print_Titles</vt:lpstr>
      <vt:lpstr>'Tables 5'!Print_Titles</vt:lpstr>
      <vt:lpstr>'Tables 6'!Print_Titles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David Goldwasser</cp:lastModifiedBy>
  <cp:lastPrinted>2014-11-10T20:29:01Z</cp:lastPrinted>
  <dcterms:created xsi:type="dcterms:W3CDTF">1999-11-02T18:01:56Z</dcterms:created>
  <dcterms:modified xsi:type="dcterms:W3CDTF">2019-12-12T01:23:12Z</dcterms:modified>
</cp:coreProperties>
</file>