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24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26.xml" ContentType="application/vnd.openxmlformats-officedocument.drawingml.chart+xml"/>
  <Override PartName="/xl/drawings/drawing5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0" yWindow="-20" windowWidth="38400" windowHeight="23460" tabRatio="638" activeTab="14"/>
  </bookViews>
  <sheets>
    <sheet name="Read Me" sheetId="77" r:id="rId1"/>
    <sheet name="Adding Results" sheetId="78" r:id="rId2"/>
    <sheet name="YourData" sheetId="56" r:id="rId3"/>
    <sheet name="Title Page" sheetId="75" r:id="rId4"/>
    <sheet name="Program List" sheetId="76" r:id="rId5"/>
    <sheet name="Table List" sheetId="79" r:id="rId6"/>
    <sheet name="Figure List" sheetId="80" r:id="rId7"/>
    <sheet name="Q-Prt1" sheetId="68" r:id="rId8"/>
    <sheet name="Q-Prt2" sheetId="73" r:id="rId9"/>
    <sheet name="Q-Prt3" sheetId="69" r:id="rId10"/>
    <sheet name="Q-Prt4" sheetId="70" r:id="rId11"/>
    <sheet name="Q-Prt5" sheetId="71" r:id="rId12"/>
    <sheet name="Q-Prt6" sheetId="72" r:id="rId13"/>
    <sheet name="Q-Prt7" sheetId="74" r:id="rId14"/>
    <sheet name="Fig B16.5.1-1 COP" sheetId="32" r:id="rId15"/>
    <sheet name="Fig B16.5.1-2 COPvar" sheetId="33" r:id="rId16"/>
    <sheet name="Fig B16.5.1-3 delCOP" sheetId="35" r:id="rId17"/>
    <sheet name="Fig B16.5.1-4 Qtot" sheetId="37" r:id="rId18"/>
    <sheet name="Fig B16.5.1-5 dQtot" sheetId="41" r:id="rId19"/>
    <sheet name="Fig B16.5.1-6 Qcomp" sheetId="38" r:id="rId20"/>
    <sheet name="Fig B16.5.1-7 dQcomp" sheetId="42" r:id="rId21"/>
    <sheet name="Fig B16.5.1-8 Qidfan" sheetId="39" r:id="rId22"/>
    <sheet name="Fig B16.5.1-9 dQidfan" sheetId="43" r:id="rId23"/>
    <sheet name="Fig B16.5.1-10 Qodfan" sheetId="40" r:id="rId24"/>
    <sheet name="Fig B16.5.1-11 dQodfan" sheetId="44" r:id="rId25"/>
    <sheet name="Fig B16.5.1-12 QCtot" sheetId="45" r:id="rId26"/>
    <sheet name="Fig B16.5.1-13 dQCtot" sheetId="48" r:id="rId27"/>
    <sheet name="Fig B16.5.1-14 QCsens" sheetId="46" r:id="rId28"/>
    <sheet name="Fig B16.5.1-15 dQCsens" sheetId="49" r:id="rId29"/>
    <sheet name="Fig B16.5.1-16 QClat" sheetId="47" r:id="rId30"/>
    <sheet name="Fig B16.5.1-17 dQClat" sheetId="50" r:id="rId31"/>
    <sheet name="Fig B16.5.1-18 IDB" sheetId="20" r:id="rId32"/>
    <sheet name="Fig B16.5.1-19 IDBvar" sheetId="21" r:id="rId33"/>
    <sheet name="Fig B16.5.1-20 Humrat" sheetId="23" r:id="rId34"/>
    <sheet name="Fig B16.5.1-21 Humratvar" sheetId="25" r:id="rId35"/>
    <sheet name="Fig B16.5.1-22 QZtot" sheetId="27" r:id="rId36"/>
    <sheet name="Fig B16.5.1-23 QZsens" sheetId="28" r:id="rId37"/>
    <sheet name="Fig B16.5.1-24 QZlat" sheetId="30" r:id="rId38"/>
    <sheet name="Fig B16.5.1-25 Qfan" sheetId="51" r:id="rId39"/>
    <sheet name="Fig B16.5.1-26 QCL-QZL" sheetId="52" r:id="rId40"/>
    <sheet name="A" sheetId="1" r:id="rId41"/>
    <sheet name="Q" sheetId="17" r:id="rId42"/>
    <sheet name="Data-Electr" sheetId="36" r:id="rId43"/>
    <sheet name="Data-COP" sheetId="31" r:id="rId44"/>
    <sheet name="Data-Loads" sheetId="26" r:id="rId45"/>
    <sheet name="Data-Delta" sheetId="34" r:id="rId46"/>
    <sheet name="Data-TempHum" sheetId="19" r:id="rId47"/>
    <sheet name="DOE21E-NREL" sheetId="2" r:id="rId48"/>
    <sheet name="DOE21E-CIEMAT" sheetId="57" r:id="rId49"/>
    <sheet name="CLM2000" sheetId="58" r:id="rId50"/>
    <sheet name="TRN-id" sheetId="61" r:id="rId51"/>
    <sheet name="TRN-re" sheetId="62" r:id="rId52"/>
    <sheet name="CA-SIS" sheetId="59" r:id="rId53"/>
    <sheet name="E+V1" sheetId="16" r:id="rId54"/>
    <sheet name="Analytical-TUD" sheetId="63" r:id="rId55"/>
    <sheet name="Analytical-HTAL1" sheetId="64" r:id="rId56"/>
    <sheet name="Analytical-HTAL2" sheetId="65" r:id="rId57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<sst xmlns="http://schemas.openxmlformats.org/spreadsheetml/2006/main" count="5396" uniqueCount="881">
  <si>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</si>
  <si>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</si>
  <si>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</si>
  <si>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</si>
  <si>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</si>
  <si>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</si>
  <si>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</si>
  <si>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</si>
  <si>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</si>
  <si>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</si>
  <si>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</si>
  <si>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</si>
  <si>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</si>
  <si>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</si>
  <si>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</si>
  <si>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</si>
  <si>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</si>
  <si>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</si>
  <si>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</si>
  <si>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</si>
  <si>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</si>
  <si>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</si>
  <si>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</si>
  <si>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</si>
  <si>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</si>
  <si>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</si>
  <si>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</si>
  <si>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</si>
  <si>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</si>
  <si>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</si>
  <si>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</si>
  <si>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</si>
  <si>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</si>
  <si>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</si>
  <si>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</si>
  <si>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</si>
  <si>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</si>
  <si>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</si>
  <si>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</si>
  <si>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</si>
  <si>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</si>
  <si>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</si>
  <si>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</si>
  <si>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</si>
  <si>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</si>
  <si>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</si>
  <si>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</si>
  <si>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</si>
  <si>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</si>
  <si>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</si>
  <si>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</si>
  <si>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</si>
  <si>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</si>
  <si>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</si>
  <si>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</si>
  <si>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</si>
  <si>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</si>
  <si>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</si>
  <si>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</si>
  <si>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</si>
  <si>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</si>
  <si>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</si>
  <si>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</si>
  <si>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</si>
  <si>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</si>
  <si>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</si>
  <si>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</si>
  <si>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</si>
  <si>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</si>
  <si>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</si>
  <si>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</si>
  <si>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</si>
  <si>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</si>
  <si>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</si>
  <si>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</si>
  <si>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</si>
  <si>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</si>
  <si>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</si>
  <si>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</si>
  <si>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</si>
  <si>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</si>
  <si>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</si>
  <si>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</si>
  <si>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</si>
  <si>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</si>
  <si>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</si>
  <si>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</si>
  <si>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</si>
  <si>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</si>
  <si>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</si>
  <si>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</si>
  <si>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</si>
  <si>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</si>
  <si>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</si>
  <si>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</si>
  <si>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</si>
  <si>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</si>
  <si>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</si>
  <si>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</si>
  <si>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</si>
  <si>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</si>
  <si>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</si>
  <si>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</si>
  <si>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</si>
  <si>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</si>
  <si>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</si>
  <si>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</si>
  <si>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</si>
  <si>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</si>
  <si>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</si>
  <si>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</si>
  <si>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</si>
  <si>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</si>
  <si>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</si>
  <si>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</si>
  <si>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</si>
  <si>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</si>
  <si>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</si>
  <si>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</si>
  <si>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</si>
  <si>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</si>
  <si>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</si>
  <si>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</si>
  <si>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</si>
  <si>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</si>
  <si>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</si>
  <si>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</si>
  <si>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</si>
  <si>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</si>
  <si>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</si>
  <si>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</si>
  <si>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</si>
  <si>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</si>
  <si>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</si>
  <si>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</si>
  <si>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</si>
  <si>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</si>
  <si>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</si>
  <si>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</si>
  <si>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</si>
  <si>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</si>
  <si>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</si>
  <si>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</si>
  <si>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</si>
  <si>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</si>
  <si>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</si>
  <si>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</si>
  <si>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</si>
  <si>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</si>
  <si>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</si>
  <si>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</si>
  <si>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</si>
  <si>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</si>
  <si>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</si>
  <si>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</si>
  <si>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</si>
  <si>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</si>
  <si>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</si>
  <si>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</si>
  <si>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</si>
  <si>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</si>
  <si>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</si>
  <si>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</si>
  <si>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</si>
  <si>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</si>
  <si>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</si>
  <si>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</si>
  <si>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</si>
  <si>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</si>
  <si>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</si>
  <si>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</si>
  <si>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</si>
  <si>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</si>
  <si>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</si>
  <si>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</si>
  <si>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</si>
  <si>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</si>
  <si>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</si>
  <si>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</si>
  <si>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</si>
  <si>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</si>
  <si>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</si>
  <si>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</si>
  <si>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</si>
  <si>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</si>
  <si>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</si>
  <si>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</si>
  <si>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</si>
  <si>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</si>
  <si>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</si>
  <si>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</si>
  <si>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</si>
  <si>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</si>
  <si>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</si>
  <si>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</si>
  <si>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</si>
  <si>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</si>
  <si>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</si>
  <si>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</si>
  <si>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</si>
  <si>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</si>
  <si>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</si>
  <si>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</si>
  <si>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</si>
  <si>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</si>
  <si>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</si>
  <si>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</si>
  <si>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</si>
  <si>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</si>
  <si>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</si>
  <si>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</si>
  <si>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</si>
  <si>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</si>
  <si>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</si>
  <si>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</si>
  <si>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</si>
  <si>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</si>
  <si>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</si>
  <si>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</si>
  <si>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</si>
  <si>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</si>
  <si>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</si>
  <si>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</si>
  <si>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</si>
  <si>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</si>
  <si>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</si>
  <si>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</si>
  <si>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</si>
  <si>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</si>
  <si>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</si>
  <si>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</si>
  <si>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</si>
  <si>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</si>
  <si>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</si>
  <si>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</si>
  <si>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</si>
  <si>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</si>
  <si>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</si>
  <si>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</si>
  <si>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</si>
  <si>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</si>
  <si>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</si>
  <si>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</si>
  <si>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</si>
  <si>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</si>
  <si>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</si>
  <si>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</si>
  <si>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</si>
  <si>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</si>
  <si>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</si>
  <si>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</si>
  <si>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</si>
  <si>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</si>
  <si>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</si>
  <si>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</si>
  <si>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</si>
  <si>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</si>
  <si>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</si>
  <si>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</si>
  <si>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</si>
  <si>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</si>
  <si>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</si>
  <si>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</si>
  <si>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</si>
  <si>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</si>
  <si>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</si>
  <si>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</si>
  <si>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</si>
  <si>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</si>
  <si>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</si>
  <si>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</si>
  <si>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</si>
  <si>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</si>
  <si>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</si>
  <si>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</si>
  <si>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</si>
  <si>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</si>
  <si>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</si>
  <si>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</si>
  <si>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</si>
  <si>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</si>
  <si>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</si>
  <si>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</si>
  <si>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</si>
  <si>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</si>
  <si>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</si>
  <si>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</si>
  <si>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</si>
  <si>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</si>
  <si>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</si>
  <si>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</si>
  <si>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</si>
  <si>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</si>
  <si>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</si>
  <si>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</si>
  <si>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</si>
  <si>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</si>
  <si>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</si>
  <si>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>TRN-id
TRNSYS-ideal</t>
  </si>
  <si>
    <t>TRN-re
TRNSYS-real</t>
  </si>
  <si>
    <t>Abbreviation</t>
  </si>
  <si>
    <t>Model</t>
  </si>
  <si>
    <t>Implemented By</t>
  </si>
  <si>
    <r>
      <t>b</t>
    </r>
    <r>
      <rPr>
        <sz val="10"/>
        <rFont val="Arial"/>
      </rPr>
      <t>LBNL: Lawrence Berkeley National Laboratory</t>
    </r>
  </si>
  <si>
    <r>
      <t>c</t>
    </r>
    <r>
      <rPr>
        <sz val="10"/>
        <rFont val="Arial"/>
      </rPr>
      <t>ESTSC: Energy Science and Technology Software Center (at Oak Ridge National Laboratory, USA)</t>
    </r>
  </si>
  <si>
    <r>
      <t>d</t>
    </r>
    <r>
      <rPr>
        <sz val="10"/>
        <rFont val="Arial"/>
      </rPr>
      <t>CIEMAT: Centro de Investigaciones Energeticas, Medioambientales y Tecnologicas</t>
    </r>
  </si>
  <si>
    <r>
      <t>e</t>
    </r>
    <r>
      <rPr>
        <sz val="10"/>
        <rFont val="Arial"/>
      </rPr>
      <t>JJH: James J. Hirsch &amp; Associates</t>
    </r>
  </si>
  <si>
    <r>
      <t>f</t>
    </r>
    <r>
      <rPr>
        <sz val="10"/>
        <rFont val="Arial"/>
      </rPr>
      <t>NREL/JNA: National Renewable Energy Laboratory/J. Neymark &amp; Associates</t>
    </r>
  </si>
  <si>
    <r>
      <t>g</t>
    </r>
    <r>
      <rPr>
        <sz val="10"/>
        <rFont val="Arial"/>
      </rPr>
      <t>UIUC: University of Illinois Urbana/Champaign</t>
    </r>
  </si>
  <si>
    <r>
      <t>h</t>
    </r>
    <r>
      <rPr>
        <sz val="10"/>
        <rFont val="Arial"/>
      </rPr>
      <t>CERL: U.S. Army Corps of Engineers, Construction Engineering Research Laboratories</t>
    </r>
  </si>
  <si>
    <r>
      <t>i</t>
    </r>
    <r>
      <rPr>
        <sz val="10"/>
        <rFont val="Arial"/>
      </rPr>
      <t>OSU: Oklahoma State University</t>
    </r>
  </si>
  <si>
    <r>
      <t>j</t>
    </r>
    <r>
      <rPr>
        <sz val="10"/>
        <rFont val="Arial"/>
      </rPr>
      <t>FSEC: University of Central Florida, Florida Solar Energy Center</t>
    </r>
  </si>
  <si>
    <r>
      <t>LANL/LBNL/ESTSC,</t>
    </r>
    <r>
      <rPr>
        <vertAlign val="superscript"/>
        <sz val="10"/>
        <rFont val="Arial"/>
        <family val="2"/>
      </rPr>
      <t>a,b,c</t>
    </r>
    <r>
      <rPr>
        <sz val="10"/>
        <rFont val="Arial"/>
      </rPr>
      <t xml:space="preserve"> USA</t>
    </r>
  </si>
  <si>
    <r>
      <t>LANL/LBNL/JJH,</t>
    </r>
    <r>
      <rPr>
        <vertAlign val="superscript"/>
        <sz val="10"/>
        <rFont val="Arial"/>
        <family val="2"/>
      </rPr>
      <t>a,b,e</t>
    </r>
    <r>
      <rPr>
        <sz val="10"/>
        <rFont val="Arial"/>
      </rPr>
      <t xml:space="preserve"> USA</t>
    </r>
  </si>
  <si>
    <r>
      <t>LBNL/UIUC/CERL/OSU/GARD Analytics/FSEC/DOE-OBT,</t>
    </r>
    <r>
      <rPr>
        <vertAlign val="superscript"/>
        <sz val="10"/>
        <rFont val="Arial"/>
        <family val="2"/>
      </rPr>
      <t>a,g,h,i,j,k</t>
    </r>
  </si>
  <si>
    <r>
      <t>k</t>
    </r>
    <r>
      <rPr>
        <sz val="10"/>
        <rFont val="Arial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</si>
  <si>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</si>
  <si>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</si>
  <si>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</si>
  <si>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</si>
  <si>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</si>
  <si>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</si>
  <si>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</si>
  <si>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</si>
  <si>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</si>
  <si>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</si>
  <si>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</si>
  <si>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</si>
  <si>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</si>
  <si>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</si>
  <si>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</si>
  <si>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</si>
  <si>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</si>
  <si>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</si>
  <si>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</si>
  <si>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</si>
  <si>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</si>
  <si>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</si>
  <si>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</si>
  <si>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</si>
  <si>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</si>
  <si>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</si>
  <si>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</si>
  <si>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</si>
  <si>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</si>
  <si>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</si>
  <si>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</si>
  <si>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</si>
  <si>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</si>
  <si>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</si>
  <si>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</si>
  <si>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</si>
  <si>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</si>
  <si>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</si>
  <si>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</si>
  <si>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</si>
  <si>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</si>
  <si>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</si>
  <si>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</si>
  <si>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</si>
  <si>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</si>
  <si>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</si>
  <si>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</si>
  <si>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</si>
  <si>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</si>
  <si>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</si>
  <si>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</si>
  <si>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</si>
  <si>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</si>
  <si>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</si>
  <si>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</si>
  <si>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</si>
  <si>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</si>
  <si>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</si>
  <si>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</si>
  <si>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</si>
  <si>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</si>
  <si>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</si>
  <si>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</si>
  <si>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</si>
  <si>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</si>
  <si>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</si>
  <si>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</si>
  <si>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</si>
  <si>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</si>
  <si>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vertAlign val="superscript"/>
        <sz val="10"/>
        <rFont val="Arial"/>
        <family val="2"/>
      </rPr>
      <t>f</t>
    </r>
    <r>
      <rPr>
        <sz val="10"/>
        <rFont val="Arial"/>
      </rPr>
      <t xml:space="preserve"> USA</t>
    </r>
  </si>
  <si>
    <r>
      <t>CIEMAT,</t>
    </r>
    <r>
      <rPr>
        <vertAlign val="superscript"/>
        <sz val="10"/>
        <rFont val="Arial"/>
        <family val="2"/>
      </rPr>
      <t>d</t>
    </r>
    <r>
      <rPr>
        <sz val="10"/>
        <rFont val="Arial"/>
      </rPr>
      <t xml:space="preserve"> Spain</t>
    </r>
  </si>
  <si>
    <t>EnergyPlus/GARD</t>
  </si>
  <si>
    <t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</si>
  <si>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</si>
  <si>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</si>
  <si>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</si>
  <si>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</si>
  <si>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</si>
  <si>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</si>
  <si>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</si>
  <si>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</si>
  <si>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</si>
  <si>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</si>
  <si>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</si>
  <si>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</si>
  <si>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</si>
  <si>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</si>
  <si>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</si>
  <si>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</si>
  <si>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</si>
  <si>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</si>
  <si>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</si>
  <si>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</si>
  <si>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</si>
  <si>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</si>
  <si>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</si>
  <si>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</si>
  <si>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</si>
  <si>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</si>
  <si>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</si>
  <si>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</si>
  <si>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</si>
  <si>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</si>
  <si>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</si>
  <si>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</si>
  <si>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</si>
  <si>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</si>
  <si>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</si>
  <si>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</si>
  <si>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</si>
  <si>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</si>
  <si>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</si>
  <si>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</si>
  <si>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</si>
  <si>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</si>
  <si>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</si>
  <si>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</si>
  <si>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</si>
  <si>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</si>
  <si>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</si>
  <si>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</si>
  <si>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</si>
  <si>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</si>
  <si>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</si>
  <si>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</si>
  <si>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</si>
  <si>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</si>
  <si>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</si>
  <si>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</si>
  <si>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</si>
  <si>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</si>
  <si>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</si>
  <si>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</si>
  <si>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</si>
  <si>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</si>
  <si>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</si>
  <si>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</si>
  <si>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</si>
  <si>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</si>
  <si>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</si>
  <si>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</si>
  <si>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</si>
  <si>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</si>
  <si>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</si>
  <si>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</si>
  <si>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</si>
  <si>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</si>
  <si>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</si>
  <si>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</si>
  <si>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</si>
  <si>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</si>
  <si>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</si>
  <si>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</si>
  <si>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</si>
  <si>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</si>
  <si>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</si>
  <si>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</si>
  <si>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</si>
  <si>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</si>
  <si>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</si>
  <si>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</si>
  <si>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</si>
  <si>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</si>
  <si>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</si>
  <si>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</si>
  <si>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</si>
  <si>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</si>
  <si>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</si>
  <si>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</si>
  <si>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</si>
  <si>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</si>
  <si>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</si>
  <si>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</si>
  <si>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</si>
  <si>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</si>
  <si>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</si>
  <si>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</si>
  <si>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</si>
  <si>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</si>
  <si>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</si>
  <si>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</si>
  <si>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</si>
  <si>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</si>
  <si>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</si>
  <si>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</si>
  <si>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</si>
  <si>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</si>
  <si>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</si>
  <si>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</si>
  <si>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</si>
  <si>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</si>
  <si>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</si>
  <si>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</si>
  <si>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</si>
  <si>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</si>
  <si>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</si>
  <si>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</si>
  <si>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</si>
  <si>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</si>
  <si>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</si>
  <si>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</si>
  <si>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</si>
  <si>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</si>
  <si>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</si>
  <si>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</si>
  <si>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</si>
  <si>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</si>
  <si>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</si>
  <si>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</si>
  <si>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</si>
  <si>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</si>
  <si>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</si>
  <si>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</si>
  <si>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</si>
  <si>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</si>
  <si>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</si>
  <si>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</si>
  <si>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</si>
  <si>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</si>
  <si>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</si>
  <si>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</si>
  <si>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</si>
  <si>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</si>
  <si>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</si>
  <si>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</si>
  <si>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</si>
  <si>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</si>
  <si>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</si>
  <si>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</si>
  <si>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</si>
  <si>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</si>
  <si>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</si>
  <si>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</si>
  <si>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</si>
  <si>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</si>
  <si>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</si>
  <si>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</si>
  <si>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</si>
  <si>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</si>
  <si>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</si>
  <si>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</si>
  <si>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</si>
  <si>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</si>
  <si>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</si>
  <si>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</si>
  <si>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</si>
  <si>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</si>
  <si>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</si>
  <si>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</si>
  <si>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</si>
  <si>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</si>
  <si>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</si>
  <si>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</si>
  <si>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</si>
  <si>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</si>
  <si>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</si>
  <si>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</si>
  <si>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</si>
  <si>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</si>
  <si>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</si>
  <si>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</si>
  <si>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</si>
  <si>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</si>
  <si>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</si>
  <si>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</si>
  <si>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</si>
  <si>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</si>
  <si>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</si>
  <si>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</si>
  <si>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</si>
  <si>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</si>
  <si>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</si>
  <si>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</si>
  <si>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</si>
  <si>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</si>
  <si>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</si>
  <si>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</si>
  <si>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</si>
  <si>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</si>
  <si>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</si>
  <si>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</si>
  <si>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</si>
  <si>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</si>
  <si>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</si>
  <si>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</si>
  <si>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</si>
  <si>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</si>
  <si>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</si>
  <si>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</si>
  <si>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</si>
  <si>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</si>
  <si>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</si>
  <si>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</si>
  <si>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</si>
  <si>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</si>
  <si>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</si>
  <si>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</si>
  <si>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</si>
  <si>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</si>
  <si>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</si>
  <si>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</si>
  <si>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</si>
  <si>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</si>
  <si>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</si>
  <si>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</si>
  <si>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</si>
  <si>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</si>
  <si>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</si>
  <si>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</si>
  <si>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</si>
  <si>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</si>
  <si>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</si>
  <si>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</si>
  <si>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</si>
  <si>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</si>
  <si>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</si>
  <si>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</si>
  <si>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</si>
  <si>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</si>
  <si>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</si>
  <si>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</si>
  <si>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</si>
  <si>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</si>
  <si>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</si>
  <si>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</si>
  <si>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</si>
  <si>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</si>
  <si>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</si>
  <si>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</si>
  <si>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</si>
  <si>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</si>
  <si>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</si>
  <si>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</si>
  <si>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</si>
  <si>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</si>
  <si>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</si>
  <si>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</si>
  <si>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</si>
  <si>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</si>
  <si>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</si>
  <si>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</si>
  <si>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</si>
  <si>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</si>
  <si>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</si>
  <si>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</si>
  <si>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</si>
  <si>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</si>
  <si>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</si>
  <si>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</si>
  <si>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</si>
  <si>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</si>
  <si>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</si>
  <si>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</si>
  <si>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</si>
  <si>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</si>
  <si>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</si>
  <si>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</si>
  <si>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</si>
  <si>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</si>
  <si>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</si>
  <si>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</si>
  <si>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</si>
  <si>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</si>
  <si>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</si>
  <si>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</si>
  <si>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</si>
  <si>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</si>
  <si>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</si>
  <si>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</si>
  <si>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</si>
  <si>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</si>
  <si>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</si>
  <si>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</si>
  <si>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</si>
  <si>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</si>
  <si>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</si>
  <si>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</si>
  <si>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</si>
  <si>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</si>
  <si>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</si>
  <si>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</si>
  <si>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</si>
  <si>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</si>
  <si>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</si>
  <si>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</si>
  <si>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</si>
  <si>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</si>
  <si>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</si>
  <si>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</si>
  <si>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</si>
  <si>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</si>
  <si>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</si>
  <si>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</si>
  <si>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</si>
  <si>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</si>
  <si>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</si>
  <si>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</si>
  <si>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</si>
  <si>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</si>
  <si>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</si>
  <si>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</si>
  <si>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</si>
  <si>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</si>
  <si>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</si>
  <si>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</si>
  <si>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</si>
  <si>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</si>
  <si>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</si>
  <si>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</si>
  <si>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</si>
  <si>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</si>
  <si>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</si>
  <si>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</si>
  <si>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</si>
  <si>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</si>
  <si>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</si>
  <si>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</si>
  <si>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</si>
  <si>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</si>
  <si>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</si>
  <si>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</si>
  <si>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</si>
  <si>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</si>
  <si>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</si>
  <si>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</si>
  <si>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</si>
  <si>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</si>
  <si>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</si>
  <si>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</si>
  <si>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</si>
  <si>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</si>
  <si>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</si>
  <si>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</si>
  <si>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</si>
  <si>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</si>
  <si>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</si>
  <si>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</si>
  <si>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</si>
  <si>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</si>
  <si>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</si>
  <si>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</si>
  <si>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</si>
  <si>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</si>
  <si>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</si>
  <si>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</si>
  <si>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</si>
  <si>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</si>
  <si>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</si>
  <si>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</si>
  <si>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</si>
  <si>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</si>
  <si>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</si>
  <si>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</si>
  <si>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</si>
  <si>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</si>
  <si>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</si>
  <si>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</si>
  <si>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</si>
  <si>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</si>
  <si>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</si>
  <si>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</si>
  <si>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</si>
  <si>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</si>
  <si>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</si>
  <si>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</si>
  <si>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</si>
  <si>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</si>
  <si>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</si>
  <si>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</si>
  <si>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</si>
  <si>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</si>
  <si>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</si>
  <si>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</si>
  <si>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</si>
  <si>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</si>
  <si>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</si>
  <si>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</si>
  <si>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</si>
  <si>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</si>
  <si>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</si>
  <si>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</si>
  <si>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</si>
  <si>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</si>
  <si>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</si>
  <si>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</si>
  <si>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</si>
  <si>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</si>
  <si>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</si>
  <si>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</si>
  <si>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</si>
  <si>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</si>
  <si>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</si>
  <si>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</si>
  <si>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</si>
  <si>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</si>
  <si>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</si>
  <si>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</si>
  <si>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</si>
  <si>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</si>
  <si>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</si>
  <si>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</si>
  <si>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</si>
  <si>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</si>
  <si>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</si>
  <si>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</si>
  <si>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</si>
  <si>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</si>
  <si>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</si>
  <si>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</si>
  <si>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</si>
  <si>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</si>
  <si>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</si>
  <si>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</si>
  <si>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</si>
  <si>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</si>
  <si>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</si>
  <si>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</si>
  <si>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</si>
  <si>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</si>
  <si>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</si>
  <si>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</si>
  <si>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</si>
  <si>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</si>
  <si>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</si>
  <si>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</si>
  <si>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</si>
  <si>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</si>
  <si>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</si>
  <si>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</si>
  <si>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</si>
  <si>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</si>
  <si>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</si>
  <si>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</si>
  <si>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</si>
  <si>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</si>
  <si>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</si>
  <si>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</si>
  <si>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</si>
  <si>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</si>
  <si>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</si>
  <si>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sz val="10"/>
        <rFont val="Arial"/>
      </rPr>
      <t>LANL: Los Alamos National Laboratory, United States</t>
    </r>
  </si>
  <si>
    <t>DOE21E/CIEMAT
DOE2.1-E/CIEMAT</t>
  </si>
  <si>
    <t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</si>
  <si>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</si>
  <si>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</si>
  <si>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</si>
  <si>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</si>
  <si>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</si>
  <si>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</si>
  <si>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</si>
  <si>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</si>
  <si>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</si>
  <si>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</si>
  <si>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</si>
  <si>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</si>
  <si>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</si>
  <si>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</si>
  <si>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</si>
  <si>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</si>
  <si>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</si>
  <si>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</si>
  <si>
    <t>OpenStudio 2.3.0</t>
  </si>
  <si>
    <t>9/30/2017</t>
  </si>
  <si>
    <t>OS</t>
  </si>
  <si>
    <t>10/04/2017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</si>
</sst>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 x14ac:knownFonts="1">
    <font>
      <sz val="12"/>
      <name val="Arial"/>
      <family val="2"/>
    </font>
    <font>
      <sz val="10"/>
      <name val="Arial"/>
    </font>
    <font>
      <sz val="10"/>
      <name val="Arial"/>
      <family val="2"/>
    </font>
    <font>
      <b/>
      <sz val="12"/>
      <color indexed="8"/>
      <name val="SWISS"/>
    </font>
    <font>
      <sz val="12"/>
      <name val="SWISS"/>
    </font>
    <font>
      <sz val="12"/>
      <color indexed="8"/>
      <name val="SWISS"/>
    </font>
    <font>
      <sz val="12"/>
      <color indexed="12"/>
      <name val="SWISS"/>
    </font>
    <font>
      <sz val="10"/>
      <color indexed="8"/>
      <name val="DUTCH"/>
    </font>
    <font>
      <sz val="10"/>
      <color indexed="8"/>
      <name val="Arial"/>
      <family val="2"/>
    </font>
    <font>
      <b/>
      <sz val="9"/>
      <color indexed="8"/>
      <name val="SWISS"/>
    </font>
    <font>
      <sz val="9"/>
      <name val="SWISS"/>
    </font>
    <font>
      <sz val="9"/>
      <color indexed="8"/>
      <name val="SWISS"/>
    </font>
    <font>
      <sz val="9"/>
      <color indexed="8"/>
      <name val="DUTCH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1"/>
      <color indexed="8"/>
      <name val="SWISS"/>
    </font>
    <font>
      <sz val="10"/>
      <name val="Times New Roman"/>
      <family val="1"/>
    </font>
    <font>
      <sz val="8"/>
      <color indexed="8"/>
      <name val="DUTCH"/>
    </font>
    <font>
      <sz val="8"/>
      <color indexed="12"/>
      <name val="DUTCH"/>
    </font>
    <font>
      <b/>
      <sz val="12"/>
      <name val="SWISS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12"/>
      <name val="Helvetica"/>
    </font>
    <font>
      <sz val="10"/>
      <name val="Arial"/>
      <family val="2"/>
    </font>
    <font>
      <sz val="12"/>
      <name val="SWISS"/>
    </font>
    <font>
      <sz val="12"/>
      <name val="Arial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b/>
      <i/>
      <sz val="10"/>
      <name val="Times New Roman"/>
      <family val="1"/>
    </font>
    <font>
      <b/>
      <sz val="14"/>
      <name val="Times New Roman"/>
      <family val="1"/>
    </font>
    <font>
      <b/>
      <sz val="16"/>
      <name val="SWISS"/>
    </font>
    <font>
      <sz val="12"/>
      <color rgb="FFFF0000"/>
      <name val="SWISS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4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0"/>
    </xf>
    <xf numFmtId="164" fontId="6" fillId="0" borderId="0" xfId="0" applyNumberFormat="1" applyFont="1" applyProtection="1">
      <protection locked="0"/>
    </xf>
    <xf numFmtId="168" fontId="6" fillId="0" borderId="0" xfId="0" applyNumberFormat="1" applyFont="1" applyProtection="1"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0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0"/>
    </xf>
    <xf numFmtId="0" fontId="24" fillId="0" borderId="0" xfId="0" applyFont="1" applyProtection="1">
      <protection locked="0"/>
    </xf>
    <xf numFmtId="171" fontId="24" fillId="0" borderId="0" xfId="0" applyNumberFormat="1" applyFont="1" applyProtection="1">
      <protection locked="0"/>
    </xf>
    <xf numFmtId="171" fontId="24" fillId="0" borderId="1" xfId="0" applyNumberFormat="1" applyFont="1" applyBorder="1" applyProtection="1">
      <protection locked="0"/>
    </xf>
    <xf numFmtId="2" fontId="24" fillId="0" borderId="4" xfId="0" applyNumberFormat="1" applyFont="1" applyBorder="1" applyProtection="1">
      <protection locked="0"/>
    </xf>
    <xf numFmtId="172" fontId="24" fillId="0" borderId="0" xfId="0" applyNumberFormat="1" applyFont="1" applyProtection="1">
      <protection locked="0"/>
    </xf>
    <xf numFmtId="172" fontId="24" fillId="0" borderId="3" xfId="0" applyNumberFormat="1" applyFont="1" applyBorder="1" applyProtection="1">
      <protection locked="0"/>
    </xf>
    <xf numFmtId="172" fontId="24" fillId="0" borderId="8" xfId="0" applyNumberFormat="1" applyFont="1" applyBorder="1" applyProtection="1">
      <protection locked="0"/>
    </xf>
    <xf numFmtId="171" fontId="24" fillId="0" borderId="5" xfId="0" applyNumberFormat="1" applyFont="1" applyBorder="1" applyProtection="1">
      <protection locked="0"/>
    </xf>
    <xf numFmtId="0" fontId="24" fillId="0" borderId="6" xfId="0" applyFont="1" applyBorder="1" applyProtection="1">
      <protection locked="0"/>
    </xf>
    <xf numFmtId="171" fontId="24" fillId="0" borderId="6" xfId="0" applyNumberFormat="1" applyFont="1" applyBorder="1" applyProtection="1">
      <protection locked="0"/>
    </xf>
    <xf numFmtId="2" fontId="24" fillId="0" borderId="5" xfId="0" applyNumberFormat="1" applyFont="1" applyBorder="1" applyProtection="1">
      <protection locked="0"/>
    </xf>
    <xf numFmtId="172" fontId="24" fillId="0" borderId="6" xfId="0" applyNumberFormat="1" applyFont="1" applyBorder="1" applyProtection="1">
      <protection locked="0"/>
    </xf>
    <xf numFmtId="172" fontId="24" fillId="0" borderId="7" xfId="0" applyNumberFormat="1" applyFont="1" applyBorder="1" applyProtection="1">
      <protection locked="0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23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chartsheet" Target="chartsheets/sheet1.xml"/><Relationship Id="rId16" Type="http://schemas.openxmlformats.org/officeDocument/2006/relationships/chartsheet" Target="chartsheets/sheet2.xml"/><Relationship Id="rId17" Type="http://schemas.openxmlformats.org/officeDocument/2006/relationships/chartsheet" Target="chartsheets/sheet3.xml"/><Relationship Id="rId18" Type="http://schemas.openxmlformats.org/officeDocument/2006/relationships/chartsheet" Target="chartsheets/sheet4.xml"/><Relationship Id="rId19" Type="http://schemas.openxmlformats.org/officeDocument/2006/relationships/chartsheet" Target="chartsheets/sheet5.xml"/><Relationship Id="rId50" Type="http://schemas.openxmlformats.org/officeDocument/2006/relationships/worksheet" Target="worksheets/sheet24.xml"/><Relationship Id="rId51" Type="http://schemas.openxmlformats.org/officeDocument/2006/relationships/worksheet" Target="worksheets/sheet25.xml"/><Relationship Id="rId52" Type="http://schemas.openxmlformats.org/officeDocument/2006/relationships/worksheet" Target="worksheets/sheet26.xml"/><Relationship Id="rId53" Type="http://schemas.openxmlformats.org/officeDocument/2006/relationships/worksheet" Target="worksheets/sheet27.xml"/><Relationship Id="rId54" Type="http://schemas.openxmlformats.org/officeDocument/2006/relationships/worksheet" Target="worksheets/sheet28.xml"/><Relationship Id="rId55" Type="http://schemas.openxmlformats.org/officeDocument/2006/relationships/worksheet" Target="worksheets/sheet29.xml"/><Relationship Id="rId56" Type="http://schemas.openxmlformats.org/officeDocument/2006/relationships/worksheet" Target="worksheets/sheet30.xml"/><Relationship Id="rId57" Type="http://schemas.openxmlformats.org/officeDocument/2006/relationships/worksheet" Target="worksheets/sheet31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40" Type="http://schemas.openxmlformats.org/officeDocument/2006/relationships/chartsheet" Target="chartsheets/sheet26.xml"/><Relationship Id="rId41" Type="http://schemas.openxmlformats.org/officeDocument/2006/relationships/worksheet" Target="worksheets/sheet15.xml"/><Relationship Id="rId42" Type="http://schemas.openxmlformats.org/officeDocument/2006/relationships/worksheet" Target="worksheets/sheet16.xml"/><Relationship Id="rId43" Type="http://schemas.openxmlformats.org/officeDocument/2006/relationships/worksheet" Target="worksheets/sheet17.xml"/><Relationship Id="rId44" Type="http://schemas.openxmlformats.org/officeDocument/2006/relationships/worksheet" Target="worksheets/sheet18.xml"/><Relationship Id="rId45" Type="http://schemas.openxmlformats.org/officeDocument/2006/relationships/worksheet" Target="worksheets/sheet19.xml"/><Relationship Id="rId46" Type="http://schemas.openxmlformats.org/officeDocument/2006/relationships/worksheet" Target="worksheets/sheet20.xml"/><Relationship Id="rId47" Type="http://schemas.openxmlformats.org/officeDocument/2006/relationships/worksheet" Target="worksheets/sheet21.xml"/><Relationship Id="rId48" Type="http://schemas.openxmlformats.org/officeDocument/2006/relationships/worksheet" Target="worksheets/sheet22.xml"/><Relationship Id="rId49" Type="http://schemas.openxmlformats.org/officeDocument/2006/relationships/worksheet" Target="worksheets/sheet2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chartsheet" Target="chartsheets/sheet16.xml"/><Relationship Id="rId31" Type="http://schemas.openxmlformats.org/officeDocument/2006/relationships/chartsheet" Target="chartsheets/sheet17.xml"/><Relationship Id="rId32" Type="http://schemas.openxmlformats.org/officeDocument/2006/relationships/chartsheet" Target="chartsheets/sheet18.xml"/><Relationship Id="rId33" Type="http://schemas.openxmlformats.org/officeDocument/2006/relationships/chartsheet" Target="chartsheets/sheet19.xml"/><Relationship Id="rId34" Type="http://schemas.openxmlformats.org/officeDocument/2006/relationships/chartsheet" Target="chartsheets/sheet20.xml"/><Relationship Id="rId35" Type="http://schemas.openxmlformats.org/officeDocument/2006/relationships/chartsheet" Target="chartsheets/sheet21.xml"/><Relationship Id="rId36" Type="http://schemas.openxmlformats.org/officeDocument/2006/relationships/chartsheet" Target="chartsheets/sheet22.xml"/><Relationship Id="rId37" Type="http://schemas.openxmlformats.org/officeDocument/2006/relationships/chartsheet" Target="chartsheets/sheet23.xml"/><Relationship Id="rId38" Type="http://schemas.openxmlformats.org/officeDocument/2006/relationships/chartsheet" Target="chartsheets/sheet24.xml"/><Relationship Id="rId39" Type="http://schemas.openxmlformats.org/officeDocument/2006/relationships/chartsheet" Target="chartsheets/sheet25.xml"/><Relationship Id="rId20" Type="http://schemas.openxmlformats.org/officeDocument/2006/relationships/chartsheet" Target="chartsheets/sheet6.xml"/><Relationship Id="rId21" Type="http://schemas.openxmlformats.org/officeDocument/2006/relationships/chartsheet" Target="chartsheets/sheet7.xml"/><Relationship Id="rId22" Type="http://schemas.openxmlformats.org/officeDocument/2006/relationships/chartsheet" Target="chartsheets/sheet8.xml"/><Relationship Id="rId23" Type="http://schemas.openxmlformats.org/officeDocument/2006/relationships/chartsheet" Target="chartsheets/sheet9.xml"/><Relationship Id="rId24" Type="http://schemas.openxmlformats.org/officeDocument/2006/relationships/chartsheet" Target="chartsheets/sheet10.xml"/><Relationship Id="rId25" Type="http://schemas.openxmlformats.org/officeDocument/2006/relationships/chartsheet" Target="chartsheets/sheet11.xml"/><Relationship Id="rId26" Type="http://schemas.openxmlformats.org/officeDocument/2006/relationships/chartsheet" Target="chartsheets/sheet12.xml"/><Relationship Id="rId27" Type="http://schemas.openxmlformats.org/officeDocument/2006/relationships/chartsheet" Target="chartsheets/sheet13.xml"/><Relationship Id="rId28" Type="http://schemas.openxmlformats.org/officeDocument/2006/relationships/chartsheet" Target="chartsheets/sheet14.xml"/><Relationship Id="rId29" Type="http://schemas.openxmlformats.org/officeDocument/2006/relationships/chartsheet" Target="chartsheets/sheet15.xml"/><Relationship Id="rId60" Type="http://schemas.openxmlformats.org/officeDocument/2006/relationships/sharedStrings" Target="sharedStrings.xml"/><Relationship Id="rId6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2.403421169</c:v>
                </c:pt>
                <c:pt idx="1">
                  <c:v>3.399429981</c:v>
                </c:pt>
                <c:pt idx="2">
                  <c:v>3.606027711</c:v>
                </c:pt>
                <c:pt idx="3">
                  <c:v>1.902992623</c:v>
                </c:pt>
                <c:pt idx="4">
                  <c:v>2.770169137</c:v>
                </c:pt>
                <c:pt idx="5">
                  <c:v>3.647228312</c:v>
                </c:pt>
                <c:pt idx="6">
                  <c:v>3.852708455</c:v>
                </c:pt>
                <c:pt idx="7">
                  <c:v>2.93621971</c:v>
                </c:pt>
                <c:pt idx="8">
                  <c:v>3.385363604</c:v>
                </c:pt>
                <c:pt idx="9">
                  <c:v>4.030497923</c:v>
                </c:pt>
                <c:pt idx="10">
                  <c:v>2.844699101</c:v>
                </c:pt>
                <c:pt idx="11">
                  <c:v>3.385675476</c:v>
                </c:pt>
                <c:pt idx="12">
                  <c:v>2.29885957</c:v>
                </c:pt>
                <c:pt idx="13">
                  <c:v>3.637644854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177736"/>
        <c:axId val="2120170728"/>
      </c:barChart>
      <c:catAx>
        <c:axId val="2120177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170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201707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177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0.00319344902965704</c:v>
                </c:pt>
                <c:pt idx="1">
                  <c:v>0.00254914943047321</c:v>
                </c:pt>
                <c:pt idx="2">
                  <c:v>0.00255141217354888</c:v>
                </c:pt>
                <c:pt idx="3">
                  <c:v>0.00436419243018786</c:v>
                </c:pt>
                <c:pt idx="4">
                  <c:v>0.00354224688627731</c:v>
                </c:pt>
                <c:pt idx="5">
                  <c:v>0.00267206030616047</c:v>
                </c:pt>
                <c:pt idx="6">
                  <c:v>0.00261444542654862</c:v>
                </c:pt>
                <c:pt idx="7">
                  <c:v>0.00337228102048271</c:v>
                </c:pt>
                <c:pt idx="8">
                  <c:v>0.00299225701724662</c:v>
                </c:pt>
                <c:pt idx="9">
                  <c:v>0.00300619581785606</c:v>
                </c:pt>
                <c:pt idx="10">
                  <c:v>0.00471083145324198</c:v>
                </c:pt>
                <c:pt idx="11">
                  <c:v>0.00609183223442524</c:v>
                </c:pt>
                <c:pt idx="12">
                  <c:v>0.0121495150745549</c:v>
                </c:pt>
                <c:pt idx="13">
                  <c:v>0.00301266435835519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8994360"/>
        <c:axId val="-2028991112"/>
      </c:barChart>
      <c:catAx>
        <c:axId val="-2028994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991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8991112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9943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0.996008812</c:v>
                </c:pt>
                <c:pt idx="1">
                  <c:v>0.20659773</c:v>
                </c:pt>
                <c:pt idx="2">
                  <c:v>1.202606542</c:v>
                </c:pt>
                <c:pt idx="3">
                  <c:v>-0.500428546</c:v>
                </c:pt>
                <c:pt idx="4">
                  <c:v>0.867176514</c:v>
                </c:pt>
                <c:pt idx="5">
                  <c:v>-0.629260844</c:v>
                </c:pt>
                <c:pt idx="6">
                  <c:v>0.247798331</c:v>
                </c:pt>
                <c:pt idx="7">
                  <c:v>0.205480143</c:v>
                </c:pt>
                <c:pt idx="8">
                  <c:v>-0.916488745</c:v>
                </c:pt>
                <c:pt idx="9">
                  <c:v>-0.261864708</c:v>
                </c:pt>
                <c:pt idx="10">
                  <c:v>0.383269611</c:v>
                </c:pt>
                <c:pt idx="11">
                  <c:v>0.645134319</c:v>
                </c:pt>
                <c:pt idx="12">
                  <c:v>-1.185798822000001</c:v>
                </c:pt>
                <c:pt idx="13">
                  <c:v>-0.644822447</c:v>
                </c:pt>
                <c:pt idx="14">
                  <c:v>0.615506339</c:v>
                </c:pt>
                <c:pt idx="15">
                  <c:v>-1.086815906</c:v>
                </c:pt>
                <c:pt idx="16">
                  <c:v>-0.545839531</c:v>
                </c:pt>
                <c:pt idx="17">
                  <c:v>0.395866947</c:v>
                </c:pt>
                <c:pt idx="18">
                  <c:v>1.234223685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2513880"/>
        <c:axId val="-2032971240"/>
      </c:barChart>
      <c:catAx>
        <c:axId val="-203251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971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2971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5138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1519.933649</c:v>
                </c:pt>
                <c:pt idx="1">
                  <c:v>1069.31006</c:v>
                </c:pt>
                <c:pt idx="2">
                  <c:v>1006.619475</c:v>
                </c:pt>
                <c:pt idx="3">
                  <c:v>108.089049</c:v>
                </c:pt>
                <c:pt idx="4">
                  <c:v>67.75205352</c:v>
                </c:pt>
                <c:pt idx="5">
                  <c:v>1197.601171</c:v>
                </c:pt>
                <c:pt idx="6">
                  <c:v>1132.215034</c:v>
                </c:pt>
                <c:pt idx="7">
                  <c:v>1491.43968</c:v>
                </c:pt>
                <c:pt idx="8">
                  <c:v>635.4812126</c:v>
                </c:pt>
                <c:pt idx="9">
                  <c:v>1082.313309</c:v>
                </c:pt>
                <c:pt idx="10">
                  <c:v>1540.516636</c:v>
                </c:pt>
                <c:pt idx="11">
                  <c:v>164.1468992</c:v>
                </c:pt>
                <c:pt idx="12">
                  <c:v>249.6794139</c:v>
                </c:pt>
                <c:pt idx="13">
                  <c:v>1465.330095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355800"/>
        <c:axId val="2035822696"/>
      </c:barChart>
      <c:catAx>
        <c:axId val="2115355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5822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358226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53558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-450.623589</c:v>
                </c:pt>
                <c:pt idx="1">
                  <c:v>-62.69058500000005</c:v>
                </c:pt>
                <c:pt idx="2">
                  <c:v>-513.3141740000001</c:v>
                </c:pt>
                <c:pt idx="3">
                  <c:v>-1411.8446</c:v>
                </c:pt>
                <c:pt idx="4">
                  <c:v>-40.33699548</c:v>
                </c:pt>
                <c:pt idx="5">
                  <c:v>-1001.55800648</c:v>
                </c:pt>
                <c:pt idx="6">
                  <c:v>128.291111</c:v>
                </c:pt>
                <c:pt idx="7">
                  <c:v>-65.38613699999996</c:v>
                </c:pt>
                <c:pt idx="8">
                  <c:v>359.2246459999999</c:v>
                </c:pt>
                <c:pt idx="9">
                  <c:v>-562.1199584</c:v>
                </c:pt>
                <c:pt idx="10">
                  <c:v>-115.2878620000001</c:v>
                </c:pt>
                <c:pt idx="11">
                  <c:v>446.8320963999998</c:v>
                </c:pt>
                <c:pt idx="12">
                  <c:v>458.2033270000002</c:v>
                </c:pt>
                <c:pt idx="13">
                  <c:v>-918.1664097999999</c:v>
                </c:pt>
                <c:pt idx="14">
                  <c:v>96.39484568</c:v>
                </c:pt>
                <c:pt idx="15">
                  <c:v>85.53251469999997</c:v>
                </c:pt>
                <c:pt idx="16">
                  <c:v>-1290.8372221</c:v>
                </c:pt>
                <c:pt idx="17">
                  <c:v>141.5903649</c:v>
                </c:pt>
                <c:pt idx="18">
                  <c:v>-54.60355400000003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2196376"/>
        <c:axId val="-2033172104"/>
      </c:barChart>
      <c:catAx>
        <c:axId val="-2032196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3172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31721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19637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051208"/>
        <c:axId val="2120054456"/>
      </c:barChart>
      <c:catAx>
        <c:axId val="212005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05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20054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0512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649976"/>
        <c:axId val="2116028456"/>
      </c:barChart>
      <c:catAx>
        <c:axId val="2115649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6028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6028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564997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143.5534788</c:v>
                </c:pt>
                <c:pt idx="1">
                  <c:v>127.5895441</c:v>
                </c:pt>
                <c:pt idx="2">
                  <c:v>116.4352793</c:v>
                </c:pt>
                <c:pt idx="3">
                  <c:v>10.20857761</c:v>
                </c:pt>
                <c:pt idx="4">
                  <c:v>8.083443175</c:v>
                </c:pt>
                <c:pt idx="5">
                  <c:v>140.3469636</c:v>
                </c:pt>
                <c:pt idx="6">
                  <c:v>128.3780416</c:v>
                </c:pt>
                <c:pt idx="7">
                  <c:v>148.5962194</c:v>
                </c:pt>
                <c:pt idx="8">
                  <c:v>73.03670183</c:v>
                </c:pt>
                <c:pt idx="9">
                  <c:v>118.4618851</c:v>
                </c:pt>
                <c:pt idx="10">
                  <c:v>139.13699</c:v>
                </c:pt>
                <c:pt idx="11">
                  <c:v>18.01026518</c:v>
                </c:pt>
                <c:pt idx="12">
                  <c:v>22.60831539</c:v>
                </c:pt>
                <c:pt idx="13">
                  <c:v>153.4840439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869656"/>
        <c:axId val="2119872904"/>
      </c:barChart>
      <c:catAx>
        <c:axId val="2119869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872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872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8696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-15.9639347</c:v>
                </c:pt>
                <c:pt idx="1">
                  <c:v>-11.15426479999999</c:v>
                </c:pt>
                <c:pt idx="2">
                  <c:v>-27.11819949999999</c:v>
                </c:pt>
                <c:pt idx="3">
                  <c:v>-133.34490119</c:v>
                </c:pt>
                <c:pt idx="4">
                  <c:v>-2.125134435000001</c:v>
                </c:pt>
                <c:pt idx="5">
                  <c:v>-119.506100925</c:v>
                </c:pt>
                <c:pt idx="6">
                  <c:v>12.75741950000001</c:v>
                </c:pt>
                <c:pt idx="7">
                  <c:v>-11.96892200000002</c:v>
                </c:pt>
                <c:pt idx="8">
                  <c:v>20.21817780000001</c:v>
                </c:pt>
                <c:pt idx="9">
                  <c:v>-67.31026177</c:v>
                </c:pt>
                <c:pt idx="10">
                  <c:v>-21.88507850000001</c:v>
                </c:pt>
                <c:pt idx="11">
                  <c:v>45.42518327</c:v>
                </c:pt>
                <c:pt idx="12">
                  <c:v>20.67510489999999</c:v>
                </c:pt>
                <c:pt idx="13">
                  <c:v>-100.45161992</c:v>
                </c:pt>
                <c:pt idx="14">
                  <c:v>9.926822005000001</c:v>
                </c:pt>
                <c:pt idx="15">
                  <c:v>4.59805021</c:v>
                </c:pt>
                <c:pt idx="16">
                  <c:v>-116.52867461</c:v>
                </c:pt>
                <c:pt idx="17">
                  <c:v>12.39973778</c:v>
                </c:pt>
                <c:pt idx="18">
                  <c:v>9.930565099999995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3047240"/>
        <c:axId val="-2033043992"/>
      </c:barChart>
      <c:catAx>
        <c:axId val="-2033047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304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304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30472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621352"/>
        <c:axId val="2119624376"/>
      </c:barChart>
      <c:catAx>
        <c:axId val="2119621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624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6243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6213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002248"/>
        <c:axId val="2111110968"/>
      </c:barChart>
      <c:catAx>
        <c:axId val="211100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110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1110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0022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3796.594185</c:v>
                </c:pt>
                <c:pt idx="1">
                  <c:v>3762.634223</c:v>
                </c:pt>
                <c:pt idx="2">
                  <c:v>3746.332999</c:v>
                </c:pt>
                <c:pt idx="3">
                  <c:v>215.9012404</c:v>
                </c:pt>
                <c:pt idx="4">
                  <c:v>195.7680908</c:v>
                </c:pt>
                <c:pt idx="5">
                  <c:v>4508.271862</c:v>
                </c:pt>
                <c:pt idx="6">
                  <c:v>4490.472476</c:v>
                </c:pt>
                <c:pt idx="7">
                  <c:v>4527.790803</c:v>
                </c:pt>
                <c:pt idx="8">
                  <c:v>2224.37167</c:v>
                </c:pt>
                <c:pt idx="9">
                  <c:v>4480.723428</c:v>
                </c:pt>
                <c:pt idx="10">
                  <c:v>4521.443279</c:v>
                </c:pt>
                <c:pt idx="11">
                  <c:v>573.7583962</c:v>
                </c:pt>
                <c:pt idx="12">
                  <c:v>596.5862254</c:v>
                </c:pt>
                <c:pt idx="13">
                  <c:v>5483.834523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302056"/>
        <c:axId val="2119278808"/>
      </c:barChart>
      <c:catAx>
        <c:axId val="211930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278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2788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3020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-33.9599619999999</c:v>
                </c:pt>
                <c:pt idx="1">
                  <c:v>-16.30122399999982</c:v>
                </c:pt>
                <c:pt idx="2">
                  <c:v>-50.26118599999972</c:v>
                </c:pt>
                <c:pt idx="3">
                  <c:v>-3580.6929446</c:v>
                </c:pt>
                <c:pt idx="4">
                  <c:v>-20.1331496</c:v>
                </c:pt>
                <c:pt idx="5">
                  <c:v>-3566.8661322</c:v>
                </c:pt>
                <c:pt idx="6">
                  <c:v>745.6376389999996</c:v>
                </c:pt>
                <c:pt idx="7">
                  <c:v>-17.79938599999969</c:v>
                </c:pt>
                <c:pt idx="8">
                  <c:v>37.31832699999995</c:v>
                </c:pt>
                <c:pt idx="9">
                  <c:v>-2283.900192</c:v>
                </c:pt>
                <c:pt idx="10">
                  <c:v>-27.54843399999936</c:v>
                </c:pt>
                <c:pt idx="11">
                  <c:v>2256.351758</c:v>
                </c:pt>
                <c:pt idx="12">
                  <c:v>40.71985099999983</c:v>
                </c:pt>
                <c:pt idx="13">
                  <c:v>-3906.9650318</c:v>
                </c:pt>
                <c:pt idx="14">
                  <c:v>377.9903054</c:v>
                </c:pt>
                <c:pt idx="15">
                  <c:v>22.8278292</c:v>
                </c:pt>
                <c:pt idx="16">
                  <c:v>-3924.8570536</c:v>
                </c:pt>
                <c:pt idx="17">
                  <c:v>380.684985</c:v>
                </c:pt>
                <c:pt idx="18">
                  <c:v>1687.240338000001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8879448"/>
        <c:axId val="2113488696"/>
      </c:barChart>
      <c:catAx>
        <c:axId val="-2028879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3488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34886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8794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3796.594185</c:v>
                </c:pt>
                <c:pt idx="1">
                  <c:v>3762.634223</c:v>
                </c:pt>
                <c:pt idx="2">
                  <c:v>3746.332999</c:v>
                </c:pt>
                <c:pt idx="3">
                  <c:v>215.9012404</c:v>
                </c:pt>
                <c:pt idx="4">
                  <c:v>195.7680908</c:v>
                </c:pt>
                <c:pt idx="5">
                  <c:v>3769.071293</c:v>
                </c:pt>
                <c:pt idx="6">
                  <c:v>3751.271949</c:v>
                </c:pt>
                <c:pt idx="7">
                  <c:v>3788.589674</c:v>
                </c:pt>
                <c:pt idx="8">
                  <c:v>1485.170904</c:v>
                </c:pt>
                <c:pt idx="9">
                  <c:v>1523.917248</c:v>
                </c:pt>
                <c:pt idx="10">
                  <c:v>1564.630558</c:v>
                </c:pt>
                <c:pt idx="11">
                  <c:v>204.1535487</c:v>
                </c:pt>
                <c:pt idx="12">
                  <c:v>226.963213</c:v>
                </c:pt>
                <c:pt idx="13">
                  <c:v>4262.809186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056200"/>
        <c:axId val="2116059448"/>
      </c:barChart>
      <c:catAx>
        <c:axId val="2116056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6059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60594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60562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-33.9599619999999</c:v>
                </c:pt>
                <c:pt idx="1">
                  <c:v>-16.30122399999982</c:v>
                </c:pt>
                <c:pt idx="2">
                  <c:v>-50.26118599999972</c:v>
                </c:pt>
                <c:pt idx="3">
                  <c:v>-3580.6929446</c:v>
                </c:pt>
                <c:pt idx="4">
                  <c:v>-20.1331496</c:v>
                </c:pt>
                <c:pt idx="5">
                  <c:v>-3566.8661322</c:v>
                </c:pt>
                <c:pt idx="6">
                  <c:v>6.437069999999948</c:v>
                </c:pt>
                <c:pt idx="7">
                  <c:v>-17.79934400000002</c:v>
                </c:pt>
                <c:pt idx="8">
                  <c:v>37.31772499999988</c:v>
                </c:pt>
                <c:pt idx="9">
                  <c:v>-2283.900389</c:v>
                </c:pt>
                <c:pt idx="10">
                  <c:v>-2245.154045</c:v>
                </c:pt>
                <c:pt idx="11">
                  <c:v>38.7463439999999</c:v>
                </c:pt>
                <c:pt idx="12">
                  <c:v>40.7133100000001</c:v>
                </c:pt>
                <c:pt idx="13">
                  <c:v>-1319.7636993</c:v>
                </c:pt>
                <c:pt idx="14">
                  <c:v>8.385457899999977</c:v>
                </c:pt>
                <c:pt idx="15">
                  <c:v>22.80966430000001</c:v>
                </c:pt>
                <c:pt idx="16">
                  <c:v>-1337.667345</c:v>
                </c:pt>
                <c:pt idx="17">
                  <c:v>11.0619726</c:v>
                </c:pt>
                <c:pt idx="18">
                  <c:v>466.2150010000005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8622408"/>
        <c:axId val="-2028619160"/>
      </c:barChart>
      <c:catAx>
        <c:axId val="-2028622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619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86191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62240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2.59E-13</c:v>
                </c:pt>
                <c:pt idx="1">
                  <c:v>2.2E-13</c:v>
                </c:pt>
                <c:pt idx="2">
                  <c:v>1.86E-13</c:v>
                </c:pt>
                <c:pt idx="3">
                  <c:v>1.31E-14</c:v>
                </c:pt>
                <c:pt idx="4">
                  <c:v>1.13E-14</c:v>
                </c:pt>
                <c:pt idx="5">
                  <c:v>739.2005685</c:v>
                </c:pt>
                <c:pt idx="6">
                  <c:v>739.2005269</c:v>
                </c:pt>
                <c:pt idx="7">
                  <c:v>739.2011288</c:v>
                </c:pt>
                <c:pt idx="8">
                  <c:v>739.2007658</c:v>
                </c:pt>
                <c:pt idx="9">
                  <c:v>2956.80618</c:v>
                </c:pt>
                <c:pt idx="10">
                  <c:v>2956.812721</c:v>
                </c:pt>
                <c:pt idx="11">
                  <c:v>369.6048475</c:v>
                </c:pt>
                <c:pt idx="12">
                  <c:v>369.6230124</c:v>
                </c:pt>
                <c:pt idx="13">
                  <c:v>1221.025337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8427480"/>
        <c:axId val="-2028424232"/>
      </c:barChart>
      <c:catAx>
        <c:axId val="-2028427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424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8424232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4274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-3.9E-14</c:v>
                </c:pt>
                <c:pt idx="1">
                  <c:v>-3.4E-14</c:v>
                </c:pt>
                <c:pt idx="2">
                  <c:v>-7.3E-14</c:v>
                </c:pt>
                <c:pt idx="3">
                  <c:v>-2.459E-13</c:v>
                </c:pt>
                <c:pt idx="4">
                  <c:v>-1.8E-15</c:v>
                </c:pt>
                <c:pt idx="5">
                  <c:v>-2.087E-13</c:v>
                </c:pt>
                <c:pt idx="6">
                  <c:v>739.2005684999998</c:v>
                </c:pt>
                <c:pt idx="7">
                  <c:v>-4.16000000313943E-5</c:v>
                </c:pt>
                <c:pt idx="8">
                  <c:v>0.000601899999992383</c:v>
                </c:pt>
                <c:pt idx="9">
                  <c:v>0.000197299999967981</c:v>
                </c:pt>
                <c:pt idx="10">
                  <c:v>2217.6056115</c:v>
                </c:pt>
                <c:pt idx="11">
                  <c:v>2217.6054142</c:v>
                </c:pt>
                <c:pt idx="12">
                  <c:v>0.00654099999974278</c:v>
                </c:pt>
                <c:pt idx="13">
                  <c:v>-2587.2013325</c:v>
                </c:pt>
                <c:pt idx="14">
                  <c:v>369.6048475</c:v>
                </c:pt>
                <c:pt idx="15">
                  <c:v>0.0181648999999879</c:v>
                </c:pt>
                <c:pt idx="16">
                  <c:v>-2587.1897086</c:v>
                </c:pt>
                <c:pt idx="17">
                  <c:v>369.6230124</c:v>
                </c:pt>
                <c:pt idx="18">
                  <c:v>1221.025337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698056"/>
        <c:axId val="2118318312"/>
      </c:barChart>
      <c:catAx>
        <c:axId val="2118698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8318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83183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86980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22.20996936</c:v>
                </c:pt>
                <c:pt idx="1">
                  <c:v>22.20003196</c:v>
                </c:pt>
                <c:pt idx="2">
                  <c:v>26.70005694</c:v>
                </c:pt>
                <c:pt idx="3">
                  <c:v>22.20007573</c:v>
                </c:pt>
                <c:pt idx="4">
                  <c:v>22.20005838</c:v>
                </c:pt>
                <c:pt idx="5">
                  <c:v>22.17727921</c:v>
                </c:pt>
                <c:pt idx="6">
                  <c:v>26.67240282</c:v>
                </c:pt>
                <c:pt idx="7">
                  <c:v>23.28591349</c:v>
                </c:pt>
                <c:pt idx="8">
                  <c:v>22.1811267</c:v>
                </c:pt>
                <c:pt idx="9">
                  <c:v>22.15707797</c:v>
                </c:pt>
                <c:pt idx="10">
                  <c:v>22.16721969</c:v>
                </c:pt>
                <c:pt idx="11">
                  <c:v>22.19471734</c:v>
                </c:pt>
                <c:pt idx="12">
                  <c:v>22.19590521</c:v>
                </c:pt>
                <c:pt idx="13">
                  <c:v>26.66375601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595832"/>
        <c:axId val="-2029398104"/>
      </c:barChart>
      <c:catAx>
        <c:axId val="211659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398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3981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65958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0.000110872282626197</c:v>
                </c:pt>
                <c:pt idx="1">
                  <c:v>1.49549334143678E-7</c:v>
                </c:pt>
                <c:pt idx="2">
                  <c:v>3.902613399762E-7</c:v>
                </c:pt>
                <c:pt idx="3">
                  <c:v>2.18467723210517E-7</c:v>
                </c:pt>
                <c:pt idx="4">
                  <c:v>1.00900635586406E-7</c:v>
                </c:pt>
                <c:pt idx="5">
                  <c:v>9.15391820960032E-5</c:v>
                </c:pt>
                <c:pt idx="6">
                  <c:v>0.000195180765495043</c:v>
                </c:pt>
                <c:pt idx="7">
                  <c:v>0.000183389842182347</c:v>
                </c:pt>
                <c:pt idx="8">
                  <c:v>7.12939437831859E-5</c:v>
                </c:pt>
                <c:pt idx="9">
                  <c:v>0.000149342797117846</c:v>
                </c:pt>
                <c:pt idx="10">
                  <c:v>0.000226732087753264</c:v>
                </c:pt>
                <c:pt idx="11">
                  <c:v>1.10985869396757E-5</c:v>
                </c:pt>
                <c:pt idx="12">
                  <c:v>1.4531058632065E-5</c:v>
                </c:pt>
                <c:pt idx="13">
                  <c:v>9.64856563731839E-5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8307512"/>
        <c:axId val="-2028384392"/>
      </c:barChart>
      <c:catAx>
        <c:axId val="-2028307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384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8384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3075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0.007456172</c:v>
                </c:pt>
                <c:pt idx="1">
                  <c:v>0.006561477</c:v>
                </c:pt>
                <c:pt idx="2">
                  <c:v>0.008011511</c:v>
                </c:pt>
                <c:pt idx="3">
                  <c:v>0.007458222</c:v>
                </c:pt>
                <c:pt idx="4">
                  <c:v>0.006567205</c:v>
                </c:pt>
                <c:pt idx="5">
                  <c:v>0.008395895</c:v>
                </c:pt>
                <c:pt idx="6">
                  <c:v>0.01024079</c:v>
                </c:pt>
                <c:pt idx="7">
                  <c:v>0.009369709</c:v>
                </c:pt>
                <c:pt idx="8">
                  <c:v>0.010550709</c:v>
                </c:pt>
                <c:pt idx="9">
                  <c:v>0.016161639</c:v>
                </c:pt>
                <c:pt idx="10">
                  <c:v>0.016049289</c:v>
                </c:pt>
                <c:pt idx="11">
                  <c:v>0.01586853</c:v>
                </c:pt>
                <c:pt idx="12">
                  <c:v>0.015465813</c:v>
                </c:pt>
                <c:pt idx="13">
                  <c:v>0.011419824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368728"/>
        <c:axId val="-2029365480"/>
      </c:barChart>
      <c:catAx>
        <c:axId val="-2029368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365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3654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368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0.0109530907663804</c:v>
                </c:pt>
                <c:pt idx="6">
                  <c:v>0.0113335006381343</c:v>
                </c:pt>
                <c:pt idx="7">
                  <c:v>0.0112180645097943</c:v>
                </c:pt>
                <c:pt idx="8">
                  <c:v>0.0111219065941445</c:v>
                </c:pt>
                <c:pt idx="9">
                  <c:v>0.00976670744842152</c:v>
                </c:pt>
                <c:pt idx="10">
                  <c:v>0.0120003446881665</c:v>
                </c:pt>
                <c:pt idx="11">
                  <c:v>0.0249605981146331</c:v>
                </c:pt>
                <c:pt idx="12">
                  <c:v>0.0393083764817279</c:v>
                </c:pt>
                <c:pt idx="13">
                  <c:v>0.010956386017858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96136"/>
        <c:axId val="2116223416"/>
      </c:barChart>
      <c:catAx>
        <c:axId val="-2029496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622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6223416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613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3653.040706</c:v>
                </c:pt>
                <c:pt idx="1">
                  <c:v>3635.044679</c:v>
                </c:pt>
                <c:pt idx="2">
                  <c:v>3629.89772</c:v>
                </c:pt>
                <c:pt idx="3">
                  <c:v>205.6926628</c:v>
                </c:pt>
                <c:pt idx="4">
                  <c:v>187.6846476</c:v>
                </c:pt>
                <c:pt idx="5">
                  <c:v>4367.924898</c:v>
                </c:pt>
                <c:pt idx="6">
                  <c:v>4362.094434</c:v>
                </c:pt>
                <c:pt idx="7">
                  <c:v>4379.194584</c:v>
                </c:pt>
                <c:pt idx="8">
                  <c:v>2151.334968</c:v>
                </c:pt>
                <c:pt idx="9">
                  <c:v>4362.261543</c:v>
                </c:pt>
                <c:pt idx="10">
                  <c:v>4382.306289</c:v>
                </c:pt>
                <c:pt idx="11">
                  <c:v>555.748131</c:v>
                </c:pt>
                <c:pt idx="12">
                  <c:v>573.97791</c:v>
                </c:pt>
                <c:pt idx="13">
                  <c:v>5330.350479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135144"/>
        <c:axId val="2119132440"/>
      </c:barChart>
      <c:catAx>
        <c:axId val="2119135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13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13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135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3653.040706</c:v>
                </c:pt>
                <c:pt idx="1">
                  <c:v>3635.044679</c:v>
                </c:pt>
                <c:pt idx="2">
                  <c:v>3629.89772</c:v>
                </c:pt>
                <c:pt idx="3">
                  <c:v>205.6926628</c:v>
                </c:pt>
                <c:pt idx="4">
                  <c:v>187.6846476</c:v>
                </c:pt>
                <c:pt idx="5">
                  <c:v>3635.07157</c:v>
                </c:pt>
                <c:pt idx="6">
                  <c:v>3629.931078</c:v>
                </c:pt>
                <c:pt idx="7">
                  <c:v>3645.898309</c:v>
                </c:pt>
                <c:pt idx="8">
                  <c:v>1417.466999</c:v>
                </c:pt>
                <c:pt idx="9">
                  <c:v>1417.493962</c:v>
                </c:pt>
                <c:pt idx="10">
                  <c:v>1435.490411</c:v>
                </c:pt>
                <c:pt idx="11">
                  <c:v>187.6907514</c:v>
                </c:pt>
                <c:pt idx="12">
                  <c:v>205.6973944</c:v>
                </c:pt>
                <c:pt idx="13">
                  <c:v>4119.831701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0028264"/>
        <c:axId val="-2030024056"/>
      </c:barChart>
      <c:catAx>
        <c:axId val="-20300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0024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00240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0028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2.3E-13</c:v>
                </c:pt>
                <c:pt idx="1">
                  <c:v>2.04E-13</c:v>
                </c:pt>
                <c:pt idx="2">
                  <c:v>1.98E-13</c:v>
                </c:pt>
                <c:pt idx="3">
                  <c:v>1.34E-14</c:v>
                </c:pt>
                <c:pt idx="4">
                  <c:v>9.09E-15</c:v>
                </c:pt>
                <c:pt idx="5">
                  <c:v>732.8533284</c:v>
                </c:pt>
                <c:pt idx="6">
                  <c:v>732.1633558</c:v>
                </c:pt>
                <c:pt idx="7">
                  <c:v>733.2962752</c:v>
                </c:pt>
                <c:pt idx="8">
                  <c:v>733.8679696</c:v>
                </c:pt>
                <c:pt idx="9">
                  <c:v>2944.767581</c:v>
                </c:pt>
                <c:pt idx="10">
                  <c:v>2946.815879</c:v>
                </c:pt>
                <c:pt idx="11">
                  <c:v>368.0573797</c:v>
                </c:pt>
                <c:pt idx="12">
                  <c:v>368.2805156</c:v>
                </c:pt>
                <c:pt idx="13">
                  <c:v>1210.518778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3084072"/>
        <c:axId val="-2033080824"/>
      </c:barChart>
      <c:catAx>
        <c:axId val="-2033084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3080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30808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3084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143.5534790000002</c:v>
                </c:pt>
                <c:pt idx="1">
                  <c:v>127.5895439999999</c:v>
                </c:pt>
                <c:pt idx="2">
                  <c:v>116.4352790000003</c:v>
                </c:pt>
                <c:pt idx="3">
                  <c:v>10.20857760000001</c:v>
                </c:pt>
                <c:pt idx="4">
                  <c:v>8.083443200000004</c:v>
                </c:pt>
                <c:pt idx="5">
                  <c:v>133.999723</c:v>
                </c:pt>
                <c:pt idx="6">
                  <c:v>121.3408709999999</c:v>
                </c:pt>
                <c:pt idx="7">
                  <c:v>142.6913649999997</c:v>
                </c:pt>
                <c:pt idx="8">
                  <c:v>67.70390500000007</c:v>
                </c:pt>
                <c:pt idx="9">
                  <c:v>106.423286</c:v>
                </c:pt>
                <c:pt idx="10">
                  <c:v>129.1401470000001</c:v>
                </c:pt>
                <c:pt idx="11">
                  <c:v>16.46279729999998</c:v>
                </c:pt>
                <c:pt idx="12">
                  <c:v>21.26581859999999</c:v>
                </c:pt>
                <c:pt idx="13">
                  <c:v>142.9774850000003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974008"/>
        <c:axId val="2118977256"/>
      </c:barChart>
      <c:catAx>
        <c:axId val="2118974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8977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89772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89740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2.9E-14</c:v>
                </c:pt>
                <c:pt idx="1">
                  <c:v>1.6E-14</c:v>
                </c:pt>
                <c:pt idx="2">
                  <c:v>-1.2E-14</c:v>
                </c:pt>
                <c:pt idx="3">
                  <c:v>-2.99999999999999E-16</c:v>
                </c:pt>
                <c:pt idx="4">
                  <c:v>2.21E-15</c:v>
                </c:pt>
                <c:pt idx="5">
                  <c:v>6.347240100000021</c:v>
                </c:pt>
                <c:pt idx="6">
                  <c:v>7.037171100000023</c:v>
                </c:pt>
                <c:pt idx="7">
                  <c:v>5.904853600000024</c:v>
                </c:pt>
                <c:pt idx="8">
                  <c:v>5.332796199999961</c:v>
                </c:pt>
                <c:pt idx="9">
                  <c:v>12.03859899999998</c:v>
                </c:pt>
                <c:pt idx="10">
                  <c:v>9.99684199999956</c:v>
                </c:pt>
                <c:pt idx="11">
                  <c:v>1.547467799999993</c:v>
                </c:pt>
                <c:pt idx="12">
                  <c:v>1.342496799999992</c:v>
                </c:pt>
                <c:pt idx="13">
                  <c:v>10.50655899999992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75736"/>
        <c:axId val="-2029872488"/>
      </c:barChart>
      <c:catAx>
        <c:axId val="-202987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72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87248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7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tabSelected="1"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B49"/>
  <sheetViews>
    <sheetView workbookViewId="0"/>
  </sheetViews>
  <sheetFormatPr baseColWidth="10" defaultColWidth="8.7109375" defaultRowHeight="15" x14ac:dyDescent="0"/>
  <cols>
    <col min="1" max="1" width="115" style="469" customWidth="1"/>
    <col min="2" max="2" width="52.7109375" customWidth="1"/>
  </cols>
  <sheetData>
    <row r="1" spans="1:2">
      <c r="A1"/>
    </row>
    <row r="5" spans="1:2" ht="16">
      <c r="A5" s="472" t="s">
        <v>871</v>
      </c>
      <c r="B5" s="462"/>
    </row>
    <row r="6" spans="1:2" ht="16">
      <c r="A6" s="472" t="s">
        <v>810</v>
      </c>
      <c r="B6" s="502"/>
    </row>
    <row r="7" spans="1:2" ht="16">
      <c r="A7" s="472" t="s">
        <v>269</v>
      </c>
      <c r="B7" s="502"/>
    </row>
    <row r="8" spans="1:2" ht="16">
      <c r="A8" s="472" t="s">
        <v>384</v>
      </c>
    </row>
    <row r="11" spans="1:2">
      <c r="A11" s="473" t="s">
        <v>870</v>
      </c>
      <c r="B11" s="474"/>
    </row>
    <row r="12" spans="1:2">
      <c r="A12" s="473" t="s">
        <v>830</v>
      </c>
      <c r="B12" s="474"/>
    </row>
    <row r="13" spans="1:2">
      <c r="A13" s="473" t="s">
        <v>831</v>
      </c>
      <c r="B13" s="474"/>
    </row>
    <row r="14" spans="1:2">
      <c r="A14" s="513" t="s">
        <v>791</v>
      </c>
      <c r="B14" s="474"/>
    </row>
    <row r="15" spans="1:2">
      <c r="A15" s="473" t="s">
        <v>688</v>
      </c>
      <c r="B15" s="474"/>
    </row>
    <row r="16" spans="1:2">
      <c r="A16" s="473" t="s">
        <v>832</v>
      </c>
      <c r="B16" s="474"/>
    </row>
    <row r="17" spans="1:2">
      <c r="A17" s="473" t="s">
        <v>833</v>
      </c>
      <c r="B17" s="474"/>
    </row>
    <row r="18" spans="1:2">
      <c r="B18" s="474"/>
    </row>
    <row r="19" spans="1:2">
      <c r="A19" s="473" t="s">
        <v>834</v>
      </c>
      <c r="B19" s="474"/>
    </row>
    <row r="20" spans="1:2">
      <c r="A20" s="473" t="s">
        <v>796</v>
      </c>
      <c r="B20" s="474"/>
    </row>
    <row r="21" spans="1:2">
      <c r="A21" s="520"/>
      <c r="B21" s="474"/>
    </row>
    <row r="22" spans="1:2">
      <c r="B22" s="474"/>
    </row>
    <row r="23" spans="1:2">
      <c r="A23"/>
      <c r="B23" s="474"/>
    </row>
    <row r="24" spans="1:2">
      <c r="A24" s="521" t="s">
        <v>692</v>
      </c>
    </row>
    <row r="25" spans="1:2">
      <c r="A25" s="520" t="s">
        <v>835</v>
      </c>
    </row>
    <row r="26" spans="1:2">
      <c r="A26" s="520" t="s">
        <v>836</v>
      </c>
    </row>
    <row r="27" spans="1:2">
      <c r="A27" s="520" t="s">
        <v>837</v>
      </c>
    </row>
    <row r="28" spans="1:2">
      <c r="A28" s="520" t="s">
        <v>838</v>
      </c>
    </row>
    <row r="29" spans="1:2">
      <c r="A29" s="520" t="s">
        <v>855</v>
      </c>
    </row>
    <row r="30" spans="1:2">
      <c r="A30" s="520" t="s">
        <v>839</v>
      </c>
    </row>
    <row r="31" spans="1:2">
      <c r="A31" s="520" t="s">
        <v>840</v>
      </c>
    </row>
    <row r="32" spans="1:2">
      <c r="A32" s="520" t="s">
        <v>841</v>
      </c>
    </row>
    <row r="33" spans="1:1">
      <c r="A33" s="520" t="s">
        <v>842</v>
      </c>
    </row>
    <row r="34" spans="1:1">
      <c r="A34" s="520"/>
    </row>
    <row r="35" spans="1:1">
      <c r="A35" s="520" t="s">
        <v>843</v>
      </c>
    </row>
    <row r="36" spans="1:1">
      <c r="A36" s="520" t="s">
        <v>844</v>
      </c>
    </row>
    <row r="37" spans="1:1">
      <c r="A37" s="520" t="s">
        <v>845</v>
      </c>
    </row>
    <row r="38" spans="1:1">
      <c r="A38" s="520"/>
    </row>
    <row r="39" spans="1:1">
      <c r="A39" s="520" t="s">
        <v>691</v>
      </c>
    </row>
    <row r="40" spans="1:1">
      <c r="A40" s="522" t="s">
        <v>674</v>
      </c>
    </row>
    <row r="41" spans="1:1">
      <c r="A41" s="522" t="s">
        <v>675</v>
      </c>
    </row>
    <row r="42" spans="1:1">
      <c r="A42" s="522" t="s">
        <v>676</v>
      </c>
    </row>
    <row r="43" spans="1:1">
      <c r="A43" s="522" t="s">
        <v>677</v>
      </c>
    </row>
    <row r="44" spans="1:1">
      <c r="A44" s="522" t="s">
        <v>678</v>
      </c>
    </row>
    <row r="45" spans="1:1">
      <c r="A45" s="522" t="s">
        <v>680</v>
      </c>
    </row>
    <row r="46" spans="1:1">
      <c r="A46" s="522" t="s">
        <v>679</v>
      </c>
    </row>
    <row r="47" spans="1:1">
      <c r="A47" s="522" t="s">
        <v>846</v>
      </c>
    </row>
    <row r="48" spans="1:1">
      <c r="A48" s="522" t="s">
        <v>847</v>
      </c>
    </row>
    <row r="49" spans="1:1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pageSetUpPr fitToPage="1"/>
  </sheetPr>
  <dimension ref="A1:AB38"/>
  <sheetViews>
    <sheetView defaultGridColor="0" colorId="22" workbookViewId="0">
      <selection activeCell="A11" sqref="A11"/>
    </sheetView>
  </sheetViews>
  <sheetFormatPr baseColWidth="10" defaultColWidth="8.7109375" defaultRowHeight="15" x14ac:dyDescent="0"/>
  <cols>
    <col min="3" max="3" width="10.5703125" customWidth="1"/>
    <col min="5" max="5" width="10.7109375" customWidth="1"/>
  </cols>
  <sheetData>
    <row r="1" spans="1:9">
      <c r="A1" s="462" t="s">
        <v>397</v>
      </c>
    </row>
    <row r="2" spans="1:9">
      <c r="A2" t="s">
        <v>396</v>
      </c>
    </row>
    <row r="3" spans="1:9" ht="16">
      <c r="A3" s="497"/>
      <c r="I3" s="2"/>
    </row>
    <row r="4" spans="1:9" ht="16">
      <c r="A4" s="523" t="s">
        <v>798</v>
      </c>
      <c r="I4" s="2"/>
    </row>
    <row r="5" spans="1:9" ht="16">
      <c r="A5" s="497"/>
      <c r="I5" s="2"/>
    </row>
    <row r="6" spans="1:9" ht="16">
      <c r="A6" s="462" t="s">
        <v>685</v>
      </c>
      <c r="I6" s="2"/>
    </row>
    <row r="7" spans="1:9" ht="16">
      <c r="A7" t="s">
        <v>689</v>
      </c>
      <c r="I7" s="2"/>
    </row>
    <row r="8" spans="1:9" ht="16">
      <c r="A8" s="2" t="s">
        <v>393</v>
      </c>
      <c r="I8" s="2"/>
    </row>
    <row r="9" spans="1:9" ht="16">
      <c r="A9" s="2" t="s">
        <v>690</v>
      </c>
      <c r="I9" s="2"/>
    </row>
    <row r="10" spans="1:9" ht="16">
      <c r="A10" s="2" t="s">
        <v>853</v>
      </c>
      <c r="I10" s="2"/>
    </row>
    <row r="11" spans="1:9" ht="16">
      <c r="A11" s="2" t="s">
        <v>854</v>
      </c>
      <c r="I11" s="2"/>
    </row>
    <row r="12" spans="1:9" ht="16">
      <c r="A12" s="2"/>
      <c r="I12" s="2"/>
    </row>
    <row r="13" spans="1:9" ht="16">
      <c r="A13" s="2"/>
      <c r="I13" s="2"/>
    </row>
    <row r="14" spans="1:9" ht="16">
      <c r="A14" s="2"/>
      <c r="I14" s="2"/>
    </row>
    <row r="15" spans="1:9" ht="16">
      <c r="I15" s="2"/>
    </row>
    <row r="16" spans="1:9" ht="16">
      <c r="I16" s="2"/>
    </row>
    <row r="17" spans="1:28" ht="16">
      <c r="A17" s="498" t="s">
        <v>693</v>
      </c>
      <c r="I17" s="2"/>
    </row>
    <row r="18" spans="1:28" ht="16">
      <c r="A18" t="s">
        <v>395</v>
      </c>
      <c r="I18" s="2"/>
    </row>
    <row r="19" spans="1:28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000000000000004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T43"/>
  <sheetViews>
    <sheetView workbookViewId="0">
      <selection activeCell="B25" sqref="B25:T38"/>
    </sheetView>
  </sheetViews>
  <sheetFormatPr baseColWidth="10" defaultColWidth="8.85546875" defaultRowHeight="15" x14ac:dyDescent="0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>
      <c r="A2" s="523" t="s">
        <v>1</v>
      </c>
      <c r="F2" s="605" t="s">
        <v>877</v>
      </c>
      <c r="G2" s="606"/>
      <c r="H2" s="606"/>
      <c r="I2" s="606"/>
      <c r="J2" s="607"/>
      <c r="K2" s="474" t="s">
        <v>271</v>
      </c>
    </row>
    <row r="3" spans="1:11">
      <c r="A3" s="523"/>
      <c r="F3" s="461" t="s">
        <v>267</v>
      </c>
      <c r="G3" s="454"/>
      <c r="H3" s="454"/>
      <c r="J3" s="574" t="s">
        <v>878</v>
      </c>
      <c r="K3" s="474" t="s">
        <v>272</v>
      </c>
    </row>
    <row r="4" spans="1:11">
      <c r="A4" s="523"/>
      <c r="F4" s="461" t="s">
        <v>790</v>
      </c>
      <c r="G4" s="454"/>
      <c r="H4" s="454"/>
      <c r="I4" s="454"/>
      <c r="J4" s="514" t="s">
        <v>879</v>
      </c>
      <c r="K4" s="474" t="s">
        <v>273</v>
      </c>
    </row>
    <row r="5" spans="1:11">
      <c r="A5" s="524" t="s">
        <v>799</v>
      </c>
      <c r="F5" s="461" t="s">
        <v>270</v>
      </c>
      <c r="G5" s="454"/>
      <c r="H5" s="454"/>
      <c r="J5" s="574" t="s">
        <v>880</v>
      </c>
    </row>
    <row r="6" spans="1:11">
      <c r="A6" s="523"/>
      <c r="F6" s="461" t="s">
        <v>275</v>
      </c>
      <c r="J6" s="468"/>
    </row>
    <row r="7" spans="1:11">
      <c r="A7" s="523" t="s">
        <v>107</v>
      </c>
      <c r="F7" s="605" t="s">
        <v>872</v>
      </c>
      <c r="G7" s="606"/>
      <c r="H7" s="606"/>
      <c r="I7" s="606"/>
      <c r="J7" s="607"/>
    </row>
    <row r="8" spans="1:11">
      <c r="A8" s="523"/>
      <c r="F8" s="461" t="s">
        <v>276</v>
      </c>
      <c r="G8" s="454"/>
      <c r="H8" s="454"/>
      <c r="I8" s="454"/>
      <c r="J8" s="514" t="s">
        <v>43</v>
      </c>
    </row>
    <row r="9" spans="1:11">
      <c r="A9" s="523" t="s">
        <v>108</v>
      </c>
    </row>
    <row r="10" spans="1:11">
      <c r="A10" s="523" t="s">
        <v>109</v>
      </c>
    </row>
    <row r="11" spans="1:11">
      <c r="A11" s="523"/>
    </row>
    <row r="12" spans="1:11">
      <c r="A12" s="523" t="s">
        <v>110</v>
      </c>
    </row>
    <row r="13" spans="1:11">
      <c r="A13" s="523" t="s">
        <v>111</v>
      </c>
    </row>
    <row r="14" spans="1:11">
      <c r="A14" s="523"/>
    </row>
    <row r="15" spans="1:11">
      <c r="A15" s="523" t="s">
        <v>196</v>
      </c>
    </row>
    <row r="16" spans="1:11">
      <c r="A16" s="523" t="s">
        <v>113</v>
      </c>
    </row>
    <row r="17" spans="1:20" ht="17">
      <c r="A17" s="460"/>
      <c r="H17" s="463"/>
      <c r="J17" s="464"/>
    </row>
    <row r="18" spans="1:20" ht="17">
      <c r="A18" s="460" t="s">
        <v>265</v>
      </c>
      <c r="C18" s="308" t="str">
        <f>IF($F$2="","",$F$2)</f>
        <v>EnergyPlus 8.6.0</v>
      </c>
    </row>
    <row r="19" spans="1:20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>
      <c r="A25" s="466" t="s">
        <v>330</v>
      </c>
      <c r="B25" s="575">
        <v>1519.9336490000001</v>
      </c>
      <c r="C25" s="576"/>
      <c r="D25" s="576">
        <v>143.55347879999999</v>
      </c>
      <c r="E25" s="577"/>
      <c r="F25" s="575">
        <v>3796.5941849999999</v>
      </c>
      <c r="G25" s="576">
        <v>3796.5941849999999</v>
      </c>
      <c r="H25" s="577">
        <v>2.5900000000000001E-13</v>
      </c>
      <c r="I25" s="575">
        <v>3653.0407059999998</v>
      </c>
      <c r="J25" s="576">
        <v>3653.0407059999998</v>
      </c>
      <c r="K25" s="577">
        <v>2.2999999999999998E-13</v>
      </c>
      <c r="L25" s="579">
        <v>2.403421169</v>
      </c>
      <c r="M25" s="580">
        <v>22.209969359999999</v>
      </c>
      <c r="N25" s="581">
        <v>7.4561719999999996E-3</v>
      </c>
      <c r="O25" s="582">
        <v>2.4054287670000001</v>
      </c>
      <c r="P25" s="580">
        <v>22.212038230000001</v>
      </c>
      <c r="Q25" s="583">
        <v>7.4561719999999996E-3</v>
      </c>
      <c r="R25" s="579">
        <v>2.3977535639999998</v>
      </c>
      <c r="S25" s="580">
        <v>22.20957576</v>
      </c>
      <c r="T25" s="581">
        <v>7.4561719999999996E-3</v>
      </c>
    </row>
    <row r="26" spans="1:20">
      <c r="A26" s="466" t="s">
        <v>317</v>
      </c>
      <c r="B26" s="578">
        <v>1069.31006</v>
      </c>
      <c r="C26" s="584"/>
      <c r="D26" s="584">
        <v>127.5895441</v>
      </c>
      <c r="E26" s="585"/>
      <c r="F26" s="578">
        <v>3762.634223</v>
      </c>
      <c r="G26" s="584">
        <v>3762.634223</v>
      </c>
      <c r="H26" s="585">
        <v>2.2E-13</v>
      </c>
      <c r="I26" s="578">
        <v>3635.0446790000001</v>
      </c>
      <c r="J26" s="584">
        <v>3635.0446790000001</v>
      </c>
      <c r="K26" s="585">
        <v>2.0399999999999999E-13</v>
      </c>
      <c r="L26" s="586">
        <v>3.3994299809999999</v>
      </c>
      <c r="M26" s="587">
        <v>22.20003196</v>
      </c>
      <c r="N26" s="588">
        <v>6.5614769999999996E-3</v>
      </c>
      <c r="O26" s="589">
        <v>3.4022231459999999</v>
      </c>
      <c r="P26" s="587">
        <v>22.200034039999998</v>
      </c>
      <c r="Q26" s="588">
        <v>6.5614769999999996E-3</v>
      </c>
      <c r="R26" s="586">
        <v>3.3935574910000001</v>
      </c>
      <c r="S26" s="587">
        <v>22.200030720000001</v>
      </c>
      <c r="T26" s="588">
        <v>6.5614769999999996E-3</v>
      </c>
    </row>
    <row r="27" spans="1:20">
      <c r="A27" s="466" t="s">
        <v>318</v>
      </c>
      <c r="B27" s="578">
        <v>1006.619475</v>
      </c>
      <c r="C27" s="584"/>
      <c r="D27" s="584">
        <v>116.4352793</v>
      </c>
      <c r="E27" s="585"/>
      <c r="F27" s="578">
        <v>3746.3329990000002</v>
      </c>
      <c r="G27" s="584">
        <v>3746.3329990000002</v>
      </c>
      <c r="H27" s="585">
        <v>1.8599999999999999E-13</v>
      </c>
      <c r="I27" s="578">
        <v>3629.8977199999999</v>
      </c>
      <c r="J27" s="584">
        <v>3629.8977199999999</v>
      </c>
      <c r="K27" s="585">
        <v>1.9799999999999999E-13</v>
      </c>
      <c r="L27" s="586">
        <v>3.6060277109999999</v>
      </c>
      <c r="M27" s="587">
        <v>26.70005694</v>
      </c>
      <c r="N27" s="588">
        <v>8.0115110000000007E-3</v>
      </c>
      <c r="O27" s="589">
        <v>3.6090259410000001</v>
      </c>
      <c r="P27" s="587">
        <v>26.70006253</v>
      </c>
      <c r="Q27" s="590">
        <v>8.0115110000000007E-3</v>
      </c>
      <c r="R27" s="586">
        <v>3.5998254780000001</v>
      </c>
      <c r="S27" s="587">
        <v>26.700052110000001</v>
      </c>
      <c r="T27" s="588">
        <v>8.0115110000000007E-3</v>
      </c>
    </row>
    <row r="28" spans="1:20">
      <c r="A28" s="466" t="s">
        <v>319</v>
      </c>
      <c r="B28" s="578">
        <v>108.089049</v>
      </c>
      <c r="C28" s="584"/>
      <c r="D28" s="584">
        <v>10.208577610000001</v>
      </c>
      <c r="E28" s="585"/>
      <c r="F28" s="578">
        <v>215.90124040000001</v>
      </c>
      <c r="G28" s="584">
        <v>215.90124040000001</v>
      </c>
      <c r="H28" s="585">
        <v>1.3100000000000001E-14</v>
      </c>
      <c r="I28" s="578">
        <v>205.69266279999999</v>
      </c>
      <c r="J28" s="584">
        <v>205.69266279999999</v>
      </c>
      <c r="K28" s="585">
        <v>1.34E-14</v>
      </c>
      <c r="L28" s="586">
        <v>1.902992623</v>
      </c>
      <c r="M28" s="587">
        <v>22.200075729999998</v>
      </c>
      <c r="N28" s="588">
        <v>7.4582219999999996E-3</v>
      </c>
      <c r="O28" s="589">
        <v>1.905346749</v>
      </c>
      <c r="P28" s="587">
        <v>22.2000797</v>
      </c>
      <c r="Q28" s="590">
        <v>7.4582219999999996E-3</v>
      </c>
      <c r="R28" s="586">
        <v>1.8970417230000001</v>
      </c>
      <c r="S28" s="587">
        <v>22.20007485</v>
      </c>
      <c r="T28" s="588">
        <v>7.4582219999999996E-3</v>
      </c>
    </row>
    <row r="29" spans="1:20">
      <c r="A29" s="466" t="s">
        <v>320</v>
      </c>
      <c r="B29" s="578">
        <v>67.752053520000004</v>
      </c>
      <c r="C29" s="584"/>
      <c r="D29" s="584">
        <v>8.0834431749999993</v>
      </c>
      <c r="E29" s="585"/>
      <c r="F29" s="584">
        <v>195.76809080000001</v>
      </c>
      <c r="G29" s="584">
        <v>195.76809080000001</v>
      </c>
      <c r="H29" s="585">
        <v>1.13E-14</v>
      </c>
      <c r="I29" s="578">
        <v>187.68464760000001</v>
      </c>
      <c r="J29" s="584">
        <v>187.68464760000001</v>
      </c>
      <c r="K29" s="585">
        <v>9.0900000000000006E-15</v>
      </c>
      <c r="L29" s="591">
        <v>2.7701691369999999</v>
      </c>
      <c r="M29" s="587">
        <v>22.200058380000002</v>
      </c>
      <c r="N29" s="588">
        <v>6.5672049999999996E-3</v>
      </c>
      <c r="O29" s="589">
        <v>2.7735125969999999</v>
      </c>
      <c r="P29" s="587">
        <v>22.20005978</v>
      </c>
      <c r="Q29" s="588">
        <v>6.5672049999999996E-3</v>
      </c>
      <c r="R29" s="586">
        <v>2.7636999740000001</v>
      </c>
      <c r="S29" s="587">
        <v>22.20005754</v>
      </c>
      <c r="T29" s="588">
        <v>6.5672049999999996E-3</v>
      </c>
    </row>
    <row r="30" spans="1:20">
      <c r="A30" s="466" t="s">
        <v>321</v>
      </c>
      <c r="B30" s="578">
        <v>1197.601171</v>
      </c>
      <c r="C30" s="584"/>
      <c r="D30" s="584">
        <v>140.34696360000001</v>
      </c>
      <c r="E30" s="585"/>
      <c r="F30" s="578">
        <v>4508.2718619999996</v>
      </c>
      <c r="G30" s="584">
        <v>3769.071293</v>
      </c>
      <c r="H30" s="585">
        <v>739.20056850000003</v>
      </c>
      <c r="I30" s="578">
        <v>4367.9248980000002</v>
      </c>
      <c r="J30" s="584">
        <v>3635.0715700000001</v>
      </c>
      <c r="K30" s="585">
        <v>732.85332840000001</v>
      </c>
      <c r="L30" s="586">
        <v>3.6472283120000002</v>
      </c>
      <c r="M30" s="587">
        <v>22.177279209999998</v>
      </c>
      <c r="N30" s="588">
        <v>8.3958950000000004E-3</v>
      </c>
      <c r="O30" s="589">
        <v>3.6516866299999999</v>
      </c>
      <c r="P30" s="587">
        <v>22.178122299999998</v>
      </c>
      <c r="Q30" s="590">
        <v>8.4161979999999997E-3</v>
      </c>
      <c r="R30" s="586">
        <v>3.6419410160000001</v>
      </c>
      <c r="S30" s="587">
        <v>22.17609221</v>
      </c>
      <c r="T30" s="588">
        <v>8.324237E-3</v>
      </c>
    </row>
    <row r="31" spans="1:20">
      <c r="A31" s="466" t="s">
        <v>322</v>
      </c>
      <c r="B31" s="578">
        <v>1132.2150340000001</v>
      </c>
      <c r="C31" s="584"/>
      <c r="D31" s="584">
        <v>128.37804159999999</v>
      </c>
      <c r="E31" s="585"/>
      <c r="F31" s="578">
        <v>4490.4724759999999</v>
      </c>
      <c r="G31" s="584">
        <v>3751.2719489999999</v>
      </c>
      <c r="H31" s="585">
        <v>739.2005269</v>
      </c>
      <c r="I31" s="578">
        <v>4362.0944339999996</v>
      </c>
      <c r="J31" s="584">
        <v>3629.9310780000001</v>
      </c>
      <c r="K31" s="585">
        <v>732.16335579999998</v>
      </c>
      <c r="L31" s="586">
        <v>3.8527084550000001</v>
      </c>
      <c r="M31" s="587">
        <v>26.672402819999999</v>
      </c>
      <c r="N31" s="588">
        <v>1.024079E-2</v>
      </c>
      <c r="O31" s="589">
        <v>3.8574319959999999</v>
      </c>
      <c r="P31" s="587">
        <v>26.674949399999999</v>
      </c>
      <c r="Q31" s="590">
        <v>1.0269060999999999E-2</v>
      </c>
      <c r="R31" s="586">
        <v>3.8473592999999999</v>
      </c>
      <c r="S31" s="587">
        <v>26.669743459999999</v>
      </c>
      <c r="T31" s="588">
        <v>1.0152997E-2</v>
      </c>
    </row>
    <row r="32" spans="1:20">
      <c r="A32" s="466" t="s">
        <v>323</v>
      </c>
      <c r="B32" s="578">
        <v>1491.43968</v>
      </c>
      <c r="C32" s="584"/>
      <c r="D32" s="584">
        <v>148.5962194</v>
      </c>
      <c r="E32" s="585"/>
      <c r="F32" s="578">
        <v>4527.7908029999999</v>
      </c>
      <c r="G32" s="584">
        <v>3788.5896739999998</v>
      </c>
      <c r="H32" s="585">
        <v>739.20112879999999</v>
      </c>
      <c r="I32" s="578">
        <v>4379.1945839999998</v>
      </c>
      <c r="J32" s="584">
        <v>3645.8983090000002</v>
      </c>
      <c r="K32" s="585">
        <v>733.29627519999997</v>
      </c>
      <c r="L32" s="586">
        <v>2.93621971</v>
      </c>
      <c r="M32" s="587">
        <v>23.285913489999999</v>
      </c>
      <c r="N32" s="588">
        <v>9.3697090000000004E-3</v>
      </c>
      <c r="O32" s="589">
        <v>2.9405754960000001</v>
      </c>
      <c r="P32" s="587">
        <v>23.286654680000002</v>
      </c>
      <c r="Q32" s="590">
        <v>9.3933239999999998E-3</v>
      </c>
      <c r="R32" s="586">
        <v>2.9306737379999999</v>
      </c>
      <c r="S32" s="587">
        <v>23.282384279999999</v>
      </c>
      <c r="T32" s="588">
        <v>9.2882139999999995E-3</v>
      </c>
    </row>
    <row r="33" spans="1:20">
      <c r="A33" s="466" t="s">
        <v>324</v>
      </c>
      <c r="B33" s="578">
        <v>635.48121260000005</v>
      </c>
      <c r="C33" s="584"/>
      <c r="D33" s="584">
        <v>73.036701829999998</v>
      </c>
      <c r="E33" s="585"/>
      <c r="F33" s="578">
        <v>2224.37167</v>
      </c>
      <c r="G33" s="584">
        <v>1485.1709040000001</v>
      </c>
      <c r="H33" s="585">
        <v>739.2007658</v>
      </c>
      <c r="I33" s="578">
        <v>2151.3349680000001</v>
      </c>
      <c r="J33" s="584">
        <v>1417.466999</v>
      </c>
      <c r="K33" s="585">
        <v>733.86796960000004</v>
      </c>
      <c r="L33" s="591">
        <v>3.3853636040000001</v>
      </c>
      <c r="M33" s="587">
        <v>22.1811267</v>
      </c>
      <c r="N33" s="588">
        <v>1.0550709E-2</v>
      </c>
      <c r="O33" s="589">
        <v>3.3891889540000002</v>
      </c>
      <c r="P33" s="587">
        <v>22.181732019999998</v>
      </c>
      <c r="Q33" s="590">
        <v>1.0582607000000001E-2</v>
      </c>
      <c r="R33" s="586">
        <v>3.3790590759999999</v>
      </c>
      <c r="S33" s="587">
        <v>22.180150640000001</v>
      </c>
      <c r="T33" s="588">
        <v>1.0465263000000001E-2</v>
      </c>
    </row>
    <row r="34" spans="1:20">
      <c r="A34" s="466" t="s">
        <v>325</v>
      </c>
      <c r="B34" s="578">
        <v>1082.3133089999999</v>
      </c>
      <c r="C34" s="584"/>
      <c r="D34" s="584">
        <v>118.4618851</v>
      </c>
      <c r="E34" s="585"/>
      <c r="F34" s="578">
        <v>4480.7234280000002</v>
      </c>
      <c r="G34" s="584">
        <v>1523.917248</v>
      </c>
      <c r="H34" s="585">
        <v>2956.80618</v>
      </c>
      <c r="I34" s="578">
        <v>4362.2615429999996</v>
      </c>
      <c r="J34" s="584">
        <v>1417.493962</v>
      </c>
      <c r="K34" s="585">
        <v>2944.7675810000001</v>
      </c>
      <c r="L34" s="586">
        <v>4.0304979230000004</v>
      </c>
      <c r="M34" s="587">
        <v>22.15707797</v>
      </c>
      <c r="N34" s="588">
        <v>1.6161638999999998E-2</v>
      </c>
      <c r="O34" s="589">
        <v>4.0361459599999998</v>
      </c>
      <c r="P34" s="587">
        <v>22.158192069999998</v>
      </c>
      <c r="Q34" s="590">
        <v>1.6200433E-2</v>
      </c>
      <c r="R34" s="586">
        <v>4.0240294939999997</v>
      </c>
      <c r="S34" s="587">
        <v>22.15488307</v>
      </c>
      <c r="T34" s="588">
        <v>1.6042587000000001E-2</v>
      </c>
    </row>
    <row r="35" spans="1:20">
      <c r="A35" s="466" t="s">
        <v>326</v>
      </c>
      <c r="B35" s="578">
        <v>1540.5166360000001</v>
      </c>
      <c r="C35" s="584"/>
      <c r="D35" s="584">
        <v>139.13699</v>
      </c>
      <c r="E35" s="585"/>
      <c r="F35" s="578">
        <v>4521.4432790000001</v>
      </c>
      <c r="G35" s="584">
        <v>1564.6305580000001</v>
      </c>
      <c r="H35" s="585">
        <v>2956.8127209999998</v>
      </c>
      <c r="I35" s="578">
        <v>4382.3062890000001</v>
      </c>
      <c r="J35" s="584">
        <v>1435.490411</v>
      </c>
      <c r="K35" s="585">
        <v>2946.8158790000002</v>
      </c>
      <c r="L35" s="586">
        <v>2.8446991009999998</v>
      </c>
      <c r="M35" s="587">
        <v>22.16721969</v>
      </c>
      <c r="N35" s="588">
        <v>1.6049289000000001E-2</v>
      </c>
      <c r="O35" s="589">
        <v>2.8501758100000001</v>
      </c>
      <c r="P35" s="587">
        <v>22.16778618</v>
      </c>
      <c r="Q35" s="590">
        <v>1.6116683E-2</v>
      </c>
      <c r="R35" s="586">
        <v>2.8367749120000001</v>
      </c>
      <c r="S35" s="587">
        <v>22.162760160000001</v>
      </c>
      <c r="T35" s="588">
        <v>1.5924086E-2</v>
      </c>
    </row>
    <row r="36" spans="1:20">
      <c r="A36" s="466" t="s">
        <v>327</v>
      </c>
      <c r="B36" s="578">
        <v>164.14689920000001</v>
      </c>
      <c r="C36" s="584"/>
      <c r="D36" s="584">
        <v>18.010265180000001</v>
      </c>
      <c r="E36" s="585"/>
      <c r="F36" s="578">
        <v>573.75839619999999</v>
      </c>
      <c r="G36" s="584">
        <v>204.15354869999999</v>
      </c>
      <c r="H36" s="585">
        <v>369.60484750000001</v>
      </c>
      <c r="I36" s="578">
        <v>555.74813099999994</v>
      </c>
      <c r="J36" s="584">
        <v>187.69075140000001</v>
      </c>
      <c r="K36" s="585">
        <v>368.05737970000001</v>
      </c>
      <c r="L36" s="586">
        <v>3.3856754759999999</v>
      </c>
      <c r="M36" s="587">
        <v>22.19471734</v>
      </c>
      <c r="N36" s="588">
        <v>1.5868529999999999E-2</v>
      </c>
      <c r="O36" s="589">
        <v>3.3960647399999999</v>
      </c>
      <c r="P36" s="587">
        <v>22.19482296</v>
      </c>
      <c r="Q36" s="588">
        <v>1.610528E-2</v>
      </c>
      <c r="R36" s="586">
        <v>3.3754397730000001</v>
      </c>
      <c r="S36" s="587">
        <v>22.19457663</v>
      </c>
      <c r="T36" s="588">
        <v>1.5709192E-2</v>
      </c>
    </row>
    <row r="37" spans="1:20">
      <c r="A37" s="466" t="s">
        <v>328</v>
      </c>
      <c r="B37" s="578">
        <v>249.67941389999999</v>
      </c>
      <c r="C37" s="584"/>
      <c r="D37" s="584">
        <v>22.608315390000001</v>
      </c>
      <c r="E37" s="585"/>
      <c r="F37" s="578">
        <v>596.58622539999999</v>
      </c>
      <c r="G37" s="584">
        <v>226.963213</v>
      </c>
      <c r="H37" s="585">
        <v>369.62301239999999</v>
      </c>
      <c r="I37" s="578">
        <v>573.97790999999995</v>
      </c>
      <c r="J37" s="584">
        <v>205.69739440000001</v>
      </c>
      <c r="K37" s="585">
        <v>368.2805156</v>
      </c>
      <c r="L37" s="586">
        <v>2.2988595699999999</v>
      </c>
      <c r="M37" s="587">
        <v>22.195905209999999</v>
      </c>
      <c r="N37" s="588">
        <v>1.5465813E-2</v>
      </c>
      <c r="O37" s="589">
        <v>2.3162693879999998</v>
      </c>
      <c r="P37" s="587">
        <v>22.19595206</v>
      </c>
      <c r="Q37" s="590">
        <v>1.5907033000000001E-2</v>
      </c>
      <c r="R37" s="586">
        <v>2.2883393590000001</v>
      </c>
      <c r="S37" s="587">
        <v>22.195629530000001</v>
      </c>
      <c r="T37" s="588">
        <v>1.5299096999999999E-2</v>
      </c>
    </row>
    <row r="38" spans="1:20" ht="16" thickBot="1">
      <c r="A38" s="467" t="s">
        <v>329</v>
      </c>
      <c r="B38" s="592">
        <v>1465.330095</v>
      </c>
      <c r="C38" s="593"/>
      <c r="D38" s="593">
        <v>153.48404389999999</v>
      </c>
      <c r="E38" s="594"/>
      <c r="F38" s="592">
        <v>5483.8345230000004</v>
      </c>
      <c r="G38" s="593">
        <v>4262.8091860000004</v>
      </c>
      <c r="H38" s="594">
        <v>1221.025337</v>
      </c>
      <c r="I38" s="592">
        <v>5330.3504789999997</v>
      </c>
      <c r="J38" s="593">
        <v>4119.8317010000001</v>
      </c>
      <c r="K38" s="594">
        <v>1210.5187780000001</v>
      </c>
      <c r="L38" s="595">
        <v>3.6376448539999999</v>
      </c>
      <c r="M38" s="596">
        <v>26.66375601</v>
      </c>
      <c r="N38" s="597">
        <v>1.1419824E-2</v>
      </c>
      <c r="O38" s="598">
        <v>3.6429414429999998</v>
      </c>
      <c r="P38" s="596">
        <v>26.665095529999999</v>
      </c>
      <c r="Q38" s="599">
        <v>1.1448488999999999E-2</v>
      </c>
      <c r="R38" s="600">
        <v>3.6319824399999998</v>
      </c>
      <c r="S38" s="596">
        <v>26.662522859999999</v>
      </c>
      <c r="T38" s="601">
        <v>1.1323369E-2</v>
      </c>
    </row>
    <row r="39" spans="1:20" ht="17">
      <c r="B39" s="609"/>
      <c r="C39" s="609" t="s">
        <v>873</v>
      </c>
      <c r="E39" s="609" t="s">
        <v>874</v>
      </c>
    </row>
    <row r="42" spans="1:20" ht="16">
      <c r="A42" s="608" t="s">
        <v>873</v>
      </c>
      <c r="B42" s="611" t="s">
        <v>876</v>
      </c>
    </row>
    <row r="43" spans="1:20" ht="16">
      <c r="A43" s="608" t="s">
        <v>874</v>
      </c>
      <c r="B43" s="610" t="s">
        <v>875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 x14ac:dyDescent="0"/>
  <cols>
    <col min="1" max="1" width="74.7109375" style="469" customWidth="1"/>
    <col min="2" max="2" width="61.7109375" customWidth="1"/>
  </cols>
  <sheetData>
    <row r="1" spans="1:2">
      <c r="A1"/>
    </row>
    <row r="5" spans="1:2" ht="21">
      <c r="A5" s="546" t="s">
        <v>871</v>
      </c>
      <c r="B5" s="462" t="s">
        <v>697</v>
      </c>
    </row>
    <row r="6" spans="1:2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ht="15" customHeight="1">
      <c r="A7" s="547"/>
      <c r="B7" s="502" t="s">
        <v>795</v>
      </c>
    </row>
    <row r="8" spans="1:2" ht="16">
      <c r="A8" s="472" t="str">
        <f>IF(B21="Comparison","Test Results Comparison","Example Results")</f>
        <v>Example Results</v>
      </c>
      <c r="B8" s="502" t="s">
        <v>696</v>
      </c>
    </row>
    <row r="9" spans="1:2" ht="16">
      <c r="A9" s="472" t="s">
        <v>269</v>
      </c>
      <c r="B9" s="502" t="s">
        <v>808</v>
      </c>
    </row>
    <row r="10" spans="1:2" ht="16">
      <c r="A10" s="472" t="s">
        <v>384</v>
      </c>
      <c r="B10" t="s">
        <v>849</v>
      </c>
    </row>
    <row r="11" spans="1:2">
      <c r="B11" t="s">
        <v>850</v>
      </c>
    </row>
    <row r="12" spans="1:2">
      <c r="B12" t="s">
        <v>851</v>
      </c>
    </row>
    <row r="13" spans="1:2">
      <c r="A13" s="513" t="str">
        <f>IF(B21="Comparison","Results for "&amp;YourData!$F$2,"")</f>
        <v/>
      </c>
      <c r="B13" s="502" t="s">
        <v>809</v>
      </c>
    </row>
    <row r="14" spans="1:2">
      <c r="A14" s="513" t="str">
        <f>IF(B21="Comparison","("&amp;YourData!$J$4&amp;")","")</f>
        <v/>
      </c>
    </row>
    <row r="15" spans="1:2">
      <c r="A15" s="513" t="str">
        <f>IF(B21="Comparison","vs.","")</f>
        <v/>
      </c>
      <c r="B15" s="474" t="s">
        <v>797</v>
      </c>
    </row>
    <row r="16" spans="1:2">
      <c r="A16" s="513" t="str">
        <f>IF(B21="Comparison","Informative Annex B16, Section B16.5.1 Example Results","")</f>
        <v/>
      </c>
      <c r="B16" s="474" t="s">
        <v>811</v>
      </c>
    </row>
    <row r="17" spans="1:4">
      <c r="A17" s="513"/>
      <c r="B17" s="474" t="s">
        <v>852</v>
      </c>
    </row>
    <row r="18" spans="1:4">
      <c r="A18" s="513"/>
    </row>
    <row r="19" spans="1:4">
      <c r="A19" s="513" t="str">
        <f>IF(B21="Comparison","Prepared By","")</f>
        <v/>
      </c>
    </row>
    <row r="20" spans="1:4">
      <c r="A20" s="513" t="str">
        <f>IF(B21="Comparison",IF(YourData!F7="","",YourData!F7),"")</f>
        <v/>
      </c>
      <c r="B20" s="469" t="s">
        <v>687</v>
      </c>
    </row>
    <row r="21" spans="1:4">
      <c r="A21" s="513" t="str">
        <f>IF(B21="Comparison","("&amp;YourData!$J$8&amp;")","")</f>
        <v/>
      </c>
      <c r="B21" s="469" t="s">
        <v>868</v>
      </c>
    </row>
    <row r="22" spans="1:4">
      <c r="A22" s="513"/>
    </row>
    <row r="23" spans="1:4">
      <c r="A23" s="513" t="str">
        <f>IF(B21="Comparison","Results Developed","")</f>
        <v/>
      </c>
      <c r="D23" s="551"/>
    </row>
    <row r="24" spans="1:4">
      <c r="A24" s="513" t="str">
        <f>IF(B21="Comparison",TEXT(YourData!$J$5,"DD-MMM-YYYY"),"")</f>
        <v/>
      </c>
      <c r="D24" s="551"/>
    </row>
    <row r="27" spans="1:4">
      <c r="A27"/>
      <c r="B27" s="474"/>
    </row>
    <row r="28" spans="1:4">
      <c r="A28"/>
    </row>
    <row r="29" spans="1:4">
      <c r="A29"/>
      <c r="B29" s="474"/>
    </row>
    <row r="30" spans="1:4" ht="29.25" customHeight="1">
      <c r="A30"/>
      <c r="B30" s="552"/>
      <c r="D30" s="549"/>
    </row>
    <row r="31" spans="1:4">
      <c r="A31"/>
      <c r="B31" s="474"/>
    </row>
    <row r="32" spans="1:4" ht="30" customHeight="1">
      <c r="A32"/>
      <c r="B32" s="552"/>
      <c r="D32" s="549"/>
    </row>
    <row r="33" spans="2:4">
      <c r="B33" s="474" t="s">
        <v>802</v>
      </c>
    </row>
    <row r="34" spans="2:4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>
      <c r="B35" s="474" t="s">
        <v>814</v>
      </c>
      <c r="D35" s="550"/>
    </row>
    <row r="36" spans="2:4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4">
      <c r="B37" s="474" t="s">
        <v>813</v>
      </c>
    </row>
    <row r="38" spans="2:4">
      <c r="B38" s="552" t="str">
        <f>IF('Title Page'!$B$21="Example","", "By "&amp;'Title Page'!$A$20&amp;" "&amp;'Title Page'!$A$21&amp;", "&amp;'Title Page'!$A$24)</f>
        <v/>
      </c>
    </row>
    <row r="39" spans="2:4">
      <c r="B39" s="474" t="s">
        <v>274</v>
      </c>
    </row>
    <row r="40" spans="2:4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4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 x14ac:dyDescent="0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>
      <c r="A1" s="481" t="str">
        <f>'Title Page'!$A$5</f>
        <v>ASHRAE Standard 140-2014</v>
      </c>
      <c r="B1" s="481"/>
      <c r="C1" s="482"/>
      <c r="D1" s="482"/>
    </row>
    <row r="2" spans="1:4">
      <c r="A2" s="481" t="s">
        <v>792</v>
      </c>
      <c r="B2" s="481"/>
      <c r="C2" s="482"/>
      <c r="D2" s="482"/>
    </row>
    <row r="3" spans="1:4">
      <c r="A3" s="481" t="s">
        <v>279</v>
      </c>
      <c r="B3" s="481"/>
      <c r="C3" s="482"/>
      <c r="D3" s="482"/>
    </row>
    <row r="4" spans="1:4">
      <c r="A4" s="481" t="str">
        <f>'Title Page'!$A$10</f>
        <v>Section 5.3 - HVAC Equipment Performance Tests CE100-CE200</v>
      </c>
      <c r="B4" s="481"/>
      <c r="C4" s="482"/>
      <c r="D4" s="482"/>
    </row>
    <row r="6" spans="1:4">
      <c r="A6" s="515" t="s">
        <v>859</v>
      </c>
      <c r="B6" s="454"/>
      <c r="C6" s="454"/>
    </row>
    <row r="7" spans="1:4">
      <c r="A7" s="515" t="s">
        <v>860</v>
      </c>
      <c r="B7" s="454"/>
      <c r="C7" s="454"/>
    </row>
    <row r="8" spans="1:4">
      <c r="A8" s="515" t="s">
        <v>861</v>
      </c>
      <c r="B8" s="454"/>
      <c r="C8" s="454"/>
    </row>
    <row r="9" spans="1:4">
      <c r="A9" s="454"/>
      <c r="B9" s="454"/>
      <c r="C9" s="454"/>
    </row>
    <row r="10" spans="1:4">
      <c r="A10" s="515" t="s">
        <v>865</v>
      </c>
      <c r="B10" s="454"/>
      <c r="C10" s="454"/>
    </row>
    <row r="11" spans="1:4">
      <c r="A11" s="515" t="s">
        <v>864</v>
      </c>
      <c r="B11" s="454"/>
      <c r="C11" s="454"/>
    </row>
    <row r="12" spans="1:4">
      <c r="A12" s="454"/>
    </row>
    <row r="13" spans="1:4">
      <c r="A13" s="515" t="s">
        <v>863</v>
      </c>
    </row>
    <row r="14" spans="1:4">
      <c r="A14" s="515" t="s">
        <v>862</v>
      </c>
    </row>
    <row r="15" spans="1:4">
      <c r="A15" s="454"/>
    </row>
    <row r="16" spans="1:4">
      <c r="A16" s="515" t="s">
        <v>867</v>
      </c>
    </row>
    <row r="17" spans="1:4">
      <c r="A17" s="515" t="s">
        <v>866</v>
      </c>
    </row>
    <row r="18" spans="1:4">
      <c r="A18" s="454"/>
    </row>
    <row r="19" spans="1:4">
      <c r="A19" s="515" t="s">
        <v>793</v>
      </c>
    </row>
    <row r="20" spans="1:4">
      <c r="A20" s="454"/>
    </row>
    <row r="21" spans="1:4">
      <c r="A21" s="481" t="s">
        <v>278</v>
      </c>
      <c r="B21" s="481"/>
      <c r="C21" s="482"/>
      <c r="D21" s="482"/>
    </row>
    <row r="22" spans="1:4">
      <c r="A22" s="481" t="s">
        <v>812</v>
      </c>
      <c r="B22" s="481"/>
      <c r="C22" s="482"/>
      <c r="D22" s="482"/>
    </row>
    <row r="23" spans="1:4" ht="16" thickBot="1"/>
    <row r="24" spans="1:4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4" ht="16" thickTop="1">
      <c r="A35" s="454"/>
      <c r="B35" s="454"/>
      <c r="C35" s="454"/>
    </row>
    <row r="36" spans="1:4">
      <c r="A36" s="560" t="s">
        <v>856</v>
      </c>
      <c r="B36" s="454"/>
      <c r="C36" s="454"/>
    </row>
    <row r="37" spans="1:4">
      <c r="A37" s="480" t="s">
        <v>303</v>
      </c>
      <c r="B37" s="454"/>
      <c r="C37" s="454"/>
    </row>
    <row r="38" spans="1:4">
      <c r="A38" s="480" t="s">
        <v>304</v>
      </c>
      <c r="B38" s="454"/>
      <c r="C38" s="454"/>
    </row>
    <row r="39" spans="1:4">
      <c r="A39" s="480" t="s">
        <v>305</v>
      </c>
      <c r="B39" s="454"/>
      <c r="C39" s="454"/>
    </row>
    <row r="40" spans="1:4">
      <c r="A40" s="480" t="s">
        <v>306</v>
      </c>
      <c r="B40" s="454"/>
      <c r="C40" s="454"/>
    </row>
    <row r="41" spans="1:4">
      <c r="A41" s="480" t="s">
        <v>307</v>
      </c>
      <c r="B41" s="454"/>
      <c r="C41" s="454"/>
    </row>
    <row r="42" spans="1:4">
      <c r="A42" s="480" t="s">
        <v>308</v>
      </c>
      <c r="B42" s="454"/>
      <c r="C42" s="454"/>
    </row>
    <row r="43" spans="1:4">
      <c r="A43" s="480" t="s">
        <v>309</v>
      </c>
      <c r="B43" s="454"/>
      <c r="C43" s="454"/>
    </row>
    <row r="44" spans="1:4">
      <c r="A44" s="480" t="s">
        <v>310</v>
      </c>
      <c r="B44" s="454"/>
      <c r="C44" s="454"/>
    </row>
    <row r="45" spans="1:4">
      <c r="A45" s="480" t="s">
        <v>311</v>
      </c>
      <c r="B45" s="454"/>
      <c r="C45" s="454"/>
    </row>
    <row r="46" spans="1:4">
      <c r="A46" s="480" t="s">
        <v>315</v>
      </c>
      <c r="B46" s="454"/>
      <c r="C46" s="454"/>
    </row>
    <row r="47" spans="1:4">
      <c r="A47" s="454" t="s">
        <v>316</v>
      </c>
      <c r="B47" s="454"/>
      <c r="C47" s="454"/>
    </row>
    <row r="48" spans="1:4">
      <c r="A48" s="454"/>
      <c r="B48" s="454"/>
      <c r="C48" s="454"/>
    </row>
    <row r="49" spans="1:3">
      <c r="A49" s="454"/>
      <c r="B49" s="454"/>
      <c r="C49" s="454"/>
    </row>
    <row r="50" spans="1:3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 x14ac:dyDescent="0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>
      <c r="A1" s="612" t="str">
        <f>IF('Title Page'!$B$21="Example",'Title Page'!$B$34,"ASHRAE Standard 140-2010 Section 5.3 - HVAC Equipment Performance Tests CE100-CE200")</f>
        <v>ASHRAE Standard 140-2014, Informative Annex B16, Section B16.5.1</v>
      </c>
      <c r="B1" s="612"/>
      <c r="C1" s="612"/>
      <c r="D1" s="612"/>
      <c r="E1" s="612"/>
      <c r="F1" s="612"/>
    </row>
    <row r="2" spans="1:6">
      <c r="B2" s="612" t="str">
        <f>'Title Page'!$B$36</f>
        <v>Example Results for Section 5.3 - HVAC Equipment Performance Tests CE100-CE200</v>
      </c>
      <c r="C2" s="612"/>
      <c r="D2" s="612"/>
      <c r="E2" s="612"/>
    </row>
    <row r="3" spans="1:6" ht="15" customHeight="1">
      <c r="B3" s="612" t="str">
        <f>'Title Page'!$B$38</f>
        <v/>
      </c>
      <c r="C3" s="612"/>
      <c r="D3" s="612"/>
      <c r="E3" s="612"/>
    </row>
    <row r="5" spans="1:6" ht="15" customHeight="1">
      <c r="B5" s="613" t="s">
        <v>800</v>
      </c>
      <c r="C5" s="613"/>
      <c r="D5" s="613"/>
      <c r="E5" s="613"/>
    </row>
    <row r="6" spans="1:6" ht="16" thickBot="1"/>
    <row r="7" spans="1:6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1:6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1:6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1:6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1:6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1:6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1:6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1:6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1:6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1:6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1:6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F34"/>
  <sheetViews>
    <sheetView workbookViewId="0">
      <selection activeCell="B22" sqref="B22"/>
    </sheetView>
  </sheetViews>
  <sheetFormatPr baseColWidth="10" defaultColWidth="8.7109375" defaultRowHeight="15" x14ac:dyDescent="0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>
      <c r="A1" s="612" t="str">
        <f>IF('Title Page'!$B$21="Example",'Title Page'!$B$34,"ASHRAE Standard 140-2010 Section 5.3 - HVAC Equipment Performance Tests CE100-CE200")</f>
        <v>ASHRAE Standard 140-2014, Informative Annex B16, Section B16.5.1</v>
      </c>
      <c r="B1" s="612"/>
      <c r="C1" s="612"/>
      <c r="D1" s="612"/>
      <c r="E1" s="612"/>
      <c r="F1" s="554"/>
    </row>
    <row r="2" spans="1:6">
      <c r="A2" s="612" t="str">
        <f>'Title Page'!$B$36</f>
        <v>Example Results for Section 5.3 - HVAC Equipment Performance Tests CE100-CE200</v>
      </c>
      <c r="B2" s="612"/>
      <c r="C2" s="612"/>
      <c r="D2" s="612"/>
      <c r="E2" s="612"/>
    </row>
    <row r="3" spans="1:6" ht="17.25" customHeight="1">
      <c r="A3" s="612" t="str">
        <f>'Title Page'!$B$38</f>
        <v/>
      </c>
      <c r="B3" s="612"/>
      <c r="C3" s="612"/>
      <c r="D3" s="612"/>
      <c r="E3" s="612"/>
    </row>
    <row r="5" spans="1:6" ht="17" thickBot="1">
      <c r="B5" s="614" t="s">
        <v>801</v>
      </c>
      <c r="C5" s="614"/>
      <c r="D5" s="614"/>
    </row>
    <row r="6" spans="1:6" ht="16" thickBot="1"/>
    <row r="7" spans="1:6" ht="17" thickTop="1" thickBot="1">
      <c r="B7" s="537" t="s">
        <v>709</v>
      </c>
      <c r="C7" s="538" t="s">
        <v>710</v>
      </c>
      <c r="D7" s="540" t="s">
        <v>701</v>
      </c>
    </row>
    <row r="8" spans="1:6" ht="16" thickTop="1">
      <c r="B8" s="543" t="s">
        <v>711</v>
      </c>
      <c r="C8" s="544" t="s">
        <v>712</v>
      </c>
      <c r="D8" s="545" t="s">
        <v>713</v>
      </c>
    </row>
    <row r="9" spans="1:6">
      <c r="B9" s="529" t="s">
        <v>714</v>
      </c>
      <c r="C9" s="530" t="s">
        <v>715</v>
      </c>
      <c r="D9" s="541" t="s">
        <v>716</v>
      </c>
    </row>
    <row r="10" spans="1:6">
      <c r="B10" s="529" t="s">
        <v>717</v>
      </c>
      <c r="C10" s="530" t="s">
        <v>718</v>
      </c>
      <c r="D10" s="541" t="s">
        <v>719</v>
      </c>
    </row>
    <row r="11" spans="1:6">
      <c r="B11" s="529" t="s">
        <v>720</v>
      </c>
      <c r="C11" s="530" t="s">
        <v>721</v>
      </c>
      <c r="D11" s="541" t="s">
        <v>722</v>
      </c>
    </row>
    <row r="12" spans="1:6">
      <c r="B12" s="529" t="s">
        <v>723</v>
      </c>
      <c r="C12" s="530" t="s">
        <v>724</v>
      </c>
      <c r="D12" s="541" t="s">
        <v>725</v>
      </c>
    </row>
    <row r="13" spans="1:6">
      <c r="B13" s="529" t="s">
        <v>726</v>
      </c>
      <c r="C13" s="530" t="s">
        <v>727</v>
      </c>
      <c r="D13" s="541" t="s">
        <v>728</v>
      </c>
    </row>
    <row r="14" spans="1:6">
      <c r="B14" s="529" t="s">
        <v>729</v>
      </c>
      <c r="C14" s="530" t="s">
        <v>730</v>
      </c>
      <c r="D14" s="541" t="s">
        <v>731</v>
      </c>
    </row>
    <row r="15" spans="1:6">
      <c r="B15" s="529" t="s">
        <v>732</v>
      </c>
      <c r="C15" s="530" t="s">
        <v>733</v>
      </c>
      <c r="D15" s="541" t="s">
        <v>734</v>
      </c>
    </row>
    <row r="16" spans="1:6">
      <c r="B16" s="529" t="s">
        <v>735</v>
      </c>
      <c r="C16" s="530" t="s">
        <v>736</v>
      </c>
      <c r="D16" s="541" t="s">
        <v>737</v>
      </c>
    </row>
    <row r="17" spans="2:4">
      <c r="B17" s="529" t="s">
        <v>738</v>
      </c>
      <c r="C17" s="530" t="s">
        <v>739</v>
      </c>
      <c r="D17" s="541" t="s">
        <v>740</v>
      </c>
    </row>
    <row r="18" spans="2:4">
      <c r="B18" s="529" t="s">
        <v>741</v>
      </c>
      <c r="C18" s="530" t="s">
        <v>742</v>
      </c>
      <c r="D18" s="541" t="s">
        <v>743</v>
      </c>
    </row>
    <row r="19" spans="2:4">
      <c r="B19" s="529" t="s">
        <v>744</v>
      </c>
      <c r="C19" s="530" t="s">
        <v>745</v>
      </c>
      <c r="D19" s="541" t="s">
        <v>746</v>
      </c>
    </row>
    <row r="20" spans="2:4">
      <c r="B20" s="529" t="s">
        <v>747</v>
      </c>
      <c r="C20" s="530" t="s">
        <v>748</v>
      </c>
      <c r="D20" s="541" t="s">
        <v>749</v>
      </c>
    </row>
    <row r="21" spans="2:4">
      <c r="B21" s="529" t="s">
        <v>750</v>
      </c>
      <c r="C21" s="530" t="s">
        <v>751</v>
      </c>
      <c r="D21" s="541" t="s">
        <v>752</v>
      </c>
    </row>
    <row r="22" spans="2:4">
      <c r="B22" s="529" t="s">
        <v>753</v>
      </c>
      <c r="C22" s="530" t="s">
        <v>754</v>
      </c>
      <c r="D22" s="541" t="s">
        <v>755</v>
      </c>
    </row>
    <row r="23" spans="2:4">
      <c r="B23" s="529" t="s">
        <v>756</v>
      </c>
      <c r="C23" s="530" t="s">
        <v>757</v>
      </c>
      <c r="D23" s="541" t="s">
        <v>758</v>
      </c>
    </row>
    <row r="24" spans="2:4">
      <c r="B24" s="529" t="s">
        <v>759</v>
      </c>
      <c r="C24" s="530" t="s">
        <v>760</v>
      </c>
      <c r="D24" s="541" t="s">
        <v>761</v>
      </c>
    </row>
    <row r="25" spans="2:4">
      <c r="B25" s="529" t="s">
        <v>762</v>
      </c>
      <c r="C25" s="530" t="s">
        <v>763</v>
      </c>
      <c r="D25" s="541" t="s">
        <v>764</v>
      </c>
    </row>
    <row r="26" spans="2:4">
      <c r="B26" s="529" t="s">
        <v>765</v>
      </c>
      <c r="C26" s="530" t="s">
        <v>766</v>
      </c>
      <c r="D26" s="541" t="s">
        <v>767</v>
      </c>
    </row>
    <row r="27" spans="2:4">
      <c r="B27" s="529" t="s">
        <v>768</v>
      </c>
      <c r="C27" s="530" t="s">
        <v>769</v>
      </c>
      <c r="D27" s="541" t="s">
        <v>770</v>
      </c>
    </row>
    <row r="28" spans="2:4">
      <c r="B28" s="529" t="s">
        <v>771</v>
      </c>
      <c r="C28" s="530" t="s">
        <v>772</v>
      </c>
      <c r="D28" s="541" t="s">
        <v>773</v>
      </c>
    </row>
    <row r="29" spans="2:4">
      <c r="B29" s="529" t="s">
        <v>774</v>
      </c>
      <c r="C29" s="530" t="s">
        <v>775</v>
      </c>
      <c r="D29" s="541" t="s">
        <v>776</v>
      </c>
    </row>
    <row r="30" spans="2:4">
      <c r="B30" s="529" t="s">
        <v>777</v>
      </c>
      <c r="C30" s="530" t="s">
        <v>778</v>
      </c>
      <c r="D30" s="541" t="s">
        <v>779</v>
      </c>
    </row>
    <row r="31" spans="2:4">
      <c r="B31" s="529" t="s">
        <v>780</v>
      </c>
      <c r="C31" s="530" t="s">
        <v>781</v>
      </c>
      <c r="D31" s="541" t="s">
        <v>782</v>
      </c>
    </row>
    <row r="32" spans="2:4">
      <c r="B32" s="529" t="s">
        <v>783</v>
      </c>
      <c r="C32" s="530" t="s">
        <v>784</v>
      </c>
      <c r="D32" s="541" t="s">
        <v>785</v>
      </c>
    </row>
    <row r="33" spans="2:4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 enableFormatConditionsCalculation="0">
    <pageSetUpPr fitToPage="1"/>
  </sheetPr>
  <dimension ref="A1:Q505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5" t="s">
        <v>391</v>
      </c>
      <c r="K8" s="616"/>
      <c r="L8" s="617"/>
      <c r="M8" s="313"/>
      <c r="N8" s="313"/>
      <c r="O8" s="314"/>
      <c r="P8" s="315"/>
      <c r="Q8" s="316" t="str">
        <f>YourData!$J$5</f>
        <v>11/1/2016</v>
      </c>
    </row>
    <row r="9" spans="1:17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>
        <f>A!L23</f>
        <v>1519.9336490000001</v>
      </c>
    </row>
    <row r="12" spans="1:17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>
        <f>A!L24</f>
        <v>1069.31006</v>
      </c>
    </row>
    <row r="13" spans="1:17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>
        <f>A!L25</f>
        <v>1006.619475</v>
      </c>
    </row>
    <row r="14" spans="1:17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>
        <f>A!L26</f>
        <v>108.089049</v>
      </c>
    </row>
    <row r="15" spans="1:17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>
        <f>A!L27</f>
        <v>67.752053520000004</v>
      </c>
    </row>
    <row r="16" spans="1:17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>
        <f>A!L28</f>
        <v>1197.601171</v>
      </c>
    </row>
    <row r="17" spans="1:17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>
        <f>A!L29</f>
        <v>1132.2150340000001</v>
      </c>
    </row>
    <row r="18" spans="1:17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>
        <f>A!L30</f>
        <v>1491.43968</v>
      </c>
    </row>
    <row r="19" spans="1:17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>
        <f>A!L31</f>
        <v>635.48121260000005</v>
      </c>
    </row>
    <row r="20" spans="1:17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>
        <f>A!L32</f>
        <v>1082.3133089999999</v>
      </c>
    </row>
    <row r="21" spans="1:17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>
        <f>A!L33</f>
        <v>1540.5166360000001</v>
      </c>
    </row>
    <row r="22" spans="1:17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>
        <f>A!L34</f>
        <v>164.14689920000001</v>
      </c>
    </row>
    <row r="23" spans="1:17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>
        <f>A!L35</f>
        <v>249.67941389999999</v>
      </c>
    </row>
    <row r="24" spans="1:17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>
        <f>A!L36</f>
        <v>1465.330095</v>
      </c>
    </row>
    <row r="25" spans="1:17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5" t="s">
        <v>391</v>
      </c>
      <c r="K25" s="616"/>
      <c r="L25" s="617"/>
      <c r="M25" s="325"/>
      <c r="N25" s="311"/>
      <c r="O25" s="320"/>
      <c r="P25" s="315"/>
      <c r="Q25" s="316" t="str">
        <f>YourData!$J$5</f>
        <v>11/1/2016</v>
      </c>
    </row>
    <row r="26" spans="1:17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5" t="s">
        <v>391</v>
      </c>
      <c r="K42" s="616"/>
      <c r="L42" s="617"/>
      <c r="M42" s="325"/>
      <c r="N42" s="311"/>
      <c r="O42" s="320"/>
      <c r="P42" s="315"/>
      <c r="Q42" s="316" t="str">
        <f>YourData!$J$5</f>
        <v>11/1/2016</v>
      </c>
    </row>
    <row r="43" spans="1:17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>
        <f>A!L63</f>
        <v>143.55347879999999</v>
      </c>
    </row>
    <row r="46" spans="1:17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>
        <f>A!L64</f>
        <v>127.5895441</v>
      </c>
    </row>
    <row r="47" spans="1:17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>
        <f>A!L65</f>
        <v>116.4352793</v>
      </c>
    </row>
    <row r="48" spans="1:17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>
        <f>A!L66</f>
        <v>10.208577610000001</v>
      </c>
    </row>
    <row r="49" spans="1:17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>
        <f>A!L67</f>
        <v>8.0834431749999993</v>
      </c>
    </row>
    <row r="50" spans="1:17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>
        <f>A!L68</f>
        <v>140.34696360000001</v>
      </c>
    </row>
    <row r="51" spans="1:17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>
        <f>A!L69</f>
        <v>128.37804159999999</v>
      </c>
    </row>
    <row r="52" spans="1:17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>
        <f>A!L70</f>
        <v>148.5962194</v>
      </c>
    </row>
    <row r="53" spans="1:17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>
        <f>A!L71</f>
        <v>73.036701829999998</v>
      </c>
    </row>
    <row r="54" spans="1:17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>
        <f>A!L72</f>
        <v>118.4618851</v>
      </c>
    </row>
    <row r="55" spans="1:17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>
        <f>A!L73</f>
        <v>139.13699</v>
      </c>
    </row>
    <row r="56" spans="1:17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>
        <f>A!L74</f>
        <v>18.010265180000001</v>
      </c>
    </row>
    <row r="57" spans="1:17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>
        <f>A!L75</f>
        <v>22.608315390000001</v>
      </c>
    </row>
    <row r="58" spans="1:17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>
        <f>A!L76</f>
        <v>153.48404389999999</v>
      </c>
    </row>
    <row r="59" spans="1:17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5" t="s">
        <v>391</v>
      </c>
      <c r="K59" s="616"/>
      <c r="L59" s="617"/>
      <c r="M59" s="325"/>
      <c r="N59" s="325"/>
      <c r="O59" s="320"/>
      <c r="P59" s="315"/>
      <c r="Q59" s="316" t="str">
        <f>YourData!$J$5</f>
        <v>11/1/2016</v>
      </c>
    </row>
    <row r="60" spans="1:17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 enableFormatConditionsCalculation="0">
    <pageSetUpPr fitToPage="1"/>
  </sheetPr>
  <dimension ref="A1:Q483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5" t="s">
        <v>391</v>
      </c>
      <c r="K8" s="616"/>
      <c r="L8" s="617"/>
      <c r="M8" s="361"/>
      <c r="N8" s="361"/>
      <c r="O8" s="362"/>
      <c r="P8" s="308"/>
      <c r="Q8" s="316" t="str">
        <f>YourData!$J$5</f>
        <v>11/1/2016</v>
      </c>
    </row>
    <row r="9" spans="1:17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>
        <f>A!L223</f>
        <v>2.403421169</v>
      </c>
    </row>
    <row r="12" spans="1:17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>
        <f>A!L224</f>
        <v>3.3994299809999999</v>
      </c>
    </row>
    <row r="13" spans="1:17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>
        <f>A!L225</f>
        <v>3.6060277109999999</v>
      </c>
    </row>
    <row r="14" spans="1:17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>
        <f>A!L226</f>
        <v>1.902992623</v>
      </c>
    </row>
    <row r="15" spans="1:17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>
        <f>A!L227</f>
        <v>2.7701691369999999</v>
      </c>
    </row>
    <row r="16" spans="1:17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>
        <f>A!L228</f>
        <v>3.6472283120000002</v>
      </c>
    </row>
    <row r="17" spans="1:17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>
        <f>A!L229</f>
        <v>3.8527084550000001</v>
      </c>
    </row>
    <row r="18" spans="1:17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>
        <f>A!L230</f>
        <v>2.93621971</v>
      </c>
    </row>
    <row r="19" spans="1:17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>
        <f>A!L231</f>
        <v>3.3853636040000001</v>
      </c>
    </row>
    <row r="20" spans="1:17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>
        <f>A!L232</f>
        <v>4.0304979230000004</v>
      </c>
    </row>
    <row r="21" spans="1:17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>
        <f>A!L233</f>
        <v>2.8446991009999998</v>
      </c>
    </row>
    <row r="22" spans="1:17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>
        <f>A!L234</f>
        <v>3.3856754759999999</v>
      </c>
    </row>
    <row r="23" spans="1:17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>
        <f>A!L235</f>
        <v>2.2988595699999999</v>
      </c>
    </row>
    <row r="24" spans="1:17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>
        <f>A!L236</f>
        <v>3.6376448539999999</v>
      </c>
    </row>
    <row r="25" spans="1:17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5" t="s">
        <v>391</v>
      </c>
      <c r="K25" s="616"/>
      <c r="L25" s="617"/>
      <c r="M25" s="341"/>
      <c r="N25" s="341"/>
      <c r="O25" s="366"/>
      <c r="P25" s="308"/>
      <c r="Q25" s="316" t="str">
        <f>YourData!$J$5</f>
        <v>11/1/2016</v>
      </c>
    </row>
    <row r="26" spans="1:17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>
        <f>A!L406</f>
        <v>3.1934490296570413E-3</v>
      </c>
    </row>
    <row r="29" spans="1:17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>
        <f>A!L407</f>
        <v>2.5491494304732136E-3</v>
      </c>
    </row>
    <row r="30" spans="1:17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>
        <f>A!L408</f>
        <v>2.5514121735488774E-3</v>
      </c>
    </row>
    <row r="31" spans="1:17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>
        <f>A!L409</f>
        <v>4.3641924301878587E-3</v>
      </c>
    </row>
    <row r="32" spans="1:17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>
        <f>A!L410</f>
        <v>3.5422468862773065E-3</v>
      </c>
    </row>
    <row r="33" spans="1:17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>
        <f>A!L411</f>
        <v>2.672060306160468E-3</v>
      </c>
    </row>
    <row r="34" spans="1:17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>
        <f>A!L412</f>
        <v>2.6144454265486167E-3</v>
      </c>
    </row>
    <row r="35" spans="1:17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>
        <f>A!L413</f>
        <v>3.3722810204827145E-3</v>
      </c>
    </row>
    <row r="36" spans="1:17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>
        <f>A!L414</f>
        <v>2.992257017246622E-3</v>
      </c>
    </row>
    <row r="37" spans="1:17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>
        <f>A!L415</f>
        <v>3.0061958178560651E-3</v>
      </c>
    </row>
    <row r="38" spans="1:17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>
        <f>A!L416</f>
        <v>4.7108314532419843E-3</v>
      </c>
    </row>
    <row r="39" spans="1:17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>
        <f>A!L417</f>
        <v>6.0918322344252433E-3</v>
      </c>
    </row>
    <row r="40" spans="1:17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>
        <f>A!L418</f>
        <v>1.2149515074554879E-2</v>
      </c>
    </row>
    <row r="41" spans="1:17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>
        <f>A!L419</f>
        <v>3.0126643583551897E-3</v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4" orientation="portrait"/>
  <rowBreaks count="1" manualBreak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 enableFormatConditionsCalculation="0">
    <pageSetUpPr fitToPage="1"/>
  </sheetPr>
  <dimension ref="A1:Q78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5" t="s">
        <v>391</v>
      </c>
      <c r="K8" s="616"/>
      <c r="L8" s="617"/>
      <c r="M8" s="347"/>
      <c r="N8" s="313"/>
      <c r="O8" s="314"/>
      <c r="P8" s="317"/>
      <c r="Q8" s="316" t="str">
        <f>YourData!$J$5</f>
        <v>11/1/2016</v>
      </c>
    </row>
    <row r="9" spans="1:17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>
        <f>A!L103</f>
        <v>3796.5941849999999</v>
      </c>
    </row>
    <row r="12" spans="1:17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>
        <f>A!L104</f>
        <v>3762.634223</v>
      </c>
    </row>
    <row r="13" spans="1:17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>
        <f>A!L105</f>
        <v>3746.3329990000002</v>
      </c>
    </row>
    <row r="14" spans="1:17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>
        <f>A!L106</f>
        <v>215.90124040000001</v>
      </c>
    </row>
    <row r="15" spans="1:17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>
        <f>A!L107</f>
        <v>195.76809080000001</v>
      </c>
    </row>
    <row r="16" spans="1:17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>
        <f>A!L108</f>
        <v>4508.2718619999996</v>
      </c>
    </row>
    <row r="17" spans="1:17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>
        <f>A!L109</f>
        <v>4490.4724759999999</v>
      </c>
    </row>
    <row r="18" spans="1:17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>
        <f>A!L110</f>
        <v>4527.7908029999999</v>
      </c>
    </row>
    <row r="19" spans="1:17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>
        <f>A!L111</f>
        <v>2224.37167</v>
      </c>
    </row>
    <row r="20" spans="1:17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>
        <f>A!L112</f>
        <v>4480.7234280000002</v>
      </c>
    </row>
    <row r="21" spans="1:17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>
        <f>A!L113</f>
        <v>4521.4432790000001</v>
      </c>
    </row>
    <row r="22" spans="1:17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>
        <f>A!L114</f>
        <v>573.75839619999999</v>
      </c>
    </row>
    <row r="23" spans="1:17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>
        <f>A!L115</f>
        <v>596.58622539999999</v>
      </c>
    </row>
    <row r="24" spans="1:17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>
        <f>A!L116</f>
        <v>5483.8345230000004</v>
      </c>
    </row>
    <row r="25" spans="1:17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5" t="s">
        <v>391</v>
      </c>
      <c r="K25" s="616"/>
      <c r="L25" s="617"/>
      <c r="M25" s="317"/>
      <c r="N25" s="311"/>
      <c r="O25" s="320"/>
      <c r="P25" s="315"/>
      <c r="Q25" s="316" t="str">
        <f>YourData!$J$5</f>
        <v>11/1/2016</v>
      </c>
    </row>
    <row r="26" spans="1:17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>
        <f>A!L123</f>
        <v>3796.5941849999999</v>
      </c>
    </row>
    <row r="29" spans="1:17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>
        <f>A!L124</f>
        <v>3762.634223</v>
      </c>
    </row>
    <row r="30" spans="1:17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>
        <f>A!L125</f>
        <v>3746.3329990000002</v>
      </c>
    </row>
    <row r="31" spans="1:17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>
        <f>A!L126</f>
        <v>215.90124040000001</v>
      </c>
    </row>
    <row r="32" spans="1:17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>
        <f>A!L127</f>
        <v>195.76809080000001</v>
      </c>
    </row>
    <row r="33" spans="1:17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>
        <f>A!L128</f>
        <v>3769.071293</v>
      </c>
    </row>
    <row r="34" spans="1:17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>
        <f>A!L129</f>
        <v>3751.2719489999999</v>
      </c>
    </row>
    <row r="35" spans="1:17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>
        <f>A!L130</f>
        <v>3788.5896739999998</v>
      </c>
    </row>
    <row r="36" spans="1:17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>
        <f>A!L131</f>
        <v>1485.1709040000001</v>
      </c>
    </row>
    <row r="37" spans="1:17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>
        <f>A!L132</f>
        <v>1523.917248</v>
      </c>
    </row>
    <row r="38" spans="1:17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>
        <f>A!L133</f>
        <v>1564.6305580000001</v>
      </c>
    </row>
    <row r="39" spans="1:17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>
        <f>A!L134</f>
        <v>204.15354869999999</v>
      </c>
    </row>
    <row r="40" spans="1:17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>
        <f>A!L135</f>
        <v>226.963213</v>
      </c>
    </row>
    <row r="41" spans="1:17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>
        <f>A!L136</f>
        <v>4262.8091860000004</v>
      </c>
    </row>
    <row r="42" spans="1:17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5" t="s">
        <v>391</v>
      </c>
      <c r="K42" s="616"/>
      <c r="L42" s="617"/>
      <c r="M42" s="317"/>
      <c r="N42" s="311"/>
      <c r="O42" s="320"/>
      <c r="P42" s="317"/>
      <c r="Q42" s="316" t="str">
        <f>YourData!$J$5</f>
        <v>11/1/2016</v>
      </c>
    </row>
    <row r="43" spans="1:17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>
        <f>A!L143</f>
        <v>2.5900000000000001E-13</v>
      </c>
    </row>
    <row r="46" spans="1:17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>
        <f>A!L144</f>
        <v>2.2E-13</v>
      </c>
    </row>
    <row r="47" spans="1:17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>
        <f>A!L145</f>
        <v>1.8599999999999999E-13</v>
      </c>
    </row>
    <row r="48" spans="1:17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>
        <f>A!L146</f>
        <v>1.3100000000000001E-14</v>
      </c>
    </row>
    <row r="49" spans="1:17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>
        <f>A!L147</f>
        <v>1.13E-14</v>
      </c>
    </row>
    <row r="50" spans="1:17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>
        <f>A!L148</f>
        <v>739.20056850000003</v>
      </c>
    </row>
    <row r="51" spans="1:17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>
        <f>A!L149</f>
        <v>739.2005269</v>
      </c>
    </row>
    <row r="52" spans="1:17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>
        <f>A!L150</f>
        <v>739.20112879999999</v>
      </c>
    </row>
    <row r="53" spans="1:17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>
        <f>A!L151</f>
        <v>739.2007658</v>
      </c>
    </row>
    <row r="54" spans="1:17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>
        <f>A!L152</f>
        <v>2956.80618</v>
      </c>
    </row>
    <row r="55" spans="1:17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>
        <f>A!L153</f>
        <v>2956.8127209999998</v>
      </c>
    </row>
    <row r="56" spans="1:17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>
        <f>A!L154</f>
        <v>369.60484750000001</v>
      </c>
    </row>
    <row r="57" spans="1:17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>
        <f>A!L155</f>
        <v>369.62301239999999</v>
      </c>
    </row>
    <row r="58" spans="1:17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>
        <f>A!L156</f>
        <v>1221.025337</v>
      </c>
    </row>
    <row r="59" spans="1:17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5" t="s">
        <v>391</v>
      </c>
      <c r="K61" s="616"/>
      <c r="L61" s="617"/>
      <c r="M61" s="347"/>
      <c r="N61" s="313"/>
      <c r="O61" s="314"/>
      <c r="P61" s="317"/>
      <c r="Q61" s="316" t="str">
        <f>YourData!$J$5</f>
        <v>11/1/2016</v>
      </c>
    </row>
    <row r="62" spans="1:17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>
        <f>Q!BS133</f>
        <v>143.55347900000015</v>
      </c>
    </row>
    <row r="65" spans="1:17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>
        <f>Q!BS134</f>
        <v>127.58954399999993</v>
      </c>
    </row>
    <row r="66" spans="1:17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>
        <f>Q!BS135</f>
        <v>116.43527900000026</v>
      </c>
    </row>
    <row r="67" spans="1:17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>
        <f>Q!BS136</f>
        <v>10.208577600000012</v>
      </c>
    </row>
    <row r="68" spans="1:17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>
        <f>Q!BS137</f>
        <v>8.0834432000000049</v>
      </c>
    </row>
    <row r="69" spans="1:17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>
        <f>Q!BS138</f>
        <v>133.9997229999999</v>
      </c>
    </row>
    <row r="70" spans="1:17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>
        <f>Q!BS139</f>
        <v>121.34087099999988</v>
      </c>
    </row>
    <row r="71" spans="1:17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>
        <f>Q!BS140</f>
        <v>142.69136499999968</v>
      </c>
    </row>
    <row r="72" spans="1:17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>
        <f>Q!BS141</f>
        <v>67.703905000000077</v>
      </c>
    </row>
    <row r="73" spans="1:17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>
        <f>Q!BS142</f>
        <v>106.42328599999996</v>
      </c>
    </row>
    <row r="74" spans="1:17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>
        <f>Q!BS143</f>
        <v>129.14014700000007</v>
      </c>
    </row>
    <row r="75" spans="1:17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>
        <f>Q!BS144</f>
        <v>16.462797299999977</v>
      </c>
    </row>
    <row r="76" spans="1:17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>
        <f>Q!BS145</f>
        <v>21.265818599999989</v>
      </c>
    </row>
    <row r="77" spans="1:17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>
        <f>Q!BS146</f>
        <v>142.97748500000034</v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 enableFormatConditionsCalculation="0">
    <pageSetUpPr fitToPage="1"/>
  </sheetPr>
  <dimension ref="A1:Q592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5" t="s">
        <v>391</v>
      </c>
      <c r="K8" s="616"/>
      <c r="L8" s="617"/>
      <c r="M8" s="313"/>
      <c r="N8" s="313"/>
      <c r="O8" s="314"/>
      <c r="P8" s="315"/>
      <c r="Q8" s="316" t="str">
        <f>YourData!$J$5</f>
        <v>11/1/2016</v>
      </c>
    </row>
    <row r="9" spans="1:17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>
        <f>A!L163</f>
        <v>3653.0407059999998</v>
      </c>
    </row>
    <row r="12" spans="1:17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>
        <f>A!L164</f>
        <v>3635.0446790000001</v>
      </c>
    </row>
    <row r="13" spans="1:17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>
        <f>A!L165</f>
        <v>3629.8977199999999</v>
      </c>
    </row>
    <row r="14" spans="1:17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>
        <f>A!L166</f>
        <v>205.69266279999999</v>
      </c>
    </row>
    <row r="15" spans="1:17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>
        <f>A!L167</f>
        <v>187.68464760000001</v>
      </c>
    </row>
    <row r="16" spans="1:17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>
        <f>A!L168</f>
        <v>4367.9248980000002</v>
      </c>
    </row>
    <row r="17" spans="1:17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>
        <f>A!L169</f>
        <v>4362.0944339999996</v>
      </c>
    </row>
    <row r="18" spans="1:17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>
        <f>A!L170</f>
        <v>4379.1945839999998</v>
      </c>
    </row>
    <row r="19" spans="1:17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>
        <f>A!L171</f>
        <v>2151.3349680000001</v>
      </c>
    </row>
    <row r="20" spans="1:17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>
        <f>A!L172</f>
        <v>4362.2615429999996</v>
      </c>
    </row>
    <row r="21" spans="1:17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>
        <f>A!L173</f>
        <v>4382.3062890000001</v>
      </c>
    </row>
    <row r="22" spans="1:17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>
        <f>A!L174</f>
        <v>555.74813099999994</v>
      </c>
    </row>
    <row r="23" spans="1:17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>
        <f>A!L175</f>
        <v>573.97790999999995</v>
      </c>
    </row>
    <row r="24" spans="1:17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>
        <f>A!L176</f>
        <v>5330.3504789999997</v>
      </c>
    </row>
    <row r="25" spans="1:17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5" t="s">
        <v>391</v>
      </c>
      <c r="K25" s="616"/>
      <c r="L25" s="617"/>
      <c r="M25" s="311"/>
      <c r="N25" s="311"/>
      <c r="O25" s="320"/>
      <c r="P25" s="317"/>
      <c r="Q25" s="316" t="str">
        <f>YourData!$J$5</f>
        <v>11/1/2016</v>
      </c>
    </row>
    <row r="26" spans="1:17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>
        <f>A!L183</f>
        <v>3653.0407059999998</v>
      </c>
    </row>
    <row r="29" spans="1:17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>
        <f>A!L184</f>
        <v>3635.0446790000001</v>
      </c>
    </row>
    <row r="30" spans="1:17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>
        <f>A!L185</f>
        <v>3629.8977199999999</v>
      </c>
    </row>
    <row r="31" spans="1:17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>
        <f>A!L186</f>
        <v>205.69266279999999</v>
      </c>
    </row>
    <row r="32" spans="1:17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>
        <f>A!L187</f>
        <v>187.68464760000001</v>
      </c>
    </row>
    <row r="33" spans="1:17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>
        <f>A!L188</f>
        <v>3635.0715700000001</v>
      </c>
    </row>
    <row r="34" spans="1:17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>
        <f>A!L189</f>
        <v>3629.9310780000001</v>
      </c>
    </row>
    <row r="35" spans="1:17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>
        <f>A!L190</f>
        <v>3645.8983090000002</v>
      </c>
    </row>
    <row r="36" spans="1:17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>
        <f>A!L191</f>
        <v>1417.466999</v>
      </c>
    </row>
    <row r="37" spans="1:17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>
        <f>A!L192</f>
        <v>1417.493962</v>
      </c>
    </row>
    <row r="38" spans="1:17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>
        <f>A!L193</f>
        <v>1435.490411</v>
      </c>
    </row>
    <row r="39" spans="1:17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>
        <f>A!L194</f>
        <v>187.69075140000001</v>
      </c>
    </row>
    <row r="40" spans="1:17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>
        <f>A!L195</f>
        <v>205.69739440000001</v>
      </c>
    </row>
    <row r="41" spans="1:17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>
        <f>A!L196</f>
        <v>4119.8317010000001</v>
      </c>
    </row>
    <row r="42" spans="1:17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5" t="s">
        <v>391</v>
      </c>
      <c r="K42" s="616"/>
      <c r="L42" s="617"/>
      <c r="M42" s="311"/>
      <c r="N42" s="311"/>
      <c r="O42" s="320"/>
      <c r="P42" s="315"/>
      <c r="Q42" s="316" t="str">
        <f>YourData!$J$5</f>
        <v>11/1/2016</v>
      </c>
    </row>
    <row r="43" spans="1:17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>
        <f>A!L203</f>
        <v>2.2999999999999998E-13</v>
      </c>
    </row>
    <row r="46" spans="1:17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>
        <f>A!L204</f>
        <v>2.0399999999999999E-13</v>
      </c>
    </row>
    <row r="47" spans="1:17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>
        <f>A!L205</f>
        <v>1.9799999999999999E-13</v>
      </c>
    </row>
    <row r="48" spans="1:17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>
        <f>A!L206</f>
        <v>1.34E-14</v>
      </c>
    </row>
    <row r="49" spans="1:17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>
        <f>A!L207</f>
        <v>9.0900000000000006E-15</v>
      </c>
    </row>
    <row r="50" spans="1:17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>
        <f>A!L208</f>
        <v>732.85332840000001</v>
      </c>
    </row>
    <row r="51" spans="1:17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>
        <f>A!L209</f>
        <v>732.16335579999998</v>
      </c>
    </row>
    <row r="52" spans="1:17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>
        <f>A!L210</f>
        <v>733.29627519999997</v>
      </c>
    </row>
    <row r="53" spans="1:17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>
        <f>A!L211</f>
        <v>733.86796960000004</v>
      </c>
    </row>
    <row r="54" spans="1:17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>
        <f>A!L212</f>
        <v>2944.7675810000001</v>
      </c>
    </row>
    <row r="55" spans="1:17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>
        <f>A!L213</f>
        <v>2946.8158790000002</v>
      </c>
    </row>
    <row r="56" spans="1:17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>
        <f>A!L214</f>
        <v>368.05737970000001</v>
      </c>
    </row>
    <row r="57" spans="1:17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>
        <f>A!L215</f>
        <v>368.2805156</v>
      </c>
    </row>
    <row r="58" spans="1:17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>
        <f>A!L216</f>
        <v>1210.5187780000001</v>
      </c>
    </row>
    <row r="59" spans="1:17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5" t="s">
        <v>391</v>
      </c>
      <c r="K61" s="616"/>
      <c r="L61" s="617"/>
      <c r="M61" s="313"/>
      <c r="N61" s="313"/>
      <c r="O61" s="314"/>
      <c r="P61" s="315"/>
      <c r="Q61" s="316" t="str">
        <f>YourData!$J$5</f>
        <v>11/1/2016</v>
      </c>
    </row>
    <row r="62" spans="1:17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>
        <f>Q!CJ133</f>
        <v>2.9000000000000028E-14</v>
      </c>
    </row>
    <row r="65" spans="1:17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>
        <f>Q!CJ134</f>
        <v>1.6000000000000008E-14</v>
      </c>
    </row>
    <row r="66" spans="1:17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>
        <f>Q!CJ135</f>
        <v>-1.1999999999999999E-14</v>
      </c>
    </row>
    <row r="67" spans="1:17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>
        <f>Q!CJ136</f>
        <v>-2.9999999999999935E-16</v>
      </c>
    </row>
    <row r="68" spans="1:17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>
        <f>Q!CJ137</f>
        <v>2.2099999999999992E-15</v>
      </c>
    </row>
    <row r="69" spans="1:17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>
        <f>Q!CJ138</f>
        <v>6.3472401000000218</v>
      </c>
    </row>
    <row r="70" spans="1:17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>
        <f>Q!CJ139</f>
        <v>7.0371711000000232</v>
      </c>
    </row>
    <row r="71" spans="1:17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>
        <f>Q!CJ140</f>
        <v>5.904853600000024</v>
      </c>
    </row>
    <row r="72" spans="1:17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>
        <f>Q!CJ141</f>
        <v>5.3327961999999616</v>
      </c>
    </row>
    <row r="73" spans="1:17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>
        <f>Q!CJ142</f>
        <v>12.038598999999977</v>
      </c>
    </row>
    <row r="74" spans="1:17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>
        <f>Q!CJ143</f>
        <v>9.9968419999995604</v>
      </c>
    </row>
    <row r="75" spans="1:17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>
        <f>Q!CJ144</f>
        <v>1.5474677999999926</v>
      </c>
    </row>
    <row r="76" spans="1:17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>
        <f>Q!CJ145</f>
        <v>1.3424967999999922</v>
      </c>
    </row>
    <row r="77" spans="1:17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>
        <f>Q!CJ146</f>
        <v>10.506558999999925</v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 enableFormatConditionsCalculation="0">
    <pageSetUpPr fitToPage="1"/>
  </sheetPr>
  <dimension ref="A1:Q177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5" t="s">
        <v>391</v>
      </c>
      <c r="K8" s="616"/>
      <c r="L8" s="617"/>
      <c r="M8" s="416"/>
      <c r="N8" s="416"/>
      <c r="O8" s="417"/>
      <c r="P8" s="418"/>
      <c r="Q8" s="316" t="str">
        <f>YourData!$J$5</f>
        <v>11/1/2016</v>
      </c>
    </row>
    <row r="9" spans="1:17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>
        <f>A!L496</f>
        <v>-450.62358900000004</v>
      </c>
    </row>
    <row r="12" spans="1:17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>
        <f>A!L497</f>
        <v>-62.690585000000056</v>
      </c>
    </row>
    <row r="13" spans="1:17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>
        <f>A!L498</f>
        <v>-513.31417400000009</v>
      </c>
    </row>
    <row r="14" spans="1:17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>
        <f>A!L499</f>
        <v>-1411.8446000000001</v>
      </c>
    </row>
    <row r="15" spans="1:17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>
        <f>A!L500</f>
        <v>-40.336995479999999</v>
      </c>
    </row>
    <row r="16" spans="1:17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>
        <f>A!L501</f>
        <v>-1001.55800648</v>
      </c>
    </row>
    <row r="17" spans="1:17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>
        <f>A!L502</f>
        <v>128.291111</v>
      </c>
    </row>
    <row r="18" spans="1:17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>
        <f>A!L503</f>
        <v>-65.386136999999962</v>
      </c>
    </row>
    <row r="19" spans="1:17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>
        <f>A!L504</f>
        <v>359.22464599999989</v>
      </c>
    </row>
    <row r="20" spans="1:17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>
        <f>A!L505</f>
        <v>-562.11995839999997</v>
      </c>
    </row>
    <row r="21" spans="1:17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>
        <f>A!L506</f>
        <v>-115.28786200000013</v>
      </c>
    </row>
    <row r="22" spans="1:17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>
        <f>A!L507</f>
        <v>446.83209639999984</v>
      </c>
    </row>
    <row r="23" spans="1:17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>
        <f>A!L508</f>
        <v>458.20332700000017</v>
      </c>
    </row>
    <row r="24" spans="1:17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>
        <f>A!L509</f>
        <v>-918.16640979999988</v>
      </c>
    </row>
    <row r="25" spans="1:17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>
        <f>A!L510</f>
        <v>96.394845680000003</v>
      </c>
    </row>
    <row r="26" spans="1:17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>
        <f>A!L511</f>
        <v>85.532514699999979</v>
      </c>
    </row>
    <row r="27" spans="1:17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>
        <f>A!L512</f>
        <v>-1290.8372221</v>
      </c>
    </row>
    <row r="28" spans="1:17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>
        <f>A!L513</f>
        <v>141.5903649</v>
      </c>
    </row>
    <row r="29" spans="1:17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>
        <f>A!L514</f>
        <v>-54.603554000000031</v>
      </c>
    </row>
    <row r="30" spans="1:17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5" t="s">
        <v>391</v>
      </c>
      <c r="K30" s="616"/>
      <c r="L30" s="617"/>
      <c r="M30" s="445"/>
      <c r="N30" s="445"/>
      <c r="O30" s="446"/>
      <c r="P30" s="447"/>
      <c r="Q30" s="316" t="str">
        <f>YourData!$J$5</f>
        <v>11/1/2016</v>
      </c>
    </row>
    <row r="31" spans="1:17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5" t="s">
        <v>391</v>
      </c>
      <c r="K52" s="616"/>
      <c r="L52" s="617"/>
      <c r="M52" s="445"/>
      <c r="N52" s="445"/>
      <c r="O52" s="446"/>
      <c r="P52" s="443"/>
      <c r="Q52" s="316" t="str">
        <f>YourData!$J$5</f>
        <v>11/1/2016</v>
      </c>
    </row>
    <row r="53" spans="1:17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>
        <f>A!L536</f>
        <v>-15.963934699999996</v>
      </c>
    </row>
    <row r="56" spans="1:17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>
        <f>A!L537</f>
        <v>-11.154264799999993</v>
      </c>
    </row>
    <row r="57" spans="1:17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>
        <f>A!L538</f>
        <v>-27.118199499999989</v>
      </c>
    </row>
    <row r="58" spans="1:17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>
        <f>A!L539</f>
        <v>-133.34490119</v>
      </c>
    </row>
    <row r="59" spans="1:17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>
        <f>A!L540</f>
        <v>-2.1251344350000014</v>
      </c>
    </row>
    <row r="60" spans="1:17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>
        <f>A!L541</f>
        <v>-119.506100925</v>
      </c>
    </row>
    <row r="61" spans="1:17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>
        <f>A!L542</f>
        <v>12.757419500000012</v>
      </c>
    </row>
    <row r="62" spans="1:17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>
        <f>A!L543</f>
        <v>-11.96892200000002</v>
      </c>
    </row>
    <row r="63" spans="1:17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>
        <f>A!L544</f>
        <v>20.218177800000007</v>
      </c>
    </row>
    <row r="64" spans="1:17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>
        <f>A!L545</f>
        <v>-67.310261770000011</v>
      </c>
    </row>
    <row r="65" spans="1:17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>
        <f>A!L546</f>
        <v>-21.885078500000006</v>
      </c>
    </row>
    <row r="66" spans="1:17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>
        <f>A!L547</f>
        <v>45.425183270000005</v>
      </c>
    </row>
    <row r="67" spans="1:17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>
        <f>A!L548</f>
        <v>20.675104899999994</v>
      </c>
    </row>
    <row r="68" spans="1:17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>
        <f>A!L549</f>
        <v>-100.45161992</v>
      </c>
    </row>
    <row r="69" spans="1:17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>
        <f>A!L550</f>
        <v>9.9268220050000018</v>
      </c>
    </row>
    <row r="70" spans="1:17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>
        <f>A!L551</f>
        <v>4.5980502100000002</v>
      </c>
    </row>
    <row r="71" spans="1:17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>
        <f>A!L552</f>
        <v>-116.52867461</v>
      </c>
    </row>
    <row r="72" spans="1:17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>
        <f>A!L553</f>
        <v>12.399737780000001</v>
      </c>
    </row>
    <row r="73" spans="1:17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>
        <f>A!L554</f>
        <v>9.9305650999999955</v>
      </c>
    </row>
    <row r="74" spans="1:17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5" t="s">
        <v>391</v>
      </c>
      <c r="K74" s="616"/>
      <c r="L74" s="617"/>
      <c r="M74" s="445"/>
      <c r="N74" s="445"/>
      <c r="O74" s="446"/>
      <c r="P74" s="447"/>
      <c r="Q74" s="316" t="str">
        <f>YourData!$J$5</f>
        <v>11/1/2016</v>
      </c>
    </row>
    <row r="75" spans="1:17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 enableFormatConditionsCalculation="0">
    <pageSetUpPr fitToPage="1"/>
  </sheetPr>
  <dimension ref="A1:Q124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5" t="s">
        <v>391</v>
      </c>
      <c r="K8" s="616"/>
      <c r="L8" s="617"/>
      <c r="M8" s="416"/>
      <c r="N8" s="416"/>
      <c r="O8" s="417"/>
      <c r="P8" s="420"/>
      <c r="Q8" s="316" t="str">
        <f>YourData!$J$5</f>
        <v>11/1/2016</v>
      </c>
    </row>
    <row r="9" spans="1:17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>
        <f>A!L466</f>
        <v>0.99600881199999991</v>
      </c>
    </row>
    <row r="12" spans="1:17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>
        <f>A!L467</f>
        <v>0.20659772999999992</v>
      </c>
    </row>
    <row r="13" spans="1:17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>
        <f>A!L468</f>
        <v>1.2026065419999998</v>
      </c>
    </row>
    <row r="14" spans="1:17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>
        <f>A!L469</f>
        <v>-0.50042854599999997</v>
      </c>
    </row>
    <row r="15" spans="1:17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>
        <f>A!L470</f>
        <v>0.86717651399999984</v>
      </c>
    </row>
    <row r="16" spans="1:17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>
        <f>A!L471</f>
        <v>-0.62926084400000004</v>
      </c>
    </row>
    <row r="17" spans="1:17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>
        <f>A!L472</f>
        <v>0.24779833100000026</v>
      </c>
    </row>
    <row r="18" spans="1:17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>
        <f>A!L473</f>
        <v>0.20548014299999995</v>
      </c>
    </row>
    <row r="19" spans="1:17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>
        <f>A!L474</f>
        <v>-0.9164887450000001</v>
      </c>
    </row>
    <row r="20" spans="1:17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>
        <f>A!L475</f>
        <v>-0.26186470800000006</v>
      </c>
    </row>
    <row r="21" spans="1:17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>
        <f>A!L476</f>
        <v>0.38326961100000023</v>
      </c>
    </row>
    <row r="22" spans="1:17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>
        <f>A!L477</f>
        <v>0.64513431900000029</v>
      </c>
    </row>
    <row r="23" spans="1:17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>
        <f>A!L478</f>
        <v>-1.1857988220000006</v>
      </c>
    </row>
    <row r="24" spans="1:17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>
        <f>A!L479</f>
        <v>-0.64482244700000058</v>
      </c>
    </row>
    <row r="25" spans="1:17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>
        <f>A!L480</f>
        <v>0.61550633899999996</v>
      </c>
    </row>
    <row r="26" spans="1:17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>
        <f>A!L481</f>
        <v>-1.086815906</v>
      </c>
    </row>
    <row r="27" spans="1:17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>
        <f>A!L482</f>
        <v>-0.54583953099999993</v>
      </c>
    </row>
    <row r="28" spans="1:17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>
        <f>A!L483</f>
        <v>0.3958669469999998</v>
      </c>
    </row>
    <row r="29" spans="1:17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>
        <f>A!L484</f>
        <v>1.2342236849999999</v>
      </c>
    </row>
    <row r="30" spans="1:17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5" t="s">
        <v>391</v>
      </c>
      <c r="K30" s="616"/>
      <c r="L30" s="617"/>
      <c r="M30" s="423"/>
      <c r="N30" s="423"/>
      <c r="O30" s="419"/>
      <c r="P30" s="418"/>
      <c r="Q30" s="316" t="str">
        <f>YourData!$J$5</f>
        <v>11/1/2016</v>
      </c>
    </row>
    <row r="31" spans="1:17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>
        <f>A!L576</f>
        <v>-33.959961999999905</v>
      </c>
    </row>
    <row r="34" spans="1:17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>
        <f>A!L577</f>
        <v>-16.30122399999982</v>
      </c>
    </row>
    <row r="35" spans="1:17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>
        <f>A!L578</f>
        <v>-50.261185999999725</v>
      </c>
    </row>
    <row r="36" spans="1:17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>
        <f>A!L579</f>
        <v>-3580.6929445999999</v>
      </c>
    </row>
    <row r="37" spans="1:17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>
        <f>A!L580</f>
        <v>-20.133149599999996</v>
      </c>
    </row>
    <row r="38" spans="1:17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>
        <f>A!L581</f>
        <v>-3566.8661321999998</v>
      </c>
    </row>
    <row r="39" spans="1:17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>
        <f>A!L582</f>
        <v>745.63763899999958</v>
      </c>
    </row>
    <row r="40" spans="1:17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>
        <f>A!L583</f>
        <v>-17.799385999999686</v>
      </c>
    </row>
    <row r="41" spans="1:17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>
        <f>A!L584</f>
        <v>37.318326999999954</v>
      </c>
    </row>
    <row r="42" spans="1:17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>
        <f>A!L585</f>
        <v>-2283.9001919999996</v>
      </c>
    </row>
    <row r="43" spans="1:17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>
        <f>A!L586</f>
        <v>-27.548433999999361</v>
      </c>
    </row>
    <row r="44" spans="1:17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>
        <f>A!L587</f>
        <v>2256.3517580000002</v>
      </c>
    </row>
    <row r="45" spans="1:17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>
        <f>A!L588</f>
        <v>40.719850999999835</v>
      </c>
    </row>
    <row r="46" spans="1:17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>
        <f>A!L589</f>
        <v>-3906.9650318000004</v>
      </c>
    </row>
    <row r="47" spans="1:17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>
        <f>A!L590</f>
        <v>377.99030540000001</v>
      </c>
    </row>
    <row r="48" spans="1:17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>
        <f>A!L591</f>
        <v>22.827829199999996</v>
      </c>
    </row>
    <row r="49" spans="1:17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>
        <f>A!L592</f>
        <v>-3924.8570536000002</v>
      </c>
    </row>
    <row r="50" spans="1:17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>
        <f>A!L593</f>
        <v>380.68498499999998</v>
      </c>
    </row>
    <row r="51" spans="1:17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>
        <f>A!L594</f>
        <v>1687.2403380000005</v>
      </c>
    </row>
    <row r="52" spans="1:17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5" t="s">
        <v>391</v>
      </c>
      <c r="K52" s="616"/>
      <c r="L52" s="617"/>
      <c r="M52" s="423"/>
      <c r="N52" s="423"/>
      <c r="O52" s="419"/>
      <c r="P52" s="420"/>
      <c r="Q52" s="316" t="str">
        <f>YourData!$J$5</f>
        <v>11/1/2016</v>
      </c>
    </row>
    <row r="53" spans="1:17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>
        <f>A!L596</f>
        <v>-33.959961999999905</v>
      </c>
    </row>
    <row r="56" spans="1:17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>
        <f>A!L597</f>
        <v>-16.30122399999982</v>
      </c>
    </row>
    <row r="57" spans="1:17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>
        <f>A!L598</f>
        <v>-50.261185999999725</v>
      </c>
    </row>
    <row r="58" spans="1:17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>
        <f>A!L599</f>
        <v>-3580.6929445999999</v>
      </c>
    </row>
    <row r="59" spans="1:17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>
        <f>A!L600</f>
        <v>-20.133149599999996</v>
      </c>
    </row>
    <row r="60" spans="1:17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>
        <f>A!L601</f>
        <v>-3566.8661321999998</v>
      </c>
    </row>
    <row r="61" spans="1:17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>
        <f>A!L602</f>
        <v>6.4370699999999488</v>
      </c>
    </row>
    <row r="62" spans="1:17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>
        <f>A!L603</f>
        <v>-17.799344000000019</v>
      </c>
    </row>
    <row r="63" spans="1:17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>
        <f>A!L604</f>
        <v>37.317724999999882</v>
      </c>
    </row>
    <row r="64" spans="1:17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>
        <f>A!L605</f>
        <v>-2283.9003889999999</v>
      </c>
    </row>
    <row r="65" spans="1:17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>
        <f>A!L606</f>
        <v>-2245.1540450000002</v>
      </c>
    </row>
    <row r="66" spans="1:17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>
        <f>A!L607</f>
        <v>38.746343999999908</v>
      </c>
    </row>
    <row r="67" spans="1:17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>
        <f>A!L608</f>
        <v>40.713310000000092</v>
      </c>
    </row>
    <row r="68" spans="1:17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>
        <f>A!L609</f>
        <v>-1319.7636993000001</v>
      </c>
    </row>
    <row r="69" spans="1:17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>
        <f>A!L610</f>
        <v>8.3854578999999774</v>
      </c>
    </row>
    <row r="70" spans="1:17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>
        <f>A!L611</f>
        <v>22.809664300000009</v>
      </c>
    </row>
    <row r="71" spans="1:17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>
        <f>A!L612</f>
        <v>-1337.6673450000001</v>
      </c>
    </row>
    <row r="72" spans="1:17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>
        <f>A!L613</f>
        <v>11.06197259999999</v>
      </c>
    </row>
    <row r="73" spans="1:17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>
        <f>A!L614</f>
        <v>466.21500100000048</v>
      </c>
    </row>
    <row r="74" spans="1:17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5" t="s">
        <v>391</v>
      </c>
      <c r="K74" s="616"/>
      <c r="L74" s="617"/>
      <c r="M74" s="423"/>
      <c r="N74" s="423"/>
      <c r="O74" s="419"/>
      <c r="P74" s="418"/>
      <c r="Q74" s="316" t="str">
        <f>YourData!$J$5</f>
        <v>11/1/2016</v>
      </c>
    </row>
    <row r="75" spans="1:17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>
        <f>A!L616</f>
        <v>-3.9000000000000011E-14</v>
      </c>
    </row>
    <row r="78" spans="1:17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>
        <f>A!L617</f>
        <v>-3.4000000000000007E-14</v>
      </c>
    </row>
    <row r="79" spans="1:17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>
        <f>A!L618</f>
        <v>-7.3000000000000017E-14</v>
      </c>
    </row>
    <row r="80" spans="1:17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>
        <f>A!L619</f>
        <v>-2.4589999999999999E-13</v>
      </c>
    </row>
    <row r="81" spans="1:17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>
        <f>A!L620</f>
        <v>-1.8000000000000008E-15</v>
      </c>
    </row>
    <row r="82" spans="1:17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>
        <f>A!L621</f>
        <v>-2.0870000000000001E-13</v>
      </c>
    </row>
    <row r="83" spans="1:17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>
        <f>A!L622</f>
        <v>739.2005684999998</v>
      </c>
    </row>
    <row r="84" spans="1:17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>
        <f>A!L623</f>
        <v>-4.1600000031394302E-5</v>
      </c>
    </row>
    <row r="85" spans="1:17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>
        <f>A!L624</f>
        <v>6.0189999999238353E-4</v>
      </c>
    </row>
    <row r="86" spans="1:17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>
        <f>A!L625</f>
        <v>1.9729999996798142E-4</v>
      </c>
    </row>
    <row r="87" spans="1:17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>
        <f>A!L626</f>
        <v>2217.6056115000001</v>
      </c>
    </row>
    <row r="88" spans="1:17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>
        <f>A!L627</f>
        <v>2217.6054142000003</v>
      </c>
    </row>
    <row r="89" spans="1:17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>
        <f>A!L628</f>
        <v>6.5409999997427803E-3</v>
      </c>
    </row>
    <row r="90" spans="1:17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>
        <f>A!L629</f>
        <v>-2587.2013324999998</v>
      </c>
    </row>
    <row r="91" spans="1:17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>
        <f>A!L630</f>
        <v>369.60484750000001</v>
      </c>
    </row>
    <row r="92" spans="1:17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>
        <f>A!L631</f>
        <v>1.8164899999987938E-2</v>
      </c>
    </row>
    <row r="93" spans="1:17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>
        <f>A!L632</f>
        <v>-2587.1897085999999</v>
      </c>
    </row>
    <row r="94" spans="1:17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>
        <f>A!L633</f>
        <v>369.62301239999999</v>
      </c>
    </row>
    <row r="95" spans="1:17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>
        <f>A!L634</f>
        <v>1221.0253369999998</v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>
      <c r="Q123" s="558"/>
    </row>
    <row r="124" spans="17:17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 enableFormatConditionsCalculation="0">
    <pageSetUpPr fitToPage="1"/>
  </sheetPr>
  <dimension ref="A1:Q105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5" t="s">
        <v>391</v>
      </c>
      <c r="K8" s="616"/>
      <c r="L8" s="617"/>
      <c r="M8" s="387"/>
      <c r="N8" s="361"/>
      <c r="O8" s="362"/>
      <c r="P8" s="388"/>
      <c r="Q8" s="316" t="str">
        <f>YourData!$J$5</f>
        <v>11/1/2016</v>
      </c>
    </row>
    <row r="9" spans="1:17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>
        <f>A!L243</f>
        <v>22.209969359999999</v>
      </c>
    </row>
    <row r="12" spans="1:17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>
        <f>A!L244</f>
        <v>22.20003196</v>
      </c>
    </row>
    <row r="13" spans="1:17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>
        <f>A!L245</f>
        <v>26.70005694</v>
      </c>
    </row>
    <row r="14" spans="1:17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>
        <f>A!L246</f>
        <v>22.200075729999998</v>
      </c>
    </row>
    <row r="15" spans="1:17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>
        <f>A!L247</f>
        <v>22.200058380000002</v>
      </c>
    </row>
    <row r="16" spans="1:17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>
        <f>A!L248</f>
        <v>22.177279209999998</v>
      </c>
    </row>
    <row r="17" spans="1:17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>
        <f>A!L249</f>
        <v>26.672402819999999</v>
      </c>
    </row>
    <row r="18" spans="1:17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>
        <f>A!L250</f>
        <v>23.285913489999999</v>
      </c>
    </row>
    <row r="19" spans="1:17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>
        <f>A!L251</f>
        <v>22.1811267</v>
      </c>
    </row>
    <row r="20" spans="1:17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>
        <f>A!L252</f>
        <v>22.15707797</v>
      </c>
    </row>
    <row r="21" spans="1:17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>
        <f>A!L253</f>
        <v>22.16721969</v>
      </c>
    </row>
    <row r="22" spans="1:17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>
        <f>A!L254</f>
        <v>22.19471734</v>
      </c>
    </row>
    <row r="23" spans="1:17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>
        <f>A!L255</f>
        <v>22.195905209999999</v>
      </c>
    </row>
    <row r="24" spans="1:17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>
        <f>A!L256</f>
        <v>26.66375601</v>
      </c>
    </row>
    <row r="25" spans="1:17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5" t="s">
        <v>391</v>
      </c>
      <c r="K25" s="616"/>
      <c r="L25" s="617"/>
      <c r="M25" s="363"/>
      <c r="N25" s="341"/>
      <c r="O25" s="366"/>
      <c r="P25" s="388"/>
      <c r="Q25" s="316" t="str">
        <f>YourData!$J$5</f>
        <v>11/1/2016</v>
      </c>
    </row>
    <row r="26" spans="1:17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>
        <f>A!L426</f>
        <v>1.1087228262619741E-4</v>
      </c>
    </row>
    <row r="29" spans="1:17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>
        <f>A!L427</f>
        <v>1.4954933414367773E-7</v>
      </c>
    </row>
    <row r="30" spans="1:17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>
        <f>A!L428</f>
        <v>3.9026133997620017E-7</v>
      </c>
    </row>
    <row r="31" spans="1:17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>
        <f>A!L429</f>
        <v>2.1846772321051691E-7</v>
      </c>
    </row>
    <row r="32" spans="1:17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>
        <f>A!L430</f>
        <v>1.0090063558640604E-7</v>
      </c>
    </row>
    <row r="33" spans="1:17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>
        <f>A!L431</f>
        <v>9.1539182096003253E-5</v>
      </c>
    </row>
    <row r="34" spans="1:17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>
        <f>A!L432</f>
        <v>1.9518076549504296E-4</v>
      </c>
    </row>
    <row r="35" spans="1:17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>
        <f>A!L433</f>
        <v>1.8338984218234741E-4</v>
      </c>
    </row>
    <row r="36" spans="1:17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>
        <f>A!L434</f>
        <v>7.1293943783185863E-5</v>
      </c>
    </row>
    <row r="37" spans="1:17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>
        <f>A!L435</f>
        <v>1.4934279711784613E-4</v>
      </c>
    </row>
    <row r="38" spans="1:17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>
        <f>A!L436</f>
        <v>2.2673208775326418E-4</v>
      </c>
    </row>
    <row r="39" spans="1:17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>
        <f>A!L437</f>
        <v>1.1098586939675674E-5</v>
      </c>
    </row>
    <row r="40" spans="1:17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>
        <f>A!L438</f>
        <v>1.4531058632064986E-5</v>
      </c>
    </row>
    <row r="41" spans="1:17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>
        <f>A!L439</f>
        <v>9.6485656373183922E-5</v>
      </c>
    </row>
    <row r="42" spans="1:17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5" t="s">
        <v>391</v>
      </c>
      <c r="K44" s="616"/>
      <c r="L44" s="617"/>
      <c r="M44" s="361"/>
      <c r="N44" s="361"/>
      <c r="O44" s="362"/>
      <c r="P44" s="388"/>
      <c r="Q44" s="316" t="str">
        <f>YourData!$J$5</f>
        <v>11/1/2016</v>
      </c>
    </row>
    <row r="45" spans="1:17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>
        <f>A!L263</f>
        <v>7.4561719999999996E-3</v>
      </c>
    </row>
    <row r="48" spans="1:17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>
        <f>A!L264</f>
        <v>6.5614769999999996E-3</v>
      </c>
    </row>
    <row r="49" spans="1:17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>
        <f>A!L265</f>
        <v>8.0115110000000007E-3</v>
      </c>
    </row>
    <row r="50" spans="1:17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>
        <f>A!L266</f>
        <v>7.4582219999999996E-3</v>
      </c>
    </row>
    <row r="51" spans="1:17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>
        <f>A!L267</f>
        <v>6.5672049999999996E-3</v>
      </c>
    </row>
    <row r="52" spans="1:17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>
        <f>A!L268</f>
        <v>8.3958950000000004E-3</v>
      </c>
    </row>
    <row r="53" spans="1:17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>
        <f>A!L269</f>
        <v>1.024079E-2</v>
      </c>
    </row>
    <row r="54" spans="1:17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>
        <f>A!L270</f>
        <v>9.3697090000000004E-3</v>
      </c>
    </row>
    <row r="55" spans="1:17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>
        <f>A!L271</f>
        <v>1.0550709E-2</v>
      </c>
    </row>
    <row r="56" spans="1:17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>
        <f>A!L272</f>
        <v>1.6161638999999998E-2</v>
      </c>
    </row>
    <row r="57" spans="1:17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>
        <f>A!L273</f>
        <v>1.6049289000000001E-2</v>
      </c>
    </row>
    <row r="58" spans="1:17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>
        <f>A!L274</f>
        <v>1.5868529999999999E-2</v>
      </c>
    </row>
    <row r="59" spans="1:17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>
        <f>A!L275</f>
        <v>1.5465813E-2</v>
      </c>
    </row>
    <row r="60" spans="1:17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>
        <f>A!L276</f>
        <v>1.1419824E-2</v>
      </c>
    </row>
    <row r="61" spans="1:17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5" t="s">
        <v>391</v>
      </c>
      <c r="K61" s="616"/>
      <c r="L61" s="617"/>
      <c r="M61" s="341"/>
      <c r="N61" s="341"/>
      <c r="O61" s="366"/>
      <c r="P61" s="388"/>
      <c r="Q61" s="316" t="str">
        <f>YourData!$J$5</f>
        <v>11/1/2016</v>
      </c>
    </row>
    <row r="62" spans="1:17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>
        <f>A!L446</f>
        <v>0</v>
      </c>
    </row>
    <row r="65" spans="1:17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>
        <f>A!L447</f>
        <v>0</v>
      </c>
    </row>
    <row r="66" spans="1:17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>
        <f>A!L448</f>
        <v>0</v>
      </c>
    </row>
    <row r="67" spans="1:17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>
        <f>A!L449</f>
        <v>0</v>
      </c>
    </row>
    <row r="68" spans="1:17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>
        <f>A!L450</f>
        <v>0</v>
      </c>
    </row>
    <row r="69" spans="1:17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>
        <f>A!L451</f>
        <v>1.0953090766380449E-2</v>
      </c>
    </row>
    <row r="70" spans="1:17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>
        <f>A!L452</f>
        <v>1.1333500638134271E-2</v>
      </c>
    </row>
    <row r="71" spans="1:17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>
        <f>A!L453</f>
        <v>1.1218064509794304E-2</v>
      </c>
    </row>
    <row r="72" spans="1:17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>
        <f>A!L454</f>
        <v>1.1121906594144538E-2</v>
      </c>
    </row>
    <row r="73" spans="1:17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>
        <f>A!L455</f>
        <v>9.7667074484215181E-3</v>
      </c>
    </row>
    <row r="74" spans="1:17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>
        <f>A!L456</f>
        <v>1.2000344688166509E-2</v>
      </c>
    </row>
    <row r="75" spans="1:17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>
        <f>A!L457</f>
        <v>2.4960598114633133E-2</v>
      </c>
    </row>
    <row r="76" spans="1:17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>
        <f>A!L458</f>
        <v>3.93083764817279E-2</v>
      </c>
    </row>
    <row r="77" spans="1:17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>
        <f>A!L459</f>
        <v>1.0956386017858016E-2</v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>
      <c r="Q104" s="558"/>
    </row>
    <row r="105" spans="17:17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1" enableFormatConditionsCalculation="0">
    <pageSetUpPr fitToPage="1"/>
  </sheetPr>
  <dimension ref="A1:AB650"/>
  <sheetViews>
    <sheetView defaultGridColor="0" topLeftCell="A400" colorId="22" zoomScale="87" workbookViewId="0">
      <selection activeCell="B417" sqref="B417"/>
    </sheetView>
  </sheetViews>
  <sheetFormatPr baseColWidth="10" defaultColWidth="8.7109375" defaultRowHeight="15" x14ac:dyDescent="0"/>
  <cols>
    <col min="5" max="5" width="10.7109375" customWidth="1"/>
  </cols>
  <sheetData>
    <row r="1" spans="1:28">
      <c r="A1" t="s">
        <v>397</v>
      </c>
      <c r="H1" s="462"/>
    </row>
    <row r="2" spans="1:28">
      <c r="A2" t="s">
        <v>396</v>
      </c>
    </row>
    <row r="3" spans="1:28" ht="16">
      <c r="A3" s="227"/>
      <c r="H3" s="2"/>
    </row>
    <row r="4" spans="1:28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>
      <c r="A5" s="498" t="s">
        <v>394</v>
      </c>
      <c r="H5" s="2"/>
    </row>
    <row r="6" spans="1:28" ht="16">
      <c r="A6" s="497"/>
      <c r="H6" s="2"/>
      <c r="I6" s="2"/>
    </row>
    <row r="7" spans="1:28" ht="16">
      <c r="A7" s="497" t="s">
        <v>694</v>
      </c>
      <c r="I7" s="2"/>
    </row>
    <row r="8" spans="1:28" ht="16">
      <c r="A8" s="497"/>
      <c r="I8" s="2"/>
    </row>
    <row r="9" spans="1:28" ht="16">
      <c r="A9" s="497" t="s">
        <v>695</v>
      </c>
      <c r="I9" s="2"/>
    </row>
    <row r="10" spans="1:28" ht="16">
      <c r="A10" s="497"/>
      <c r="I10" s="2"/>
    </row>
    <row r="17" spans="1:28" ht="16">
      <c r="A17" s="498" t="s">
        <v>686</v>
      </c>
    </row>
    <row r="19" spans="1:28">
      <c r="A19" t="s">
        <v>36</v>
      </c>
    </row>
    <row r="20" spans="1:28" ht="16">
      <c r="A20" s="2"/>
    </row>
    <row r="21" spans="1:28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>
        <f>IF(ISBLANK(YourData!B25),"",YourData!B25)</f>
        <v>1519.9336490000001</v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>
        <f>IF(ISBLANK(YourData!B26),"",YourData!B26)</f>
        <v>1069.31006</v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>
        <f>IF(ISBLANK(YourData!B27),"",YourData!B27)</f>
        <v>1006.619475</v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>
        <f>IF(ISBLANK(YourData!B28),"",YourData!B28)</f>
        <v>108.089049</v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>
        <f>IF(ISBLANK(YourData!B29),"",YourData!B29)</f>
        <v>67.752053520000004</v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>
        <f>IF(ISBLANK(YourData!B30),"",YourData!B30)</f>
        <v>1197.601171</v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>
        <f>IF(ISBLANK(YourData!B31),"",YourData!B31)</f>
        <v>1132.2150340000001</v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>
        <f>IF(ISBLANK(YourData!B32),"",YourData!B32)</f>
        <v>1491.43968</v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>
        <f>IF(ISBLANK(YourData!B33),"",YourData!B33)</f>
        <v>635.48121260000005</v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>
        <f>IF(ISBLANK(YourData!B34),"",YourData!B34)</f>
        <v>1082.3133089999999</v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>
        <f>IF(ISBLANK(YourData!B35),"",YourData!B35)</f>
        <v>1540.5166360000001</v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>
        <f>IF(ISBLANK(YourData!B36),"",YourData!B36)</f>
        <v>164.14689920000001</v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>
        <f>IF(ISBLANK(YourData!B37),"",YourData!B37)</f>
        <v>249.67941389999999</v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>
        <f>IF(ISBLANK(YourData!B38),"",YourData!B38)</f>
        <v>1465.330095</v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1:28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1:28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>
        <f>IF(ISBLANK(YourData!D25),"",YourData!D25)</f>
        <v>143.55347879999999</v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>
        <f>IF(ISBLANK(YourData!D26),"",YourData!D26)</f>
        <v>127.5895441</v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>
        <f>IF(ISBLANK(YourData!D27),"",YourData!D27)</f>
        <v>116.4352793</v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>
        <f>IF(ISBLANK(YourData!D28),"",YourData!D28)</f>
        <v>10.208577610000001</v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>
        <f>IF(ISBLANK(YourData!D29),"",YourData!D29)</f>
        <v>8.0834431749999993</v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>
        <f>IF(ISBLANK(YourData!D30),"",YourData!D30)</f>
        <v>140.34696360000001</v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>
        <f>IF(ISBLANK(YourData!D31),"",YourData!D31)</f>
        <v>128.37804159999999</v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>
        <f>IF(ISBLANK(YourData!D32),"",YourData!D32)</f>
        <v>148.5962194</v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>
        <f>IF(ISBLANK(YourData!D33),"",YourData!D33)</f>
        <v>73.036701829999998</v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>
        <f>IF(ISBLANK(YourData!D34),"",YourData!D34)</f>
        <v>118.4618851</v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>
        <f>IF(ISBLANK(YourData!D35),"",YourData!D35)</f>
        <v>139.13699</v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>
        <f>IF(ISBLANK(YourData!D36),"",YourData!D36)</f>
        <v>18.010265180000001</v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>
        <f>IF(ISBLANK(YourData!D37),"",YourData!D37)</f>
        <v>22.608315390000001</v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>
        <f>IF(ISBLANK(YourData!D38),"",YourData!D38)</f>
        <v>153.48404389999999</v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1:28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>
        <f>IF(ISBLANK(YourData!F25),"",YourData!F25)</f>
        <v>3796.5941849999999</v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>
        <f>IF(ISBLANK(YourData!F26),"",YourData!F26)</f>
        <v>3762.634223</v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>
        <f>IF(ISBLANK(YourData!F27),"",YourData!F27)</f>
        <v>3746.3329990000002</v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>
        <f>IF(ISBLANK(YourData!F28),"",YourData!F28)</f>
        <v>215.90124040000001</v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>
        <f>IF(ISBLANK(YourData!F29),"",YourData!F29)</f>
        <v>195.76809080000001</v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>
        <f>IF(ISBLANK(YourData!F30),"",YourData!F30)</f>
        <v>4508.2718619999996</v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>
        <f>IF(ISBLANK(YourData!F31),"",YourData!F31)</f>
        <v>4490.4724759999999</v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>
        <f>IF(ISBLANK(YourData!F32),"",YourData!F32)</f>
        <v>4527.7908029999999</v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>
        <f>IF(ISBLANK(YourData!F33),"",YourData!F33)</f>
        <v>2224.37167</v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>
        <f>IF(ISBLANK(YourData!F34),"",YourData!F34)</f>
        <v>4480.7234280000002</v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>
        <f>IF(ISBLANK(YourData!F35),"",YourData!F35)</f>
        <v>4521.4432790000001</v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>
        <f>IF(ISBLANK(YourData!F36),"",YourData!F36)</f>
        <v>573.75839619999999</v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>
        <f>IF(ISBLANK(YourData!F37),"",YourData!F37)</f>
        <v>596.58622539999999</v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>
        <f>IF(ISBLANK(YourData!F38),"",YourData!F38)</f>
        <v>5483.8345230000004</v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>
        <f>IF(ISBLANK(YourData!G25),"",YourData!G25)</f>
        <v>3796.5941849999999</v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>
        <f>IF(ISBLANK(YourData!G26),"",YourData!G26)</f>
        <v>3762.634223</v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>
        <f>IF(ISBLANK(YourData!G27),"",YourData!G27)</f>
        <v>3746.3329990000002</v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>
        <f>IF(ISBLANK(YourData!G28),"",YourData!G28)</f>
        <v>215.90124040000001</v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>
        <f>IF(ISBLANK(YourData!G29),"",YourData!G29)</f>
        <v>195.76809080000001</v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>
        <f>IF(ISBLANK(YourData!G30),"",YourData!G30)</f>
        <v>3769.071293</v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>
        <f>IF(ISBLANK(YourData!G31),"",YourData!G31)</f>
        <v>3751.2719489999999</v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>
        <f>IF(ISBLANK(YourData!G32),"",YourData!G32)</f>
        <v>3788.5896739999998</v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>
        <f>IF(ISBLANK(YourData!G33),"",YourData!G33)</f>
        <v>1485.1709040000001</v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>
        <f>IF(ISBLANK(YourData!G34),"",YourData!G34)</f>
        <v>1523.917248</v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>
        <f>IF(ISBLANK(YourData!G35),"",YourData!G35)</f>
        <v>1564.6305580000001</v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>
        <f>IF(ISBLANK(YourData!G36),"",YourData!G36)</f>
        <v>204.15354869999999</v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>
        <f>IF(ISBLANK(YourData!G37),"",YourData!G37)</f>
        <v>226.963213</v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>
        <f>IF(ISBLANK(YourData!G38),"",YourData!G38)</f>
        <v>4262.8091860000004</v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>
        <f>IF(ISBLANK(YourData!H25),"",YourData!H25)</f>
        <v>2.5900000000000001E-13</v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>
        <f>IF(ISBLANK(YourData!H26),"",YourData!H26)</f>
        <v>2.2E-13</v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>
        <f>IF(ISBLANK(YourData!H27),"",YourData!H27)</f>
        <v>1.8599999999999999E-13</v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>
        <f>IF(ISBLANK(YourData!H28),"",YourData!H28)</f>
        <v>1.3100000000000001E-14</v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>
        <f>IF(ISBLANK(YourData!H29),"",YourData!H29)</f>
        <v>1.13E-14</v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>
        <f>IF(ISBLANK(YourData!H30),"",YourData!H30)</f>
        <v>739.20056850000003</v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>
        <f>IF(ISBLANK(YourData!H31),"",YourData!H31)</f>
        <v>739.2005269</v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>
        <f>IF(ISBLANK(YourData!H32),"",YourData!H32)</f>
        <v>739.20112879999999</v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>
        <f>IF(ISBLANK(YourData!H33),"",YourData!H33)</f>
        <v>739.2007658</v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>
        <f>IF(ISBLANK(YourData!H34),"",YourData!H34)</f>
        <v>2956.80618</v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>
        <f>IF(ISBLANK(YourData!H35),"",YourData!H35)</f>
        <v>2956.8127209999998</v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>
        <f>IF(ISBLANK(YourData!H36),"",YourData!H36)</f>
        <v>369.60484750000001</v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>
        <f>IF(ISBLANK(YourData!H37),"",YourData!H37)</f>
        <v>369.62301239999999</v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>
        <f>IF(ISBLANK(YourData!H38),"",YourData!H38)</f>
        <v>1221.025337</v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>
        <f>IF(ISBLANK(YourData!I25),"",YourData!I25)</f>
        <v>3653.0407059999998</v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>
        <f>IF(ISBLANK(YourData!I26),"",YourData!I26)</f>
        <v>3635.0446790000001</v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>
        <f>IF(ISBLANK(YourData!I27),"",YourData!I27)</f>
        <v>3629.8977199999999</v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>
        <f>IF(ISBLANK(YourData!I28),"",YourData!I28)</f>
        <v>205.69266279999999</v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>
        <f>IF(ISBLANK(YourData!I29),"",YourData!I29)</f>
        <v>187.68464760000001</v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>
        <f>IF(ISBLANK(YourData!I30),"",YourData!I30)</f>
        <v>4367.9248980000002</v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>
        <f>IF(ISBLANK(YourData!I31),"",YourData!I31)</f>
        <v>4362.0944339999996</v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>
        <f>IF(ISBLANK(YourData!I32),"",YourData!I32)</f>
        <v>4379.1945839999998</v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>
        <f>IF(ISBLANK(YourData!I33),"",YourData!I33)</f>
        <v>2151.3349680000001</v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>
        <f>IF(ISBLANK(YourData!I34),"",YourData!I34)</f>
        <v>4362.2615429999996</v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>
        <f>IF(ISBLANK(YourData!I35),"",YourData!I35)</f>
        <v>4382.3062890000001</v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>
        <f>IF(ISBLANK(YourData!I36),"",YourData!I36)</f>
        <v>555.74813099999994</v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>
        <f>IF(ISBLANK(YourData!I37),"",YourData!I37)</f>
        <v>573.97790999999995</v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>
        <f>IF(ISBLANK(YourData!I38),"",YourData!I38)</f>
        <v>5330.3504789999997</v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>
        <f>IF(ISBLANK(YourData!J25),"",YourData!J25)</f>
        <v>3653.0407059999998</v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>
        <f>IF(ISBLANK(YourData!J26),"",YourData!J26)</f>
        <v>3635.0446790000001</v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>
        <f>IF(ISBLANK(YourData!J27),"",YourData!J27)</f>
        <v>3629.8977199999999</v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>
        <f>IF(ISBLANK(YourData!J28),"",YourData!J28)</f>
        <v>205.69266279999999</v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>
        <f>IF(ISBLANK(YourData!J29),"",YourData!J29)</f>
        <v>187.68464760000001</v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>
        <f>IF(ISBLANK(YourData!J30),"",YourData!J30)</f>
        <v>3635.0715700000001</v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>
        <f>IF(ISBLANK(YourData!J31),"",YourData!J31)</f>
        <v>3629.9310780000001</v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>
        <f>IF(ISBLANK(YourData!J32),"",YourData!J32)</f>
        <v>3645.8983090000002</v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>
        <f>IF(ISBLANK(YourData!J33),"",YourData!J33)</f>
        <v>1417.466999</v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>
        <f>IF(ISBLANK(YourData!J34),"",YourData!J34)</f>
        <v>1417.493962</v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>
        <f>IF(ISBLANK(YourData!J35),"",YourData!J35)</f>
        <v>1435.490411</v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>
        <f>IF(ISBLANK(YourData!J36),"",YourData!J36)</f>
        <v>187.69075140000001</v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>
        <f>IF(ISBLANK(YourData!J37),"",YourData!J37)</f>
        <v>205.69739440000001</v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>
        <f>IF(ISBLANK(YourData!J38),"",YourData!J38)</f>
        <v>4119.8317010000001</v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>
        <f>IF(ISBLANK(YourData!K25),"",YourData!K25)</f>
        <v>2.2999999999999998E-13</v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>
        <f>IF(ISBLANK(YourData!K26),"",YourData!K26)</f>
        <v>2.0399999999999999E-13</v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>
        <f>IF(ISBLANK(YourData!K27),"",YourData!K27)</f>
        <v>1.9799999999999999E-13</v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>
        <f>IF(ISBLANK(YourData!K28),"",YourData!K28)</f>
        <v>1.34E-14</v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>
        <f>IF(ISBLANK(YourData!K29),"",YourData!K29)</f>
        <v>9.0900000000000006E-15</v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>
        <f>IF(ISBLANK(YourData!K30),"",YourData!K30)</f>
        <v>732.85332840000001</v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>
        <f>IF(ISBLANK(YourData!K31),"",YourData!K31)</f>
        <v>732.16335579999998</v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>
        <f>IF(ISBLANK(YourData!K32),"",YourData!K32)</f>
        <v>733.29627519999997</v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>
        <f>IF(ISBLANK(YourData!K33),"",YourData!K33)</f>
        <v>733.86796960000004</v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>
        <f>IF(ISBLANK(YourData!K34),"",YourData!K34)</f>
        <v>2944.7675810000001</v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>
        <f>IF(ISBLANK(YourData!K35),"",YourData!K35)</f>
        <v>2946.8158790000002</v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>
        <f>IF(ISBLANK(YourData!K36),"",YourData!K36)</f>
        <v>368.05737970000001</v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>
        <f>IF(ISBLANK(YourData!K37),"",YourData!K37)</f>
        <v>368.2805156</v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>
        <f>IF(ISBLANK(YourData!K38),"",YourData!K38)</f>
        <v>1210.5187780000001</v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t="s">
        <v>63</v>
      </c>
    </row>
    <row r="220" spans="1:28" ht="16">
      <c r="A220" s="2"/>
    </row>
    <row r="221" spans="1:28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>
        <f>IF(ISBLANK(YourData!L25),"",YourData!L25)</f>
        <v>2.403421169</v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>
        <f>IF(ISBLANK(YourData!L26),"",YourData!L26)</f>
        <v>3.3994299809999999</v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>
        <f>IF(ISBLANK(YourData!L27),"",YourData!L27)</f>
        <v>3.6060277109999999</v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>
        <f>IF(ISBLANK(YourData!L28),"",YourData!L28)</f>
        <v>1.902992623</v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>
        <f>IF(ISBLANK(YourData!L29),"",YourData!L29)</f>
        <v>2.7701691369999999</v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>
        <f>IF(ISBLANK(YourData!L30),"",YourData!L30)</f>
        <v>3.6472283120000002</v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>
        <f>IF(ISBLANK(YourData!L31),"",YourData!L31)</f>
        <v>3.8527084550000001</v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>
        <f>IF(ISBLANK(YourData!L32),"",YourData!L32)</f>
        <v>2.93621971</v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>
        <f>IF(ISBLANK(YourData!L33),"",YourData!L33)</f>
        <v>3.3853636040000001</v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>
        <f>IF(ISBLANK(YourData!L34),"",YourData!L34)</f>
        <v>4.0304979230000004</v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>
        <f>IF(ISBLANK(YourData!L35),"",YourData!L35)</f>
        <v>2.8446991009999998</v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>
        <f>IF(ISBLANK(YourData!L36),"",YourData!L36)</f>
        <v>3.3856754759999999</v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>
        <f>IF(ISBLANK(YourData!L37),"",YourData!L37)</f>
        <v>2.2988595699999999</v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>
        <f>IF(ISBLANK(YourData!L38),"",YourData!L38)</f>
        <v>3.6376448539999999</v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28">
      <c r="A239" t="s">
        <v>64</v>
      </c>
    </row>
    <row r="240" spans="1:28" ht="16">
      <c r="A240" s="2"/>
    </row>
    <row r="241" spans="1:28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>
        <f>IF(ISBLANK(YourData!M25),"",YourData!M25)</f>
        <v>22.209969359999999</v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>
        <f>IF(ISBLANK(YourData!M26),"",YourData!M26)</f>
        <v>22.20003196</v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>
        <f>IF(ISBLANK(YourData!M27),"",YourData!M27)</f>
        <v>26.70005694</v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>
        <f>IF(ISBLANK(YourData!M28),"",YourData!M28)</f>
        <v>22.200075729999998</v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>
        <f>IF(ISBLANK(YourData!M29),"",YourData!M29)</f>
        <v>22.200058380000002</v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>
        <f>IF(ISBLANK(YourData!M30),"",YourData!M30)</f>
        <v>22.177279209999998</v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>
        <f>IF(ISBLANK(YourData!M31),"",YourData!M31)</f>
        <v>26.672402819999999</v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>
        <f>IF(ISBLANK(YourData!M32),"",YourData!M32)</f>
        <v>23.285913489999999</v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>
        <f>IF(ISBLANK(YourData!M33),"",YourData!M33)</f>
        <v>22.1811267</v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>
        <f>IF(ISBLANK(YourData!M34),"",YourData!M34)</f>
        <v>22.15707797</v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>
        <f>IF(ISBLANK(YourData!M35),"",YourData!M35)</f>
        <v>22.16721969</v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>
        <f>IF(ISBLANK(YourData!M36),"",YourData!M36)</f>
        <v>22.19471734</v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>
        <f>IF(ISBLANK(YourData!M37),"",YourData!M37)</f>
        <v>22.195905209999999</v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>
        <f>IF(ISBLANK(YourData!M38),"",YourData!M38)</f>
        <v>26.66375601</v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28">
      <c r="A259" t="s">
        <v>65</v>
      </c>
    </row>
    <row r="260" spans="1:28" ht="16">
      <c r="A260" s="2"/>
    </row>
    <row r="261" spans="1:28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>
        <f>IF(ISBLANK(YourData!N25),"",YourData!N25)</f>
        <v>7.4561719999999996E-3</v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>
        <f>IF(ISBLANK(YourData!N26),"",YourData!N26)</f>
        <v>6.5614769999999996E-3</v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>
        <f>IF(ISBLANK(YourData!N27),"",YourData!N27)</f>
        <v>8.0115110000000007E-3</v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>
        <f>IF(ISBLANK(YourData!N28),"",YourData!N28)</f>
        <v>7.4582219999999996E-3</v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>
        <f>IF(ISBLANK(YourData!N29),"",YourData!N29)</f>
        <v>6.5672049999999996E-3</v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>
        <f>IF(ISBLANK(YourData!N30),"",YourData!N30)</f>
        <v>8.3958950000000004E-3</v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>
        <f>IF(ISBLANK(YourData!N31),"",YourData!N31)</f>
        <v>1.024079E-2</v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>
        <f>IF(ISBLANK(YourData!N32),"",YourData!N32)</f>
        <v>9.3697090000000004E-3</v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>
        <f>IF(ISBLANK(YourData!N33),"",YourData!N33)</f>
        <v>1.0550709E-2</v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>
        <f>IF(ISBLANK(YourData!N34),"",YourData!N34)</f>
        <v>1.6161638999999998E-2</v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>
        <f>IF(ISBLANK(YourData!N35),"",YourData!N35)</f>
        <v>1.6049289000000001E-2</v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>
        <f>IF(ISBLANK(YourData!N36),"",YourData!N36)</f>
        <v>1.5868529999999999E-2</v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>
        <f>IF(ISBLANK(YourData!N37),"",YourData!N37)</f>
        <v>1.5465813E-2</v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>
        <f>IF(ISBLANK(YourData!N38),"",YourData!N38)</f>
        <v>1.1419824E-2</v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28">
      <c r="A279" t="s">
        <v>66</v>
      </c>
    </row>
    <row r="280" spans="1:28" ht="16">
      <c r="A280" s="2"/>
    </row>
    <row r="281" spans="1:28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>
        <f>IF(ISBLANK(YourData!O25),"",YourData!O25)</f>
        <v>2.4054287670000001</v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>
        <f>IF(ISBLANK(YourData!O26),"",YourData!O26)</f>
        <v>3.4022231459999999</v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>
        <f>IF(ISBLANK(YourData!O27),"",YourData!O27)</f>
        <v>3.6090259410000001</v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>
        <f>IF(ISBLANK(YourData!O28),"",YourData!O28)</f>
        <v>1.905346749</v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>
        <f>IF(ISBLANK(YourData!O29),"",YourData!O29)</f>
        <v>2.7735125969999999</v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>
        <f>IF(ISBLANK(YourData!O30),"",YourData!O30)</f>
        <v>3.6516866299999999</v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>
        <f>IF(ISBLANK(YourData!O31),"",YourData!O31)</f>
        <v>3.8574319959999999</v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>
        <f>IF(ISBLANK(YourData!O32),"",YourData!O32)</f>
        <v>2.9405754960000001</v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>
        <f>IF(ISBLANK(YourData!O33),"",YourData!O33)</f>
        <v>3.3891889540000002</v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>
        <f>IF(ISBLANK(YourData!O34),"",YourData!O34)</f>
        <v>4.0361459599999998</v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>
        <f>IF(ISBLANK(YourData!O35),"",YourData!O35)</f>
        <v>2.8501758100000001</v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>
        <f>IF(ISBLANK(YourData!O36),"",YourData!O36)</f>
        <v>3.3960647399999999</v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>
        <f>IF(ISBLANK(YourData!O37),"",YourData!O37)</f>
        <v>2.3162693879999998</v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>
        <f>IF(ISBLANK(YourData!O38),"",YourData!O38)</f>
        <v>3.6429414429999998</v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28">
      <c r="A299" t="s">
        <v>67</v>
      </c>
    </row>
    <row r="300" spans="1:28" ht="16">
      <c r="A300" s="2"/>
    </row>
    <row r="301" spans="1:28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>
        <f>IF(ISBLANK(YourData!P25),"",YourData!P25)</f>
        <v>22.212038230000001</v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>
        <f>IF(ISBLANK(YourData!P26),"",YourData!P26)</f>
        <v>22.200034039999998</v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>
        <f>IF(ISBLANK(YourData!P27),"",YourData!P27)</f>
        <v>26.70006253</v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>
        <f>IF(ISBLANK(YourData!P28),"",YourData!P28)</f>
        <v>22.2000797</v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>
        <f>IF(ISBLANK(YourData!P29),"",YourData!P29)</f>
        <v>22.20005978</v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>
        <f>IF(ISBLANK(YourData!P30),"",YourData!P30)</f>
        <v>22.178122299999998</v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>
        <f>IF(ISBLANK(YourData!P31),"",YourData!P31)</f>
        <v>26.674949399999999</v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>
        <f>IF(ISBLANK(YourData!P32),"",YourData!P32)</f>
        <v>23.286654680000002</v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>
        <f>IF(ISBLANK(YourData!P33),"",YourData!P33)</f>
        <v>22.181732019999998</v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>
        <f>IF(ISBLANK(YourData!P34),"",YourData!P34)</f>
        <v>22.158192069999998</v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>
        <f>IF(ISBLANK(YourData!P35),"",YourData!P35)</f>
        <v>22.16778618</v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>
        <f>IF(ISBLANK(YourData!P36),"",YourData!P36)</f>
        <v>22.19482296</v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>
        <f>IF(ISBLANK(YourData!P37),"",YourData!P37)</f>
        <v>22.19595206</v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>
        <f>IF(ISBLANK(YourData!P38),"",YourData!P38)</f>
        <v>26.665095529999999</v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28">
      <c r="A319" t="s">
        <v>68</v>
      </c>
    </row>
    <row r="320" spans="1:28" ht="16">
      <c r="A320" s="2"/>
    </row>
    <row r="321" spans="1:28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>
        <f>IF(ISBLANK(YourData!Q25),"",YourData!Q25)</f>
        <v>7.4561719999999996E-3</v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>
        <f>IF(ISBLANK(YourData!Q26),"",YourData!Q26)</f>
        <v>6.5614769999999996E-3</v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>
        <f>IF(ISBLANK(YourData!Q27),"",YourData!Q27)</f>
        <v>8.0115110000000007E-3</v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>
        <f>IF(ISBLANK(YourData!Q28),"",YourData!Q28)</f>
        <v>7.4582219999999996E-3</v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>
        <f>IF(ISBLANK(YourData!Q29),"",YourData!Q29)</f>
        <v>6.5672049999999996E-3</v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>
        <f>IF(ISBLANK(YourData!Q30),"",YourData!Q30)</f>
        <v>8.4161979999999997E-3</v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>
        <f>IF(ISBLANK(YourData!Q31),"",YourData!Q31)</f>
        <v>1.0269060999999999E-2</v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>
        <f>IF(ISBLANK(YourData!Q32),"",YourData!Q32)</f>
        <v>9.3933239999999998E-3</v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>
        <f>IF(ISBLANK(YourData!Q33),"",YourData!Q33)</f>
        <v>1.0582607000000001E-2</v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>
        <f>IF(ISBLANK(YourData!Q34),"",YourData!Q34)</f>
        <v>1.6200433E-2</v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>
        <f>IF(ISBLANK(YourData!Q35),"",YourData!Q35)</f>
        <v>1.6116683E-2</v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>
        <f>IF(ISBLANK(YourData!Q36),"",YourData!Q36)</f>
        <v>1.610528E-2</v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>
        <f>IF(ISBLANK(YourData!Q37),"",YourData!Q37)</f>
        <v>1.5907033000000001E-2</v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>
        <f>IF(ISBLANK(YourData!Q38),"",YourData!Q38)</f>
        <v>1.1448488999999999E-2</v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28">
      <c r="A339" t="s">
        <v>69</v>
      </c>
    </row>
    <row r="340" spans="1:28" ht="16">
      <c r="A340" s="2"/>
    </row>
    <row r="341" spans="1:28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>
        <f>IF(ISBLANK(YourData!R25),"",YourData!R25)</f>
        <v>2.3977535639999998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>
        <f>IF(ISBLANK(YourData!R26),"",YourData!R26)</f>
        <v>3.3935574910000001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>
        <f>IF(ISBLANK(YourData!R27),"",YourData!R27)</f>
        <v>3.5998254780000001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>
        <f>IF(ISBLANK(YourData!R28),"",YourData!R28)</f>
        <v>1.8970417230000001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>
        <f>IF(ISBLANK(YourData!R29),"",YourData!R29)</f>
        <v>2.7636999740000001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>
        <f>IF(ISBLANK(YourData!R30),"",YourData!R30)</f>
        <v>3.6419410160000001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>
        <f>IF(ISBLANK(YourData!R31),"",YourData!R31)</f>
        <v>3.8473592999999999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>
        <f>IF(ISBLANK(YourData!R32),"",YourData!R32)</f>
        <v>2.9306737379999999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>
        <f>IF(ISBLANK(YourData!R33),"",YourData!R33)</f>
        <v>3.3790590759999999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>
        <f>IF(ISBLANK(YourData!R34),"",YourData!R34)</f>
        <v>4.0240294939999997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>
        <f>IF(ISBLANK(YourData!R35),"",YourData!R35)</f>
        <v>2.8367749120000001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>
        <f>IF(ISBLANK(YourData!R36),"",YourData!R36)</f>
        <v>3.3754397730000001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>
        <f>IF(ISBLANK(YourData!R37),"",YourData!R37)</f>
        <v>2.2883393590000001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>
        <f>IF(ISBLANK(YourData!R38),"",YourData!R38)</f>
        <v>3.6319824399999998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28">
      <c r="A359" t="s">
        <v>70</v>
      </c>
    </row>
    <row r="360" spans="1:28" ht="16">
      <c r="A360" s="2"/>
    </row>
    <row r="361" spans="1:28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>
        <f>IF(ISBLANK(YourData!S25),"",YourData!S25)</f>
        <v>22.20957576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>
        <f>IF(ISBLANK(YourData!S26),"",YourData!S26)</f>
        <v>22.200030720000001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>
        <f>IF(ISBLANK(YourData!S27),"",YourData!S27)</f>
        <v>26.700052110000001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>
        <f>IF(ISBLANK(YourData!S28),"",YourData!S28)</f>
        <v>22.20007485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>
        <f>IF(ISBLANK(YourData!S29),"",YourData!S29)</f>
        <v>22.20005754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>
        <f>IF(ISBLANK(YourData!S30),"",YourData!S30)</f>
        <v>22.17609221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>
        <f>IF(ISBLANK(YourData!S31),"",YourData!S31)</f>
        <v>26.669743459999999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>
        <f>IF(ISBLANK(YourData!S32),"",YourData!S32)</f>
        <v>23.282384279999999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>
        <f>IF(ISBLANK(YourData!S33),"",YourData!S33)</f>
        <v>22.180150640000001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>
        <f>IF(ISBLANK(YourData!S34),"",YourData!S34)</f>
        <v>22.15488307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>
        <f>IF(ISBLANK(YourData!S35),"",YourData!S35)</f>
        <v>22.162760160000001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>
        <f>IF(ISBLANK(YourData!S36),"",YourData!S36)</f>
        <v>22.19457663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>
        <f>IF(ISBLANK(YourData!S37),"",YourData!S37)</f>
        <v>22.195629530000001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>
        <f>IF(ISBLANK(YourData!S38),"",YourData!S38)</f>
        <v>26.662522859999999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28">
      <c r="A379" t="s">
        <v>71</v>
      </c>
    </row>
    <row r="380" spans="1:28" ht="16">
      <c r="A380" s="2"/>
    </row>
    <row r="381" spans="1:28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>
        <f>IF(ISBLANK(YourData!T25),"",YourData!T25)</f>
        <v>7.4561719999999996E-3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>
        <f>IF(ISBLANK(YourData!T26),"",YourData!T26)</f>
        <v>6.5614769999999996E-3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>
        <f>IF(ISBLANK(YourData!T27),"",YourData!T27)</f>
        <v>8.0115110000000007E-3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>
        <f>IF(ISBLANK(YourData!T28),"",YourData!T28)</f>
        <v>7.4582219999999996E-3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>
        <f>IF(ISBLANK(YourData!T29),"",YourData!T29)</f>
        <v>6.5672049999999996E-3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>
        <f>IF(ISBLANK(YourData!T30),"",YourData!T30)</f>
        <v>8.324237E-3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>
        <f>IF(ISBLANK(YourData!T31),"",YourData!T31)</f>
        <v>1.0152997E-2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>
        <f>IF(ISBLANK(YourData!T32),"",YourData!T32)</f>
        <v>9.2882139999999995E-3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>
        <f>IF(ISBLANK(YourData!T33),"",YourData!T33)</f>
        <v>1.0465263000000001E-2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>
        <f>IF(ISBLANK(YourData!T34),"",YourData!T34)</f>
        <v>1.6042587000000001E-2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>
        <f>IF(ISBLANK(YourData!T35),"",YourData!T35)</f>
        <v>1.5924086E-2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>
        <f>IF(ISBLANK(YourData!T36),"",YourData!T36)</f>
        <v>1.5709192E-2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>
        <f>IF(ISBLANK(YourData!T37),"",YourData!T37)</f>
        <v>1.5299096999999999E-2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>
        <f>IF(ISBLANK(YourData!T38),"",YourData!T38)</f>
        <v>1.1323369E-2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28" ht="16">
      <c r="A398" s="1"/>
    </row>
    <row r="399" spans="1:28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">
      <c r="A400" s="1" t="s">
        <v>72</v>
      </c>
    </row>
    <row r="401" spans="1:28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t="s">
        <v>73</v>
      </c>
    </row>
    <row r="403" spans="1:28" ht="16">
      <c r="A403" s="2"/>
    </row>
    <row r="404" spans="1:28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>
        <f t="shared" si="0"/>
        <v>3.1934490296570413E-3</v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>
        <f t="shared" si="1"/>
        <v>2.5491494304732136E-3</v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>
        <f t="shared" si="2"/>
        <v>2.5514121735488774E-3</v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>
        <f t="shared" si="3"/>
        <v>4.3641924301878587E-3</v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>
        <f t="shared" si="4"/>
        <v>3.5422468862773065E-3</v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>
        <f t="shared" si="5"/>
        <v>2.672060306160468E-3</v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>
        <f t="shared" si="6"/>
        <v>2.6144454265486167E-3</v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>
        <f t="shared" si="7"/>
        <v>3.3722810204827145E-3</v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>
        <f t="shared" si="8"/>
        <v>2.992257017246622E-3</v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>
        <f t="shared" si="9"/>
        <v>3.0061958178560651E-3</v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>
        <f t="shared" si="10"/>
        <v>4.7108314532419843E-3</v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>
        <f t="shared" si="11"/>
        <v>6.0918322344252433E-3</v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>
        <f t="shared" si="12"/>
        <v>1.2149515074554879E-2</v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>
        <f t="shared" si="13"/>
        <v>3.0126643583551897E-3</v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28">
      <c r="A422" t="s">
        <v>74</v>
      </c>
    </row>
    <row r="423" spans="1:28" ht="16">
      <c r="A423" s="2"/>
    </row>
    <row r="424" spans="1:28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>
        <f t="shared" si="14"/>
        <v>1.1087228262619741E-4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>
        <f t="shared" si="15"/>
        <v>1.4954933414367773E-7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>
        <f t="shared" si="16"/>
        <v>3.9026133997620017E-7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>
        <f t="shared" si="17"/>
        <v>2.1846772321051691E-7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>
        <f t="shared" si="18"/>
        <v>1.0090063558640604E-7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>
        <f t="shared" si="19"/>
        <v>9.1539182096003253E-5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>
        <f t="shared" si="20"/>
        <v>1.9518076549504296E-4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>
        <f t="shared" si="21"/>
        <v>1.8338984218234741E-4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>
        <f t="shared" si="22"/>
        <v>7.1293943783185863E-5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>
        <f t="shared" si="23"/>
        <v>1.4934279711784613E-4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>
        <f t="shared" si="24"/>
        <v>2.2673208775326418E-4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>
        <f t="shared" si="25"/>
        <v>1.1098586939675674E-5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>
        <f t="shared" si="26"/>
        <v>1.4531058632064986E-5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>
        <f t="shared" si="27"/>
        <v>9.6485656373183922E-5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28">
      <c r="A442" t="s">
        <v>75</v>
      </c>
    </row>
    <row r="443" spans="1:28" ht="16">
      <c r="A443" s="2"/>
    </row>
    <row r="444" spans="1:28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>
        <f t="shared" si="28"/>
        <v>0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>
        <f t="shared" si="29"/>
        <v>0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>
        <f t="shared" si="30"/>
        <v>0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>
        <f t="shared" si="31"/>
        <v>0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>
        <f t="shared" si="32"/>
        <v>0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>
        <f t="shared" si="33"/>
        <v>1.0953090766380449E-2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>
        <f t="shared" si="34"/>
        <v>1.1333500638134271E-2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>
        <f t="shared" si="35"/>
        <v>1.1218064509794304E-2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>
        <f t="shared" si="36"/>
        <v>1.1121906594144538E-2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>
        <f t="shared" si="37"/>
        <v>9.7667074484215181E-3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>
        <f t="shared" si="38"/>
        <v>1.2000344688166509E-2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>
        <f t="shared" si="39"/>
        <v>2.4960598114633133E-2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>
        <f t="shared" si="40"/>
        <v>3.93083764817279E-2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>
        <f t="shared" si="41"/>
        <v>1.0956386017858016E-2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28">
      <c r="A462" t="s">
        <v>76</v>
      </c>
    </row>
    <row r="463" spans="1:28" ht="16">
      <c r="A463" s="2"/>
    </row>
    <row r="464" spans="1:28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>
        <f t="shared" si="42"/>
        <v>0.99600881199999991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>
        <f t="shared" si="43"/>
        <v>0.20659772999999992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>
        <f t="shared" si="44"/>
        <v>1.2026065419999998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>
        <f t="shared" si="45"/>
        <v>-0.50042854599999997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>
        <f t="shared" si="46"/>
        <v>0.86717651399999984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>
        <f t="shared" si="47"/>
        <v>-0.62926084400000004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>
        <f t="shared" si="48"/>
        <v>0.24779833100000026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>
        <f t="shared" si="49"/>
        <v>0.20548014299999995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>
        <f t="shared" si="50"/>
        <v>-0.9164887450000001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>
        <f t="shared" si="51"/>
        <v>-0.26186470800000006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>
        <f t="shared" si="52"/>
        <v>0.38326961100000023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>
        <f t="shared" si="53"/>
        <v>0.64513431900000029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>
        <f t="shared" si="54"/>
        <v>-1.1857988220000006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>
        <f t="shared" si="55"/>
        <v>-0.64482244700000058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>
        <f t="shared" si="56"/>
        <v>0.61550633899999996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>
        <f t="shared" si="57"/>
        <v>-1.086815906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>
        <f t="shared" si="58"/>
        <v>-0.54583953099999993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>
        <f t="shared" si="59"/>
        <v>0.3958669469999998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>
        <f t="shared" si="60"/>
        <v>1.2342236849999999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28">
      <c r="A492" t="s">
        <v>96</v>
      </c>
    </row>
    <row r="493" spans="1:28" ht="16">
      <c r="A493" s="2"/>
    </row>
    <row r="494" spans="1:28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>
        <f t="shared" si="61"/>
        <v>-450.62358900000004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>
        <f t="shared" si="62"/>
        <v>-62.690585000000056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>
        <f t="shared" si="63"/>
        <v>-513.31417400000009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>
        <f t="shared" si="64"/>
        <v>-1411.8446000000001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>
        <f t="shared" si="65"/>
        <v>-40.336995479999999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>
        <f t="shared" si="66"/>
        <v>-1001.55800648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>
        <f t="shared" si="67"/>
        <v>128.291111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>
        <f t="shared" si="68"/>
        <v>-65.386136999999962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>
        <f t="shared" si="69"/>
        <v>359.22464599999989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>
        <f t="shared" si="70"/>
        <v>-562.11995839999997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>
        <f t="shared" si="71"/>
        <v>-115.28786200000013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>
        <f t="shared" si="72"/>
        <v>446.83209639999984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>
        <f t="shared" si="73"/>
        <v>458.20332700000017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>
        <f t="shared" si="74"/>
        <v>-918.16640979999988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>
        <f t="shared" si="75"/>
        <v>96.394845680000003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>
        <f t="shared" si="76"/>
        <v>85.532514699999979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>
        <f t="shared" si="77"/>
        <v>-1290.8372221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>
        <f t="shared" si="78"/>
        <v>141.5903649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>
        <f t="shared" si="79"/>
        <v>-54.603554000000031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>
        <f t="shared" si="99"/>
        <v>-15.963934699999996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>
        <f t="shared" si="100"/>
        <v>-11.154264799999993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>
        <f t="shared" si="101"/>
        <v>-27.118199499999989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>
        <f t="shared" si="102"/>
        <v>-133.34490119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>
        <f t="shared" si="103"/>
        <v>-2.1251344350000014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>
        <f t="shared" si="104"/>
        <v>-119.506100925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>
        <f t="shared" si="105"/>
        <v>12.757419500000012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>
        <f t="shared" si="106"/>
        <v>-11.96892200000002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>
        <f t="shared" si="107"/>
        <v>20.218177800000007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>
        <f t="shared" si="108"/>
        <v>-67.310261770000011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>
        <f t="shared" si="109"/>
        <v>-21.885078500000006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>
        <f t="shared" si="110"/>
        <v>45.425183270000005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>
        <f t="shared" si="111"/>
        <v>20.675104899999994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>
        <f t="shared" si="112"/>
        <v>-100.45161992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>
        <f t="shared" si="113"/>
        <v>9.9268220050000018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>
        <f t="shared" si="114"/>
        <v>4.5980502100000002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>
        <f t="shared" si="115"/>
        <v>-116.52867461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>
        <f t="shared" si="116"/>
        <v>12.399737780000001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>
        <f t="shared" si="117"/>
        <v>9.9305650999999955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>
        <f t="shared" si="137"/>
        <v>-33.959961999999905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>
        <f t="shared" si="138"/>
        <v>-16.30122399999982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>
        <f t="shared" si="139"/>
        <v>-50.261185999999725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>
        <f t="shared" si="140"/>
        <v>-3580.6929445999999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>
        <f t="shared" si="141"/>
        <v>-20.133149599999996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>
        <f t="shared" si="142"/>
        <v>-3566.8661321999998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>
        <f t="shared" si="143"/>
        <v>745.63763899999958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>
        <f t="shared" si="144"/>
        <v>-17.799385999999686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>
        <f t="shared" si="145"/>
        <v>37.318326999999954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>
        <f t="shared" si="146"/>
        <v>-2283.9001919999996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>
        <f t="shared" si="147"/>
        <v>-27.548433999999361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>
        <f t="shared" si="148"/>
        <v>2256.3517580000002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>
        <f t="shared" si="149"/>
        <v>40.719850999999835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>
        <f t="shared" si="150"/>
        <v>-3906.9650318000004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>
        <f t="shared" si="151"/>
        <v>377.99030540000001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>
        <f t="shared" si="152"/>
        <v>22.827829199999996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>
        <f t="shared" si="153"/>
        <v>-3924.8570536000002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>
        <f t="shared" si="154"/>
        <v>380.68498499999998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>
        <f t="shared" si="155"/>
        <v>1687.2403380000005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>
        <f t="shared" si="156"/>
        <v>-33.959961999999905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>
        <f t="shared" si="157"/>
        <v>-16.30122399999982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>
        <f t="shared" si="158"/>
        <v>-50.261185999999725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>
        <f t="shared" si="159"/>
        <v>-3580.6929445999999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>
        <f t="shared" si="160"/>
        <v>-20.133149599999996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>
        <f t="shared" si="161"/>
        <v>-3566.8661321999998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>
        <f t="shared" si="162"/>
        <v>6.4370699999999488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>
        <f t="shared" si="163"/>
        <v>-17.799344000000019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>
        <f t="shared" si="164"/>
        <v>37.317724999999882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>
        <f t="shared" si="165"/>
        <v>-2283.9003889999999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>
        <f t="shared" si="166"/>
        <v>-2245.1540450000002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>
        <f t="shared" si="167"/>
        <v>38.746343999999908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>
        <f t="shared" si="168"/>
        <v>40.713310000000092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>
        <f t="shared" si="169"/>
        <v>-1319.7636993000001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>
        <f t="shared" si="170"/>
        <v>8.3854578999999774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>
        <f t="shared" si="171"/>
        <v>22.809664300000009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>
        <f t="shared" si="172"/>
        <v>-1337.6673450000001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>
        <f t="shared" si="173"/>
        <v>11.06197259999999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>
        <f t="shared" si="174"/>
        <v>466.21500100000048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>
        <f t="shared" si="175"/>
        <v>-3.9000000000000011E-14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>
        <f t="shared" si="176"/>
        <v>-3.4000000000000007E-14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>
        <f t="shared" si="177"/>
        <v>-7.3000000000000017E-14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>
        <f t="shared" si="178"/>
        <v>-2.4589999999999999E-13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>
        <f t="shared" si="179"/>
        <v>-1.8000000000000008E-15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>
        <f t="shared" si="180"/>
        <v>-2.0870000000000001E-13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>
        <f t="shared" si="181"/>
        <v>739.2005684999998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>
        <f t="shared" si="182"/>
        <v>-4.1600000031394302E-5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>
        <f t="shared" si="183"/>
        <v>6.0189999999238353E-4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>
        <f t="shared" si="184"/>
        <v>1.9729999996798142E-4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>
        <f t="shared" si="185"/>
        <v>2217.6056115000001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>
        <f t="shared" si="186"/>
        <v>2217.6054142000003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>
        <f t="shared" si="187"/>
        <v>6.5409999997427803E-3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>
        <f t="shared" si="188"/>
        <v>-2587.2013324999998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>
        <f t="shared" si="189"/>
        <v>369.60484750000001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>
        <f t="shared" si="190"/>
        <v>1.8164899999987938E-2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>
        <f t="shared" si="191"/>
        <v>-2587.1897085999999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>
        <f t="shared" si="192"/>
        <v>369.62301239999999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>
        <f t="shared" si="193"/>
        <v>1221.0253369999998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000000000000004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3" enableFormatConditionsCalculation="0">
    <pageSetUpPr fitToPage="1"/>
  </sheetPr>
  <dimension ref="B1:DS661"/>
  <sheetViews>
    <sheetView defaultGridColor="0" colorId="22" zoomScale="90" workbookViewId="0">
      <selection activeCell="E28" sqref="E28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123">
      <c r="B1" t="s">
        <v>263</v>
      </c>
      <c r="H1" t="s">
        <v>252</v>
      </c>
    </row>
    <row r="4" spans="2:123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>
        <f>A!L23</f>
        <v>1519.9336490000001</v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>
        <f>A!L24</f>
        <v>1069.31006</v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>
        <f>A!L25</f>
        <v>1006.619475</v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>
        <f>A!L26</f>
        <v>108.089049</v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>
        <f>A!L27</f>
        <v>67.752053520000004</v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>
        <f>A!L28</f>
        <v>1197.601171</v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>
        <f>A!L29</f>
        <v>1132.2150340000001</v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>
        <f>A!L30</f>
        <v>1491.43968</v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>
        <f>A!L31</f>
        <v>635.48121260000005</v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>
        <f>A!L32</f>
        <v>1082.3133089999999</v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>
        <f>A!L33</f>
        <v>1540.5166360000001</v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>
        <f>A!L34</f>
        <v>164.14689920000001</v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>
        <f>A!L35</f>
        <v>249.67941389999999</v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>
        <f>A!L36</f>
        <v>1465.330095</v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>
        <f>A!L63</f>
        <v>143.55347879999999</v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>
        <f>A!L64</f>
        <v>127.5895441</v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>
        <f>A!L65</f>
        <v>116.4352793</v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>
        <f>A!L66</f>
        <v>10.208577610000001</v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>
        <f>A!L67</f>
        <v>8.0834431749999993</v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>
        <f>A!L68</f>
        <v>140.34696360000001</v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>
        <f>A!L69</f>
        <v>128.37804159999999</v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>
        <f>A!L70</f>
        <v>148.5962194</v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>
        <f>A!L71</f>
        <v>73.036701829999998</v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>
        <f>A!L72</f>
        <v>118.4618851</v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>
        <f>A!L73</f>
        <v>139.13699</v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>
        <f>A!L74</f>
        <v>18.010265180000001</v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>
        <f>A!L75</f>
        <v>22.608315390000001</v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>
        <f>A!L76</f>
        <v>153.48404389999999</v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>
        <f>A!L103</f>
        <v>3796.5941849999999</v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>
        <f>A!L163</f>
        <v>3653.0407059999998</v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>
        <f>A!L104</f>
        <v>3762.634223</v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>
        <f>A!L164</f>
        <v>3635.0446790000001</v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>
        <f>A!L105</f>
        <v>3746.3329990000002</v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>
        <f>A!L165</f>
        <v>3629.8977199999999</v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>
        <f>A!L106</f>
        <v>215.90124040000001</v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>
        <f>A!L166</f>
        <v>205.69266279999999</v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>
        <f>A!L107</f>
        <v>195.76809080000001</v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>
        <f>A!L167</f>
        <v>187.68464760000001</v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>
        <f>A!L108</f>
        <v>4508.2718619999996</v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>
        <f>A!L168</f>
        <v>4367.9248980000002</v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>
        <f>A!L109</f>
        <v>4490.4724759999999</v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>
        <f>A!L169</f>
        <v>4362.0944339999996</v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>
        <f>A!L110</f>
        <v>4527.7908029999999</v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>
        <f>A!L170</f>
        <v>4379.1945839999998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>
        <f>A!L111</f>
        <v>2224.37167</v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>
        <f>A!L171</f>
        <v>2151.3349680000001</v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>
        <f>A!L112</f>
        <v>4480.7234280000002</v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>
        <f>A!L172</f>
        <v>4362.2615429999996</v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>
        <f>A!L113</f>
        <v>4521.4432790000001</v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>
        <f>A!L173</f>
        <v>4382.3062890000001</v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>
        <f>A!L114</f>
        <v>573.75839619999999</v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>
        <f>A!L174</f>
        <v>555.74813099999994</v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>
        <f>A!L115</f>
        <v>596.58622539999999</v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>
        <f>A!L175</f>
        <v>573.97790999999995</v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>
        <f>A!L116</f>
        <v>5483.8345230000004</v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>
        <f>A!L176</f>
        <v>5330.3504789999997</v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>
        <f>A!L123</f>
        <v>3796.5941849999999</v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>
        <f>A!L183</f>
        <v>3653.0407059999998</v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>
        <f>A!L124</f>
        <v>3762.634223</v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>
        <f>A!L184</f>
        <v>3635.0446790000001</v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>
        <f>A!L125</f>
        <v>3746.3329990000002</v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>
        <f>A!L185</f>
        <v>3629.8977199999999</v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>
        <f>A!L126</f>
        <v>215.90124040000001</v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>
        <f>A!L186</f>
        <v>205.69266279999999</v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>
        <f>A!L127</f>
        <v>195.76809080000001</v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>
        <f>A!L187</f>
        <v>187.68464760000001</v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>
        <f>A!L128</f>
        <v>3769.071293</v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>
        <f>A!L188</f>
        <v>3635.0715700000001</v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>
        <f>A!L129</f>
        <v>3751.2719489999999</v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>
        <f>A!L189</f>
        <v>3629.9310780000001</v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>
        <f>A!L130</f>
        <v>3788.5896739999998</v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>
        <f>A!L190</f>
        <v>3645.8983090000002</v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>
        <f>A!L131</f>
        <v>1485.1709040000001</v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>
        <f>A!L191</f>
        <v>1417.466999</v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>
        <f>A!L132</f>
        <v>1523.917248</v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>
        <f>A!L192</f>
        <v>1417.493962</v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>
        <f>A!L133</f>
        <v>1564.6305580000001</v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>
        <f>A!L193</f>
        <v>1435.490411</v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>
        <f>A!L134</f>
        <v>204.15354869999999</v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>
        <f>A!L194</f>
        <v>187.69075140000001</v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>
        <f>A!L135</f>
        <v>226.963213</v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>
        <f>A!L195</f>
        <v>205.69739440000001</v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>
        <f>A!L136</f>
        <v>4262.8091860000004</v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>
        <f>A!L196</f>
        <v>4119.8317010000001</v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>
        <f>A!L143</f>
        <v>2.5900000000000001E-13</v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>
        <f>A!L203</f>
        <v>2.2999999999999998E-13</v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>
        <f>A!L144</f>
        <v>2.2E-13</v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>
        <f>A!L204</f>
        <v>2.0399999999999999E-13</v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>
        <f>A!L145</f>
        <v>1.8599999999999999E-13</v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>
        <f>A!L205</f>
        <v>1.9799999999999999E-13</v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>
        <f>A!L146</f>
        <v>1.3100000000000001E-14</v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>
        <f>A!L206</f>
        <v>1.34E-14</v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>
        <f>A!L147</f>
        <v>1.13E-14</v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>
        <f>A!L207</f>
        <v>9.0900000000000006E-15</v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>
        <f>A!L148</f>
        <v>739.20056850000003</v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>
        <f>A!L208</f>
        <v>732.85332840000001</v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>
        <f>A!L149</f>
        <v>739.2005269</v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>
        <f>A!L209</f>
        <v>732.16335579999998</v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>
        <f>A!L150</f>
        <v>739.20112879999999</v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>
        <f>A!L210</f>
        <v>733.29627519999997</v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>
        <f>A!L151</f>
        <v>739.2007658</v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>
        <f>A!L211</f>
        <v>733.86796960000004</v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>
        <f>A!L152</f>
        <v>2956.80618</v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>
        <f>A!L212</f>
        <v>2944.7675810000001</v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>
        <f>A!L153</f>
        <v>2956.8127209999998</v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>
        <f>A!L213</f>
        <v>2946.8158790000002</v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>
        <f>A!L154</f>
        <v>369.60484750000001</v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>
        <f>A!L214</f>
        <v>368.05737970000001</v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>
        <f>A!L155</f>
        <v>369.62301239999999</v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>
        <f>A!L215</f>
        <v>368.2805156</v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>
        <f>A!L156</f>
        <v>1221.025337</v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>
        <f>A!L216</f>
        <v>1210.5187780000001</v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>
        <f t="shared" ref="BS133:BS146" si="42">IF(AND(ISNUMBER(BS98),ISNUMBER(CJ98)),BS98-CJ98,"")</f>
        <v>143.55347900000015</v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>
        <f t="shared" ref="CJ133:CJ146" si="54">IF(AND(ISNUMBER(BS115),ISNUMBER(CJ115)),BS115-CJ115,"")</f>
        <v>2.9000000000000028E-14</v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>
        <f t="shared" si="42"/>
        <v>127.58954399999993</v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>
        <f t="shared" si="54"/>
        <v>1.6000000000000008E-14</v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>
        <f t="shared" si="42"/>
        <v>116.43527900000026</v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>
        <f t="shared" si="54"/>
        <v>-1.1999999999999999E-14</v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>
        <f t="shared" si="42"/>
        <v>10.208577600000012</v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>
        <f t="shared" si="54"/>
        <v>-2.9999999999999935E-16</v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>
        <f t="shared" si="42"/>
        <v>8.0834432000000049</v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>
        <f t="shared" si="54"/>
        <v>2.2099999999999992E-15</v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>
        <f t="shared" si="42"/>
        <v>133.9997229999999</v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>
        <f t="shared" si="54"/>
        <v>6.3472401000000218</v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>
        <f t="shared" si="42"/>
        <v>121.34087099999988</v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>
        <f t="shared" si="54"/>
        <v>7.0371711000000232</v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>
        <f t="shared" si="42"/>
        <v>142.69136499999968</v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>
        <f t="shared" si="54"/>
        <v>5.904853600000024</v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>
        <f t="shared" si="42"/>
        <v>67.703905000000077</v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>
        <f t="shared" si="54"/>
        <v>5.3327961999999616</v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>
        <f t="shared" si="42"/>
        <v>106.42328599999996</v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>
        <f t="shared" si="54"/>
        <v>12.038598999999977</v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>
        <f t="shared" si="42"/>
        <v>129.14014700000007</v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>
        <f t="shared" si="54"/>
        <v>9.9968419999995604</v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>
        <f t="shared" si="42"/>
        <v>16.462797299999977</v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>
        <f t="shared" si="54"/>
        <v>1.5474677999999926</v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>
        <f t="shared" si="42"/>
        <v>21.265818599999989</v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>
        <f t="shared" si="54"/>
        <v>1.3424967999999922</v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>
        <f t="shared" si="42"/>
        <v>142.97748500000034</v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>
        <f t="shared" si="54"/>
        <v>10.506558999999925</v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>
        <f>A!L223</f>
        <v>2.403421169</v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>
        <f>A!L224</f>
        <v>3.3994299809999999</v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>
        <f>A!L225</f>
        <v>3.6060277109999999</v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>
        <f>A!L226</f>
        <v>1.902992623</v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>
        <f>A!L227</f>
        <v>2.7701691369999999</v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>
        <f>A!L228</f>
        <v>3.6472283120000002</v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>
        <f>A!L229</f>
        <v>3.8527084550000001</v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>
        <f>A!L230</f>
        <v>2.93621971</v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>
        <f>A!L231</f>
        <v>3.3853636040000001</v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>
        <f>A!L232</f>
        <v>4.0304979230000004</v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>
        <f>A!L233</f>
        <v>2.8446991009999998</v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>
        <f>A!L234</f>
        <v>3.3856754759999999</v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>
        <f>A!L235</f>
        <v>2.2988595699999999</v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>
        <f>A!L236</f>
        <v>3.6376448539999999</v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>
        <f>A!L406</f>
        <v>3.1934490296570413E-3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>
        <f>A!L407</f>
        <v>2.5491494304732136E-3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>
        <f>A!L408</f>
        <v>2.5514121735488774E-3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>
        <f>A!L409</f>
        <v>4.3641924301878587E-3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>
        <f>A!L410</f>
        <v>3.5422468862773065E-3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>
        <f>A!L411</f>
        <v>2.672060306160468E-3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>
        <f>A!L412</f>
        <v>2.6144454265486167E-3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>
        <f>A!L413</f>
        <v>3.3722810204827145E-3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>
        <f>A!L414</f>
        <v>2.992257017246622E-3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>
        <f>A!L415</f>
        <v>3.0061958178560651E-3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>
        <f>A!L416</f>
        <v>4.7108314532419843E-3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>
        <f>A!L417</f>
        <v>6.0918322344252433E-3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>
        <f>A!L418</f>
        <v>1.2149515074554879E-2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>
        <f>A!L419</f>
        <v>3.0126643583551897E-3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>
        <f>A!L243</f>
        <v>22.209969359999999</v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>
        <f>A!L244</f>
        <v>22.20003196</v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>
        <f>A!L245</f>
        <v>26.70005694</v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>
        <f>A!L246</f>
        <v>22.200075729999998</v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>
        <f>A!L247</f>
        <v>22.200058380000002</v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>
        <f>A!L248</f>
        <v>22.177279209999998</v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>
        <f>A!L249</f>
        <v>26.672402819999999</v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>
        <f>A!L250</f>
        <v>23.285913489999999</v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>
        <f>A!L251</f>
        <v>22.1811267</v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>
        <f>A!L252</f>
        <v>22.15707797</v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>
        <f>A!L253</f>
        <v>22.16721969</v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>
        <f>A!L254</f>
        <v>22.19471734</v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>
        <f>A!L255</f>
        <v>22.195905209999999</v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>
        <f>A!L256</f>
        <v>26.66375601</v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>
        <f>A!L426</f>
        <v>1.1087228262619741E-4</v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>
        <f>A!L427</f>
        <v>1.4954933414367773E-7</v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>
        <f>A!L428</f>
        <v>3.9026133997620017E-7</v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>
        <f>A!L429</f>
        <v>2.1846772321051691E-7</v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>
        <f>A!L430</f>
        <v>1.0090063558640604E-7</v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>
        <f>A!L431</f>
        <v>9.1539182096003253E-5</v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>
        <f>A!L432</f>
        <v>1.9518076549504296E-4</v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>
        <f>A!L433</f>
        <v>1.8338984218234741E-4</v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>
        <f>A!L434</f>
        <v>7.1293943783185863E-5</v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>
        <f>A!L435</f>
        <v>1.4934279711784613E-4</v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>
        <f>A!L436</f>
        <v>2.2673208775326418E-4</v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>
        <f>A!L437</f>
        <v>1.1098586939675674E-5</v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>
        <f>A!L438</f>
        <v>1.4531058632064986E-5</v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>
        <f>A!L439</f>
        <v>9.6485656373183922E-5</v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>
        <f>A!L263</f>
        <v>7.4561719999999996E-3</v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>
        <f>A!L264</f>
        <v>6.5614769999999996E-3</v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>
        <f>A!L265</f>
        <v>8.0115110000000007E-3</v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>
        <f>A!L266</f>
        <v>7.4582219999999996E-3</v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>
        <f>A!L267</f>
        <v>6.5672049999999996E-3</v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>
        <f>A!L268</f>
        <v>8.3958950000000004E-3</v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>
        <f>A!L269</f>
        <v>1.024079E-2</v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>
        <f>A!L270</f>
        <v>9.3697090000000004E-3</v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>
        <f>A!L271</f>
        <v>1.0550709E-2</v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>
        <f>A!L272</f>
        <v>1.6161638999999998E-2</v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>
        <f>A!L273</f>
        <v>1.6049289000000001E-2</v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>
        <f>A!L274</f>
        <v>1.5868529999999999E-2</v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>
        <f>A!L275</f>
        <v>1.5465813E-2</v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>
        <f>A!L276</f>
        <v>1.1419824E-2</v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>
        <f>A!L446</f>
        <v>0</v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>
        <f>A!L447</f>
        <v>0</v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>
        <f>A!L448</f>
        <v>0</v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>
        <f>A!L449</f>
        <v>0</v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>
        <f>A!L450</f>
        <v>0</v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>
        <f>A!L451</f>
        <v>1.0953090766380449E-2</v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>
        <f>A!L452</f>
        <v>1.1333500638134271E-2</v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>
        <f>A!L453</f>
        <v>1.1218064509794304E-2</v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>
        <f>A!L454</f>
        <v>1.1121906594144538E-2</v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>
        <f>A!L455</f>
        <v>9.7667074484215181E-3</v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>
        <f>A!L456</f>
        <v>1.2000344688166509E-2</v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>
        <f>A!L457</f>
        <v>2.4960598114633133E-2</v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>
        <f>A!L458</f>
        <v>3.93083764817279E-2</v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>
        <f>A!L459</f>
        <v>1.0956386017858016E-2</v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>
        <f>A!L496</f>
        <v>-450.62358900000004</v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>
        <f>A!L466</f>
        <v>0.99600881199999991</v>
      </c>
      <c r="DS495" s="2"/>
    </row>
    <row r="496" spans="2:123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>
        <f>A!L497</f>
        <v>-62.690585000000056</v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>
        <f>A!L467</f>
        <v>0.20659772999999992</v>
      </c>
      <c r="DS496" s="2"/>
    </row>
    <row r="497" spans="2:123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>
        <f>A!L498</f>
        <v>-513.31417400000009</v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>
        <f>A!L468</f>
        <v>1.2026065419999998</v>
      </c>
      <c r="DS497" s="2"/>
    </row>
    <row r="498" spans="2:123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>
        <f>A!L499</f>
        <v>-1411.8446000000001</v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>
        <f>A!L469</f>
        <v>-0.50042854599999997</v>
      </c>
      <c r="DS498" s="2"/>
    </row>
    <row r="499" spans="2:123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>
        <f>A!L500</f>
        <v>-40.336995479999999</v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>
        <f>A!L470</f>
        <v>0.86717651399999984</v>
      </c>
      <c r="DS499" s="2"/>
    </row>
    <row r="500" spans="2:123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>
        <f>A!L501</f>
        <v>-1001.55800648</v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>
        <f>A!L471</f>
        <v>-0.62926084400000004</v>
      </c>
      <c r="DS500" s="2"/>
    </row>
    <row r="501" spans="2:123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>
        <f>A!L502</f>
        <v>128.291111</v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>
        <f>A!L472</f>
        <v>0.24779833100000026</v>
      </c>
      <c r="DS501" s="2"/>
    </row>
    <row r="502" spans="2:123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>
        <f>A!L503</f>
        <v>-65.386136999999962</v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>
        <f>A!L473</f>
        <v>0.20548014299999995</v>
      </c>
      <c r="DS502" s="2"/>
    </row>
    <row r="503" spans="2:123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>
        <f>A!L504</f>
        <v>359.22464599999989</v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>
        <f>A!L474</f>
        <v>-0.9164887450000001</v>
      </c>
      <c r="DS503" s="2"/>
    </row>
    <row r="504" spans="2:123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>
        <f>A!L505</f>
        <v>-562.11995839999997</v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>
        <f>A!L475</f>
        <v>-0.26186470800000006</v>
      </c>
      <c r="DS504" s="2"/>
    </row>
    <row r="505" spans="2:123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>
        <f>A!L506</f>
        <v>-115.28786200000013</v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>
        <f>A!L476</f>
        <v>0.38326961100000023</v>
      </c>
      <c r="DS505" s="2"/>
    </row>
    <row r="506" spans="2:123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>
        <f>A!L507</f>
        <v>446.83209639999984</v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>
        <f>A!L477</f>
        <v>0.64513431900000029</v>
      </c>
      <c r="DS506" s="2"/>
    </row>
    <row r="507" spans="2:123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>
        <f>A!L508</f>
        <v>458.20332700000017</v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>
        <f>A!L478</f>
        <v>-1.1857988220000006</v>
      </c>
      <c r="DS507" s="2"/>
    </row>
    <row r="508" spans="2:123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>
        <f>A!L509</f>
        <v>-918.16640979999988</v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>
        <f>A!L479</f>
        <v>-0.64482244700000058</v>
      </c>
      <c r="DS508" s="2"/>
    </row>
    <row r="509" spans="2:123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>
        <f>A!L510</f>
        <v>96.394845680000003</v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>
        <f>A!L480</f>
        <v>0.61550633899999996</v>
      </c>
      <c r="DS509" s="2"/>
    </row>
    <row r="510" spans="2:123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>
        <f>A!L511</f>
        <v>85.532514699999979</v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>
        <f>A!L481</f>
        <v>-1.086815906</v>
      </c>
      <c r="DS510" s="2"/>
    </row>
    <row r="511" spans="2:123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>
        <f>A!L512</f>
        <v>-1290.8372221</v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>
        <f>A!L482</f>
        <v>-0.54583953099999993</v>
      </c>
      <c r="DS511" s="2"/>
    </row>
    <row r="512" spans="2:123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>
        <f>A!L513</f>
        <v>141.5903649</v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>
        <f>A!L483</f>
        <v>0.3958669469999998</v>
      </c>
      <c r="DS512" s="2"/>
    </row>
    <row r="513" spans="2:123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>
        <f>A!L514</f>
        <v>-54.603554000000031</v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>
        <f>A!L484</f>
        <v>1.2342236849999999</v>
      </c>
      <c r="DS513" s="2"/>
    </row>
    <row r="514" spans="2:123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>
        <f>A!L576</f>
        <v>-33.959961999999905</v>
      </c>
      <c r="DS517" s="2"/>
    </row>
    <row r="518" spans="2:123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>
        <f>A!L577</f>
        <v>-16.30122399999982</v>
      </c>
      <c r="DS518" s="2"/>
    </row>
    <row r="519" spans="2:123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>
        <f>A!L578</f>
        <v>-50.261185999999725</v>
      </c>
      <c r="DS519" s="2"/>
    </row>
    <row r="520" spans="2:123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>
        <f>A!L579</f>
        <v>-3580.6929445999999</v>
      </c>
      <c r="DS520" s="2"/>
    </row>
    <row r="521" spans="2:123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>
        <f>A!L580</f>
        <v>-20.133149599999996</v>
      </c>
      <c r="DS521" s="2"/>
    </row>
    <row r="522" spans="2:123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>
        <f>A!L581</f>
        <v>-3566.8661321999998</v>
      </c>
      <c r="DS522" s="2"/>
    </row>
    <row r="523" spans="2:123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>
        <f>A!L582</f>
        <v>745.63763899999958</v>
      </c>
      <c r="DS523" s="2"/>
    </row>
    <row r="524" spans="2:123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>
        <f>A!L583</f>
        <v>-17.799385999999686</v>
      </c>
      <c r="DS524" s="2"/>
    </row>
    <row r="525" spans="2:123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>
        <f>A!L584</f>
        <v>37.318326999999954</v>
      </c>
      <c r="DS525" s="2"/>
    </row>
    <row r="526" spans="2:123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>
        <f>A!L585</f>
        <v>-2283.9001919999996</v>
      </c>
      <c r="DS526" s="2"/>
    </row>
    <row r="527" spans="2:123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>
        <f>A!L586</f>
        <v>-27.548433999999361</v>
      </c>
      <c r="DS527" s="2"/>
    </row>
    <row r="528" spans="2:123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>
        <f>A!L587</f>
        <v>2256.3517580000002</v>
      </c>
      <c r="DS528" s="2"/>
    </row>
    <row r="529" spans="2:123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>
        <f>A!L588</f>
        <v>40.719850999999835</v>
      </c>
      <c r="DS529" s="2"/>
    </row>
    <row r="530" spans="2:123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>
        <f>A!L589</f>
        <v>-3906.9650318000004</v>
      </c>
      <c r="DS530" s="2"/>
    </row>
    <row r="531" spans="2:123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>
        <f>A!L590</f>
        <v>377.99030540000001</v>
      </c>
      <c r="DS531" s="2"/>
    </row>
    <row r="532" spans="2:123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>
        <f>A!L591</f>
        <v>22.827829199999996</v>
      </c>
      <c r="DS532" s="2"/>
    </row>
    <row r="533" spans="2:123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>
        <f>A!L592</f>
        <v>-3924.8570536000002</v>
      </c>
      <c r="DS533" s="2"/>
    </row>
    <row r="534" spans="2:123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>
        <f>A!L593</f>
        <v>380.68498499999998</v>
      </c>
      <c r="DS534" s="2"/>
    </row>
    <row r="535" spans="2:123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>
        <f>A!L594</f>
        <v>1687.2403380000005</v>
      </c>
      <c r="DS535" s="2"/>
    </row>
    <row r="536" spans="2:123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>
        <f>A!L536</f>
        <v>-15.963934699999996</v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>
        <f>A!L596</f>
        <v>-33.959961999999905</v>
      </c>
      <c r="DS539" s="2"/>
    </row>
    <row r="540" spans="2:123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>
        <f>A!L537</f>
        <v>-11.154264799999993</v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>
        <f>A!L597</f>
        <v>-16.30122399999982</v>
      </c>
      <c r="DS540" s="2"/>
    </row>
    <row r="541" spans="2:123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>
        <f>A!L538</f>
        <v>-27.118199499999989</v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>
        <f>A!L598</f>
        <v>-50.261185999999725</v>
      </c>
      <c r="DS541" s="2"/>
    </row>
    <row r="542" spans="2:123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>
        <f>A!L539</f>
        <v>-133.34490119</v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>
        <f>A!L599</f>
        <v>-3580.6929445999999</v>
      </c>
      <c r="DS542" s="2"/>
    </row>
    <row r="543" spans="2:123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>
        <f>A!L540</f>
        <v>-2.1251344350000014</v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>
        <f>A!L600</f>
        <v>-20.133149599999996</v>
      </c>
      <c r="DS543" s="2"/>
    </row>
    <row r="544" spans="2:123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>
        <f>A!L541</f>
        <v>-119.506100925</v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>
        <f>A!L601</f>
        <v>-3566.8661321999998</v>
      </c>
      <c r="DS544" s="2"/>
    </row>
    <row r="545" spans="2:123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>
        <f>A!L542</f>
        <v>12.757419500000012</v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>
        <f>A!L602</f>
        <v>6.4370699999999488</v>
      </c>
      <c r="DS545" s="2"/>
    </row>
    <row r="546" spans="2:123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>
        <f>A!L543</f>
        <v>-11.96892200000002</v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>
        <f>A!L603</f>
        <v>-17.799344000000019</v>
      </c>
      <c r="DS546" s="2"/>
    </row>
    <row r="547" spans="2:123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>
        <f>A!L544</f>
        <v>20.218177800000007</v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>
        <f>A!L604</f>
        <v>37.317724999999882</v>
      </c>
      <c r="DS547" s="2"/>
    </row>
    <row r="548" spans="2:123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>
        <f>A!L545</f>
        <v>-67.310261770000011</v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>
        <f>A!L605</f>
        <v>-2283.9003889999999</v>
      </c>
      <c r="DS548" s="2"/>
    </row>
    <row r="549" spans="2:123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>
        <f>A!L546</f>
        <v>-21.885078500000006</v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>
        <f>A!L606</f>
        <v>-2245.1540450000002</v>
      </c>
      <c r="DS549" s="2"/>
    </row>
    <row r="550" spans="2:123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>
        <f>A!L547</f>
        <v>45.425183270000005</v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>
        <f>A!L607</f>
        <v>38.746343999999908</v>
      </c>
      <c r="DS550" s="2"/>
    </row>
    <row r="551" spans="2:123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>
        <f>A!L548</f>
        <v>20.675104899999994</v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>
        <f>A!L608</f>
        <v>40.713310000000092</v>
      </c>
      <c r="DS551" s="2"/>
    </row>
    <row r="552" spans="2:123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>
        <f>A!L549</f>
        <v>-100.45161992</v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>
        <f>A!L609</f>
        <v>-1319.7636993000001</v>
      </c>
      <c r="DS552" s="2"/>
    </row>
    <row r="553" spans="2:123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>
        <f>A!L550</f>
        <v>9.9268220050000018</v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>
        <f>A!L610</f>
        <v>8.3854578999999774</v>
      </c>
      <c r="DS553" s="2"/>
    </row>
    <row r="554" spans="2:123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>
        <f>A!L551</f>
        <v>4.5980502100000002</v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>
        <f>A!L611</f>
        <v>22.809664300000009</v>
      </c>
      <c r="DS554" s="2"/>
    </row>
    <row r="555" spans="2:123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>
        <f>A!L552</f>
        <v>-116.52867461</v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>
        <f>A!L612</f>
        <v>-1337.6673450000001</v>
      </c>
      <c r="DS555" s="2"/>
    </row>
    <row r="556" spans="2:123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>
        <f>A!L553</f>
        <v>12.399737780000001</v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>
        <f>A!L613</f>
        <v>11.06197259999999</v>
      </c>
      <c r="DS556" s="2"/>
    </row>
    <row r="557" spans="2:123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>
        <f>A!L554</f>
        <v>9.9305650999999955</v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>
        <f>A!L614</f>
        <v>466.21500100000048</v>
      </c>
      <c r="DS557" s="2"/>
    </row>
    <row r="558" spans="2:123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>
        <f>A!L616</f>
        <v>-3.9000000000000011E-14</v>
      </c>
      <c r="DS561" s="2"/>
    </row>
    <row r="562" spans="2:123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>
        <f>A!L617</f>
        <v>-3.4000000000000007E-14</v>
      </c>
      <c r="DS562" s="2"/>
    </row>
    <row r="563" spans="2:123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>
        <f>A!L618</f>
        <v>-7.3000000000000017E-14</v>
      </c>
      <c r="DS563" s="2"/>
    </row>
    <row r="564" spans="2:123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>
        <f>A!L619</f>
        <v>-2.4589999999999999E-13</v>
      </c>
      <c r="DS564" s="2"/>
    </row>
    <row r="565" spans="2:123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>
        <f>A!L620</f>
        <v>-1.8000000000000008E-15</v>
      </c>
      <c r="DS565" s="2"/>
    </row>
    <row r="566" spans="2:123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>
        <f>A!L621</f>
        <v>-2.0870000000000001E-13</v>
      </c>
      <c r="DS566" s="2"/>
    </row>
    <row r="567" spans="2:123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>
        <f>A!L622</f>
        <v>739.2005684999998</v>
      </c>
      <c r="DS567" s="2"/>
    </row>
    <row r="568" spans="2:123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>
        <f>A!L623</f>
        <v>-4.1600000031394302E-5</v>
      </c>
      <c r="DS568" s="2"/>
    </row>
    <row r="569" spans="2:123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>
        <f>A!L624</f>
        <v>6.0189999999238353E-4</v>
      </c>
      <c r="DS569" s="2"/>
    </row>
    <row r="570" spans="2:123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>
        <f>A!L625</f>
        <v>1.9729999996798142E-4</v>
      </c>
      <c r="DS570" s="2"/>
    </row>
    <row r="571" spans="2:123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>
        <f>A!L626</f>
        <v>2217.6056115000001</v>
      </c>
      <c r="DS571" s="2"/>
    </row>
    <row r="572" spans="2:123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>
        <f>A!L627</f>
        <v>2217.6054142000003</v>
      </c>
      <c r="DS572" s="2"/>
    </row>
    <row r="573" spans="2:123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>
        <f>A!L628</f>
        <v>6.5409999997427803E-3</v>
      </c>
      <c r="DS573" s="2"/>
    </row>
    <row r="574" spans="2:123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>
        <f>A!L629</f>
        <v>-2587.2013324999998</v>
      </c>
      <c r="DS574" s="2"/>
    </row>
    <row r="575" spans="2:123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>
        <f>A!L630</f>
        <v>369.60484750000001</v>
      </c>
      <c r="DS575" s="2"/>
    </row>
    <row r="576" spans="2:123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>
        <f>A!L631</f>
        <v>1.8164899999987938E-2</v>
      </c>
      <c r="DS576" s="2"/>
    </row>
    <row r="577" spans="2:123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>
        <f>A!L632</f>
        <v>-2587.1897085999999</v>
      </c>
      <c r="DS577" s="2"/>
    </row>
    <row r="578" spans="2:123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>
        <f>A!L633</f>
        <v>369.62301239999999</v>
      </c>
      <c r="DS578" s="2"/>
    </row>
    <row r="579" spans="2:123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>
        <f>A!L634</f>
        <v>1221.0253369999998</v>
      </c>
      <c r="DS579" s="2"/>
    </row>
    <row r="580" spans="2:123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000000000000004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6:L74"/>
  <sheetViews>
    <sheetView workbookViewId="0">
      <selection activeCell="B45" sqref="B45"/>
    </sheetView>
  </sheetViews>
  <sheetFormatPr baseColWidth="10" defaultColWidth="8.7109375" defaultRowHeight="15" x14ac:dyDescent="0"/>
  <cols>
    <col min="1" max="1" width="27" customWidth="1"/>
  </cols>
  <sheetData>
    <row r="6" spans="1:12">
      <c r="A6" t="str">
        <f>Q!B6</f>
        <v>Space Cooling Electricity Consumption</v>
      </c>
    </row>
    <row r="7" spans="1:12">
      <c r="A7" t="str">
        <f>Q!B7</f>
        <v>Energy Consumption, Total (kWh,e)</v>
      </c>
    </row>
    <row r="8" spans="1:12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1:12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>
        <f>Q!Q10</f>
        <v>1519.9336490000001</v>
      </c>
    </row>
    <row r="11" spans="1:12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>
        <f>Q!Q11</f>
        <v>1069.31006</v>
      </c>
    </row>
    <row r="12" spans="1:12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>
        <f>Q!Q12</f>
        <v>1006.619475</v>
      </c>
    </row>
    <row r="13" spans="1:12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>
        <f>Q!Q13</f>
        <v>108.089049</v>
      </c>
    </row>
    <row r="14" spans="1:12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>
        <f>Q!Q14</f>
        <v>67.752053520000004</v>
      </c>
    </row>
    <row r="15" spans="1:12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>
        <f>Q!Q15</f>
        <v>1197.601171</v>
      </c>
    </row>
    <row r="16" spans="1:12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>
        <f>Q!Q16</f>
        <v>1132.2150340000001</v>
      </c>
    </row>
    <row r="17" spans="1:12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>
        <f>Q!Q17</f>
        <v>1491.43968</v>
      </c>
    </row>
    <row r="18" spans="1:12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>
        <f>Q!Q18</f>
        <v>635.48121260000005</v>
      </c>
    </row>
    <row r="19" spans="1:12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>
        <f>Q!Q19</f>
        <v>1082.3133089999999</v>
      </c>
    </row>
    <row r="20" spans="1:12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>
        <f>Q!Q20</f>
        <v>1540.5166360000001</v>
      </c>
    </row>
    <row r="21" spans="1:12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>
        <f>Q!Q21</f>
        <v>164.14689920000001</v>
      </c>
    </row>
    <row r="22" spans="1:12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>
        <f>Q!Q22</f>
        <v>249.67941389999999</v>
      </c>
    </row>
    <row r="23" spans="1:12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>
        <f>Q!Q23</f>
        <v>1465.330095</v>
      </c>
    </row>
    <row r="24" spans="1:12">
      <c r="A24" t="str">
        <f>Q!B24</f>
        <v>Energy Consumption, Compressor (kWh,e)</v>
      </c>
    </row>
    <row r="25" spans="1:12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2">
      <c r="A41" t="str">
        <f>Q!B41</f>
        <v>Energy Consumption, Supply Fan (kWh,e)</v>
      </c>
    </row>
    <row r="42" spans="1:12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1:12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>
        <f>Q!Q44</f>
        <v>143.55347879999999</v>
      </c>
    </row>
    <row r="45" spans="1:12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>
        <f>Q!Q45</f>
        <v>127.5895441</v>
      </c>
    </row>
    <row r="46" spans="1:12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>
        <f>Q!Q46</f>
        <v>116.4352793</v>
      </c>
    </row>
    <row r="47" spans="1:12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>
        <f>Q!Q47</f>
        <v>10.208577610000001</v>
      </c>
    </row>
    <row r="48" spans="1:12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>
        <f>Q!Q48</f>
        <v>8.0834431749999993</v>
      </c>
    </row>
    <row r="49" spans="1:12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>
        <f>Q!Q49</f>
        <v>140.34696360000001</v>
      </c>
    </row>
    <row r="50" spans="1:12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>
        <f>Q!Q50</f>
        <v>128.37804159999999</v>
      </c>
    </row>
    <row r="51" spans="1:12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>
        <f>Q!Q51</f>
        <v>148.5962194</v>
      </c>
    </row>
    <row r="52" spans="1:12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>
        <f>Q!Q52</f>
        <v>73.036701829999998</v>
      </c>
    </row>
    <row r="53" spans="1:12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>
        <f>Q!Q53</f>
        <v>118.4618851</v>
      </c>
    </row>
    <row r="54" spans="1:12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>
        <f>Q!Q54</f>
        <v>139.13699</v>
      </c>
    </row>
    <row r="55" spans="1:12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>
        <f>Q!Q55</f>
        <v>18.010265180000001</v>
      </c>
    </row>
    <row r="56" spans="1:12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>
        <f>Q!Q56</f>
        <v>22.608315390000001</v>
      </c>
    </row>
    <row r="57" spans="1:12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>
        <f>Q!Q57</f>
        <v>153.48404389999999</v>
      </c>
    </row>
    <row r="58" spans="1:12">
      <c r="A58" t="str">
        <f>Q!B58</f>
        <v>Energy Consumption, Condenser Fan (kWh,e)</v>
      </c>
    </row>
    <row r="59" spans="1:12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1:12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L35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" customWidth="1"/>
  </cols>
  <sheetData>
    <row r="1" spans="1:12">
      <c r="A1" t="str">
        <f>Q!B185</f>
        <v>COP: Mean, and (Max-Min)/Mean</v>
      </c>
    </row>
    <row r="2" spans="1:12">
      <c r="A2" t="str">
        <f>Q!B186</f>
        <v>Mean COP</v>
      </c>
    </row>
    <row r="3" spans="1:12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>
        <f>Q!Q189</f>
        <v>2.403421169</v>
      </c>
    </row>
    <row r="6" spans="1:12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>
        <f>Q!Q190</f>
        <v>3.3994299809999999</v>
      </c>
    </row>
    <row r="7" spans="1:12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>
        <f>Q!Q191</f>
        <v>3.6060277109999999</v>
      </c>
    </row>
    <row r="8" spans="1:12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>
        <f>Q!Q192</f>
        <v>1.902992623</v>
      </c>
    </row>
    <row r="9" spans="1:12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>
        <f>Q!Q193</f>
        <v>2.7701691369999999</v>
      </c>
    </row>
    <row r="10" spans="1:12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>
        <f>Q!Q194</f>
        <v>3.6472283120000002</v>
      </c>
    </row>
    <row r="11" spans="1:12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>
        <f>Q!Q195</f>
        <v>3.8527084550000001</v>
      </c>
    </row>
    <row r="12" spans="1:12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>
        <f>Q!Q196</f>
        <v>2.93621971</v>
      </c>
    </row>
    <row r="13" spans="1:12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>
        <f>Q!Q197</f>
        <v>3.3853636040000001</v>
      </c>
    </row>
    <row r="14" spans="1:12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>
        <f>Q!Q198</f>
        <v>4.0304979230000004</v>
      </c>
    </row>
    <row r="15" spans="1:12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>
        <f>Q!Q199</f>
        <v>2.8446991009999998</v>
      </c>
    </row>
    <row r="16" spans="1:12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>
        <f>Q!Q200</f>
        <v>3.3856754759999999</v>
      </c>
    </row>
    <row r="17" spans="1:12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>
        <f>Q!Q201</f>
        <v>2.2988595699999999</v>
      </c>
    </row>
    <row r="18" spans="1:12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>
        <f>Q!Q202</f>
        <v>3.6376448539999999</v>
      </c>
    </row>
    <row r="19" spans="1:12">
      <c r="A19" t="str">
        <f>Q!B203</f>
        <v>(Max - Min)/Mean COP</v>
      </c>
    </row>
    <row r="20" spans="1:12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1:12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>
        <f>Q!Q206</f>
        <v>3.1934490296570413E-3</v>
      </c>
    </row>
    <row r="23" spans="1:12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>
        <f>Q!Q207</f>
        <v>2.5491494304732136E-3</v>
      </c>
    </row>
    <row r="24" spans="1:12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>
        <f>Q!Q208</f>
        <v>2.5514121735488774E-3</v>
      </c>
    </row>
    <row r="25" spans="1:12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>
        <f>Q!Q209</f>
        <v>4.3641924301878587E-3</v>
      </c>
    </row>
    <row r="26" spans="1:12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>
        <f>Q!Q210</f>
        <v>3.5422468862773065E-3</v>
      </c>
    </row>
    <row r="27" spans="1:12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>
        <f>Q!Q211</f>
        <v>2.672060306160468E-3</v>
      </c>
    </row>
    <row r="28" spans="1:12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>
        <f>Q!Q212</f>
        <v>2.6144454265486167E-3</v>
      </c>
    </row>
    <row r="29" spans="1:12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>
        <f>Q!Q213</f>
        <v>3.3722810204827145E-3</v>
      </c>
    </row>
    <row r="30" spans="1:12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>
        <f>Q!Q214</f>
        <v>2.992257017246622E-3</v>
      </c>
    </row>
    <row r="31" spans="1:12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>
        <f>Q!Q215</f>
        <v>3.0061958178560651E-3</v>
      </c>
    </row>
    <row r="32" spans="1:12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>
        <f>Q!Q216</f>
        <v>4.7108314532419843E-3</v>
      </c>
    </row>
    <row r="33" spans="1:12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>
        <f>Q!Q217</f>
        <v>6.0918322344252433E-3</v>
      </c>
    </row>
    <row r="34" spans="1:12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>
        <f>Q!Q218</f>
        <v>1.2149515074554879E-2</v>
      </c>
    </row>
    <row r="35" spans="1:12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>
        <f>Q!Q219</f>
        <v>3.0126643583551897E-3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/>
  <dimension ref="A1:L140"/>
  <sheetViews>
    <sheetView workbookViewId="0">
      <selection activeCell="A51" sqref="A51"/>
    </sheetView>
  </sheetViews>
  <sheetFormatPr baseColWidth="10" defaultColWidth="8.7109375" defaultRowHeight="15" x14ac:dyDescent="0"/>
  <cols>
    <col min="1" max="1" width="27.140625" customWidth="1"/>
  </cols>
  <sheetData>
    <row r="1" spans="1:12">
      <c r="A1" t="str">
        <f>Q!BU77</f>
        <v>Zone Loads: Total, Sensible, and Latent</v>
      </c>
    </row>
    <row r="2" spans="1:12">
      <c r="A2" t="str">
        <f>Q!BU78</f>
        <v>Zone Load, Total (kWh,thermal)</v>
      </c>
    </row>
    <row r="3" spans="1:12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>
        <f>Q!CJ81</f>
        <v>3653.0407059999998</v>
      </c>
    </row>
    <row r="6" spans="1:12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>
        <f>Q!CJ82</f>
        <v>3635.0446790000001</v>
      </c>
    </row>
    <row r="7" spans="1:12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>
        <f>Q!CJ83</f>
        <v>3629.8977199999999</v>
      </c>
    </row>
    <row r="8" spans="1:12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>
        <f>Q!CJ84</f>
        <v>205.69266279999999</v>
      </c>
    </row>
    <row r="9" spans="1:12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>
        <f>Q!CJ85</f>
        <v>187.68464760000001</v>
      </c>
    </row>
    <row r="10" spans="1:12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>
        <f>Q!CJ86</f>
        <v>4367.9248980000002</v>
      </c>
    </row>
    <row r="11" spans="1:12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>
        <f>Q!CJ87</f>
        <v>4362.0944339999996</v>
      </c>
    </row>
    <row r="12" spans="1:12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>
        <f>Q!CJ88</f>
        <v>4379.1945839999998</v>
      </c>
    </row>
    <row r="13" spans="1:12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>
        <f>Q!CJ89</f>
        <v>2151.3349680000001</v>
      </c>
    </row>
    <row r="14" spans="1:12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>
        <f>Q!CJ90</f>
        <v>4362.2615429999996</v>
      </c>
    </row>
    <row r="15" spans="1:12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>
        <f>Q!CJ91</f>
        <v>4382.3062890000001</v>
      </c>
    </row>
    <row r="16" spans="1:12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>
        <f>Q!CJ92</f>
        <v>555.74813099999994</v>
      </c>
    </row>
    <row r="17" spans="1:12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>
        <f>Q!CJ93</f>
        <v>573.97790999999995</v>
      </c>
    </row>
    <row r="18" spans="1:12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>
        <f>Q!CJ94</f>
        <v>5330.3504789999997</v>
      </c>
    </row>
    <row r="19" spans="1:12">
      <c r="A19" t="str">
        <f>Q!BU95</f>
        <v>Zone Load, Sensible (kWh,thermal)</v>
      </c>
    </row>
    <row r="20" spans="1:12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1:12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>
        <f>Q!CJ98</f>
        <v>3653.0407059999998</v>
      </c>
    </row>
    <row r="23" spans="1:12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>
        <f>Q!CJ99</f>
        <v>3635.0446790000001</v>
      </c>
    </row>
    <row r="24" spans="1:12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>
        <f>Q!CJ100</f>
        <v>3629.8977199999999</v>
      </c>
    </row>
    <row r="25" spans="1:12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>
        <f>Q!CJ101</f>
        <v>205.69266279999999</v>
      </c>
    </row>
    <row r="26" spans="1:12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>
        <f>Q!CJ102</f>
        <v>187.68464760000001</v>
      </c>
    </row>
    <row r="27" spans="1:12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>
        <f>Q!CJ103</f>
        <v>3635.0715700000001</v>
      </c>
    </row>
    <row r="28" spans="1:12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>
        <f>Q!CJ104</f>
        <v>3629.9310780000001</v>
      </c>
    </row>
    <row r="29" spans="1:12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>
        <f>Q!CJ105</f>
        <v>3645.8983090000002</v>
      </c>
    </row>
    <row r="30" spans="1:12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>
        <f>Q!CJ106</f>
        <v>1417.466999</v>
      </c>
    </row>
    <row r="31" spans="1:12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>
        <f>Q!CJ107</f>
        <v>1417.493962</v>
      </c>
    </row>
    <row r="32" spans="1:12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>
        <f>Q!CJ108</f>
        <v>1435.490411</v>
      </c>
    </row>
    <row r="33" spans="1:12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>
        <f>Q!CJ109</f>
        <v>187.69075140000001</v>
      </c>
    </row>
    <row r="34" spans="1:12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>
        <f>Q!CJ110</f>
        <v>205.69739440000001</v>
      </c>
    </row>
    <row r="35" spans="1:12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>
        <f>Q!CJ111</f>
        <v>4119.8317010000001</v>
      </c>
    </row>
    <row r="36" spans="1:12">
      <c r="A36" t="str">
        <f>Q!BU112</f>
        <v>Zone Load, Latent (kWh,thermal)</v>
      </c>
    </row>
    <row r="37" spans="1:12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1:12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>
        <f>Q!CJ115</f>
        <v>2.2999999999999998E-13</v>
      </c>
    </row>
    <row r="40" spans="1:12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>
        <f>Q!CJ116</f>
        <v>2.0399999999999999E-13</v>
      </c>
    </row>
    <row r="41" spans="1:12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>
        <f>Q!CJ117</f>
        <v>1.9799999999999999E-13</v>
      </c>
    </row>
    <row r="42" spans="1:12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>
        <f>Q!CJ118</f>
        <v>1.34E-14</v>
      </c>
    </row>
    <row r="43" spans="1:12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>
        <f>Q!CJ119</f>
        <v>9.0900000000000006E-15</v>
      </c>
    </row>
    <row r="44" spans="1:12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>
        <f>Q!CJ120</f>
        <v>732.85332840000001</v>
      </c>
    </row>
    <row r="45" spans="1:12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>
        <f>Q!CJ121</f>
        <v>732.16335579999998</v>
      </c>
    </row>
    <row r="46" spans="1:12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>
        <f>Q!CJ122</f>
        <v>733.29627519999997</v>
      </c>
    </row>
    <row r="47" spans="1:12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>
        <f>Q!CJ123</f>
        <v>733.86796960000004</v>
      </c>
    </row>
    <row r="48" spans="1:12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>
        <f>Q!CJ124</f>
        <v>2944.7675810000001</v>
      </c>
    </row>
    <row r="49" spans="1:12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>
        <f>Q!CJ125</f>
        <v>2946.8158790000002</v>
      </c>
    </row>
    <row r="50" spans="1:12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>
        <f>Q!CJ126</f>
        <v>368.05737970000001</v>
      </c>
    </row>
    <row r="51" spans="1:12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>
        <f>Q!CJ127</f>
        <v>368.2805156</v>
      </c>
    </row>
    <row r="52" spans="1:12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>
        <f>Q!CJ128</f>
        <v>1210.5187780000001</v>
      </c>
    </row>
    <row r="54" spans="1:12">
      <c r="A54" t="str">
        <f>Q!BU130</f>
        <v>Latent Coil - Zone Load, (Should be 0) (kWh,thermal)</v>
      </c>
    </row>
    <row r="55" spans="1:12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1:12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>
        <f>Q!CJ133</f>
        <v>2.9000000000000028E-14</v>
      </c>
    </row>
    <row r="58" spans="1:12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>
        <f>Q!CJ134</f>
        <v>1.6000000000000008E-14</v>
      </c>
    </row>
    <row r="59" spans="1:12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>
        <f>Q!CJ135</f>
        <v>-1.1999999999999999E-14</v>
      </c>
    </row>
    <row r="60" spans="1:12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>
        <f>Q!CJ136</f>
        <v>-2.9999999999999935E-16</v>
      </c>
    </row>
    <row r="61" spans="1:12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>
        <f>Q!CJ137</f>
        <v>2.2099999999999992E-15</v>
      </c>
    </row>
    <row r="62" spans="1:12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>
        <f>Q!CJ138</f>
        <v>6.3472401000000218</v>
      </c>
    </row>
    <row r="63" spans="1:12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>
        <f>Q!CJ139</f>
        <v>7.0371711000000232</v>
      </c>
    </row>
    <row r="64" spans="1:12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>
        <f>Q!CJ140</f>
        <v>5.904853600000024</v>
      </c>
    </row>
    <row r="65" spans="1:12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>
        <f>Q!CJ141</f>
        <v>5.3327961999999616</v>
      </c>
    </row>
    <row r="66" spans="1:12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>
        <f>Q!CJ142</f>
        <v>12.038598999999977</v>
      </c>
    </row>
    <row r="67" spans="1:12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>
        <f>Q!CJ143</f>
        <v>9.9968419999995604</v>
      </c>
    </row>
    <row r="68" spans="1:12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>
        <f>Q!CJ144</f>
        <v>1.5474677999999926</v>
      </c>
    </row>
    <row r="69" spans="1:12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>
        <f>Q!CJ145</f>
        <v>1.3424967999999922</v>
      </c>
    </row>
    <row r="70" spans="1:12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>
        <f>Q!CJ146</f>
        <v>10.506558999999925</v>
      </c>
    </row>
    <row r="71" spans="1:12">
      <c r="A71" t="str">
        <f>Q!BD77</f>
        <v>Coil Loads: Total, Sensible, and Latent</v>
      </c>
    </row>
    <row r="72" spans="1:12">
      <c r="A72" t="str">
        <f>Q!BD78</f>
        <v>Coil Load, Total (kWh,thermal)</v>
      </c>
    </row>
    <row r="73" spans="1:12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1:12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>
        <f>Q!BS81</f>
        <v>3796.5941849999999</v>
      </c>
    </row>
    <row r="76" spans="1:12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>
        <f>Q!BS82</f>
        <v>3762.634223</v>
      </c>
    </row>
    <row r="77" spans="1:12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>
        <f>Q!BS83</f>
        <v>3746.3329990000002</v>
      </c>
    </row>
    <row r="78" spans="1:12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>
        <f>Q!BS84</f>
        <v>215.90124040000001</v>
      </c>
    </row>
    <row r="79" spans="1:12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>
        <f>Q!BS85</f>
        <v>195.76809080000001</v>
      </c>
    </row>
    <row r="80" spans="1:12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>
        <f>Q!BS86</f>
        <v>4508.2718619999996</v>
      </c>
    </row>
    <row r="81" spans="1:12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>
        <f>Q!BS87</f>
        <v>4490.4724759999999</v>
      </c>
    </row>
    <row r="82" spans="1:12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>
        <f>Q!BS88</f>
        <v>4527.7908029999999</v>
      </c>
    </row>
    <row r="83" spans="1:12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>
        <f>Q!BS89</f>
        <v>2224.37167</v>
      </c>
    </row>
    <row r="84" spans="1:12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>
        <f>Q!BS90</f>
        <v>4480.7234280000002</v>
      </c>
    </row>
    <row r="85" spans="1:12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>
        <f>Q!BS91</f>
        <v>4521.4432790000001</v>
      </c>
    </row>
    <row r="86" spans="1:12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>
        <f>Q!BS92</f>
        <v>573.75839619999999</v>
      </c>
    </row>
    <row r="87" spans="1:12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>
        <f>Q!BS93</f>
        <v>596.58622539999999</v>
      </c>
    </row>
    <row r="88" spans="1:12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>
        <f>Q!BS94</f>
        <v>5483.8345230000004</v>
      </c>
    </row>
    <row r="89" spans="1:12">
      <c r="A89" t="str">
        <f>Q!BD95</f>
        <v>Coil Load, Sensible (kWh,thermal)</v>
      </c>
    </row>
    <row r="90" spans="1:12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1:12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>
        <f>Q!BS98</f>
        <v>3796.5941849999999</v>
      </c>
    </row>
    <row r="93" spans="1:12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>
        <f>Q!BS99</f>
        <v>3762.634223</v>
      </c>
    </row>
    <row r="94" spans="1:12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>
        <f>Q!BS100</f>
        <v>3746.3329990000002</v>
      </c>
    </row>
    <row r="95" spans="1:12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>
        <f>Q!BS101</f>
        <v>215.90124040000001</v>
      </c>
    </row>
    <row r="96" spans="1:12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>
        <f>Q!BS102</f>
        <v>195.76809080000001</v>
      </c>
    </row>
    <row r="97" spans="1:12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>
        <f>Q!BS103</f>
        <v>3769.071293</v>
      </c>
    </row>
    <row r="98" spans="1:12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>
        <f>Q!BS104</f>
        <v>3751.2719489999999</v>
      </c>
    </row>
    <row r="99" spans="1:12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>
        <f>Q!BS105</f>
        <v>3788.5896739999998</v>
      </c>
    </row>
    <row r="100" spans="1:12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>
        <f>Q!BS106</f>
        <v>1485.1709040000001</v>
      </c>
    </row>
    <row r="101" spans="1:12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>
        <f>Q!BS107</f>
        <v>1523.917248</v>
      </c>
    </row>
    <row r="102" spans="1:12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>
        <f>Q!BS108</f>
        <v>1564.6305580000001</v>
      </c>
    </row>
    <row r="103" spans="1:12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>
        <f>Q!BS109</f>
        <v>204.15354869999999</v>
      </c>
    </row>
    <row r="104" spans="1:12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>
        <f>Q!BS110</f>
        <v>226.963213</v>
      </c>
    </row>
    <row r="105" spans="1:12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>
        <f>Q!BS111</f>
        <v>4262.8091860000004</v>
      </c>
    </row>
    <row r="106" spans="1:12">
      <c r="A106" t="str">
        <f>Q!BD112</f>
        <v>Coil Load, Latent (kWh,thermal)</v>
      </c>
    </row>
    <row r="107" spans="1:12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1:12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>
        <f>Q!BS115</f>
        <v>2.5900000000000001E-13</v>
      </c>
    </row>
    <row r="110" spans="1:12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>
        <f>Q!BS116</f>
        <v>2.2E-13</v>
      </c>
    </row>
    <row r="111" spans="1:12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>
        <f>Q!BS117</f>
        <v>1.8599999999999999E-13</v>
      </c>
    </row>
    <row r="112" spans="1:12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>
        <f>Q!BS118</f>
        <v>1.3100000000000001E-14</v>
      </c>
    </row>
    <row r="113" spans="1:12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>
        <f>Q!BS119</f>
        <v>1.13E-14</v>
      </c>
    </row>
    <row r="114" spans="1:12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>
        <f>Q!BS120</f>
        <v>739.20056850000003</v>
      </c>
    </row>
    <row r="115" spans="1:12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>
        <f>Q!BS121</f>
        <v>739.2005269</v>
      </c>
    </row>
    <row r="116" spans="1:12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>
        <f>Q!BS122</f>
        <v>739.20112879999999</v>
      </c>
    </row>
    <row r="117" spans="1:12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>
        <f>Q!BS123</f>
        <v>739.2007658</v>
      </c>
    </row>
    <row r="118" spans="1:12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>
        <f>Q!BS124</f>
        <v>2956.80618</v>
      </c>
    </row>
    <row r="119" spans="1:12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>
        <f>Q!BS125</f>
        <v>2956.8127209999998</v>
      </c>
    </row>
    <row r="120" spans="1:12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>
        <f>Q!BS126</f>
        <v>369.60484750000001</v>
      </c>
    </row>
    <row r="121" spans="1:12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>
        <f>Q!BS127</f>
        <v>369.62301239999999</v>
      </c>
    </row>
    <row r="122" spans="1:12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>
        <f>Q!BS128</f>
        <v>1221.025337</v>
      </c>
    </row>
    <row r="124" spans="1:12">
      <c r="A124" t="str">
        <f>Q!BD130</f>
        <v>Sensible Coil - Zone Load, (Fan Heat) (kWh,thermal)</v>
      </c>
    </row>
    <row r="125" spans="1:12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1:12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>
        <f>Q!BS133</f>
        <v>143.55347900000015</v>
      </c>
    </row>
    <row r="128" spans="1:12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>
        <f>Q!BS134</f>
        <v>127.58954399999993</v>
      </c>
    </row>
    <row r="129" spans="1:12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>
        <f>Q!BS135</f>
        <v>116.43527900000026</v>
      </c>
    </row>
    <row r="130" spans="1:12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>
        <f>Q!BS136</f>
        <v>10.208577600000012</v>
      </c>
    </row>
    <row r="131" spans="1:12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>
        <f>Q!BS137</f>
        <v>8.0834432000000049</v>
      </c>
    </row>
    <row r="132" spans="1:12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>
        <f>Q!BS138</f>
        <v>133.9997229999999</v>
      </c>
    </row>
    <row r="133" spans="1:12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>
        <f>Q!BS139</f>
        <v>121.34087099999988</v>
      </c>
    </row>
    <row r="134" spans="1:12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>
        <f>Q!BS140</f>
        <v>142.69136499999968</v>
      </c>
    </row>
    <row r="135" spans="1:12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>
        <f>Q!BS141</f>
        <v>67.703905000000077</v>
      </c>
    </row>
    <row r="136" spans="1:12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>
        <f>Q!BS142</f>
        <v>106.42328599999996</v>
      </c>
    </row>
    <row r="137" spans="1:12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>
        <f>Q!BS143</f>
        <v>129.14014700000007</v>
      </c>
    </row>
    <row r="138" spans="1:12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>
        <f>Q!BS144</f>
        <v>16.462797299999977</v>
      </c>
    </row>
    <row r="139" spans="1:12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>
        <f>Q!BS145</f>
        <v>21.265818599999989</v>
      </c>
    </row>
    <row r="140" spans="1:12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>
        <f>Q!BS146</f>
        <v>142.97748500000034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/>
  <dimension ref="A1:L180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.140625" customWidth="1"/>
  </cols>
  <sheetData>
    <row r="1" spans="1:12">
      <c r="A1" t="str">
        <f>Q!CL491</f>
        <v>Sensitivities for Space Cooling Electricity Consumption</v>
      </c>
    </row>
    <row r="2" spans="1:12">
      <c r="A2" t="str">
        <f>Q!CL492</f>
        <v>Delta Qtot (kWh,e)</v>
      </c>
    </row>
    <row r="3" spans="1:12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>
        <f>Q!DA495</f>
        <v>-450.62358900000004</v>
      </c>
    </row>
    <row r="6" spans="1:12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>
        <f>Q!DA496</f>
        <v>-62.690585000000056</v>
      </c>
    </row>
    <row r="7" spans="1:12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>
        <f>Q!DA497</f>
        <v>-513.31417400000009</v>
      </c>
    </row>
    <row r="8" spans="1:12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>
        <f>Q!DA498</f>
        <v>-1411.8446000000001</v>
      </c>
    </row>
    <row r="9" spans="1:12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>
        <f>Q!DA499</f>
        <v>-40.336995479999999</v>
      </c>
    </row>
    <row r="10" spans="1:12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>
        <f>Q!DA500</f>
        <v>-1001.55800648</v>
      </c>
    </row>
    <row r="11" spans="1:12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>
        <f>Q!DA501</f>
        <v>128.291111</v>
      </c>
    </row>
    <row r="12" spans="1:12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>
        <f>Q!DA502</f>
        <v>-65.386136999999962</v>
      </c>
    </row>
    <row r="13" spans="1:12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>
        <f>Q!DA503</f>
        <v>359.22464599999989</v>
      </c>
    </row>
    <row r="14" spans="1:12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>
        <f>Q!DA504</f>
        <v>-562.11995839999997</v>
      </c>
    </row>
    <row r="15" spans="1:12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>
        <f>Q!DA505</f>
        <v>-115.28786200000013</v>
      </c>
    </row>
    <row r="16" spans="1:12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>
        <f>Q!DA506</f>
        <v>446.83209639999984</v>
      </c>
    </row>
    <row r="17" spans="1:12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>
        <f>Q!DA507</f>
        <v>458.20332700000017</v>
      </c>
    </row>
    <row r="18" spans="1:12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>
        <f>Q!DA508</f>
        <v>-918.16640979999988</v>
      </c>
    </row>
    <row r="19" spans="1:12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>
        <f>Q!DA509</f>
        <v>96.394845680000003</v>
      </c>
    </row>
    <row r="20" spans="1:12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>
        <f>Q!DA510</f>
        <v>85.532514699999979</v>
      </c>
    </row>
    <row r="21" spans="1:12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>
        <f>Q!DA511</f>
        <v>-1290.8372221</v>
      </c>
    </row>
    <row r="22" spans="1:12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>
        <f>Q!DA512</f>
        <v>141.5903649</v>
      </c>
    </row>
    <row r="23" spans="1:12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>
        <f>Q!DA513</f>
        <v>-54.603554000000031</v>
      </c>
    </row>
    <row r="24" spans="1:12">
      <c r="A24" t="str">
        <f>Q!CL514</f>
        <v>Del Qcomp (kWh,e)</v>
      </c>
    </row>
    <row r="25" spans="1:12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2">
      <c r="A46" t="str">
        <f>Q!CL536</f>
        <v>Del Q IDfan (kWh,e)</v>
      </c>
    </row>
    <row r="47" spans="1:12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1:12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>
        <f>Q!DA539</f>
        <v>-15.963934699999996</v>
      </c>
    </row>
    <row r="50" spans="1:12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>
        <f>Q!DA540</f>
        <v>-11.154264799999993</v>
      </c>
    </row>
    <row r="51" spans="1:12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>
        <f>Q!DA541</f>
        <v>-27.118199499999989</v>
      </c>
    </row>
    <row r="52" spans="1:12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>
        <f>Q!DA542</f>
        <v>-133.34490119</v>
      </c>
    </row>
    <row r="53" spans="1:12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>
        <f>Q!DA543</f>
        <v>-2.1251344350000014</v>
      </c>
    </row>
    <row r="54" spans="1:12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>
        <f>Q!DA544</f>
        <v>-119.506100925</v>
      </c>
    </row>
    <row r="55" spans="1:12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>
        <f>Q!DA545</f>
        <v>12.757419500000012</v>
      </c>
    </row>
    <row r="56" spans="1:12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>
        <f>Q!DA546</f>
        <v>-11.96892200000002</v>
      </c>
    </row>
    <row r="57" spans="1:12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>
        <f>Q!DA547</f>
        <v>20.218177800000007</v>
      </c>
    </row>
    <row r="58" spans="1:12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>
        <f>Q!DA548</f>
        <v>-67.310261770000011</v>
      </c>
    </row>
    <row r="59" spans="1:12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>
        <f>Q!DA549</f>
        <v>-21.885078500000006</v>
      </c>
    </row>
    <row r="60" spans="1:12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>
        <f>Q!DA550</f>
        <v>45.425183270000005</v>
      </c>
    </row>
    <row r="61" spans="1:12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>
        <f>Q!DA551</f>
        <v>20.675104899999994</v>
      </c>
    </row>
    <row r="62" spans="1:12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>
        <f>Q!DA552</f>
        <v>-100.45161992</v>
      </c>
    </row>
    <row r="63" spans="1:12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>
        <f>Q!DA553</f>
        <v>9.9268220050000018</v>
      </c>
    </row>
    <row r="64" spans="1:12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>
        <f>Q!DA554</f>
        <v>4.5980502100000002</v>
      </c>
    </row>
    <row r="65" spans="1:12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>
        <f>Q!DA555</f>
        <v>-116.52867461</v>
      </c>
    </row>
    <row r="66" spans="1:12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>
        <f>Q!DA556</f>
        <v>12.399737780000001</v>
      </c>
    </row>
    <row r="67" spans="1:12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>
        <f>Q!DA557</f>
        <v>9.9305650999999955</v>
      </c>
    </row>
    <row r="68" spans="1:12">
      <c r="A68" t="str">
        <f>Q!CL558</f>
        <v>Del Q ODfan (kWh,e)</v>
      </c>
    </row>
    <row r="69" spans="1:12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1:12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2">
      <c r="A91" t="str">
        <f>Q!DC491</f>
        <v>Sensitivities for COP and Coil Loads</v>
      </c>
    </row>
    <row r="92" spans="1:12">
      <c r="A92" t="str">
        <f>Q!DC492</f>
        <v>Delta COP (kWh,t)</v>
      </c>
    </row>
    <row r="93" spans="1:12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1:12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>
        <f>Q!DR495</f>
        <v>0.99600881199999991</v>
      </c>
    </row>
    <row r="96" spans="1:12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>
        <f>Q!DR496</f>
        <v>0.20659772999999992</v>
      </c>
    </row>
    <row r="97" spans="1:12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>
        <f>Q!DR497</f>
        <v>1.2026065419999998</v>
      </c>
    </row>
    <row r="98" spans="1:12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>
        <f>Q!DR498</f>
        <v>-0.50042854599999997</v>
      </c>
    </row>
    <row r="99" spans="1:12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>
        <f>Q!DR499</f>
        <v>0.86717651399999984</v>
      </c>
    </row>
    <row r="100" spans="1:12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>
        <f>Q!DR500</f>
        <v>-0.62926084400000004</v>
      </c>
    </row>
    <row r="101" spans="1:12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>
        <f>Q!DR501</f>
        <v>0.24779833100000026</v>
      </c>
    </row>
    <row r="102" spans="1:12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>
        <f>Q!DR502</f>
        <v>0.20548014299999995</v>
      </c>
    </row>
    <row r="103" spans="1:12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>
        <f>Q!DR503</f>
        <v>-0.9164887450000001</v>
      </c>
    </row>
    <row r="104" spans="1:12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>
        <f>Q!DR504</f>
        <v>-0.26186470800000006</v>
      </c>
    </row>
    <row r="105" spans="1:12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>
        <f>Q!DR505</f>
        <v>0.38326961100000023</v>
      </c>
    </row>
    <row r="106" spans="1:12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>
        <f>Q!DR506</f>
        <v>0.64513431900000029</v>
      </c>
    </row>
    <row r="107" spans="1:12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>
        <f>Q!DR507</f>
        <v>-1.1857988220000006</v>
      </c>
    </row>
    <row r="108" spans="1:12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>
        <f>Q!DR508</f>
        <v>-0.64482244700000058</v>
      </c>
    </row>
    <row r="109" spans="1:12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>
        <f>Q!DR509</f>
        <v>0.61550633899999996</v>
      </c>
    </row>
    <row r="110" spans="1:12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>
        <f>Q!DR510</f>
        <v>-1.086815906</v>
      </c>
    </row>
    <row r="111" spans="1:12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>
        <f>Q!DR511</f>
        <v>-0.54583953099999993</v>
      </c>
    </row>
    <row r="112" spans="1:12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>
        <f>Q!DR512</f>
        <v>0.3958669469999998</v>
      </c>
    </row>
    <row r="113" spans="1:12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>
        <f>Q!DR513</f>
        <v>1.2342236849999999</v>
      </c>
    </row>
    <row r="114" spans="1:12">
      <c r="A114" t="str">
        <f>Q!DC514</f>
        <v>Del Q coil,t (kWh,t)</v>
      </c>
    </row>
    <row r="115" spans="1:12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1:12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>
        <f>Q!DR517</f>
        <v>-33.959961999999905</v>
      </c>
    </row>
    <row r="118" spans="1:12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>
        <f>Q!DR518</f>
        <v>-16.30122399999982</v>
      </c>
    </row>
    <row r="119" spans="1:12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>
        <f>Q!DR519</f>
        <v>-50.261185999999725</v>
      </c>
    </row>
    <row r="120" spans="1:12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>
        <f>Q!DR520</f>
        <v>-3580.6929445999999</v>
      </c>
    </row>
    <row r="121" spans="1:12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>
        <f>Q!DR521</f>
        <v>-20.133149599999996</v>
      </c>
    </row>
    <row r="122" spans="1:12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>
        <f>Q!DR522</f>
        <v>-3566.8661321999998</v>
      </c>
    </row>
    <row r="123" spans="1:12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>
        <f>Q!DR523</f>
        <v>745.63763899999958</v>
      </c>
    </row>
    <row r="124" spans="1:12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>
        <f>Q!DR524</f>
        <v>-17.799385999999686</v>
      </c>
    </row>
    <row r="125" spans="1:12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>
        <f>Q!DR525</f>
        <v>37.318326999999954</v>
      </c>
    </row>
    <row r="126" spans="1:12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>
        <f>Q!DR526</f>
        <v>-2283.9001919999996</v>
      </c>
    </row>
    <row r="127" spans="1:12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>
        <f>Q!DR527</f>
        <v>-27.548433999999361</v>
      </c>
    </row>
    <row r="128" spans="1:12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>
        <f>Q!DR528</f>
        <v>2256.3517580000002</v>
      </c>
    </row>
    <row r="129" spans="1:12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>
        <f>Q!DR529</f>
        <v>40.719850999999835</v>
      </c>
    </row>
    <row r="130" spans="1:12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>
        <f>Q!DR530</f>
        <v>-3906.9650318000004</v>
      </c>
    </row>
    <row r="131" spans="1:12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>
        <f>Q!DR531</f>
        <v>377.99030540000001</v>
      </c>
    </row>
    <row r="132" spans="1:12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>
        <f>Q!DR532</f>
        <v>22.827829199999996</v>
      </c>
    </row>
    <row r="133" spans="1:12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>
        <f>Q!DR533</f>
        <v>-3924.8570536000002</v>
      </c>
    </row>
    <row r="134" spans="1:12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>
        <f>Q!DR534</f>
        <v>380.68498499999998</v>
      </c>
    </row>
    <row r="135" spans="1:12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>
        <f>Q!DR535</f>
        <v>1687.2403380000005</v>
      </c>
    </row>
    <row r="136" spans="1:12">
      <c r="A136" t="str">
        <f>Q!DC536</f>
        <v>Del Q coil,s (kWh,t)</v>
      </c>
    </row>
    <row r="137" spans="1:12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1:12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>
        <f>Q!DR539</f>
        <v>-33.959961999999905</v>
      </c>
    </row>
    <row r="140" spans="1:12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>
        <f>Q!DR540</f>
        <v>-16.30122399999982</v>
      </c>
    </row>
    <row r="141" spans="1:12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>
        <f>Q!DR541</f>
        <v>-50.261185999999725</v>
      </c>
    </row>
    <row r="142" spans="1:12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>
        <f>Q!DR542</f>
        <v>-3580.6929445999999</v>
      </c>
    </row>
    <row r="143" spans="1:12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>
        <f>Q!DR543</f>
        <v>-20.133149599999996</v>
      </c>
    </row>
    <row r="144" spans="1:12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>
        <f>Q!DR544</f>
        <v>-3566.8661321999998</v>
      </c>
    </row>
    <row r="145" spans="1:12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>
        <f>Q!DR545</f>
        <v>6.4370699999999488</v>
      </c>
    </row>
    <row r="146" spans="1:12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>
        <f>Q!DR546</f>
        <v>-17.799344000000019</v>
      </c>
    </row>
    <row r="147" spans="1:12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>
        <f>Q!DR547</f>
        <v>37.317724999999882</v>
      </c>
    </row>
    <row r="148" spans="1:12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>
        <f>Q!DR548</f>
        <v>-2283.9003889999999</v>
      </c>
    </row>
    <row r="149" spans="1:12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>
        <f>Q!DR549</f>
        <v>-2245.1540450000002</v>
      </c>
    </row>
    <row r="150" spans="1:12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>
        <f>Q!DR550</f>
        <v>38.746343999999908</v>
      </c>
    </row>
    <row r="151" spans="1:12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>
        <f>Q!DR551</f>
        <v>40.713310000000092</v>
      </c>
    </row>
    <row r="152" spans="1:12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>
        <f>Q!DR552</f>
        <v>-1319.7636993000001</v>
      </c>
    </row>
    <row r="153" spans="1:12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>
        <f>Q!DR553</f>
        <v>8.3854578999999774</v>
      </c>
    </row>
    <row r="154" spans="1:12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>
        <f>Q!DR554</f>
        <v>22.809664300000009</v>
      </c>
    </row>
    <row r="155" spans="1:12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>
        <f>Q!DR555</f>
        <v>-1337.6673450000001</v>
      </c>
    </row>
    <row r="156" spans="1:12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>
        <f>Q!DR556</f>
        <v>11.06197259999999</v>
      </c>
    </row>
    <row r="157" spans="1:12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>
        <f>Q!DR557</f>
        <v>466.21500100000048</v>
      </c>
    </row>
    <row r="158" spans="1:12">
      <c r="A158" t="str">
        <f>Q!DC558</f>
        <v>Del Qcoil,lat (kWh,t)</v>
      </c>
    </row>
    <row r="159" spans="1:12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1:12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>
        <f>Q!DR561</f>
        <v>-3.9000000000000011E-14</v>
      </c>
    </row>
    <row r="162" spans="1:12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>
        <f>Q!DR562</f>
        <v>-3.4000000000000007E-14</v>
      </c>
    </row>
    <row r="163" spans="1:12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>
        <f>Q!DR563</f>
        <v>-7.3000000000000017E-14</v>
      </c>
    </row>
    <row r="164" spans="1:12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>
        <f>Q!DR564</f>
        <v>-2.4589999999999999E-13</v>
      </c>
    </row>
    <row r="165" spans="1:12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>
        <f>Q!DR565</f>
        <v>-1.8000000000000008E-15</v>
      </c>
    </row>
    <row r="166" spans="1:12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>
        <f>Q!DR566</f>
        <v>-2.0870000000000001E-13</v>
      </c>
    </row>
    <row r="167" spans="1:12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>
        <f>Q!DR567</f>
        <v>739.2005684999998</v>
      </c>
    </row>
    <row r="168" spans="1:12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>
        <f>Q!DR568</f>
        <v>-4.1600000031394302E-5</v>
      </c>
    </row>
    <row r="169" spans="1:12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>
        <f>Q!DR569</f>
        <v>6.0189999999238353E-4</v>
      </c>
    </row>
    <row r="170" spans="1:12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>
        <f>Q!DR570</f>
        <v>1.9729999996798142E-4</v>
      </c>
    </row>
    <row r="171" spans="1:12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>
        <f>Q!DR571</f>
        <v>2217.6056115000001</v>
      </c>
    </row>
    <row r="172" spans="1:12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>
        <f>Q!DR572</f>
        <v>2217.6054142000003</v>
      </c>
    </row>
    <row r="173" spans="1:12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>
        <f>Q!DR573</f>
        <v>6.5409999997427803E-3</v>
      </c>
    </row>
    <row r="174" spans="1:12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>
        <f>Q!DR574</f>
        <v>-2587.2013324999998</v>
      </c>
    </row>
    <row r="175" spans="1:12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>
        <f>Q!DR575</f>
        <v>369.60484750000001</v>
      </c>
    </row>
    <row r="176" spans="1:12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>
        <f>Q!DR576</f>
        <v>1.8164899999987938E-2</v>
      </c>
    </row>
    <row r="177" spans="1:12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>
        <f>Q!DR577</f>
        <v>-2587.1897085999999</v>
      </c>
    </row>
    <row r="178" spans="1:12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>
        <f>Q!DR578</f>
        <v>369.62301239999999</v>
      </c>
    </row>
    <row r="179" spans="1:12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>
        <f>Q!DR579</f>
        <v>1221.0253369999998</v>
      </c>
    </row>
    <row r="180" spans="1:12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 enableFormatConditionsCalculation="0"/>
  <dimension ref="A6:L76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" customWidth="1"/>
  </cols>
  <sheetData>
    <row r="6" spans="1:12">
      <c r="A6" t="str">
        <f>Q!BD233</f>
        <v>Indoor Drybulb Temperature: Mean and (Max-Min)/Mean</v>
      </c>
    </row>
    <row r="7" spans="1:12">
      <c r="A7" t="str">
        <f>Q!BD234</f>
        <v>Mean IDB (°C)</v>
      </c>
    </row>
    <row r="8" spans="1:12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1:12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>
        <f>Q!BS237</f>
        <v>22.209969359999999</v>
      </c>
    </row>
    <row r="11" spans="1:12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>
        <f>Q!BS238</f>
        <v>22.20003196</v>
      </c>
    </row>
    <row r="12" spans="1:12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>
        <f>Q!BS239</f>
        <v>26.70005694</v>
      </c>
    </row>
    <row r="13" spans="1:12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>
        <f>Q!BS240</f>
        <v>22.200075729999998</v>
      </c>
    </row>
    <row r="14" spans="1:12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>
        <f>Q!BS241</f>
        <v>22.200058380000002</v>
      </c>
    </row>
    <row r="15" spans="1:12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>
        <f>Q!BS242</f>
        <v>22.177279209999998</v>
      </c>
    </row>
    <row r="16" spans="1:12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>
        <f>Q!BS243</f>
        <v>26.672402819999999</v>
      </c>
    </row>
    <row r="17" spans="1:12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>
        <f>Q!BS244</f>
        <v>23.285913489999999</v>
      </c>
    </row>
    <row r="18" spans="1:12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>
        <f>Q!BS245</f>
        <v>22.1811267</v>
      </c>
    </row>
    <row r="19" spans="1:12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>
        <f>Q!BS246</f>
        <v>22.15707797</v>
      </c>
    </row>
    <row r="20" spans="1:12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>
        <f>Q!BS247</f>
        <v>22.16721969</v>
      </c>
    </row>
    <row r="21" spans="1:12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>
        <f>Q!BS248</f>
        <v>22.19471734</v>
      </c>
    </row>
    <row r="22" spans="1:12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>
        <f>Q!BS249</f>
        <v>22.195905209999999</v>
      </c>
    </row>
    <row r="23" spans="1:12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>
        <f>Q!BS250</f>
        <v>26.66375601</v>
      </c>
    </row>
    <row r="24" spans="1:12">
      <c r="A24" t="str">
        <f>Q!BD251</f>
        <v>(Max - Min)/Mean IDB (°C)</v>
      </c>
    </row>
    <row r="25" spans="1:12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>
        <f>Q!BS254</f>
        <v>1.1087228262619741E-4</v>
      </c>
    </row>
    <row r="28" spans="1:12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>
        <f>Q!BS255</f>
        <v>1.4954933414367773E-7</v>
      </c>
    </row>
    <row r="29" spans="1:12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>
        <f>Q!BS256</f>
        <v>3.9026133997620017E-7</v>
      </c>
    </row>
    <row r="30" spans="1:12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>
        <f>Q!BS257</f>
        <v>2.1846772321051691E-7</v>
      </c>
    </row>
    <row r="31" spans="1:12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>
        <f>Q!BS258</f>
        <v>1.0090063558640604E-7</v>
      </c>
    </row>
    <row r="32" spans="1:12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>
        <f>Q!BS259</f>
        <v>9.1539182096003253E-5</v>
      </c>
    </row>
    <row r="33" spans="1:12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>
        <f>Q!BS260</f>
        <v>1.9518076549504296E-4</v>
      </c>
    </row>
    <row r="34" spans="1:12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>
        <f>Q!BS261</f>
        <v>1.8338984218234741E-4</v>
      </c>
    </row>
    <row r="35" spans="1:12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>
        <f>Q!BS262</f>
        <v>7.1293943783185863E-5</v>
      </c>
    </row>
    <row r="36" spans="1:12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>
        <f>Q!BS263</f>
        <v>1.4934279711784613E-4</v>
      </c>
    </row>
    <row r="37" spans="1:12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>
        <f>Q!BS264</f>
        <v>2.2673208775326418E-4</v>
      </c>
    </row>
    <row r="38" spans="1:12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>
        <f>Q!BS265</f>
        <v>1.1098586939675674E-5</v>
      </c>
    </row>
    <row r="39" spans="1:12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>
        <f>Q!BS266</f>
        <v>1.4531058632064986E-5</v>
      </c>
    </row>
    <row r="40" spans="1:12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>
        <f>Q!BS267</f>
        <v>9.6485656373183922E-5</v>
      </c>
    </row>
    <row r="42" spans="1:12">
      <c r="A42" t="str">
        <f>Q!BD269</f>
        <v>Humidity Ratio: Mean and (Max-Min)/Mean</v>
      </c>
    </row>
    <row r="43" spans="1:12">
      <c r="A43" t="str">
        <f>Q!BD270</f>
        <v>Mean Humidity Ratio</v>
      </c>
    </row>
    <row r="44" spans="1:12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1:12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>
        <f>Q!BS273</f>
        <v>7.4561719999999996E-3</v>
      </c>
    </row>
    <row r="47" spans="1:12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>
        <f>Q!BS274</f>
        <v>6.5614769999999996E-3</v>
      </c>
    </row>
    <row r="48" spans="1:12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>
        <f>Q!BS275</f>
        <v>8.0115110000000007E-3</v>
      </c>
    </row>
    <row r="49" spans="1:12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>
        <f>Q!BS276</f>
        <v>7.4582219999999996E-3</v>
      </c>
    </row>
    <row r="50" spans="1:12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>
        <f>Q!BS277</f>
        <v>6.5672049999999996E-3</v>
      </c>
    </row>
    <row r="51" spans="1:12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>
        <f>Q!BS278</f>
        <v>8.3958950000000004E-3</v>
      </c>
    </row>
    <row r="52" spans="1:12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>
        <f>Q!BS279</f>
        <v>1.024079E-2</v>
      </c>
    </row>
    <row r="53" spans="1:12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>
        <f>Q!BS280</f>
        <v>9.3697090000000004E-3</v>
      </c>
    </row>
    <row r="54" spans="1:12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>
        <f>Q!BS281</f>
        <v>1.0550709E-2</v>
      </c>
    </row>
    <row r="55" spans="1:12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>
        <f>Q!BS282</f>
        <v>1.6161638999999998E-2</v>
      </c>
    </row>
    <row r="56" spans="1:12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>
        <f>Q!BS283</f>
        <v>1.6049289000000001E-2</v>
      </c>
    </row>
    <row r="57" spans="1:12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>
        <f>Q!BS284</f>
        <v>1.5868529999999999E-2</v>
      </c>
    </row>
    <row r="58" spans="1:12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>
        <f>Q!BS285</f>
        <v>1.5465813E-2</v>
      </c>
    </row>
    <row r="59" spans="1:12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>
        <f>Q!BS286</f>
        <v>1.1419824E-2</v>
      </c>
    </row>
    <row r="60" spans="1:12">
      <c r="A60" t="str">
        <f>Q!BD287</f>
        <v>(Max - Min)/Mean Humidity Ratio</v>
      </c>
    </row>
    <row r="61" spans="1:12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1:12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>
        <f>Q!BS290</f>
        <v>0</v>
      </c>
    </row>
    <row r="64" spans="1:12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>
        <f>Q!BS291</f>
        <v>0</v>
      </c>
    </row>
    <row r="65" spans="1:12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>
        <f>Q!BS292</f>
        <v>0</v>
      </c>
    </row>
    <row r="66" spans="1:12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>
        <f>Q!BS293</f>
        <v>0</v>
      </c>
    </row>
    <row r="67" spans="1:12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>
        <f>Q!BS294</f>
        <v>0</v>
      </c>
    </row>
    <row r="68" spans="1:12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>
        <f>Q!BS295</f>
        <v>1.0953090766380449E-2</v>
      </c>
    </row>
    <row r="69" spans="1:12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>
        <f>Q!BS296</f>
        <v>1.1333500638134271E-2</v>
      </c>
    </row>
    <row r="70" spans="1:12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>
        <f>Q!BS297</f>
        <v>1.1218064509794304E-2</v>
      </c>
    </row>
    <row r="71" spans="1:12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>
        <f>Q!BS298</f>
        <v>1.1121906594144538E-2</v>
      </c>
    </row>
    <row r="72" spans="1:12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>
        <f>Q!BS299</f>
        <v>9.7667074484215181E-3</v>
      </c>
    </row>
    <row r="73" spans="1:12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>
        <f>Q!BS300</f>
        <v>1.2000344688166509E-2</v>
      </c>
    </row>
    <row r="74" spans="1:12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>
        <f>Q!BS301</f>
        <v>2.4960598114633133E-2</v>
      </c>
    </row>
    <row r="75" spans="1:12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>
        <f>Q!BS302</f>
        <v>3.93083764817279E-2</v>
      </c>
    </row>
    <row r="76" spans="1:12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>
        <f>Q!BS303</f>
        <v>1.0956386017858016E-2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 enableFormatConditionsCalculation="0"/>
  <dimension ref="A1:X99"/>
  <sheetViews>
    <sheetView defaultGridColor="0" colorId="22" zoomScale="87" workbookViewId="0"/>
  </sheetViews>
  <sheetFormatPr baseColWidth="10" defaultColWidth="9.7109375" defaultRowHeight="15" x14ac:dyDescent="0"/>
  <sheetData>
    <row r="1" spans="1:24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24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1:24">
      <c r="G6" s="461" t="s">
        <v>275</v>
      </c>
      <c r="H6" s="308"/>
      <c r="I6" s="308"/>
      <c r="J6" s="308"/>
      <c r="K6" s="468"/>
      <c r="L6" s="308"/>
    </row>
    <row r="7" spans="1:24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1:24">
      <c r="G8" s="461" t="s">
        <v>276</v>
      </c>
      <c r="H8" s="454"/>
      <c r="I8" s="454"/>
      <c r="J8" s="454"/>
      <c r="K8" s="499" t="s">
        <v>43</v>
      </c>
      <c r="L8" s="308"/>
    </row>
    <row r="9" spans="1:24">
      <c r="A9" t="s">
        <v>108</v>
      </c>
    </row>
    <row r="10" spans="1:24">
      <c r="A10" t="s">
        <v>109</v>
      </c>
    </row>
    <row r="12" spans="1:24">
      <c r="A12" t="s">
        <v>110</v>
      </c>
    </row>
    <row r="13" spans="1:24">
      <c r="A13" t="s">
        <v>111</v>
      </c>
    </row>
    <row r="15" spans="1:24">
      <c r="A15" t="s">
        <v>112</v>
      </c>
    </row>
    <row r="16" spans="1:24">
      <c r="A16" t="s">
        <v>113</v>
      </c>
    </row>
    <row r="19" spans="1:24">
      <c r="F19" t="s">
        <v>2</v>
      </c>
      <c r="M19" t="s">
        <v>3</v>
      </c>
      <c r="O19" t="s">
        <v>114</v>
      </c>
      <c r="R19" t="s">
        <v>115</v>
      </c>
    </row>
    <row r="21" spans="1:24">
      <c r="C21" t="s">
        <v>5</v>
      </c>
      <c r="F21" t="s">
        <v>116</v>
      </c>
      <c r="J21" t="s">
        <v>7</v>
      </c>
    </row>
    <row r="22" spans="1:24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1:24">
      <c r="B64" t="s">
        <v>133</v>
      </c>
    </row>
    <row r="65" spans="1:24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 enableFormatConditionsCalculation="0"/>
  <dimension ref="A1:V38"/>
  <sheetViews>
    <sheetView workbookViewId="0"/>
  </sheetViews>
  <sheetFormatPr baseColWidth="10" defaultColWidth="8.7109375" defaultRowHeight="15" x14ac:dyDescent="0"/>
  <sheetData>
    <row r="1" spans="1:22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 enableFormatConditionsCalculation="0"/>
  <dimension ref="A1:T39"/>
  <sheetViews>
    <sheetView workbookViewId="0"/>
  </sheetViews>
  <sheetFormatPr baseColWidth="10" defaultColWidth="8.7109375" defaultRowHeight="15" x14ac:dyDescent="0"/>
  <sheetData>
    <row r="1" spans="1:20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 enableFormatConditionsCalculation="0"/>
  <dimension ref="A1:T38"/>
  <sheetViews>
    <sheetView workbookViewId="0">
      <selection activeCell="A3" sqref="A3"/>
    </sheetView>
  </sheetViews>
  <sheetFormatPr baseColWidth="10" defaultColWidth="8.7109375" defaultRowHeight="15" x14ac:dyDescent="0"/>
  <sheetData>
    <row r="1" spans="1:20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 enableFormatConditionsCalculation="0"/>
  <dimension ref="A1:T38"/>
  <sheetViews>
    <sheetView workbookViewId="0">
      <selection activeCell="A6" sqref="A6"/>
    </sheetView>
  </sheetViews>
  <sheetFormatPr baseColWidth="10" defaultColWidth="8.7109375" defaultRowHeight="15" x14ac:dyDescent="0"/>
  <cols>
    <col min="11" max="11" width="9.140625" bestFit="1" customWidth="1"/>
  </cols>
  <sheetData>
    <row r="1" spans="1:20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 enableFormatConditionsCalculation="0"/>
  <dimension ref="A1:T38"/>
  <sheetViews>
    <sheetView workbookViewId="0">
      <selection activeCell="A2" sqref="A2"/>
    </sheetView>
  </sheetViews>
  <sheetFormatPr baseColWidth="10" defaultColWidth="8.7109375" defaultRowHeight="15" x14ac:dyDescent="0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287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41</v>
      </c>
    </row>
    <row r="5" spans="6:10">
      <c r="F5" s="461" t="s">
        <v>270</v>
      </c>
      <c r="G5" s="454"/>
      <c r="H5" s="454"/>
      <c r="I5" s="308"/>
      <c r="J5" s="500">
        <v>36647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289</v>
      </c>
    </row>
    <row r="8" spans="6:10">
      <c r="F8" s="461" t="s">
        <v>276</v>
      </c>
      <c r="G8" s="454"/>
      <c r="H8" s="454"/>
      <c r="I8" s="454"/>
      <c r="J8" s="499" t="s">
        <v>159</v>
      </c>
    </row>
    <row r="9" spans="6:10">
      <c r="J9" s="501" t="s">
        <v>671</v>
      </c>
    </row>
    <row r="18" spans="1:20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6" enableFormatConditionsCalculation="0"/>
  <dimension ref="A1:U38"/>
  <sheetViews>
    <sheetView defaultGridColor="0" colorId="22" zoomScale="87" workbookViewId="0">
      <selection activeCell="A3" sqref="A3"/>
    </sheetView>
  </sheetViews>
  <sheetFormatPr baseColWidth="10" defaultColWidth="9.7109375" defaultRowHeight="15" x14ac:dyDescent="0"/>
  <sheetData>
    <row r="1" spans="1:21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 enableFormatConditionsCalculation="0"/>
  <dimension ref="A1:T38"/>
  <sheetViews>
    <sheetView workbookViewId="0">
      <selection activeCell="J6" sqref="J6"/>
    </sheetView>
  </sheetViews>
  <sheetFormatPr baseColWidth="10" defaultColWidth="8.7109375" defaultRowHeight="15" x14ac:dyDescent="0"/>
  <sheetData>
    <row r="1" spans="1:20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 enableFormatConditionsCalculation="0"/>
  <dimension ref="A1:N38"/>
  <sheetViews>
    <sheetView workbookViewId="0">
      <selection activeCell="A2" sqref="A2"/>
    </sheetView>
  </sheetViews>
  <sheetFormatPr baseColWidth="10" defaultColWidth="8.7109375" defaultRowHeight="15" x14ac:dyDescent="0"/>
  <sheetData>
    <row r="1" spans="1:10">
      <c r="F1" s="461" t="s">
        <v>268</v>
      </c>
      <c r="G1" s="454"/>
      <c r="H1" s="454"/>
      <c r="I1" s="454"/>
      <c r="J1" s="454"/>
    </row>
    <row r="2" spans="1:10">
      <c r="F2" s="470"/>
      <c r="G2" s="471"/>
      <c r="H2" s="471"/>
      <c r="I2" s="471"/>
      <c r="J2" s="495" t="s">
        <v>284</v>
      </c>
    </row>
    <row r="3" spans="1:10">
      <c r="F3" s="461" t="s">
        <v>267</v>
      </c>
      <c r="G3" s="454"/>
      <c r="H3" s="454"/>
      <c r="I3" s="308"/>
      <c r="J3" s="496"/>
    </row>
    <row r="4" spans="1:10">
      <c r="F4" s="461" t="s">
        <v>266</v>
      </c>
      <c r="G4" s="454"/>
      <c r="H4" s="454"/>
      <c r="I4" s="454"/>
      <c r="J4" s="499" t="s">
        <v>158</v>
      </c>
    </row>
    <row r="5" spans="1:10">
      <c r="F5" s="461" t="s">
        <v>270</v>
      </c>
      <c r="G5" s="454"/>
      <c r="H5" s="454"/>
      <c r="I5" s="308"/>
      <c r="J5" s="500">
        <v>36753</v>
      </c>
    </row>
    <row r="6" spans="1:10">
      <c r="F6" s="461" t="s">
        <v>275</v>
      </c>
      <c r="G6" s="308"/>
      <c r="H6" s="308"/>
      <c r="I6" s="308"/>
      <c r="J6" s="468"/>
    </row>
    <row r="7" spans="1:10">
      <c r="F7" s="470"/>
      <c r="G7" s="471"/>
      <c r="H7" s="471"/>
      <c r="I7" s="471"/>
      <c r="J7" s="495" t="s">
        <v>282</v>
      </c>
    </row>
    <row r="8" spans="1:10">
      <c r="F8" s="461" t="s">
        <v>276</v>
      </c>
      <c r="G8" s="454"/>
      <c r="H8" s="454"/>
      <c r="I8" s="454"/>
      <c r="J8" s="499" t="s">
        <v>49</v>
      </c>
    </row>
    <row r="13" spans="1:10">
      <c r="A13">
        <v>27</v>
      </c>
      <c r="B13">
        <v>1999</v>
      </c>
    </row>
    <row r="23" spans="1:14" ht="16">
      <c r="A23" s="1" t="s">
        <v>264</v>
      </c>
    </row>
    <row r="25" spans="1:14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 enableFormatConditionsCalculation="0"/>
  <dimension ref="A1:T38"/>
  <sheetViews>
    <sheetView workbookViewId="0"/>
  </sheetViews>
  <sheetFormatPr baseColWidth="10" defaultColWidth="8.7109375" defaultRowHeight="15" x14ac:dyDescent="0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670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158</v>
      </c>
    </row>
    <row r="5" spans="6:10">
      <c r="F5" s="461" t="s">
        <v>270</v>
      </c>
      <c r="G5" s="454"/>
      <c r="H5" s="454"/>
      <c r="I5" s="308"/>
      <c r="J5" s="500">
        <v>36774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282</v>
      </c>
    </row>
    <row r="8" spans="6:10">
      <c r="F8" s="461" t="s">
        <v>276</v>
      </c>
      <c r="G8" s="454"/>
      <c r="H8" s="454"/>
      <c r="I8" s="454"/>
      <c r="J8" s="499" t="s">
        <v>50</v>
      </c>
    </row>
    <row r="23" spans="1:20" ht="16">
      <c r="A23" s="1" t="s">
        <v>232</v>
      </c>
    </row>
    <row r="25" spans="1:20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</vt:vector>
  </HeadingPairs>
  <TitlesOfParts>
    <vt:vector size="57" baseType="lpstr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</vt:vector>
  </TitlesOfParts>
  <Company>j. neymark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David Goldwasser</cp:lastModifiedBy>
  <cp:lastPrinted>2010-10-15T16:04:40Z</cp:lastPrinted>
  <dcterms:created xsi:type="dcterms:W3CDTF">2001-04-24T01:56:49Z</dcterms:created>
  <dcterms:modified xsi:type="dcterms:W3CDTF">2017-10-04T06:44:10Z</dcterms:modified>
</cp:coreProperties>
</file>