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0.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1.xml" ContentType="application/vnd.openxmlformats-officedocument.drawingml.chart+xml"/>
  <Override PartName="/xl/drawings/drawing22.xml" ContentType="application/vnd.openxmlformats-officedocument.drawingml.chartshapes+xml"/>
  <Override PartName="/xl/drawings/drawing23.xml" ContentType="application/vnd.openxmlformats-officedocument.drawing+xml"/>
  <Override PartName="/xl/charts/chart12.xml" ContentType="application/vnd.openxmlformats-officedocument.drawingml.chart+xml"/>
  <Override PartName="/xl/drawings/drawing24.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dgoldwas/Documents/github/nrel/BESTEST-GSR/results/"/>
    </mc:Choice>
  </mc:AlternateContent>
  <xr:revisionPtr revIDLastSave="0" documentId="8_{DD54A56E-CE07-004B-A91F-B715CE421CE0}" xr6:coauthVersionLast="47" xr6:coauthVersionMax="47" xr10:uidLastSave="{00000000-0000-0000-0000-000000000000}"/>
  <bookViews>
    <workbookView xWindow="33600" yWindow="460" windowWidth="27320" windowHeight="20020" tabRatio="799"/>
  </bookViews>
  <sheets>
    <sheet name="Sec7-2out" sheetId="21" r:id="rId1"/>
    <sheet name="Tables_B20" sheetId="22" r:id="rId2"/>
    <sheet name="Fig-B20-1_T1_Htg1" sheetId="6" r:id="rId3"/>
    <sheet name="Fig-B20-2_T1_Htg2" sheetId="7" r:id="rId4"/>
    <sheet name="Fig-B20-3_T1_dHtg1" sheetId="29" r:id="rId5"/>
    <sheet name="Fig-B20-4_T1_dHtg2" sheetId="38" r:id="rId6"/>
    <sheet name="Fig-B20-5_T1_Clg1" sheetId="28" r:id="rId7"/>
    <sheet name="Fig-B20-6_T1_Clg2" sheetId="36" r:id="rId8"/>
    <sheet name="Fig-B20-7_T1_dClg1" sheetId="31" r:id="rId9"/>
    <sheet name="Fig-B20-8_T1_dClg2" sheetId="37" r:id="rId10"/>
    <sheet name="Fig-B20-9_T2_Htg" sheetId="32" r:id="rId11"/>
    <sheet name="Fig-B20-10_T2_dHtg" sheetId="34" r:id="rId12"/>
    <sheet name="Fig-B20-11_T2_Clg" sheetId="33" r:id="rId13"/>
    <sheet name="Fig-B20-12_T2_dClg" sheetId="35" r:id="rId14"/>
    <sheet name="BLAST-HtgRes" sheetId="1" r:id="rId15"/>
    <sheet name="BLAST-ClgRes" sheetId="3" r:id="rId16"/>
    <sheet name="DOE-HtgRes" sheetId="15" r:id="rId17"/>
    <sheet name="DOE-ClgRes" sheetId="17" r:id="rId18"/>
    <sheet name="SRES-HtgRes" sheetId="16" r:id="rId19"/>
    <sheet name="SRES-ClgRes" sheetId="18" r:id="rId20"/>
    <sheet name="PlotData" sheetId="5" r:id="rId21"/>
    <sheet name="Season_Coeff" sheetId="4" r:id="rId22"/>
  </sheets>
  <definedNames>
    <definedName name="Conf.Interval">'Sec7-2out'!$C$39</definedName>
    <definedName name="min_range">'Sec7-2out'!$C$40</definedName>
    <definedName name="software">'Sec7-2out'!$E$3</definedName>
    <definedName name="t_c">'Sec7-2out'!$B$43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7" i="3" l="1"/>
  <c r="D17" i="3"/>
  <c r="E17" i="3"/>
  <c r="F17" i="3"/>
  <c r="G17" i="3"/>
  <c r="H17" i="3"/>
  <c r="I17" i="3"/>
  <c r="J17" i="3"/>
  <c r="K17" i="3"/>
  <c r="L17" i="3"/>
  <c r="M17" i="3"/>
  <c r="P17" i="3"/>
  <c r="Q17" i="3"/>
  <c r="R17" i="3"/>
  <c r="S17" i="3"/>
  <c r="T17" i="3"/>
  <c r="U17" i="3"/>
  <c r="C17" i="1"/>
  <c r="D17" i="1"/>
  <c r="E17" i="1"/>
  <c r="F17" i="1"/>
  <c r="G17" i="1"/>
  <c r="H17" i="1"/>
  <c r="I17" i="1"/>
  <c r="J17" i="1"/>
  <c r="K17" i="1"/>
  <c r="L17" i="1"/>
  <c r="M17" i="1"/>
  <c r="N17" i="1"/>
  <c r="O17" i="1"/>
  <c r="P17" i="1"/>
  <c r="Q17" i="1"/>
  <c r="R17" i="1"/>
  <c r="S17" i="1"/>
  <c r="T17" i="1"/>
  <c r="U17" i="1"/>
  <c r="V17" i="1"/>
  <c r="W17" i="1"/>
  <c r="X17" i="1"/>
  <c r="Y17" i="1"/>
  <c r="AB17" i="1"/>
  <c r="AC17" i="1"/>
  <c r="AD17" i="1"/>
  <c r="AE17" i="1"/>
  <c r="AF17" i="1"/>
  <c r="AG17" i="1"/>
  <c r="C17" i="17"/>
  <c r="D17" i="17"/>
  <c r="E17" i="17"/>
  <c r="F17" i="17"/>
  <c r="G17" i="17"/>
  <c r="H17" i="17"/>
  <c r="I17" i="17"/>
  <c r="J17" i="17"/>
  <c r="K17" i="17"/>
  <c r="L17" i="17"/>
  <c r="M17" i="17"/>
  <c r="P17" i="17"/>
  <c r="Q17" i="17"/>
  <c r="R17" i="17"/>
  <c r="S17" i="17"/>
  <c r="T17" i="17"/>
  <c r="U17" i="17"/>
  <c r="C17" i="15"/>
  <c r="D17" i="15"/>
  <c r="E17" i="15"/>
  <c r="F17" i="15"/>
  <c r="G17" i="15"/>
  <c r="H17" i="15"/>
  <c r="I17" i="15"/>
  <c r="J17" i="15"/>
  <c r="K17" i="15"/>
  <c r="L17" i="15"/>
  <c r="M17" i="15"/>
  <c r="N17" i="15"/>
  <c r="O17" i="15"/>
  <c r="P17" i="15"/>
  <c r="Q17" i="15"/>
  <c r="R17" i="15"/>
  <c r="S17" i="15"/>
  <c r="T17" i="15"/>
  <c r="U17" i="15"/>
  <c r="V17" i="15"/>
  <c r="W17" i="15"/>
  <c r="X17" i="15"/>
  <c r="Y17" i="15"/>
  <c r="AB17" i="15"/>
  <c r="AC17" i="15"/>
  <c r="AD17" i="15"/>
  <c r="AE17" i="15"/>
  <c r="AF17" i="15"/>
  <c r="AG17" i="15"/>
  <c r="C3" i="5"/>
  <c r="D3" i="5"/>
  <c r="E3" i="5"/>
  <c r="F3" i="5"/>
  <c r="G3" i="5"/>
  <c r="H3" i="5"/>
  <c r="I3" i="5"/>
  <c r="J3" i="5"/>
  <c r="K3" i="5"/>
  <c r="L3" i="5"/>
  <c r="M3" i="5"/>
  <c r="B7" i="5"/>
  <c r="G9" i="5"/>
  <c r="H9" i="5"/>
  <c r="I9" i="5"/>
  <c r="J9" i="5"/>
  <c r="K9" i="5"/>
  <c r="L9" i="5"/>
  <c r="M9" i="5"/>
  <c r="N9" i="5"/>
  <c r="O9" i="5"/>
  <c r="P9" i="5"/>
  <c r="Q9" i="5"/>
  <c r="R9" i="5"/>
  <c r="B16" i="5"/>
  <c r="B22" i="5"/>
  <c r="B31" i="5"/>
  <c r="C33" i="5"/>
  <c r="D33" i="5"/>
  <c r="E33" i="5"/>
  <c r="F33" i="5"/>
  <c r="G33" i="5"/>
  <c r="H33" i="5"/>
  <c r="I33" i="5"/>
  <c r="J33" i="5"/>
  <c r="K33" i="5"/>
  <c r="L33" i="5"/>
  <c r="M33" i="5"/>
  <c r="B37" i="5"/>
  <c r="B43" i="5"/>
  <c r="C46" i="5"/>
  <c r="D46" i="5"/>
  <c r="E46" i="5"/>
  <c r="F46" i="5"/>
  <c r="G46" i="5"/>
  <c r="H46" i="5"/>
  <c r="B50" i="5"/>
  <c r="B56" i="5"/>
  <c r="C58" i="5"/>
  <c r="D58" i="5"/>
  <c r="E58" i="5"/>
  <c r="F58" i="5"/>
  <c r="G58" i="5"/>
  <c r="H58" i="5"/>
  <c r="B62" i="5"/>
  <c r="B68" i="5"/>
  <c r="A4" i="4"/>
  <c r="B4" i="4"/>
  <c r="F4" i="4"/>
  <c r="F5" i="4"/>
  <c r="H5" i="4"/>
  <c r="A19" i="4"/>
  <c r="D18" i="4"/>
  <c r="B19" i="4"/>
  <c r="F19" i="4"/>
  <c r="H19" i="4"/>
  <c r="I19" i="4"/>
  <c r="F20" i="4"/>
  <c r="F21" i="4"/>
  <c r="H21" i="4"/>
  <c r="B43" i="21"/>
  <c r="C17" i="18"/>
  <c r="D17" i="18"/>
  <c r="E17" i="18"/>
  <c r="F17" i="18"/>
  <c r="G17" i="18"/>
  <c r="H17" i="18"/>
  <c r="I17" i="18"/>
  <c r="J17" i="18"/>
  <c r="K17" i="18"/>
  <c r="L17" i="18"/>
  <c r="M17" i="18"/>
  <c r="P17" i="18"/>
  <c r="Q17" i="18"/>
  <c r="R17" i="18"/>
  <c r="S17" i="18"/>
  <c r="T17" i="18"/>
  <c r="U17" i="18"/>
  <c r="C17" i="16"/>
  <c r="D17" i="16"/>
  <c r="E17" i="16"/>
  <c r="F17" i="16"/>
  <c r="G17" i="16"/>
  <c r="H17" i="16"/>
  <c r="I17" i="16"/>
  <c r="J17" i="16"/>
  <c r="K17" i="16"/>
  <c r="L17" i="16"/>
  <c r="M17" i="16"/>
  <c r="N17" i="16"/>
  <c r="O17" i="16"/>
  <c r="P17" i="16"/>
  <c r="Q17" i="16"/>
  <c r="R17" i="16"/>
  <c r="S17" i="16"/>
  <c r="T17" i="16"/>
  <c r="U17" i="16"/>
  <c r="V17" i="16"/>
  <c r="W17" i="16"/>
  <c r="X17" i="16"/>
  <c r="Y17" i="16"/>
  <c r="AB17" i="16"/>
  <c r="AC17" i="16"/>
  <c r="AD17" i="16"/>
  <c r="AE17" i="16"/>
  <c r="AF17" i="16"/>
  <c r="AG17" i="16"/>
  <c r="B91" i="22"/>
  <c r="B92" i="22"/>
  <c r="B93" i="22"/>
  <c r="B94" i="22"/>
  <c r="B95" i="22"/>
  <c r="B96" i="22"/>
  <c r="B112" i="22"/>
  <c r="B113" i="22"/>
  <c r="B114" i="22"/>
  <c r="B115" i="22"/>
  <c r="B116" i="22"/>
  <c r="B117" i="22"/>
  <c r="I21" i="4"/>
  <c r="F22" i="4"/>
  <c r="I5" i="4"/>
  <c r="F6" i="4"/>
  <c r="K19" i="4"/>
  <c r="L19" i="4"/>
  <c r="L23" i="4"/>
  <c r="L27" i="4"/>
  <c r="M19" i="4"/>
  <c r="G21" i="4"/>
  <c r="K21" i="4"/>
  <c r="M23" i="4"/>
  <c r="M27" i="4"/>
  <c r="L22" i="4"/>
  <c r="L26" i="4"/>
  <c r="L30" i="4"/>
  <c r="G20" i="4"/>
  <c r="J20" i="4"/>
  <c r="J21" i="4"/>
  <c r="M22" i="4"/>
  <c r="M26" i="4"/>
  <c r="M30" i="4"/>
  <c r="L21" i="4"/>
  <c r="L25" i="4"/>
  <c r="L29" i="4"/>
  <c r="G19" i="4"/>
  <c r="M21" i="4"/>
  <c r="M25" i="4"/>
  <c r="M29" i="4"/>
  <c r="L20" i="4"/>
  <c r="L24" i="4"/>
  <c r="L28" i="4"/>
  <c r="J19" i="4"/>
  <c r="N19" i="4"/>
  <c r="M20" i="4"/>
  <c r="G22" i="4"/>
  <c r="M24" i="4"/>
  <c r="M28" i="4"/>
  <c r="D3" i="4"/>
  <c r="I20" i="4"/>
  <c r="I4" i="4"/>
  <c r="H20" i="4"/>
  <c r="H4" i="4"/>
  <c r="N21" i="4"/>
  <c r="B18" i="17"/>
  <c r="B18" i="3"/>
  <c r="B18" i="18"/>
  <c r="K20" i="4"/>
  <c r="N20" i="4"/>
  <c r="H6" i="4"/>
  <c r="I6" i="4"/>
  <c r="F7" i="4"/>
  <c r="H22" i="4"/>
  <c r="J22" i="4"/>
  <c r="N22" i="4"/>
  <c r="I22" i="4"/>
  <c r="K22" i="4"/>
  <c r="F23" i="4"/>
  <c r="L7" i="4"/>
  <c r="L11" i="4"/>
  <c r="L15" i="4"/>
  <c r="G5" i="4"/>
  <c r="K5" i="4"/>
  <c r="J6" i="4"/>
  <c r="M7" i="4"/>
  <c r="M11" i="4"/>
  <c r="M15" i="4"/>
  <c r="L6" i="4"/>
  <c r="L10" i="4"/>
  <c r="L14" i="4"/>
  <c r="G4" i="4"/>
  <c r="K4" i="4"/>
  <c r="J5" i="4"/>
  <c r="M6" i="4"/>
  <c r="M10" i="4"/>
  <c r="M14" i="4"/>
  <c r="L5" i="4"/>
  <c r="L9" i="4"/>
  <c r="L13" i="4"/>
  <c r="J4" i="4"/>
  <c r="M5" i="4"/>
  <c r="M9" i="4"/>
  <c r="M13" i="4"/>
  <c r="L4" i="4"/>
  <c r="L8" i="4"/>
  <c r="L12" i="4"/>
  <c r="M4" i="4"/>
  <c r="G6" i="4"/>
  <c r="K6" i="4"/>
  <c r="M8" i="4"/>
  <c r="M12" i="4"/>
  <c r="B21" i="3"/>
  <c r="B21" i="17"/>
  <c r="B21" i="18"/>
  <c r="B19" i="17"/>
  <c r="B19" i="3"/>
  <c r="B19" i="18"/>
  <c r="F8" i="4"/>
  <c r="H7" i="4"/>
  <c r="I7" i="4"/>
  <c r="L18" i="18"/>
  <c r="M18" i="18"/>
  <c r="C18" i="18"/>
  <c r="Q18" i="18"/>
  <c r="D18" i="18"/>
  <c r="R18" i="18"/>
  <c r="E18" i="18"/>
  <c r="S18" i="18"/>
  <c r="F18" i="18"/>
  <c r="T18" i="18"/>
  <c r="G18" i="18"/>
  <c r="U18" i="18"/>
  <c r="J18" i="18"/>
  <c r="H18" i="18"/>
  <c r="I18" i="18"/>
  <c r="K18" i="18"/>
  <c r="P18" i="18"/>
  <c r="I18" i="3"/>
  <c r="J18" i="3"/>
  <c r="K18" i="3"/>
  <c r="L18" i="3"/>
  <c r="P18" i="3"/>
  <c r="C18" i="3"/>
  <c r="Q18" i="3"/>
  <c r="D18" i="3"/>
  <c r="R18" i="3"/>
  <c r="E18" i="3"/>
  <c r="S18" i="3"/>
  <c r="F18" i="3"/>
  <c r="T18" i="3"/>
  <c r="G18" i="3"/>
  <c r="U18" i="3"/>
  <c r="H18" i="3"/>
  <c r="M18" i="3"/>
  <c r="N5" i="4"/>
  <c r="M18" i="17"/>
  <c r="P18" i="17"/>
  <c r="C18" i="17"/>
  <c r="Q18" i="17"/>
  <c r="E18" i="17"/>
  <c r="F18" i="17"/>
  <c r="G18" i="17"/>
  <c r="H18" i="17"/>
  <c r="I18" i="17"/>
  <c r="J18" i="17"/>
  <c r="K18" i="17"/>
  <c r="L18" i="17"/>
  <c r="R18" i="17"/>
  <c r="S18" i="17"/>
  <c r="D18" i="17"/>
  <c r="T18" i="17"/>
  <c r="U18" i="17"/>
  <c r="B20" i="17"/>
  <c r="B20" i="3"/>
  <c r="B20" i="18"/>
  <c r="N6" i="4"/>
  <c r="G7" i="4"/>
  <c r="N4" i="4"/>
  <c r="F24" i="4"/>
  <c r="H23" i="4"/>
  <c r="I23" i="4"/>
  <c r="G23" i="4"/>
  <c r="K23" i="4"/>
  <c r="J23" i="4"/>
  <c r="N23" i="4"/>
  <c r="F25" i="4"/>
  <c r="H24" i="4"/>
  <c r="I24" i="4"/>
  <c r="G24" i="4"/>
  <c r="F19" i="18"/>
  <c r="T19" i="18"/>
  <c r="G19" i="18"/>
  <c r="U19" i="18"/>
  <c r="I19" i="18"/>
  <c r="J19" i="18"/>
  <c r="K19" i="18"/>
  <c r="L19" i="18"/>
  <c r="M19" i="18"/>
  <c r="D19" i="18"/>
  <c r="R19" i="18"/>
  <c r="C19" i="18"/>
  <c r="E19" i="18"/>
  <c r="H19" i="18"/>
  <c r="P19" i="18"/>
  <c r="Q19" i="18"/>
  <c r="S19" i="18"/>
  <c r="B20" i="15"/>
  <c r="B20" i="1"/>
  <c r="B20" i="16"/>
  <c r="L20" i="18"/>
  <c r="M20" i="18"/>
  <c r="C20" i="18"/>
  <c r="Q20" i="18"/>
  <c r="D20" i="18"/>
  <c r="R20" i="18"/>
  <c r="E20" i="18"/>
  <c r="S20" i="18"/>
  <c r="F20" i="18"/>
  <c r="T20" i="18"/>
  <c r="G20" i="18"/>
  <c r="U20" i="18"/>
  <c r="J20" i="18"/>
  <c r="H20" i="18"/>
  <c r="I20" i="18"/>
  <c r="K20" i="18"/>
  <c r="P20" i="18"/>
  <c r="G19" i="17"/>
  <c r="U19" i="17"/>
  <c r="H19" i="17"/>
  <c r="I19" i="17"/>
  <c r="S19" i="17"/>
  <c r="C19" i="17"/>
  <c r="T19" i="17"/>
  <c r="D19" i="17"/>
  <c r="E19" i="17"/>
  <c r="F19" i="17"/>
  <c r="J19" i="17"/>
  <c r="K19" i="17"/>
  <c r="L19" i="17"/>
  <c r="M19" i="17"/>
  <c r="P19" i="17"/>
  <c r="Q19" i="17"/>
  <c r="R19" i="17"/>
  <c r="F21" i="18"/>
  <c r="T21" i="18"/>
  <c r="G21" i="18"/>
  <c r="U21" i="18"/>
  <c r="I21" i="18"/>
  <c r="J21" i="18"/>
  <c r="K21" i="18"/>
  <c r="L21" i="18"/>
  <c r="M21" i="18"/>
  <c r="D21" i="18"/>
  <c r="R21" i="18"/>
  <c r="C21" i="18"/>
  <c r="E21" i="18"/>
  <c r="H21" i="18"/>
  <c r="P21" i="18"/>
  <c r="Q21" i="18"/>
  <c r="S21" i="18"/>
  <c r="B19" i="1"/>
  <c r="B19" i="15"/>
  <c r="B19" i="16"/>
  <c r="B18" i="15"/>
  <c r="B18" i="16"/>
  <c r="B18" i="1"/>
  <c r="K7" i="4"/>
  <c r="J7" i="4"/>
  <c r="N7" i="4"/>
  <c r="C19" i="3"/>
  <c r="Q19" i="3"/>
  <c r="D19" i="3"/>
  <c r="R19" i="3"/>
  <c r="E19" i="3"/>
  <c r="S19" i="3"/>
  <c r="F19" i="3"/>
  <c r="T19" i="3"/>
  <c r="H19" i="3"/>
  <c r="I19" i="3"/>
  <c r="J19" i="3"/>
  <c r="K19" i="3"/>
  <c r="L19" i="3"/>
  <c r="M19" i="3"/>
  <c r="G19" i="3"/>
  <c r="P19" i="3"/>
  <c r="U19" i="3"/>
  <c r="G21" i="17"/>
  <c r="U21" i="17"/>
  <c r="I21" i="17"/>
  <c r="M21" i="17"/>
  <c r="P21" i="17"/>
  <c r="Q21" i="17"/>
  <c r="R21" i="17"/>
  <c r="C21" i="17"/>
  <c r="S21" i="17"/>
  <c r="D21" i="17"/>
  <c r="T21" i="17"/>
  <c r="E21" i="17"/>
  <c r="F21" i="17"/>
  <c r="H21" i="17"/>
  <c r="J21" i="17"/>
  <c r="K21" i="17"/>
  <c r="L21" i="17"/>
  <c r="F9" i="4"/>
  <c r="H8" i="4"/>
  <c r="I8" i="4"/>
  <c r="G8" i="4"/>
  <c r="I20" i="3"/>
  <c r="J20" i="3"/>
  <c r="K20" i="3"/>
  <c r="L20" i="3"/>
  <c r="P20" i="3"/>
  <c r="C20" i="3"/>
  <c r="Q20" i="3"/>
  <c r="D20" i="3"/>
  <c r="R20" i="3"/>
  <c r="E20" i="3"/>
  <c r="S20" i="3"/>
  <c r="F20" i="3"/>
  <c r="T20" i="3"/>
  <c r="G20" i="3"/>
  <c r="U20" i="3"/>
  <c r="M20" i="3"/>
  <c r="H20" i="3"/>
  <c r="M20" i="17"/>
  <c r="P20" i="17"/>
  <c r="C20" i="17"/>
  <c r="Q20" i="17"/>
  <c r="S20" i="17"/>
  <c r="T20" i="17"/>
  <c r="D20" i="17"/>
  <c r="U20" i="17"/>
  <c r="E20" i="17"/>
  <c r="F20" i="17"/>
  <c r="G20" i="17"/>
  <c r="H20" i="17"/>
  <c r="I20" i="17"/>
  <c r="J20" i="17"/>
  <c r="K20" i="17"/>
  <c r="L20" i="17"/>
  <c r="R20" i="17"/>
  <c r="C21" i="3"/>
  <c r="Q21" i="3"/>
  <c r="D21" i="3"/>
  <c r="R21" i="3"/>
  <c r="E21" i="3"/>
  <c r="S21" i="3"/>
  <c r="F21" i="3"/>
  <c r="T21" i="3"/>
  <c r="H21" i="3"/>
  <c r="I21" i="3"/>
  <c r="J21" i="3"/>
  <c r="K21" i="3"/>
  <c r="L21" i="3"/>
  <c r="M21" i="3"/>
  <c r="G21" i="3"/>
  <c r="P21" i="3"/>
  <c r="U21" i="3"/>
  <c r="J8" i="4"/>
  <c r="N8" i="4"/>
  <c r="K8" i="4"/>
  <c r="J24" i="4"/>
  <c r="K24" i="4"/>
  <c r="B21" i="15"/>
  <c r="B21" i="1"/>
  <c r="B21" i="16"/>
  <c r="I9" i="4"/>
  <c r="F10" i="4"/>
  <c r="H9" i="4"/>
  <c r="G9" i="4"/>
  <c r="I25" i="4"/>
  <c r="F26" i="4"/>
  <c r="H25" i="4"/>
  <c r="G25" i="4"/>
  <c r="K18" i="1"/>
  <c r="W18" i="1"/>
  <c r="L18" i="1"/>
  <c r="X18" i="1"/>
  <c r="M18" i="1"/>
  <c r="Y18" i="1"/>
  <c r="E18" i="1"/>
  <c r="Q18" i="1"/>
  <c r="AE18" i="1"/>
  <c r="G18" i="1"/>
  <c r="S18" i="1"/>
  <c r="H18" i="1"/>
  <c r="T18" i="1"/>
  <c r="I18" i="1"/>
  <c r="U18" i="1"/>
  <c r="D18" i="1"/>
  <c r="AG18" i="1"/>
  <c r="F18" i="1"/>
  <c r="J18" i="1"/>
  <c r="N18" i="1"/>
  <c r="O18" i="1"/>
  <c r="P18" i="1"/>
  <c r="R18" i="1"/>
  <c r="V18" i="1"/>
  <c r="AB18" i="1"/>
  <c r="AC18" i="1"/>
  <c r="C18" i="1"/>
  <c r="AD18" i="1"/>
  <c r="AF18" i="1"/>
  <c r="E19" i="1"/>
  <c r="Q19" i="1"/>
  <c r="AE19" i="1"/>
  <c r="F19" i="1"/>
  <c r="R19" i="1"/>
  <c r="AF19" i="1"/>
  <c r="G19" i="1"/>
  <c r="S19" i="1"/>
  <c r="AG19" i="1"/>
  <c r="K19" i="1"/>
  <c r="W19" i="1"/>
  <c r="C19" i="1"/>
  <c r="O19" i="1"/>
  <c r="AC19" i="1"/>
  <c r="X19" i="1"/>
  <c r="D19" i="1"/>
  <c r="Y19" i="1"/>
  <c r="H19" i="1"/>
  <c r="AB19" i="1"/>
  <c r="I19" i="1"/>
  <c r="AD19" i="1"/>
  <c r="J19" i="1"/>
  <c r="L19" i="1"/>
  <c r="M19" i="1"/>
  <c r="N19" i="1"/>
  <c r="P19" i="1"/>
  <c r="T19" i="1"/>
  <c r="U19" i="1"/>
  <c r="V19" i="1"/>
  <c r="C18" i="15"/>
  <c r="O18" i="15"/>
  <c r="AC18" i="15"/>
  <c r="I18" i="15"/>
  <c r="V18" i="15"/>
  <c r="J18" i="15"/>
  <c r="W18" i="15"/>
  <c r="K18" i="15"/>
  <c r="X18" i="15"/>
  <c r="L18" i="15"/>
  <c r="Y18" i="15"/>
  <c r="M18" i="15"/>
  <c r="AB18" i="15"/>
  <c r="N18" i="15"/>
  <c r="AD18" i="15"/>
  <c r="P18" i="15"/>
  <c r="AE18" i="15"/>
  <c r="D18" i="15"/>
  <c r="Q18" i="15"/>
  <c r="AF18" i="15"/>
  <c r="E18" i="15"/>
  <c r="R18" i="15"/>
  <c r="AG18" i="15"/>
  <c r="F18" i="15"/>
  <c r="S18" i="15"/>
  <c r="U18" i="15"/>
  <c r="G18" i="15"/>
  <c r="H18" i="15"/>
  <c r="T18" i="15"/>
  <c r="N20" i="16"/>
  <c r="AB20" i="16"/>
  <c r="C20" i="16"/>
  <c r="O20" i="16"/>
  <c r="AC20" i="16"/>
  <c r="D20" i="16"/>
  <c r="R20" i="16"/>
  <c r="E20" i="16"/>
  <c r="S20" i="16"/>
  <c r="F20" i="16"/>
  <c r="T20" i="16"/>
  <c r="G20" i="16"/>
  <c r="U20" i="16"/>
  <c r="H20" i="16"/>
  <c r="V20" i="16"/>
  <c r="I20" i="16"/>
  <c r="W20" i="16"/>
  <c r="J20" i="16"/>
  <c r="X20" i="16"/>
  <c r="K20" i="16"/>
  <c r="Y20" i="16"/>
  <c r="L20" i="16"/>
  <c r="AD20" i="16"/>
  <c r="M20" i="16"/>
  <c r="AE20" i="16"/>
  <c r="P20" i="16"/>
  <c r="AF20" i="16"/>
  <c r="AG20" i="16"/>
  <c r="Q20" i="16"/>
  <c r="B22" i="3"/>
  <c r="B22" i="17"/>
  <c r="B22" i="18"/>
  <c r="N18" i="16"/>
  <c r="AB18" i="16"/>
  <c r="C18" i="16"/>
  <c r="O18" i="16"/>
  <c r="AC18" i="16"/>
  <c r="H18" i="16"/>
  <c r="T18" i="16"/>
  <c r="R18" i="16"/>
  <c r="D18" i="16"/>
  <c r="S18" i="16"/>
  <c r="E18" i="16"/>
  <c r="U18" i="16"/>
  <c r="F18" i="16"/>
  <c r="V18" i="16"/>
  <c r="G18" i="16"/>
  <c r="W18" i="16"/>
  <c r="I18" i="16"/>
  <c r="X18" i="16"/>
  <c r="J18" i="16"/>
  <c r="Y18" i="16"/>
  <c r="K18" i="16"/>
  <c r="AD18" i="16"/>
  <c r="L18" i="16"/>
  <c r="AE18" i="16"/>
  <c r="M18" i="16"/>
  <c r="AF18" i="16"/>
  <c r="P18" i="16"/>
  <c r="AG18" i="16"/>
  <c r="Q18" i="16"/>
  <c r="H19" i="16"/>
  <c r="T19" i="16"/>
  <c r="I19" i="16"/>
  <c r="U19" i="16"/>
  <c r="D19" i="16"/>
  <c r="R19" i="16"/>
  <c r="E19" i="16"/>
  <c r="S19" i="16"/>
  <c r="F19" i="16"/>
  <c r="V19" i="16"/>
  <c r="G19" i="16"/>
  <c r="W19" i="16"/>
  <c r="J19" i="16"/>
  <c r="X19" i="16"/>
  <c r="K19" i="16"/>
  <c r="Y19" i="16"/>
  <c r="L19" i="16"/>
  <c r="AB19" i="16"/>
  <c r="M19" i="16"/>
  <c r="AC19" i="16"/>
  <c r="N19" i="16"/>
  <c r="AD19" i="16"/>
  <c r="O19" i="16"/>
  <c r="AE19" i="16"/>
  <c r="P19" i="16"/>
  <c r="AF19" i="16"/>
  <c r="C19" i="16"/>
  <c r="Q19" i="16"/>
  <c r="AG19" i="16"/>
  <c r="K20" i="1"/>
  <c r="W20" i="1"/>
  <c r="L20" i="1"/>
  <c r="X20" i="1"/>
  <c r="M20" i="1"/>
  <c r="Y20" i="1"/>
  <c r="E20" i="1"/>
  <c r="Q20" i="1"/>
  <c r="AE20" i="1"/>
  <c r="I20" i="1"/>
  <c r="U20" i="1"/>
  <c r="O20" i="1"/>
  <c r="P20" i="1"/>
  <c r="R20" i="1"/>
  <c r="S20" i="1"/>
  <c r="T20" i="1"/>
  <c r="C20" i="1"/>
  <c r="V20" i="1"/>
  <c r="D20" i="1"/>
  <c r="AB20" i="1"/>
  <c r="F20" i="1"/>
  <c r="AC20" i="1"/>
  <c r="G20" i="1"/>
  <c r="AD20" i="1"/>
  <c r="H20" i="1"/>
  <c r="AF20" i="1"/>
  <c r="J20" i="1"/>
  <c r="N20" i="1"/>
  <c r="AG20" i="1"/>
  <c r="I19" i="15"/>
  <c r="U19" i="15"/>
  <c r="E19" i="15"/>
  <c r="R19" i="15"/>
  <c r="AG19" i="15"/>
  <c r="F19" i="15"/>
  <c r="S19" i="15"/>
  <c r="G19" i="15"/>
  <c r="T19" i="15"/>
  <c r="H19" i="15"/>
  <c r="V19" i="15"/>
  <c r="J19" i="15"/>
  <c r="W19" i="15"/>
  <c r="K19" i="15"/>
  <c r="X19" i="15"/>
  <c r="L19" i="15"/>
  <c r="Y19" i="15"/>
  <c r="M19" i="15"/>
  <c r="AB19" i="15"/>
  <c r="N19" i="15"/>
  <c r="AC19" i="15"/>
  <c r="O19" i="15"/>
  <c r="AD19" i="15"/>
  <c r="C19" i="15"/>
  <c r="D19" i="15"/>
  <c r="Q19" i="15"/>
  <c r="AE19" i="15"/>
  <c r="AF19" i="15"/>
  <c r="P19" i="15"/>
  <c r="C20" i="15"/>
  <c r="O20" i="15"/>
  <c r="AC20" i="15"/>
  <c r="N20" i="15"/>
  <c r="AD20" i="15"/>
  <c r="P20" i="15"/>
  <c r="AE20" i="15"/>
  <c r="D20" i="15"/>
  <c r="Q20" i="15"/>
  <c r="AF20" i="15"/>
  <c r="E20" i="15"/>
  <c r="R20" i="15"/>
  <c r="AG20" i="15"/>
  <c r="F20" i="15"/>
  <c r="S20" i="15"/>
  <c r="G20" i="15"/>
  <c r="T20" i="15"/>
  <c r="H20" i="15"/>
  <c r="U20" i="15"/>
  <c r="I20" i="15"/>
  <c r="V20" i="15"/>
  <c r="J20" i="15"/>
  <c r="W20" i="15"/>
  <c r="K20" i="15"/>
  <c r="X20" i="15"/>
  <c r="L20" i="15"/>
  <c r="M20" i="15"/>
  <c r="Y20" i="15"/>
  <c r="AB20" i="15"/>
  <c r="H26" i="4"/>
  <c r="I26" i="4"/>
  <c r="F27" i="4"/>
  <c r="G26" i="4"/>
  <c r="J9" i="4"/>
  <c r="N9" i="4"/>
  <c r="K9" i="4"/>
  <c r="N24" i="4"/>
  <c r="H10" i="4"/>
  <c r="I10" i="4"/>
  <c r="F11" i="4"/>
  <c r="G10" i="4"/>
  <c r="L22" i="18"/>
  <c r="M22" i="18"/>
  <c r="C22" i="18"/>
  <c r="Q22" i="18"/>
  <c r="D22" i="18"/>
  <c r="R22" i="18"/>
  <c r="E22" i="18"/>
  <c r="S22" i="18"/>
  <c r="F22" i="18"/>
  <c r="T22" i="18"/>
  <c r="G22" i="18"/>
  <c r="U22" i="18"/>
  <c r="J22" i="18"/>
  <c r="H22" i="18"/>
  <c r="I22" i="18"/>
  <c r="K22" i="18"/>
  <c r="P22" i="18"/>
  <c r="M22" i="17"/>
  <c r="C22" i="17"/>
  <c r="Q22" i="17"/>
  <c r="I22" i="17"/>
  <c r="J22" i="17"/>
  <c r="K22" i="17"/>
  <c r="L22" i="17"/>
  <c r="P22" i="17"/>
  <c r="R22" i="17"/>
  <c r="S22" i="17"/>
  <c r="D22" i="17"/>
  <c r="T22" i="17"/>
  <c r="E22" i="17"/>
  <c r="U22" i="17"/>
  <c r="F22" i="17"/>
  <c r="G22" i="17"/>
  <c r="H22" i="17"/>
  <c r="I22" i="3"/>
  <c r="J22" i="3"/>
  <c r="K22" i="3"/>
  <c r="L22" i="3"/>
  <c r="P22" i="3"/>
  <c r="C22" i="3"/>
  <c r="Q22" i="3"/>
  <c r="D22" i="3"/>
  <c r="R22" i="3"/>
  <c r="E22" i="3"/>
  <c r="S22" i="3"/>
  <c r="F22" i="3"/>
  <c r="T22" i="3"/>
  <c r="G22" i="3"/>
  <c r="U22" i="3"/>
  <c r="H22" i="3"/>
  <c r="M22" i="3"/>
  <c r="H21" i="16"/>
  <c r="T21" i="16"/>
  <c r="I21" i="16"/>
  <c r="U21" i="16"/>
  <c r="P21" i="16"/>
  <c r="AF21" i="16"/>
  <c r="C21" i="16"/>
  <c r="Q21" i="16"/>
  <c r="AG21" i="16"/>
  <c r="D21" i="16"/>
  <c r="R21" i="16"/>
  <c r="E21" i="16"/>
  <c r="S21" i="16"/>
  <c r="F21" i="16"/>
  <c r="V21" i="16"/>
  <c r="G21" i="16"/>
  <c r="W21" i="16"/>
  <c r="J21" i="16"/>
  <c r="X21" i="16"/>
  <c r="K21" i="16"/>
  <c r="Y21" i="16"/>
  <c r="L21" i="16"/>
  <c r="AB21" i="16"/>
  <c r="M21" i="16"/>
  <c r="AC21" i="16"/>
  <c r="N21" i="16"/>
  <c r="AD21" i="16"/>
  <c r="O21" i="16"/>
  <c r="AE21" i="16"/>
  <c r="B22" i="1"/>
  <c r="B22" i="15"/>
  <c r="B22" i="16"/>
  <c r="E21" i="1"/>
  <c r="Q21" i="1"/>
  <c r="AE21" i="1"/>
  <c r="F21" i="1"/>
  <c r="R21" i="1"/>
  <c r="AF21" i="1"/>
  <c r="G21" i="1"/>
  <c r="S21" i="1"/>
  <c r="AG21" i="1"/>
  <c r="K21" i="1"/>
  <c r="W21" i="1"/>
  <c r="C21" i="1"/>
  <c r="D21" i="1"/>
  <c r="X21" i="1"/>
  <c r="H21" i="1"/>
  <c r="Y21" i="1"/>
  <c r="I21" i="1"/>
  <c r="AB21" i="1"/>
  <c r="J21" i="1"/>
  <c r="AC21" i="1"/>
  <c r="L21" i="1"/>
  <c r="AD21" i="1"/>
  <c r="M21" i="1"/>
  <c r="N21" i="1"/>
  <c r="O21" i="1"/>
  <c r="P21" i="1"/>
  <c r="T21" i="1"/>
  <c r="U21" i="1"/>
  <c r="V21" i="1"/>
  <c r="K25" i="4"/>
  <c r="J25" i="4"/>
  <c r="I21" i="15"/>
  <c r="U21" i="15"/>
  <c r="K21" i="15"/>
  <c r="X21" i="15"/>
  <c r="L21" i="15"/>
  <c r="Y21" i="15"/>
  <c r="M21" i="15"/>
  <c r="AB21" i="15"/>
  <c r="N21" i="15"/>
  <c r="AC21" i="15"/>
  <c r="O21" i="15"/>
  <c r="AD21" i="15"/>
  <c r="C21" i="15"/>
  <c r="P21" i="15"/>
  <c r="AE21" i="15"/>
  <c r="D21" i="15"/>
  <c r="Q21" i="15"/>
  <c r="AF21" i="15"/>
  <c r="E21" i="15"/>
  <c r="R21" i="15"/>
  <c r="AG21" i="15"/>
  <c r="F21" i="15"/>
  <c r="S21" i="15"/>
  <c r="G21" i="15"/>
  <c r="T21" i="15"/>
  <c r="J21" i="15"/>
  <c r="V21" i="15"/>
  <c r="W21" i="15"/>
  <c r="H21" i="15"/>
  <c r="J10" i="4"/>
  <c r="N10" i="4"/>
  <c r="K10" i="4"/>
  <c r="F12" i="4"/>
  <c r="H11" i="4"/>
  <c r="I11" i="4"/>
  <c r="G11" i="4"/>
  <c r="B23" i="1"/>
  <c r="B23" i="15"/>
  <c r="B23" i="16"/>
  <c r="N22" i="16"/>
  <c r="AB22" i="16"/>
  <c r="C22" i="16"/>
  <c r="O22" i="16"/>
  <c r="AC22" i="16"/>
  <c r="P22" i="16"/>
  <c r="AF22" i="16"/>
  <c r="Q22" i="16"/>
  <c r="AG22" i="16"/>
  <c r="D22" i="16"/>
  <c r="R22" i="16"/>
  <c r="E22" i="16"/>
  <c r="S22" i="16"/>
  <c r="F22" i="16"/>
  <c r="T22" i="16"/>
  <c r="G22" i="16"/>
  <c r="U22" i="16"/>
  <c r="H22" i="16"/>
  <c r="V22" i="16"/>
  <c r="I22" i="16"/>
  <c r="W22" i="16"/>
  <c r="J22" i="16"/>
  <c r="X22" i="16"/>
  <c r="K22" i="16"/>
  <c r="Y22" i="16"/>
  <c r="L22" i="16"/>
  <c r="AD22" i="16"/>
  <c r="M22" i="16"/>
  <c r="AE22" i="16"/>
  <c r="C22" i="15"/>
  <c r="O22" i="15"/>
  <c r="AC22" i="15"/>
  <c r="G22" i="15"/>
  <c r="T22" i="15"/>
  <c r="H22" i="15"/>
  <c r="U22" i="15"/>
  <c r="I22" i="15"/>
  <c r="V22" i="15"/>
  <c r="J22" i="15"/>
  <c r="W22" i="15"/>
  <c r="K22" i="15"/>
  <c r="X22" i="15"/>
  <c r="L22" i="15"/>
  <c r="Y22" i="15"/>
  <c r="M22" i="15"/>
  <c r="AB22" i="15"/>
  <c r="N22" i="15"/>
  <c r="AD22" i="15"/>
  <c r="P22" i="15"/>
  <c r="AE22" i="15"/>
  <c r="D22" i="15"/>
  <c r="Q22" i="15"/>
  <c r="AF22" i="15"/>
  <c r="F22" i="15"/>
  <c r="R22" i="15"/>
  <c r="S22" i="15"/>
  <c r="AG22" i="15"/>
  <c r="E22" i="15"/>
  <c r="B23" i="3"/>
  <c r="B23" i="17"/>
  <c r="B23" i="18"/>
  <c r="N25" i="4"/>
  <c r="K26" i="4"/>
  <c r="J26" i="4"/>
  <c r="N26" i="4"/>
  <c r="F28" i="4"/>
  <c r="H27" i="4"/>
  <c r="I27" i="4"/>
  <c r="G27" i="4"/>
  <c r="K22" i="1"/>
  <c r="W22" i="1"/>
  <c r="L22" i="1"/>
  <c r="X22" i="1"/>
  <c r="M22" i="1"/>
  <c r="Y22" i="1"/>
  <c r="E22" i="1"/>
  <c r="Q22" i="1"/>
  <c r="AE22" i="1"/>
  <c r="J22" i="1"/>
  <c r="AF22" i="1"/>
  <c r="N22" i="1"/>
  <c r="AG22" i="1"/>
  <c r="O22" i="1"/>
  <c r="P22" i="1"/>
  <c r="R22" i="1"/>
  <c r="S22" i="1"/>
  <c r="C22" i="1"/>
  <c r="T22" i="1"/>
  <c r="D22" i="1"/>
  <c r="U22" i="1"/>
  <c r="F22" i="1"/>
  <c r="V22" i="1"/>
  <c r="G22" i="1"/>
  <c r="AB22" i="1"/>
  <c r="H22" i="1"/>
  <c r="I22" i="1"/>
  <c r="AC22" i="1"/>
  <c r="AD22" i="1"/>
  <c r="F29" i="4"/>
  <c r="H28" i="4"/>
  <c r="I28" i="4"/>
  <c r="G28" i="4"/>
  <c r="B24" i="15"/>
  <c r="B24" i="1"/>
  <c r="B24" i="16"/>
  <c r="K11" i="4"/>
  <c r="J11" i="4"/>
  <c r="H23" i="16"/>
  <c r="T23" i="16"/>
  <c r="I23" i="16"/>
  <c r="U23" i="16"/>
  <c r="N23" i="16"/>
  <c r="AD23" i="16"/>
  <c r="O23" i="16"/>
  <c r="AE23" i="16"/>
  <c r="P23" i="16"/>
  <c r="AF23" i="16"/>
  <c r="C23" i="16"/>
  <c r="Q23" i="16"/>
  <c r="AG23" i="16"/>
  <c r="D23" i="16"/>
  <c r="R23" i="16"/>
  <c r="E23" i="16"/>
  <c r="S23" i="16"/>
  <c r="F23" i="16"/>
  <c r="V23" i="16"/>
  <c r="G23" i="16"/>
  <c r="W23" i="16"/>
  <c r="J23" i="16"/>
  <c r="X23" i="16"/>
  <c r="K23" i="16"/>
  <c r="Y23" i="16"/>
  <c r="L23" i="16"/>
  <c r="AB23" i="16"/>
  <c r="M23" i="16"/>
  <c r="AC23" i="16"/>
  <c r="I23" i="15"/>
  <c r="U23" i="15"/>
  <c r="C23" i="15"/>
  <c r="P23" i="15"/>
  <c r="AE23" i="15"/>
  <c r="D23" i="15"/>
  <c r="Q23" i="15"/>
  <c r="AF23" i="15"/>
  <c r="E23" i="15"/>
  <c r="R23" i="15"/>
  <c r="AG23" i="15"/>
  <c r="F23" i="15"/>
  <c r="S23" i="15"/>
  <c r="G23" i="15"/>
  <c r="T23" i="15"/>
  <c r="H23" i="15"/>
  <c r="V23" i="15"/>
  <c r="J23" i="15"/>
  <c r="W23" i="15"/>
  <c r="K23" i="15"/>
  <c r="X23" i="15"/>
  <c r="L23" i="15"/>
  <c r="Y23" i="15"/>
  <c r="M23" i="15"/>
  <c r="AB23" i="15"/>
  <c r="AD23" i="15"/>
  <c r="N23" i="15"/>
  <c r="O23" i="15"/>
  <c r="AC23" i="15"/>
  <c r="G23" i="17"/>
  <c r="U23" i="17"/>
  <c r="I23" i="17"/>
  <c r="E23" i="17"/>
  <c r="F23" i="17"/>
  <c r="H23" i="17"/>
  <c r="J23" i="17"/>
  <c r="K23" i="17"/>
  <c r="L23" i="17"/>
  <c r="M23" i="17"/>
  <c r="P23" i="17"/>
  <c r="Q23" i="17"/>
  <c r="R23" i="17"/>
  <c r="C23" i="17"/>
  <c r="D23" i="17"/>
  <c r="S23" i="17"/>
  <c r="T23" i="17"/>
  <c r="E23" i="1"/>
  <c r="Q23" i="1"/>
  <c r="AE23" i="1"/>
  <c r="F23" i="1"/>
  <c r="R23" i="1"/>
  <c r="AF23" i="1"/>
  <c r="G23" i="1"/>
  <c r="S23" i="1"/>
  <c r="AG23" i="1"/>
  <c r="K23" i="1"/>
  <c r="W23" i="1"/>
  <c r="P23" i="1"/>
  <c r="T23" i="1"/>
  <c r="U23" i="1"/>
  <c r="C23" i="1"/>
  <c r="V23" i="1"/>
  <c r="D23" i="1"/>
  <c r="X23" i="1"/>
  <c r="H23" i="1"/>
  <c r="Y23" i="1"/>
  <c r="I23" i="1"/>
  <c r="AB23" i="1"/>
  <c r="J23" i="1"/>
  <c r="AC23" i="1"/>
  <c r="L23" i="1"/>
  <c r="AD23" i="1"/>
  <c r="M23" i="1"/>
  <c r="N23" i="1"/>
  <c r="O23" i="1"/>
  <c r="F13" i="4"/>
  <c r="H12" i="4"/>
  <c r="I12" i="4"/>
  <c r="G12" i="4"/>
  <c r="C23" i="3"/>
  <c r="Q23" i="3"/>
  <c r="D23" i="3"/>
  <c r="R23" i="3"/>
  <c r="E23" i="3"/>
  <c r="S23" i="3"/>
  <c r="F23" i="3"/>
  <c r="T23" i="3"/>
  <c r="H23" i="3"/>
  <c r="I23" i="3"/>
  <c r="J23" i="3"/>
  <c r="K23" i="3"/>
  <c r="L23" i="3"/>
  <c r="M23" i="3"/>
  <c r="G23" i="3"/>
  <c r="P23" i="3"/>
  <c r="U23" i="3"/>
  <c r="K27" i="4"/>
  <c r="J27" i="4"/>
  <c r="N27" i="4"/>
  <c r="B24" i="3"/>
  <c r="B24" i="17"/>
  <c r="B24" i="18"/>
  <c r="F23" i="18"/>
  <c r="T23" i="18"/>
  <c r="G23" i="18"/>
  <c r="U23" i="18"/>
  <c r="I23" i="18"/>
  <c r="J23" i="18"/>
  <c r="K23" i="18"/>
  <c r="L23" i="18"/>
  <c r="M23" i="18"/>
  <c r="D23" i="18"/>
  <c r="R23" i="18"/>
  <c r="C23" i="18"/>
  <c r="E23" i="18"/>
  <c r="H23" i="18"/>
  <c r="P23" i="18"/>
  <c r="Q23" i="18"/>
  <c r="S23" i="18"/>
  <c r="B25" i="3"/>
  <c r="B25" i="17"/>
  <c r="B25" i="18"/>
  <c r="C25" i="3"/>
  <c r="Q25" i="3"/>
  <c r="D25" i="3"/>
  <c r="R25" i="3"/>
  <c r="E25" i="3"/>
  <c r="S25" i="3"/>
  <c r="F25" i="3"/>
  <c r="T25" i="3"/>
  <c r="I25" i="3"/>
  <c r="J25" i="3"/>
  <c r="K25" i="3"/>
  <c r="L25" i="3"/>
  <c r="M25" i="3"/>
  <c r="G25" i="3"/>
  <c r="H25" i="3"/>
  <c r="P25" i="3"/>
  <c r="U25" i="3"/>
  <c r="I24" i="3"/>
  <c r="J24" i="3"/>
  <c r="K24" i="3"/>
  <c r="L24" i="3"/>
  <c r="C24" i="3"/>
  <c r="Q24" i="3"/>
  <c r="D24" i="3"/>
  <c r="R24" i="3"/>
  <c r="E24" i="3"/>
  <c r="S24" i="3"/>
  <c r="F24" i="3"/>
  <c r="T24" i="3"/>
  <c r="G24" i="3"/>
  <c r="U24" i="3"/>
  <c r="M24" i="3"/>
  <c r="P24" i="3"/>
  <c r="H24" i="3"/>
  <c r="K24" i="15"/>
  <c r="W24" i="15"/>
  <c r="L24" i="15"/>
  <c r="X24" i="15"/>
  <c r="M24" i="15"/>
  <c r="Y24" i="15"/>
  <c r="N24" i="15"/>
  <c r="AB24" i="15"/>
  <c r="C24" i="15"/>
  <c r="O24" i="15"/>
  <c r="AC24" i="15"/>
  <c r="D24" i="15"/>
  <c r="P24" i="15"/>
  <c r="AD24" i="15"/>
  <c r="E24" i="15"/>
  <c r="Q24" i="15"/>
  <c r="AE24" i="15"/>
  <c r="F24" i="15"/>
  <c r="R24" i="15"/>
  <c r="AF24" i="15"/>
  <c r="G24" i="15"/>
  <c r="S24" i="15"/>
  <c r="AG24" i="15"/>
  <c r="H24" i="15"/>
  <c r="T24" i="15"/>
  <c r="I24" i="15"/>
  <c r="J24" i="15"/>
  <c r="V24" i="15"/>
  <c r="U24" i="15"/>
  <c r="N11" i="4"/>
  <c r="I13" i="4"/>
  <c r="F14" i="4"/>
  <c r="H13" i="4"/>
  <c r="G13" i="4"/>
  <c r="K28" i="4"/>
  <c r="J28" i="4"/>
  <c r="K12" i="4"/>
  <c r="J12" i="4"/>
  <c r="I29" i="4"/>
  <c r="F30" i="4"/>
  <c r="H29" i="4"/>
  <c r="G29" i="4"/>
  <c r="L24" i="18"/>
  <c r="M24" i="18"/>
  <c r="C24" i="18"/>
  <c r="Q24" i="18"/>
  <c r="D24" i="18"/>
  <c r="R24" i="18"/>
  <c r="E24" i="18"/>
  <c r="S24" i="18"/>
  <c r="F24" i="18"/>
  <c r="T24" i="18"/>
  <c r="G24" i="18"/>
  <c r="U24" i="18"/>
  <c r="J24" i="18"/>
  <c r="H24" i="18"/>
  <c r="I24" i="18"/>
  <c r="K24" i="18"/>
  <c r="P24" i="18"/>
  <c r="N24" i="16"/>
  <c r="AB24" i="16"/>
  <c r="C24" i="16"/>
  <c r="O24" i="16"/>
  <c r="L24" i="16"/>
  <c r="AC24" i="16"/>
  <c r="M24" i="16"/>
  <c r="AD24" i="16"/>
  <c r="P24" i="16"/>
  <c r="AE24" i="16"/>
  <c r="Q24" i="16"/>
  <c r="AF24" i="16"/>
  <c r="D24" i="16"/>
  <c r="R24" i="16"/>
  <c r="AG24" i="16"/>
  <c r="E24" i="16"/>
  <c r="S24" i="16"/>
  <c r="F24" i="16"/>
  <c r="T24" i="16"/>
  <c r="G24" i="16"/>
  <c r="U24" i="16"/>
  <c r="H24" i="16"/>
  <c r="V24" i="16"/>
  <c r="I24" i="16"/>
  <c r="W24" i="16"/>
  <c r="J24" i="16"/>
  <c r="X24" i="16"/>
  <c r="K24" i="16"/>
  <c r="Y24" i="16"/>
  <c r="B26" i="17"/>
  <c r="B26" i="3"/>
  <c r="B26" i="18"/>
  <c r="F25" i="18"/>
  <c r="T25" i="18"/>
  <c r="G25" i="18"/>
  <c r="U25" i="18"/>
  <c r="I25" i="18"/>
  <c r="K25" i="18"/>
  <c r="L25" i="18"/>
  <c r="M25" i="18"/>
  <c r="D25" i="18"/>
  <c r="R25" i="18"/>
  <c r="C25" i="18"/>
  <c r="E25" i="18"/>
  <c r="H25" i="18"/>
  <c r="J25" i="18"/>
  <c r="P25" i="18"/>
  <c r="Q25" i="18"/>
  <c r="S25" i="18"/>
  <c r="G25" i="17"/>
  <c r="U25" i="17"/>
  <c r="I25" i="17"/>
  <c r="M25" i="17"/>
  <c r="P25" i="17"/>
  <c r="Q25" i="17"/>
  <c r="R25" i="17"/>
  <c r="C25" i="17"/>
  <c r="S25" i="17"/>
  <c r="D25" i="17"/>
  <c r="T25" i="17"/>
  <c r="E25" i="17"/>
  <c r="F25" i="17"/>
  <c r="H25" i="17"/>
  <c r="J25" i="17"/>
  <c r="K25" i="17"/>
  <c r="L25" i="17"/>
  <c r="M24" i="17"/>
  <c r="C24" i="17"/>
  <c r="Q24" i="17"/>
  <c r="S24" i="17"/>
  <c r="D24" i="17"/>
  <c r="T24" i="17"/>
  <c r="E24" i="17"/>
  <c r="U24" i="17"/>
  <c r="F24" i="17"/>
  <c r="G24" i="17"/>
  <c r="H24" i="17"/>
  <c r="I24" i="17"/>
  <c r="J24" i="17"/>
  <c r="K24" i="17"/>
  <c r="L24" i="17"/>
  <c r="P24" i="17"/>
  <c r="R24" i="17"/>
  <c r="K24" i="1"/>
  <c r="W24" i="1"/>
  <c r="L24" i="1"/>
  <c r="X24" i="1"/>
  <c r="M24" i="1"/>
  <c r="Y24" i="1"/>
  <c r="E24" i="1"/>
  <c r="Q24" i="1"/>
  <c r="AE24" i="1"/>
  <c r="F24" i="1"/>
  <c r="V24" i="1"/>
  <c r="G24" i="1"/>
  <c r="AB24" i="1"/>
  <c r="H24" i="1"/>
  <c r="AC24" i="1"/>
  <c r="I24" i="1"/>
  <c r="AD24" i="1"/>
  <c r="J24" i="1"/>
  <c r="AF24" i="1"/>
  <c r="N24" i="1"/>
  <c r="AG24" i="1"/>
  <c r="O24" i="1"/>
  <c r="P24" i="1"/>
  <c r="R24" i="1"/>
  <c r="S24" i="1"/>
  <c r="C24" i="1"/>
  <c r="D24" i="1"/>
  <c r="T24" i="1"/>
  <c r="U24" i="1"/>
  <c r="J13" i="4"/>
  <c r="K13" i="4"/>
  <c r="N12" i="4"/>
  <c r="H14" i="4"/>
  <c r="I14" i="4"/>
  <c r="F15" i="4"/>
  <c r="G14" i="4"/>
  <c r="I26" i="3"/>
  <c r="J26" i="3"/>
  <c r="K26" i="3"/>
  <c r="L26" i="3"/>
  <c r="C26" i="3"/>
  <c r="Q26" i="3"/>
  <c r="D26" i="3"/>
  <c r="R26" i="3"/>
  <c r="E26" i="3"/>
  <c r="S26" i="3"/>
  <c r="F26" i="3"/>
  <c r="T26" i="3"/>
  <c r="G26" i="3"/>
  <c r="U26" i="3"/>
  <c r="H26" i="3"/>
  <c r="M26" i="3"/>
  <c r="P26" i="3"/>
  <c r="M26" i="17"/>
  <c r="C26" i="17"/>
  <c r="Q26" i="17"/>
  <c r="I26" i="17"/>
  <c r="J26" i="17"/>
  <c r="K26" i="17"/>
  <c r="L26" i="17"/>
  <c r="P26" i="17"/>
  <c r="R26" i="17"/>
  <c r="S26" i="17"/>
  <c r="D26" i="17"/>
  <c r="T26" i="17"/>
  <c r="E26" i="17"/>
  <c r="U26" i="17"/>
  <c r="F26" i="17"/>
  <c r="G26" i="17"/>
  <c r="H26" i="17"/>
  <c r="N28" i="4"/>
  <c r="L26" i="18"/>
  <c r="M26" i="18"/>
  <c r="C26" i="18"/>
  <c r="Q26" i="18"/>
  <c r="E26" i="18"/>
  <c r="S26" i="18"/>
  <c r="F26" i="18"/>
  <c r="T26" i="18"/>
  <c r="G26" i="18"/>
  <c r="U26" i="18"/>
  <c r="J26" i="18"/>
  <c r="P26" i="18"/>
  <c r="R26" i="18"/>
  <c r="D26" i="18"/>
  <c r="H26" i="18"/>
  <c r="I26" i="18"/>
  <c r="K26" i="18"/>
  <c r="K29" i="4"/>
  <c r="J29" i="4"/>
  <c r="N29" i="4"/>
  <c r="B25" i="1"/>
  <c r="B25" i="15"/>
  <c r="B25" i="16"/>
  <c r="H30" i="4"/>
  <c r="I30" i="4"/>
  <c r="G30" i="4"/>
  <c r="E25" i="15"/>
  <c r="Q25" i="15"/>
  <c r="AE25" i="15"/>
  <c r="F25" i="15"/>
  <c r="R25" i="15"/>
  <c r="AF25" i="15"/>
  <c r="G25" i="15"/>
  <c r="S25" i="15"/>
  <c r="AG25" i="15"/>
  <c r="H25" i="15"/>
  <c r="T25" i="15"/>
  <c r="I25" i="15"/>
  <c r="U25" i="15"/>
  <c r="J25" i="15"/>
  <c r="V25" i="15"/>
  <c r="K25" i="15"/>
  <c r="W25" i="15"/>
  <c r="L25" i="15"/>
  <c r="X25" i="15"/>
  <c r="M25" i="15"/>
  <c r="Y25" i="15"/>
  <c r="N25" i="15"/>
  <c r="AB25" i="15"/>
  <c r="C25" i="15"/>
  <c r="D25" i="15"/>
  <c r="O25" i="15"/>
  <c r="P25" i="15"/>
  <c r="AC25" i="15"/>
  <c r="AD25" i="15"/>
  <c r="E25" i="1"/>
  <c r="Q25" i="1"/>
  <c r="AE25" i="1"/>
  <c r="F25" i="1"/>
  <c r="R25" i="1"/>
  <c r="AF25" i="1"/>
  <c r="G25" i="1"/>
  <c r="S25" i="1"/>
  <c r="AG25" i="1"/>
  <c r="K25" i="1"/>
  <c r="W25" i="1"/>
  <c r="L25" i="1"/>
  <c r="AD25" i="1"/>
  <c r="M25" i="1"/>
  <c r="N25" i="1"/>
  <c r="O25" i="1"/>
  <c r="P25" i="1"/>
  <c r="T25" i="1"/>
  <c r="U25" i="1"/>
  <c r="C25" i="1"/>
  <c r="V25" i="1"/>
  <c r="D25" i="1"/>
  <c r="X25" i="1"/>
  <c r="H25" i="1"/>
  <c r="Y25" i="1"/>
  <c r="I25" i="1"/>
  <c r="J25" i="1"/>
  <c r="AB25" i="1"/>
  <c r="AC25" i="1"/>
  <c r="B26" i="1"/>
  <c r="B26" i="15"/>
  <c r="B26" i="16"/>
  <c r="J14" i="4"/>
  <c r="N14" i="4"/>
  <c r="K14" i="4"/>
  <c r="K30" i="4"/>
  <c r="J30" i="4"/>
  <c r="B28" i="17"/>
  <c r="B28" i="3"/>
  <c r="B28" i="18"/>
  <c r="B27" i="17"/>
  <c r="B27" i="3"/>
  <c r="B27" i="18"/>
  <c r="N13" i="4"/>
  <c r="H15" i="4"/>
  <c r="I15" i="4"/>
  <c r="G15" i="4"/>
  <c r="H25" i="16"/>
  <c r="T25" i="16"/>
  <c r="J25" i="16"/>
  <c r="W25" i="16"/>
  <c r="K25" i="16"/>
  <c r="X25" i="16"/>
  <c r="L25" i="16"/>
  <c r="Y25" i="16"/>
  <c r="M25" i="16"/>
  <c r="AB25" i="16"/>
  <c r="N25" i="16"/>
  <c r="AC25" i="16"/>
  <c r="O25" i="16"/>
  <c r="AD25" i="16"/>
  <c r="C25" i="16"/>
  <c r="P25" i="16"/>
  <c r="AE25" i="16"/>
  <c r="D25" i="16"/>
  <c r="Q25" i="16"/>
  <c r="AF25" i="16"/>
  <c r="E25" i="16"/>
  <c r="R25" i="16"/>
  <c r="AG25" i="16"/>
  <c r="F25" i="16"/>
  <c r="S25" i="16"/>
  <c r="G25" i="16"/>
  <c r="U25" i="16"/>
  <c r="I25" i="16"/>
  <c r="V25" i="16"/>
  <c r="F27" i="18"/>
  <c r="T27" i="18"/>
  <c r="G27" i="18"/>
  <c r="U27" i="18"/>
  <c r="I27" i="18"/>
  <c r="K27" i="18"/>
  <c r="L27" i="18"/>
  <c r="M27" i="18"/>
  <c r="D27" i="18"/>
  <c r="R27" i="18"/>
  <c r="C27" i="18"/>
  <c r="E27" i="18"/>
  <c r="H27" i="18"/>
  <c r="J27" i="18"/>
  <c r="P27" i="18"/>
  <c r="Q27" i="18"/>
  <c r="S27" i="18"/>
  <c r="L28" i="18"/>
  <c r="M28" i="18"/>
  <c r="C28" i="18"/>
  <c r="Q28" i="18"/>
  <c r="E28" i="18"/>
  <c r="S28" i="18"/>
  <c r="F28" i="18"/>
  <c r="T28" i="18"/>
  <c r="G28" i="18"/>
  <c r="U28" i="18"/>
  <c r="J28" i="18"/>
  <c r="H28" i="18"/>
  <c r="I28" i="18"/>
  <c r="K28" i="18"/>
  <c r="P28" i="18"/>
  <c r="R28" i="18"/>
  <c r="D28" i="18"/>
  <c r="C27" i="3"/>
  <c r="Q27" i="3"/>
  <c r="D27" i="3"/>
  <c r="R27" i="3"/>
  <c r="E27" i="3"/>
  <c r="S27" i="3"/>
  <c r="F27" i="3"/>
  <c r="T27" i="3"/>
  <c r="I27" i="3"/>
  <c r="J27" i="3"/>
  <c r="K27" i="3"/>
  <c r="L27" i="3"/>
  <c r="M27" i="3"/>
  <c r="G27" i="3"/>
  <c r="H27" i="3"/>
  <c r="P27" i="3"/>
  <c r="U27" i="3"/>
  <c r="G27" i="17"/>
  <c r="U27" i="17"/>
  <c r="I27" i="17"/>
  <c r="E27" i="17"/>
  <c r="F27" i="17"/>
  <c r="H27" i="17"/>
  <c r="J27" i="17"/>
  <c r="K27" i="17"/>
  <c r="L27" i="17"/>
  <c r="M27" i="17"/>
  <c r="P27" i="17"/>
  <c r="Q27" i="17"/>
  <c r="R27" i="17"/>
  <c r="C27" i="17"/>
  <c r="D27" i="17"/>
  <c r="S27" i="17"/>
  <c r="T27" i="17"/>
  <c r="I28" i="3"/>
  <c r="J28" i="3"/>
  <c r="K28" i="3"/>
  <c r="L28" i="3"/>
  <c r="C28" i="3"/>
  <c r="Q28" i="3"/>
  <c r="D28" i="3"/>
  <c r="R28" i="3"/>
  <c r="E28" i="3"/>
  <c r="S28" i="3"/>
  <c r="F28" i="3"/>
  <c r="T28" i="3"/>
  <c r="G28" i="3"/>
  <c r="U28" i="3"/>
  <c r="H28" i="3"/>
  <c r="M28" i="3"/>
  <c r="P28" i="3"/>
  <c r="K15" i="4"/>
  <c r="J15" i="4"/>
  <c r="N15" i="4"/>
  <c r="M28" i="17"/>
  <c r="Q28" i="17"/>
  <c r="C28" i="17"/>
  <c r="R28" i="17"/>
  <c r="D28" i="17"/>
  <c r="S28" i="17"/>
  <c r="E28" i="17"/>
  <c r="T28" i="17"/>
  <c r="F28" i="17"/>
  <c r="U28" i="17"/>
  <c r="G28" i="17"/>
  <c r="H28" i="17"/>
  <c r="I28" i="17"/>
  <c r="J28" i="17"/>
  <c r="K28" i="17"/>
  <c r="L28" i="17"/>
  <c r="P28" i="17"/>
  <c r="N26" i="16"/>
  <c r="AB26" i="16"/>
  <c r="F26" i="16"/>
  <c r="S26" i="16"/>
  <c r="G26" i="16"/>
  <c r="T26" i="16"/>
  <c r="H26" i="16"/>
  <c r="U26" i="16"/>
  <c r="I26" i="16"/>
  <c r="V26" i="16"/>
  <c r="J26" i="16"/>
  <c r="W26" i="16"/>
  <c r="K26" i="16"/>
  <c r="X26" i="16"/>
  <c r="L26" i="16"/>
  <c r="Y26" i="16"/>
  <c r="M26" i="16"/>
  <c r="AC26" i="16"/>
  <c r="O26" i="16"/>
  <c r="AD26" i="16"/>
  <c r="C26" i="16"/>
  <c r="P26" i="16"/>
  <c r="AE26" i="16"/>
  <c r="D26" i="16"/>
  <c r="Q26" i="16"/>
  <c r="AF26" i="16"/>
  <c r="E26" i="16"/>
  <c r="R26" i="16"/>
  <c r="AG26" i="16"/>
  <c r="B27" i="1"/>
  <c r="B27" i="15"/>
  <c r="B27" i="16"/>
  <c r="K26" i="15"/>
  <c r="W26" i="15"/>
  <c r="L26" i="15"/>
  <c r="X26" i="15"/>
  <c r="M26" i="15"/>
  <c r="Y26" i="15"/>
  <c r="N26" i="15"/>
  <c r="AB26" i="15"/>
  <c r="C26" i="15"/>
  <c r="O26" i="15"/>
  <c r="AC26" i="15"/>
  <c r="D26" i="15"/>
  <c r="P26" i="15"/>
  <c r="AD26" i="15"/>
  <c r="E26" i="15"/>
  <c r="Q26" i="15"/>
  <c r="AE26" i="15"/>
  <c r="F26" i="15"/>
  <c r="R26" i="15"/>
  <c r="AF26" i="15"/>
  <c r="G26" i="15"/>
  <c r="S26" i="15"/>
  <c r="AG26" i="15"/>
  <c r="H26" i="15"/>
  <c r="T26" i="15"/>
  <c r="J26" i="15"/>
  <c r="U26" i="15"/>
  <c r="V26" i="15"/>
  <c r="I26" i="15"/>
  <c r="B28" i="15"/>
  <c r="B28" i="16"/>
  <c r="B28" i="1"/>
  <c r="K26" i="1"/>
  <c r="W26" i="1"/>
  <c r="L26" i="1"/>
  <c r="X26" i="1"/>
  <c r="M26" i="1"/>
  <c r="Y26" i="1"/>
  <c r="P26" i="1"/>
  <c r="AG26" i="1"/>
  <c r="Q26" i="1"/>
  <c r="C26" i="1"/>
  <c r="R26" i="1"/>
  <c r="D26" i="1"/>
  <c r="S26" i="1"/>
  <c r="E26" i="1"/>
  <c r="T26" i="1"/>
  <c r="F26" i="1"/>
  <c r="U26" i="1"/>
  <c r="G26" i="1"/>
  <c r="V26" i="1"/>
  <c r="H26" i="1"/>
  <c r="AB26" i="1"/>
  <c r="I26" i="1"/>
  <c r="AC26" i="1"/>
  <c r="J26" i="1"/>
  <c r="AD26" i="1"/>
  <c r="N26" i="1"/>
  <c r="O26" i="1"/>
  <c r="AE26" i="1"/>
  <c r="AF26" i="1"/>
  <c r="N30" i="4"/>
  <c r="H27" i="16"/>
  <c r="T27" i="16"/>
  <c r="O27" i="16"/>
  <c r="AD27" i="16"/>
  <c r="C27" i="16"/>
  <c r="P27" i="16"/>
  <c r="AE27" i="16"/>
  <c r="D27" i="16"/>
  <c r="Q27" i="16"/>
  <c r="AF27" i="16"/>
  <c r="E27" i="16"/>
  <c r="R27" i="16"/>
  <c r="AG27" i="16"/>
  <c r="F27" i="16"/>
  <c r="S27" i="16"/>
  <c r="G27" i="16"/>
  <c r="U27" i="16"/>
  <c r="I27" i="16"/>
  <c r="V27" i="16"/>
  <c r="J27" i="16"/>
  <c r="W27" i="16"/>
  <c r="K27" i="16"/>
  <c r="X27" i="16"/>
  <c r="L27" i="16"/>
  <c r="Y27" i="16"/>
  <c r="M27" i="16"/>
  <c r="AB27" i="16"/>
  <c r="N27" i="16"/>
  <c r="AC27" i="16"/>
  <c r="K28" i="1"/>
  <c r="W28" i="1"/>
  <c r="L28" i="1"/>
  <c r="X28" i="1"/>
  <c r="M28" i="1"/>
  <c r="Y28" i="1"/>
  <c r="D28" i="1"/>
  <c r="S28" i="1"/>
  <c r="E28" i="1"/>
  <c r="T28" i="1"/>
  <c r="F28" i="1"/>
  <c r="U28" i="1"/>
  <c r="G28" i="1"/>
  <c r="V28" i="1"/>
  <c r="H28" i="1"/>
  <c r="AB28" i="1"/>
  <c r="I28" i="1"/>
  <c r="AC28" i="1"/>
  <c r="J28" i="1"/>
  <c r="AD28" i="1"/>
  <c r="N28" i="1"/>
  <c r="AE28" i="1"/>
  <c r="O28" i="1"/>
  <c r="AF28" i="1"/>
  <c r="P28" i="1"/>
  <c r="AG28" i="1"/>
  <c r="C28" i="1"/>
  <c r="Q28" i="1"/>
  <c r="R28" i="1"/>
  <c r="B29" i="17"/>
  <c r="B29" i="3"/>
  <c r="B29" i="18"/>
  <c r="N28" i="16"/>
  <c r="AB28" i="16"/>
  <c r="K28" i="16"/>
  <c r="X28" i="16"/>
  <c r="L28" i="16"/>
  <c r="Y28" i="16"/>
  <c r="M28" i="16"/>
  <c r="AC28" i="16"/>
  <c r="O28" i="16"/>
  <c r="AD28" i="16"/>
  <c r="C28" i="16"/>
  <c r="P28" i="16"/>
  <c r="AE28" i="16"/>
  <c r="D28" i="16"/>
  <c r="Q28" i="16"/>
  <c r="AF28" i="16"/>
  <c r="E28" i="16"/>
  <c r="R28" i="16"/>
  <c r="AG28" i="16"/>
  <c r="F28" i="16"/>
  <c r="S28" i="16"/>
  <c r="G28" i="16"/>
  <c r="T28" i="16"/>
  <c r="H28" i="16"/>
  <c r="U28" i="16"/>
  <c r="I28" i="16"/>
  <c r="V28" i="16"/>
  <c r="W28" i="16"/>
  <c r="J28" i="16"/>
  <c r="E27" i="1"/>
  <c r="Q27" i="1"/>
  <c r="AE27" i="1"/>
  <c r="F27" i="1"/>
  <c r="R27" i="1"/>
  <c r="AF27" i="1"/>
  <c r="G27" i="1"/>
  <c r="S27" i="1"/>
  <c r="AG27" i="1"/>
  <c r="P27" i="1"/>
  <c r="T27" i="1"/>
  <c r="C27" i="1"/>
  <c r="U27" i="1"/>
  <c r="D27" i="1"/>
  <c r="V27" i="1"/>
  <c r="H27" i="1"/>
  <c r="W27" i="1"/>
  <c r="I27" i="1"/>
  <c r="X27" i="1"/>
  <c r="J27" i="1"/>
  <c r="Y27" i="1"/>
  <c r="K27" i="1"/>
  <c r="AB27" i="1"/>
  <c r="L27" i="1"/>
  <c r="AC27" i="1"/>
  <c r="M27" i="1"/>
  <c r="AD27" i="1"/>
  <c r="N27" i="1"/>
  <c r="O27" i="1"/>
  <c r="K28" i="15"/>
  <c r="W28" i="15"/>
  <c r="L28" i="15"/>
  <c r="X28" i="15"/>
  <c r="M28" i="15"/>
  <c r="Y28" i="15"/>
  <c r="N28" i="15"/>
  <c r="AB28" i="15"/>
  <c r="C28" i="15"/>
  <c r="O28" i="15"/>
  <c r="AC28" i="15"/>
  <c r="D28" i="15"/>
  <c r="P28" i="15"/>
  <c r="AD28" i="15"/>
  <c r="E28" i="15"/>
  <c r="Q28" i="15"/>
  <c r="AE28" i="15"/>
  <c r="F28" i="15"/>
  <c r="R28" i="15"/>
  <c r="AF28" i="15"/>
  <c r="G28" i="15"/>
  <c r="S28" i="15"/>
  <c r="AG28" i="15"/>
  <c r="H28" i="15"/>
  <c r="T28" i="15"/>
  <c r="V28" i="15"/>
  <c r="I28" i="15"/>
  <c r="J28" i="15"/>
  <c r="U28" i="15"/>
  <c r="B29" i="15"/>
  <c r="B29" i="1"/>
  <c r="B29" i="16"/>
  <c r="E27" i="15"/>
  <c r="Q27" i="15"/>
  <c r="AE27" i="15"/>
  <c r="F27" i="15"/>
  <c r="R27" i="15"/>
  <c r="AF27" i="15"/>
  <c r="G27" i="15"/>
  <c r="S27" i="15"/>
  <c r="AG27" i="15"/>
  <c r="H27" i="15"/>
  <c r="T27" i="15"/>
  <c r="I27" i="15"/>
  <c r="U27" i="15"/>
  <c r="J27" i="15"/>
  <c r="V27" i="15"/>
  <c r="K27" i="15"/>
  <c r="W27" i="15"/>
  <c r="L27" i="15"/>
  <c r="X27" i="15"/>
  <c r="M27" i="15"/>
  <c r="Y27" i="15"/>
  <c r="N27" i="15"/>
  <c r="AB27" i="15"/>
  <c r="D27" i="15"/>
  <c r="O27" i="15"/>
  <c r="P27" i="15"/>
  <c r="AC27" i="15"/>
  <c r="AD27" i="15"/>
  <c r="C27" i="15"/>
  <c r="E29" i="1"/>
  <c r="Q29" i="1"/>
  <c r="AE29" i="1"/>
  <c r="AE30" i="1"/>
  <c r="F29" i="1"/>
  <c r="R29" i="1"/>
  <c r="AF29" i="1"/>
  <c r="AF30" i="1"/>
  <c r="G29" i="1"/>
  <c r="S29" i="1"/>
  <c r="AG29" i="1"/>
  <c r="AG30" i="1"/>
  <c r="D29" i="1"/>
  <c r="V29" i="1"/>
  <c r="H29" i="1"/>
  <c r="W29" i="1"/>
  <c r="I29" i="1"/>
  <c r="X29" i="1"/>
  <c r="J29" i="1"/>
  <c r="Y29" i="1"/>
  <c r="K29" i="1"/>
  <c r="AB29" i="1"/>
  <c r="AB30" i="1"/>
  <c r="L29" i="1"/>
  <c r="AC29" i="1"/>
  <c r="AC30" i="1"/>
  <c r="M29" i="1"/>
  <c r="AD29" i="1"/>
  <c r="AD30" i="1"/>
  <c r="N29" i="1"/>
  <c r="O29" i="1"/>
  <c r="P29" i="1"/>
  <c r="C29" i="1"/>
  <c r="T29" i="1"/>
  <c r="U29" i="1"/>
  <c r="E29" i="15"/>
  <c r="Q29" i="15"/>
  <c r="AE29" i="15"/>
  <c r="AE30" i="15"/>
  <c r="F29" i="15"/>
  <c r="R29" i="15"/>
  <c r="AF29" i="15"/>
  <c r="AF30" i="15"/>
  <c r="G29" i="15"/>
  <c r="S29" i="15"/>
  <c r="AG29" i="15"/>
  <c r="AG30" i="15"/>
  <c r="H29" i="15"/>
  <c r="T29" i="15"/>
  <c r="J29" i="15"/>
  <c r="V29" i="15"/>
  <c r="K29" i="15"/>
  <c r="W29" i="15"/>
  <c r="L29" i="15"/>
  <c r="X29" i="15"/>
  <c r="M29" i="15"/>
  <c r="Y29" i="15"/>
  <c r="N29" i="15"/>
  <c r="AB29" i="15"/>
  <c r="AB30" i="15"/>
  <c r="C29" i="15"/>
  <c r="D29" i="15"/>
  <c r="O29" i="15"/>
  <c r="P29" i="15"/>
  <c r="U29" i="15"/>
  <c r="AC29" i="15"/>
  <c r="AC30" i="15"/>
  <c r="AD29" i="15"/>
  <c r="AD30" i="15"/>
  <c r="I29" i="15"/>
  <c r="U30" i="16"/>
  <c r="E23" i="22"/>
  <c r="N14" i="5"/>
  <c r="H29" i="16"/>
  <c r="T29" i="16"/>
  <c r="M14" i="5"/>
  <c r="G29" i="16"/>
  <c r="U29" i="16"/>
  <c r="I29" i="16"/>
  <c r="V29" i="16"/>
  <c r="J29" i="16"/>
  <c r="W29" i="16"/>
  <c r="K29" i="16"/>
  <c r="X29" i="16"/>
  <c r="L29" i="16"/>
  <c r="Y29" i="16"/>
  <c r="M29" i="16"/>
  <c r="AB29" i="16"/>
  <c r="AB30" i="16"/>
  <c r="N29" i="16"/>
  <c r="AC29" i="16"/>
  <c r="AC30" i="16"/>
  <c r="O29" i="16"/>
  <c r="AD29" i="16"/>
  <c r="AD30" i="16"/>
  <c r="C29" i="16"/>
  <c r="P29" i="16"/>
  <c r="AE29" i="16"/>
  <c r="AE30" i="16"/>
  <c r="D29" i="16"/>
  <c r="Q29" i="16"/>
  <c r="AF29" i="16"/>
  <c r="AF30" i="16"/>
  <c r="E29" i="16"/>
  <c r="R29" i="16"/>
  <c r="AG29" i="16"/>
  <c r="AG30" i="16"/>
  <c r="F29" i="16"/>
  <c r="S29" i="16"/>
  <c r="S30" i="16"/>
  <c r="E21" i="22"/>
  <c r="T30" i="16"/>
  <c r="E22" i="22"/>
  <c r="F29" i="18"/>
  <c r="T29" i="18"/>
  <c r="T30" i="18"/>
  <c r="G29" i="18"/>
  <c r="U29" i="18"/>
  <c r="U30" i="18"/>
  <c r="I29" i="18"/>
  <c r="K29" i="18"/>
  <c r="L29" i="18"/>
  <c r="M29" i="18"/>
  <c r="D29" i="18"/>
  <c r="R29" i="18"/>
  <c r="R30" i="18"/>
  <c r="S29" i="18"/>
  <c r="S30" i="18"/>
  <c r="C29" i="18"/>
  <c r="E29" i="18"/>
  <c r="H29" i="18"/>
  <c r="J29" i="18"/>
  <c r="P29" i="18"/>
  <c r="P30" i="18"/>
  <c r="Q29" i="18"/>
  <c r="Q30" i="18"/>
  <c r="G29" i="17"/>
  <c r="U29" i="17"/>
  <c r="U30" i="17"/>
  <c r="J29" i="17"/>
  <c r="K29" i="17"/>
  <c r="L29" i="17"/>
  <c r="M29" i="17"/>
  <c r="P29" i="17"/>
  <c r="P30" i="17"/>
  <c r="Q29" i="17"/>
  <c r="Q30" i="17"/>
  <c r="C29" i="17"/>
  <c r="R29" i="17"/>
  <c r="R30" i="17"/>
  <c r="D29" i="17"/>
  <c r="S29" i="17"/>
  <c r="S30" i="17"/>
  <c r="E29" i="17"/>
  <c r="T29" i="17"/>
  <c r="T30" i="17"/>
  <c r="F29" i="17"/>
  <c r="H29" i="17"/>
  <c r="I29" i="17"/>
  <c r="C29" i="3"/>
  <c r="Q29" i="3"/>
  <c r="Q30" i="3"/>
  <c r="D29" i="3"/>
  <c r="R29" i="3"/>
  <c r="R30" i="3"/>
  <c r="E29" i="3"/>
  <c r="S29" i="3"/>
  <c r="S30" i="3"/>
  <c r="F29" i="3"/>
  <c r="T29" i="3"/>
  <c r="T30" i="3"/>
  <c r="I29" i="3"/>
  <c r="J29" i="3"/>
  <c r="K29" i="3"/>
  <c r="L29" i="3"/>
  <c r="M29" i="3"/>
  <c r="U29" i="3"/>
  <c r="U30" i="3"/>
  <c r="G29" i="3"/>
  <c r="P29" i="3"/>
  <c r="P30" i="3"/>
  <c r="H29" i="3"/>
  <c r="H61" i="5"/>
  <c r="E117" i="22"/>
  <c r="D6" i="5"/>
  <c r="C21" i="5"/>
  <c r="D30" i="16"/>
  <c r="E6" i="22"/>
  <c r="Q14" i="5"/>
  <c r="X30" i="16"/>
  <c r="E26" i="22"/>
  <c r="Y30" i="15"/>
  <c r="D27" i="22"/>
  <c r="R12" i="5"/>
  <c r="G30" i="15"/>
  <c r="D9" i="22"/>
  <c r="G5" i="5"/>
  <c r="N30" i="1"/>
  <c r="C16" i="22"/>
  <c r="G10" i="5"/>
  <c r="H30" i="1"/>
  <c r="C10" i="22"/>
  <c r="H4" i="5"/>
  <c r="F49" i="5"/>
  <c r="E94" i="22"/>
  <c r="E47" i="5"/>
  <c r="C93" i="22"/>
  <c r="V30" i="1"/>
  <c r="C24" i="22"/>
  <c r="O10" i="5"/>
  <c r="H30" i="3"/>
  <c r="C65" i="22"/>
  <c r="H34" i="5"/>
  <c r="K30" i="16"/>
  <c r="E13" i="22"/>
  <c r="K6" i="5"/>
  <c r="H36" i="5"/>
  <c r="H30" i="18"/>
  <c r="E65" i="22"/>
  <c r="I14" i="5"/>
  <c r="P30" i="16"/>
  <c r="E18" i="22"/>
  <c r="W30" i="16"/>
  <c r="E25" i="22"/>
  <c r="E52" i="22"/>
  <c r="P14" i="5"/>
  <c r="I30" i="15"/>
  <c r="D11" i="22"/>
  <c r="I5" i="5"/>
  <c r="H20" i="5"/>
  <c r="Q12" i="5"/>
  <c r="X30" i="15"/>
  <c r="D26" i="22"/>
  <c r="K12" i="5"/>
  <c r="R30" i="15"/>
  <c r="D20" i="22"/>
  <c r="M4" i="5"/>
  <c r="L19" i="5"/>
  <c r="M30" i="1"/>
  <c r="C15" i="22"/>
  <c r="D30" i="1"/>
  <c r="C6" i="22"/>
  <c r="D4" i="5"/>
  <c r="M30" i="15"/>
  <c r="D15" i="22"/>
  <c r="M5" i="5"/>
  <c r="E54" i="22"/>
  <c r="E50" i="22"/>
  <c r="G30" i="3"/>
  <c r="C64" i="22"/>
  <c r="G34" i="5"/>
  <c r="E48" i="5"/>
  <c r="D93" i="22"/>
  <c r="D103" i="22"/>
  <c r="E53" i="22"/>
  <c r="D48" i="5"/>
  <c r="D92" i="22"/>
  <c r="W30" i="15"/>
  <c r="D25" i="22"/>
  <c r="P12" i="5"/>
  <c r="F48" i="5"/>
  <c r="E54" i="5"/>
  <c r="D94" i="22"/>
  <c r="D104" i="22"/>
  <c r="L30" i="1"/>
  <c r="C14" i="22"/>
  <c r="L4" i="5"/>
  <c r="L10" i="5"/>
  <c r="S30" i="1"/>
  <c r="C21" i="22"/>
  <c r="G48" i="5"/>
  <c r="F54" i="5"/>
  <c r="D95" i="22"/>
  <c r="D105" i="22"/>
  <c r="E36" i="5"/>
  <c r="E30" i="18"/>
  <c r="E62" i="22"/>
  <c r="L30" i="15"/>
  <c r="D14" i="22"/>
  <c r="D41" i="22"/>
  <c r="L5" i="5"/>
  <c r="D59" i="5"/>
  <c r="C113" i="22"/>
  <c r="C30" i="3"/>
  <c r="C60" i="22"/>
  <c r="C34" i="5"/>
  <c r="I6" i="5"/>
  <c r="I30" i="16"/>
  <c r="E11" i="22"/>
  <c r="Q30" i="15"/>
  <c r="D19" i="22"/>
  <c r="J12" i="5"/>
  <c r="F6" i="5"/>
  <c r="F30" i="16"/>
  <c r="E8" i="22"/>
  <c r="P30" i="15"/>
  <c r="D18" i="22"/>
  <c r="I12" i="5"/>
  <c r="V30" i="15"/>
  <c r="D24" i="22"/>
  <c r="O12" i="5"/>
  <c r="E30" i="15"/>
  <c r="D7" i="22"/>
  <c r="E5" i="5"/>
  <c r="K30" i="1"/>
  <c r="C13" i="22"/>
  <c r="K4" i="5"/>
  <c r="G47" i="5"/>
  <c r="F53" i="5"/>
  <c r="C95" i="22"/>
  <c r="G36" i="5"/>
  <c r="G30" i="18"/>
  <c r="E64" i="22"/>
  <c r="E79" i="22"/>
  <c r="C35" i="5"/>
  <c r="C30" i="17"/>
  <c r="D60" i="22"/>
  <c r="F36" i="5"/>
  <c r="F30" i="18"/>
  <c r="E63" i="22"/>
  <c r="E78" i="22"/>
  <c r="H47" i="5"/>
  <c r="C96" i="22"/>
  <c r="E49" i="5"/>
  <c r="E93" i="22"/>
  <c r="G30" i="1"/>
  <c r="C9" i="22"/>
  <c r="G4" i="5"/>
  <c r="E61" i="5"/>
  <c r="E114" i="22"/>
  <c r="E124" i="22"/>
  <c r="D36" i="5"/>
  <c r="D30" i="18"/>
  <c r="E61" i="22"/>
  <c r="H49" i="5"/>
  <c r="G55" i="5"/>
  <c r="E96" i="22"/>
  <c r="E106" i="22"/>
  <c r="G14" i="5"/>
  <c r="N30" i="16"/>
  <c r="E16" i="22"/>
  <c r="G6" i="5"/>
  <c r="G30" i="16"/>
  <c r="E9" i="22"/>
  <c r="O30" i="15"/>
  <c r="D17" i="22"/>
  <c r="H12" i="5"/>
  <c r="J30" i="15"/>
  <c r="D12" i="22"/>
  <c r="J5" i="5"/>
  <c r="I20" i="5"/>
  <c r="N10" i="5"/>
  <c r="U30" i="1"/>
  <c r="C23" i="22"/>
  <c r="Y30" i="1"/>
  <c r="C27" i="22"/>
  <c r="R10" i="5"/>
  <c r="K10" i="5"/>
  <c r="R30" i="1"/>
  <c r="C20" i="22"/>
  <c r="C61" i="5"/>
  <c r="E112" i="22"/>
  <c r="J36" i="5"/>
  <c r="J30" i="18"/>
  <c r="E67" i="22"/>
  <c r="E82" i="22"/>
  <c r="G61" i="5"/>
  <c r="E116" i="22"/>
  <c r="E126" i="22"/>
  <c r="C30" i="16"/>
  <c r="E5" i="22"/>
  <c r="E48" i="22"/>
  <c r="C6" i="5"/>
  <c r="M29" i="5"/>
  <c r="F30" i="15"/>
  <c r="D8" i="22"/>
  <c r="F5" i="5"/>
  <c r="E20" i="5"/>
  <c r="C60" i="5"/>
  <c r="D112" i="22"/>
  <c r="M30" i="17"/>
  <c r="D70" i="22"/>
  <c r="M35" i="5"/>
  <c r="L41" i="5"/>
  <c r="C47" i="5"/>
  <c r="C53" i="5"/>
  <c r="C91" i="22"/>
  <c r="D49" i="5"/>
  <c r="E92" i="22"/>
  <c r="F30" i="17"/>
  <c r="D63" i="22"/>
  <c r="D78" i="22"/>
  <c r="F35" i="5"/>
  <c r="C49" i="5"/>
  <c r="C55" i="5"/>
  <c r="E91" i="22"/>
  <c r="E102" i="22"/>
  <c r="Q29" i="5"/>
  <c r="D30" i="15"/>
  <c r="D6" i="22"/>
  <c r="D5" i="5"/>
  <c r="C20" i="5"/>
  <c r="M12" i="5"/>
  <c r="T30" i="15"/>
  <c r="D22" i="22"/>
  <c r="M10" i="5"/>
  <c r="T30" i="1"/>
  <c r="C22" i="22"/>
  <c r="J30" i="1"/>
  <c r="C12" i="22"/>
  <c r="J4" i="5"/>
  <c r="F4" i="5"/>
  <c r="F30" i="1"/>
  <c r="C8" i="22"/>
  <c r="H30" i="17"/>
  <c r="D65" i="22"/>
  <c r="H35" i="5"/>
  <c r="M36" i="5"/>
  <c r="M30" i="18"/>
  <c r="E70" i="22"/>
  <c r="I30" i="3"/>
  <c r="C66" i="22"/>
  <c r="I34" i="5"/>
  <c r="H40" i="5"/>
  <c r="G60" i="5"/>
  <c r="D116" i="22"/>
  <c r="H60" i="5"/>
  <c r="G66" i="5"/>
  <c r="D117" i="22"/>
  <c r="L36" i="5"/>
  <c r="L30" i="18"/>
  <c r="E69" i="22"/>
  <c r="E84" i="22"/>
  <c r="E30" i="16"/>
  <c r="E7" i="22"/>
  <c r="E6" i="5"/>
  <c r="M6" i="5"/>
  <c r="M30" i="16"/>
  <c r="E15" i="22"/>
  <c r="H6" i="5"/>
  <c r="G21" i="5"/>
  <c r="H30" i="16"/>
  <c r="E10" i="22"/>
  <c r="C5" i="5"/>
  <c r="C30" i="15"/>
  <c r="D5" i="22"/>
  <c r="H5" i="5"/>
  <c r="G20" i="5"/>
  <c r="H30" i="15"/>
  <c r="D10" i="22"/>
  <c r="C4" i="5"/>
  <c r="C30" i="1"/>
  <c r="C5" i="22"/>
  <c r="Q10" i="5"/>
  <c r="X30" i="1"/>
  <c r="C26" i="22"/>
  <c r="F47" i="5"/>
  <c r="C94" i="22"/>
  <c r="F59" i="5"/>
  <c r="E65" i="5"/>
  <c r="C115" i="22"/>
  <c r="E60" i="5"/>
  <c r="D114" i="22"/>
  <c r="E59" i="5"/>
  <c r="D65" i="5"/>
  <c r="C114" i="22"/>
  <c r="D60" i="5"/>
  <c r="D113" i="22"/>
  <c r="J6" i="5"/>
  <c r="J30" i="16"/>
  <c r="E12" i="22"/>
  <c r="H59" i="5"/>
  <c r="C117" i="22"/>
  <c r="V30" i="16"/>
  <c r="E24" i="22"/>
  <c r="O14" i="5"/>
  <c r="F61" i="5"/>
  <c r="E115" i="22"/>
  <c r="E125" i="22"/>
  <c r="N12" i="5"/>
  <c r="U30" i="15"/>
  <c r="D23" i="22"/>
  <c r="L30" i="3"/>
  <c r="C69" i="22"/>
  <c r="L34" i="5"/>
  <c r="K40" i="5"/>
  <c r="L30" i="17"/>
  <c r="D69" i="22"/>
  <c r="D84" i="22"/>
  <c r="L35" i="5"/>
  <c r="K30" i="3"/>
  <c r="C68" i="22"/>
  <c r="K34" i="5"/>
  <c r="J40" i="5"/>
  <c r="J30" i="3"/>
  <c r="C67" i="22"/>
  <c r="J34" i="5"/>
  <c r="I40" i="5"/>
  <c r="G59" i="5"/>
  <c r="F65" i="5"/>
  <c r="C116" i="22"/>
  <c r="K36" i="5"/>
  <c r="K30" i="18"/>
  <c r="E68" i="22"/>
  <c r="E83" i="22"/>
  <c r="G49" i="5"/>
  <c r="F55" i="5"/>
  <c r="E95" i="22"/>
  <c r="E105" i="22"/>
  <c r="R14" i="5"/>
  <c r="R29" i="5"/>
  <c r="Y30" i="16"/>
  <c r="E27" i="22"/>
  <c r="L14" i="5"/>
  <c r="C48" i="5"/>
  <c r="C54" i="5"/>
  <c r="D91" i="22"/>
  <c r="D102" i="22"/>
  <c r="H48" i="5"/>
  <c r="G54" i="5"/>
  <c r="D96" i="22"/>
  <c r="D106" i="22"/>
  <c r="P30" i="1"/>
  <c r="C18" i="22"/>
  <c r="I10" i="5"/>
  <c r="I30" i="1"/>
  <c r="C11" i="22"/>
  <c r="I4" i="5"/>
  <c r="H19" i="5"/>
  <c r="J10" i="5"/>
  <c r="Q30" i="1"/>
  <c r="C19" i="22"/>
  <c r="D30" i="17"/>
  <c r="D61" i="22"/>
  <c r="D76" i="22"/>
  <c r="D35" i="5"/>
  <c r="E30" i="3"/>
  <c r="C62" i="22"/>
  <c r="E34" i="5"/>
  <c r="D40" i="5"/>
  <c r="C59" i="5"/>
  <c r="C65" i="5"/>
  <c r="C112" i="22"/>
  <c r="D30" i="3"/>
  <c r="C61" i="22"/>
  <c r="D34" i="5"/>
  <c r="C40" i="5"/>
  <c r="D47" i="5"/>
  <c r="C92" i="22"/>
  <c r="C36" i="5"/>
  <c r="C30" i="18"/>
  <c r="E60" i="22"/>
  <c r="M30" i="3"/>
  <c r="C70" i="22"/>
  <c r="M34" i="5"/>
  <c r="H14" i="5"/>
  <c r="O30" i="16"/>
  <c r="E17" i="22"/>
  <c r="K5" i="5"/>
  <c r="J20" i="5"/>
  <c r="K30" i="15"/>
  <c r="D13" i="22"/>
  <c r="I30" i="17"/>
  <c r="D66" i="22"/>
  <c r="D81" i="22"/>
  <c r="I35" i="5"/>
  <c r="H41" i="5"/>
  <c r="K30" i="17"/>
  <c r="D68" i="22"/>
  <c r="D83" i="22"/>
  <c r="K35" i="5"/>
  <c r="J41" i="5"/>
  <c r="J30" i="17"/>
  <c r="D67" i="22"/>
  <c r="D82" i="22"/>
  <c r="J35" i="5"/>
  <c r="K14" i="5"/>
  <c r="R30" i="16"/>
  <c r="E20" i="22"/>
  <c r="E35" i="5"/>
  <c r="E30" i="17"/>
  <c r="D62" i="22"/>
  <c r="D77" i="22"/>
  <c r="G30" i="17"/>
  <c r="D64" i="22"/>
  <c r="D79" i="22"/>
  <c r="G35" i="5"/>
  <c r="F30" i="3"/>
  <c r="C63" i="22"/>
  <c r="F34" i="5"/>
  <c r="E40" i="5"/>
  <c r="F60" i="5"/>
  <c r="D115" i="22"/>
  <c r="D61" i="5"/>
  <c r="E113" i="22"/>
  <c r="I36" i="5"/>
  <c r="I30" i="18"/>
  <c r="E66" i="22"/>
  <c r="E81" i="22"/>
  <c r="Q30" i="16"/>
  <c r="E19" i="22"/>
  <c r="J14" i="5"/>
  <c r="L6" i="5"/>
  <c r="K21" i="5"/>
  <c r="L30" i="16"/>
  <c r="E14" i="22"/>
  <c r="N30" i="15"/>
  <c r="D16" i="22"/>
  <c r="G12" i="5"/>
  <c r="S30" i="15"/>
  <c r="D21" i="22"/>
  <c r="L12" i="5"/>
  <c r="O30" i="1"/>
  <c r="C17" i="22"/>
  <c r="H10" i="5"/>
  <c r="P10" i="5"/>
  <c r="W30" i="1"/>
  <c r="C25" i="22"/>
  <c r="E30" i="1"/>
  <c r="C7" i="22"/>
  <c r="E4" i="5"/>
  <c r="D19" i="5"/>
  <c r="F12" i="5"/>
  <c r="F13" i="5"/>
  <c r="F92" i="22"/>
  <c r="G92" i="22"/>
  <c r="H92" i="22"/>
  <c r="J16" i="21"/>
  <c r="D50" i="5"/>
  <c r="F69" i="22"/>
  <c r="G69" i="22"/>
  <c r="I69" i="22"/>
  <c r="H69" i="22"/>
  <c r="F24" i="21"/>
  <c r="L37" i="5"/>
  <c r="C84" i="22"/>
  <c r="K42" i="5"/>
  <c r="E19" i="5"/>
  <c r="D35" i="22"/>
  <c r="F27" i="22"/>
  <c r="G27" i="22"/>
  <c r="I27" i="22"/>
  <c r="H27" i="22"/>
  <c r="E42" i="5"/>
  <c r="D38" i="22"/>
  <c r="F24" i="22"/>
  <c r="G24" i="22"/>
  <c r="I24" i="22"/>
  <c r="H24" i="22"/>
  <c r="C29" i="21"/>
  <c r="F16" i="5"/>
  <c r="C44" i="22"/>
  <c r="C46" i="22"/>
  <c r="G17" i="22"/>
  <c r="I17" i="22"/>
  <c r="H17" i="22"/>
  <c r="F17" i="22"/>
  <c r="F11" i="5"/>
  <c r="F10" i="5"/>
  <c r="L27" i="5"/>
  <c r="P27" i="5"/>
  <c r="D125" i="22"/>
  <c r="D48" i="22"/>
  <c r="D52" i="22"/>
  <c r="E66" i="5"/>
  <c r="F11" i="22"/>
  <c r="G11" i="22"/>
  <c r="I11" i="22"/>
  <c r="H11" i="22"/>
  <c r="C21" i="21"/>
  <c r="I7" i="5"/>
  <c r="H22" i="5"/>
  <c r="C38" i="22"/>
  <c r="D54" i="22"/>
  <c r="D50" i="22"/>
  <c r="C124" i="22"/>
  <c r="F114" i="22"/>
  <c r="G114" i="22"/>
  <c r="I114" i="22"/>
  <c r="H114" i="22"/>
  <c r="M17" i="21"/>
  <c r="D37" i="22"/>
  <c r="D127" i="22"/>
  <c r="I19" i="5"/>
  <c r="E41" i="5"/>
  <c r="F23" i="22"/>
  <c r="G23" i="22"/>
  <c r="H23" i="22"/>
  <c r="C50" i="22"/>
  <c r="C54" i="22"/>
  <c r="E76" i="22"/>
  <c r="D12" i="5"/>
  <c r="D13" i="5"/>
  <c r="K20" i="5"/>
  <c r="L20" i="5"/>
  <c r="H93" i="22"/>
  <c r="J17" i="21"/>
  <c r="C103" i="22"/>
  <c r="F93" i="22"/>
  <c r="G93" i="22"/>
  <c r="C39" i="22"/>
  <c r="F12" i="22"/>
  <c r="G12" i="22"/>
  <c r="H12" i="22"/>
  <c r="C22" i="21"/>
  <c r="J7" i="5"/>
  <c r="C42" i="5"/>
  <c r="D42" i="22"/>
  <c r="D53" i="5"/>
  <c r="N29" i="5"/>
  <c r="D10" i="5"/>
  <c r="D11" i="5"/>
  <c r="R25" i="5"/>
  <c r="N25" i="5"/>
  <c r="C78" i="22"/>
  <c r="G63" i="22"/>
  <c r="I63" i="22"/>
  <c r="H63" i="22"/>
  <c r="F18" i="21"/>
  <c r="F37" i="5"/>
  <c r="F63" i="22"/>
  <c r="C76" i="22"/>
  <c r="F61" i="22"/>
  <c r="G61" i="22"/>
  <c r="I61" i="22"/>
  <c r="H61" i="22"/>
  <c r="F16" i="21"/>
  <c r="D37" i="5"/>
  <c r="F116" i="22"/>
  <c r="G116" i="22"/>
  <c r="I116" i="22"/>
  <c r="H116" i="22"/>
  <c r="M19" i="21"/>
  <c r="C126" i="22"/>
  <c r="D124" i="22"/>
  <c r="D126" i="22"/>
  <c r="C49" i="22"/>
  <c r="F22" i="22"/>
  <c r="H22" i="22"/>
  <c r="C53" i="22"/>
  <c r="G22" i="22"/>
  <c r="I22" i="22"/>
  <c r="E35" i="22"/>
  <c r="E77" i="22"/>
  <c r="C19" i="5"/>
  <c r="E104" i="22"/>
  <c r="I27" i="5"/>
  <c r="C13" i="5"/>
  <c r="C12" i="5"/>
  <c r="G27" i="5"/>
  <c r="N27" i="5"/>
  <c r="R27" i="5"/>
  <c r="D43" i="22"/>
  <c r="D45" i="22"/>
  <c r="F18" i="22"/>
  <c r="G18" i="22"/>
  <c r="I18" i="22"/>
  <c r="H18" i="22"/>
  <c r="C27" i="21"/>
  <c r="D16" i="5"/>
  <c r="E41" i="22"/>
  <c r="F41" i="5"/>
  <c r="D40" i="22"/>
  <c r="F112" i="22"/>
  <c r="C123" i="22"/>
  <c r="G112" i="22"/>
  <c r="H112" i="22"/>
  <c r="M15" i="21"/>
  <c r="E67" i="5"/>
  <c r="D66" i="5"/>
  <c r="F66" i="5"/>
  <c r="Q25" i="5"/>
  <c r="M25" i="5"/>
  <c r="F67" i="5"/>
  <c r="D39" i="22"/>
  <c r="D67" i="5"/>
  <c r="F42" i="5"/>
  <c r="E21" i="5"/>
  <c r="D42" i="5"/>
  <c r="F6" i="22"/>
  <c r="G6" i="22"/>
  <c r="I6" i="22"/>
  <c r="H6" i="22"/>
  <c r="C16" i="21"/>
  <c r="D7" i="5"/>
  <c r="C22" i="5"/>
  <c r="C33" i="22"/>
  <c r="D15" i="5"/>
  <c r="D14" i="5"/>
  <c r="E55" i="5"/>
  <c r="J42" i="5"/>
  <c r="F15" i="5"/>
  <c r="F14" i="5"/>
  <c r="F115" i="22"/>
  <c r="C125" i="22"/>
  <c r="G115" i="22"/>
  <c r="I115" i="22"/>
  <c r="H115" i="22"/>
  <c r="M18" i="21"/>
  <c r="E37" i="22"/>
  <c r="D49" i="22"/>
  <c r="D53" i="22"/>
  <c r="F91" i="22"/>
  <c r="H91" i="22"/>
  <c r="J15" i="21"/>
  <c r="G91" i="22"/>
  <c r="C102" i="22"/>
  <c r="H27" i="5"/>
  <c r="J27" i="5"/>
  <c r="F19" i="5"/>
  <c r="F95" i="22"/>
  <c r="H95" i="22"/>
  <c r="J19" i="21"/>
  <c r="G95" i="22"/>
  <c r="I95" i="22"/>
  <c r="C105" i="22"/>
  <c r="F15" i="22"/>
  <c r="G15" i="22"/>
  <c r="I15" i="22"/>
  <c r="H15" i="22"/>
  <c r="C25" i="21"/>
  <c r="M7" i="5"/>
  <c r="L22" i="5"/>
  <c r="C42" i="22"/>
  <c r="E80" i="22"/>
  <c r="G19" i="5"/>
  <c r="E33" i="22"/>
  <c r="F8" i="22"/>
  <c r="G8" i="22"/>
  <c r="I8" i="22"/>
  <c r="H8" i="22"/>
  <c r="C18" i="21"/>
  <c r="F7" i="5"/>
  <c r="E22" i="5"/>
  <c r="C35" i="22"/>
  <c r="E49" i="22"/>
  <c r="G62" i="22"/>
  <c r="H62" i="22"/>
  <c r="F17" i="21"/>
  <c r="E37" i="5"/>
  <c r="D43" i="5"/>
  <c r="F62" i="22"/>
  <c r="C77" i="22"/>
  <c r="E85" i="22"/>
  <c r="E123" i="22"/>
  <c r="J19" i="5"/>
  <c r="E38" i="22"/>
  <c r="H21" i="22"/>
  <c r="F21" i="22"/>
  <c r="C52" i="22"/>
  <c r="G21" i="22"/>
  <c r="C48" i="22"/>
  <c r="D51" i="22"/>
  <c r="D47" i="22"/>
  <c r="J21" i="5"/>
  <c r="C11" i="5"/>
  <c r="I25" i="5"/>
  <c r="C10" i="5"/>
  <c r="G25" i="5"/>
  <c r="E127" i="22"/>
  <c r="F66" i="22"/>
  <c r="H66" i="22"/>
  <c r="F21" i="21"/>
  <c r="I37" i="5"/>
  <c r="H43" i="5"/>
  <c r="C81" i="22"/>
  <c r="G66" i="22"/>
  <c r="D44" i="22"/>
  <c r="D46" i="22"/>
  <c r="C34" i="22"/>
  <c r="F7" i="22"/>
  <c r="G7" i="22"/>
  <c r="I7" i="22"/>
  <c r="H7" i="22"/>
  <c r="C17" i="21"/>
  <c r="E7" i="5"/>
  <c r="H29" i="5"/>
  <c r="J29" i="5"/>
  <c r="C127" i="22"/>
  <c r="F117" i="22"/>
  <c r="G117" i="22"/>
  <c r="H117" i="22"/>
  <c r="M20" i="21"/>
  <c r="E103" i="22"/>
  <c r="E47" i="22"/>
  <c r="E51" i="22"/>
  <c r="L40" i="5"/>
  <c r="C41" i="5"/>
  <c r="L29" i="5"/>
  <c r="P29" i="5"/>
  <c r="C83" i="22"/>
  <c r="H68" i="22"/>
  <c r="F23" i="21"/>
  <c r="K37" i="5"/>
  <c r="J43" i="5"/>
  <c r="F68" i="22"/>
  <c r="G68" i="22"/>
  <c r="G65" i="5"/>
  <c r="E53" i="5"/>
  <c r="L21" i="5"/>
  <c r="L42" i="5"/>
  <c r="D33" i="22"/>
  <c r="D85" i="22"/>
  <c r="C67" i="5"/>
  <c r="F21" i="5"/>
  <c r="D55" i="5"/>
  <c r="F13" i="22"/>
  <c r="G13" i="22"/>
  <c r="I13" i="22"/>
  <c r="H13" i="22"/>
  <c r="C23" i="21"/>
  <c r="K7" i="5"/>
  <c r="J22" i="5"/>
  <c r="C40" i="22"/>
  <c r="H21" i="5"/>
  <c r="P25" i="5"/>
  <c r="L25" i="5"/>
  <c r="D54" i="5"/>
  <c r="E12" i="5"/>
  <c r="E13" i="5"/>
  <c r="O27" i="5"/>
  <c r="K27" i="5"/>
  <c r="E40" i="22"/>
  <c r="G16" i="22"/>
  <c r="I16" i="22"/>
  <c r="H16" i="22"/>
  <c r="C26" i="21"/>
  <c r="C16" i="5"/>
  <c r="C45" i="22"/>
  <c r="F16" i="22"/>
  <c r="C43" i="22"/>
  <c r="G67" i="5"/>
  <c r="F5" i="22"/>
  <c r="G5" i="22"/>
  <c r="I5" i="22"/>
  <c r="H5" i="22"/>
  <c r="C15" i="21"/>
  <c r="C7" i="5"/>
  <c r="F113" i="22"/>
  <c r="G113" i="22"/>
  <c r="I113" i="22"/>
  <c r="H113" i="22"/>
  <c r="M16" i="21"/>
  <c r="D62" i="5"/>
  <c r="E44" i="22"/>
  <c r="E46" i="22"/>
  <c r="M27" i="5"/>
  <c r="Q27" i="5"/>
  <c r="H9" i="22"/>
  <c r="C19" i="21"/>
  <c r="G7" i="5"/>
  <c r="F22" i="5"/>
  <c r="C36" i="22"/>
  <c r="F9" i="22"/>
  <c r="G9" i="22"/>
  <c r="I9" i="22"/>
  <c r="C37" i="22"/>
  <c r="F10" i="22"/>
  <c r="G10" i="22"/>
  <c r="I10" i="22"/>
  <c r="H10" i="22"/>
  <c r="C20" i="21"/>
  <c r="H7" i="5"/>
  <c r="G22" i="5"/>
  <c r="D41" i="5"/>
  <c r="H94" i="22"/>
  <c r="J18" i="21"/>
  <c r="F94" i="22"/>
  <c r="G94" i="22"/>
  <c r="I94" i="22"/>
  <c r="C104" i="22"/>
  <c r="F25" i="22"/>
  <c r="G25" i="22"/>
  <c r="H25" i="22"/>
  <c r="H42" i="5"/>
  <c r="E14" i="5"/>
  <c r="E15" i="5"/>
  <c r="K29" i="5"/>
  <c r="O29" i="5"/>
  <c r="F70" i="22"/>
  <c r="G70" i="22"/>
  <c r="H70" i="22"/>
  <c r="F25" i="21"/>
  <c r="M37" i="5"/>
  <c r="L43" i="5"/>
  <c r="C85" i="22"/>
  <c r="K41" i="5"/>
  <c r="E39" i="22"/>
  <c r="G26" i="22"/>
  <c r="I26" i="22"/>
  <c r="F26" i="22"/>
  <c r="H26" i="22"/>
  <c r="D21" i="5"/>
  <c r="G41" i="5"/>
  <c r="D123" i="22"/>
  <c r="F20" i="22"/>
  <c r="G20" i="22"/>
  <c r="H20" i="22"/>
  <c r="C28" i="21"/>
  <c r="E16" i="5"/>
  <c r="C47" i="22"/>
  <c r="C51" i="22"/>
  <c r="E43" i="22"/>
  <c r="E45" i="22"/>
  <c r="G96" i="22"/>
  <c r="I96" i="22"/>
  <c r="F96" i="22"/>
  <c r="H96" i="22"/>
  <c r="J20" i="21"/>
  <c r="C106" i="22"/>
  <c r="D20" i="5"/>
  <c r="K19" i="5"/>
  <c r="F40" i="5"/>
  <c r="G40" i="5"/>
  <c r="F20" i="5"/>
  <c r="H67" i="22"/>
  <c r="F22" i="21"/>
  <c r="J37" i="5"/>
  <c r="I43" i="5"/>
  <c r="C82" i="22"/>
  <c r="F67" i="22"/>
  <c r="G67" i="22"/>
  <c r="I42" i="5"/>
  <c r="G42" i="5"/>
  <c r="E42" i="22"/>
  <c r="E36" i="22"/>
  <c r="H25" i="5"/>
  <c r="J25" i="5"/>
  <c r="I41" i="5"/>
  <c r="F19" i="22"/>
  <c r="G19" i="22"/>
  <c r="H19" i="22"/>
  <c r="I21" i="5"/>
  <c r="E34" i="22"/>
  <c r="D80" i="22"/>
  <c r="C66" i="5"/>
  <c r="E10" i="5"/>
  <c r="K25" i="5"/>
  <c r="E11" i="5"/>
  <c r="O25" i="5"/>
  <c r="C14" i="5"/>
  <c r="C15" i="5"/>
  <c r="G29" i="5"/>
  <c r="I29" i="5"/>
  <c r="G53" i="5"/>
  <c r="D34" i="22"/>
  <c r="H60" i="22"/>
  <c r="F15" i="21"/>
  <c r="C37" i="5"/>
  <c r="F60" i="22"/>
  <c r="G60" i="22"/>
  <c r="I60" i="22"/>
  <c r="F14" i="22"/>
  <c r="G14" i="22"/>
  <c r="C41" i="22"/>
  <c r="H14" i="22"/>
  <c r="C24" i="21"/>
  <c r="L7" i="5"/>
  <c r="K22" i="5"/>
  <c r="F64" i="22"/>
  <c r="H64" i="22"/>
  <c r="F19" i="21"/>
  <c r="G37" i="5"/>
  <c r="F43" i="5"/>
  <c r="C79" i="22"/>
  <c r="G64" i="22"/>
  <c r="C80" i="22"/>
  <c r="F65" i="22"/>
  <c r="G65" i="22"/>
  <c r="I65" i="22"/>
  <c r="H65" i="22"/>
  <c r="F20" i="21"/>
  <c r="H37" i="5"/>
  <c r="G43" i="5"/>
  <c r="D36" i="22"/>
  <c r="G62" i="5"/>
  <c r="F68" i="5"/>
  <c r="F103" i="22"/>
  <c r="G103" i="22"/>
  <c r="I103" i="22"/>
  <c r="H103" i="22"/>
  <c r="F43" i="22"/>
  <c r="G43" i="22"/>
  <c r="H43" i="22"/>
  <c r="E31" i="5"/>
  <c r="F31" i="5"/>
  <c r="F41" i="22"/>
  <c r="G41" i="22"/>
  <c r="I41" i="22"/>
  <c r="H41" i="22"/>
  <c r="F25" i="5"/>
  <c r="F26" i="5"/>
  <c r="I20" i="22"/>
  <c r="I70" i="22"/>
  <c r="G45" i="22"/>
  <c r="H45" i="22"/>
  <c r="F45" i="22"/>
  <c r="F40" i="22"/>
  <c r="G40" i="22"/>
  <c r="I40" i="22"/>
  <c r="H40" i="22"/>
  <c r="G68" i="5"/>
  <c r="H62" i="5"/>
  <c r="I66" i="22"/>
  <c r="F48" i="22"/>
  <c r="G48" i="22"/>
  <c r="I48" i="22"/>
  <c r="H48" i="22"/>
  <c r="I62" i="22"/>
  <c r="D56" i="5"/>
  <c r="E50" i="5"/>
  <c r="G46" i="22"/>
  <c r="H46" i="22"/>
  <c r="F46" i="22"/>
  <c r="G104" i="22"/>
  <c r="I104" i="22"/>
  <c r="F104" i="22"/>
  <c r="H104" i="22"/>
  <c r="I14" i="22"/>
  <c r="E56" i="5"/>
  <c r="F50" i="5"/>
  <c r="C31" i="5"/>
  <c r="D31" i="5"/>
  <c r="I68" i="22"/>
  <c r="I117" i="22"/>
  <c r="F81" i="22"/>
  <c r="H81" i="22"/>
  <c r="G81" i="22"/>
  <c r="I81" i="22"/>
  <c r="I21" i="22"/>
  <c r="G105" i="22"/>
  <c r="I105" i="22"/>
  <c r="F105" i="22"/>
  <c r="H105" i="22"/>
  <c r="G33" i="22"/>
  <c r="H33" i="22"/>
  <c r="F33" i="22"/>
  <c r="C43" i="5"/>
  <c r="F44" i="22"/>
  <c r="G44" i="22"/>
  <c r="I44" i="22"/>
  <c r="H44" i="22"/>
  <c r="H84" i="22"/>
  <c r="G84" i="22"/>
  <c r="F84" i="22"/>
  <c r="K43" i="5"/>
  <c r="F35" i="22"/>
  <c r="G35" i="22"/>
  <c r="I35" i="22"/>
  <c r="H35" i="22"/>
  <c r="F127" i="22"/>
  <c r="G127" i="22"/>
  <c r="I127" i="22"/>
  <c r="H127" i="22"/>
  <c r="F56" i="5"/>
  <c r="G50" i="5"/>
  <c r="F62" i="5"/>
  <c r="E68" i="5"/>
  <c r="F53" i="22"/>
  <c r="G53" i="22"/>
  <c r="H53" i="22"/>
  <c r="E62" i="5"/>
  <c r="D68" i="5"/>
  <c r="E28" i="5"/>
  <c r="E27" i="5"/>
  <c r="F83" i="22"/>
  <c r="G83" i="22"/>
  <c r="I83" i="22"/>
  <c r="H83" i="22"/>
  <c r="C68" i="5"/>
  <c r="C62" i="5"/>
  <c r="G76" i="22"/>
  <c r="I76" i="22"/>
  <c r="F76" i="22"/>
  <c r="H76" i="22"/>
  <c r="E25" i="5"/>
  <c r="E26" i="5"/>
  <c r="G56" i="5"/>
  <c r="H50" i="5"/>
  <c r="F28" i="5"/>
  <c r="F27" i="5"/>
  <c r="C25" i="5"/>
  <c r="C26" i="5"/>
  <c r="F125" i="22"/>
  <c r="G125" i="22"/>
  <c r="I125" i="22"/>
  <c r="H125" i="22"/>
  <c r="I112" i="22"/>
  <c r="I22" i="5"/>
  <c r="F47" i="22"/>
  <c r="H47" i="22"/>
  <c r="G47" i="22"/>
  <c r="I47" i="22"/>
  <c r="F29" i="5"/>
  <c r="F30" i="5"/>
  <c r="F52" i="22"/>
  <c r="G52" i="22"/>
  <c r="I52" i="22"/>
  <c r="H52" i="22"/>
  <c r="F80" i="22"/>
  <c r="G80" i="22"/>
  <c r="H80" i="22"/>
  <c r="I67" i="22"/>
  <c r="F37" i="22"/>
  <c r="H37" i="22"/>
  <c r="G37" i="22"/>
  <c r="I37" i="22"/>
  <c r="D22" i="5"/>
  <c r="F123" i="22"/>
  <c r="G123" i="22"/>
  <c r="H123" i="22"/>
  <c r="C27" i="5"/>
  <c r="C28" i="5"/>
  <c r="F49" i="22"/>
  <c r="G49" i="22"/>
  <c r="I49" i="22"/>
  <c r="H49" i="22"/>
  <c r="E43" i="5"/>
  <c r="I12" i="22"/>
  <c r="G54" i="22"/>
  <c r="I54" i="22"/>
  <c r="F54" i="22"/>
  <c r="H54" i="22"/>
  <c r="H124" i="22"/>
  <c r="G124" i="22"/>
  <c r="I124" i="22"/>
  <c r="F124" i="22"/>
  <c r="I92" i="22"/>
  <c r="F85" i="22"/>
  <c r="G85" i="22"/>
  <c r="I85" i="22"/>
  <c r="H85" i="22"/>
  <c r="C56" i="5"/>
  <c r="C50" i="5"/>
  <c r="G106" i="22"/>
  <c r="I106" i="22"/>
  <c r="H106" i="22"/>
  <c r="F106" i="22"/>
  <c r="I64" i="22"/>
  <c r="H50" i="22"/>
  <c r="F50" i="22"/>
  <c r="G50" i="22"/>
  <c r="I50" i="22"/>
  <c r="E29" i="5"/>
  <c r="E30" i="5"/>
  <c r="D25" i="5"/>
  <c r="D26" i="5"/>
  <c r="G79" i="22"/>
  <c r="I79" i="22"/>
  <c r="H79" i="22"/>
  <c r="F79" i="22"/>
  <c r="D29" i="5"/>
  <c r="D30" i="5"/>
  <c r="F82" i="22"/>
  <c r="G82" i="22"/>
  <c r="H82" i="22"/>
  <c r="I25" i="22"/>
  <c r="F102" i="22"/>
  <c r="H102" i="22"/>
  <c r="G102" i="22"/>
  <c r="I102" i="22"/>
  <c r="F78" i="22"/>
  <c r="G78" i="22"/>
  <c r="I78" i="22"/>
  <c r="H78" i="22"/>
  <c r="F39" i="22"/>
  <c r="H39" i="22"/>
  <c r="G39" i="22"/>
  <c r="I39" i="22"/>
  <c r="C30" i="5"/>
  <c r="C29" i="5"/>
  <c r="I19" i="22"/>
  <c r="H51" i="22"/>
  <c r="G51" i="22"/>
  <c r="F51" i="22"/>
  <c r="F36" i="22"/>
  <c r="G36" i="22"/>
  <c r="I36" i="22"/>
  <c r="H36" i="22"/>
  <c r="G34" i="22"/>
  <c r="H34" i="22"/>
  <c r="F34" i="22"/>
  <c r="H77" i="22"/>
  <c r="F77" i="22"/>
  <c r="G77" i="22"/>
  <c r="G42" i="22"/>
  <c r="F42" i="22"/>
  <c r="H42" i="22"/>
  <c r="I91" i="22"/>
  <c r="D28" i="5"/>
  <c r="D27" i="5"/>
  <c r="F126" i="22"/>
  <c r="G126" i="22"/>
  <c r="I126" i="22"/>
  <c r="H126" i="22"/>
  <c r="I93" i="22"/>
  <c r="I23" i="22"/>
  <c r="H38" i="22"/>
  <c r="F38" i="22"/>
  <c r="G38" i="22"/>
  <c r="I38" i="22"/>
  <c r="I123" i="22"/>
  <c r="I34" i="22"/>
  <c r="I46" i="22"/>
  <c r="I43" i="22"/>
  <c r="I45" i="22"/>
  <c r="I51" i="22"/>
  <c r="I33" i="22"/>
  <c r="I42" i="22"/>
  <c r="I77" i="22"/>
  <c r="I80" i="22"/>
  <c r="I53" i="22"/>
  <c r="I82" i="22"/>
  <c r="I84" i="22"/>
</calcChain>
</file>

<file path=xl/sharedStrings.xml><?xml version="1.0" encoding="utf-8"?>
<sst xmlns="http://schemas.openxmlformats.org/spreadsheetml/2006/main" count="741" uniqueCount="213">
  <si>
    <t>L100AC</t>
  </si>
  <si>
    <t>L110AC</t>
  </si>
  <si>
    <t>L120AC</t>
  </si>
  <si>
    <t>L130AC</t>
  </si>
  <si>
    <t>L140AC</t>
  </si>
  <si>
    <t>L150AC</t>
  </si>
  <si>
    <t>L155AC</t>
  </si>
  <si>
    <t>L160AC</t>
  </si>
  <si>
    <t>L170AC</t>
  </si>
  <si>
    <t>L200AC</t>
  </si>
  <si>
    <t>L202AC</t>
  </si>
  <si>
    <t>Jan</t>
  </si>
  <si>
    <t>Feb</t>
  </si>
  <si>
    <t>Mar</t>
  </si>
  <si>
    <t>Apr</t>
  </si>
  <si>
    <t>May</t>
  </si>
  <si>
    <t>Jun</t>
  </si>
  <si>
    <t>Jul</t>
  </si>
  <si>
    <t>Aug</t>
  </si>
  <si>
    <t>Sep</t>
  </si>
  <si>
    <t>Oct</t>
  </si>
  <si>
    <t>Nov</t>
  </si>
  <si>
    <t>Dec</t>
  </si>
  <si>
    <t>Tot</t>
  </si>
  <si>
    <t>L302AC</t>
  </si>
  <si>
    <t>L302BC</t>
  </si>
  <si>
    <t>L304AC</t>
  </si>
  <si>
    <t>L304BC</t>
  </si>
  <si>
    <t>L322A1</t>
  </si>
  <si>
    <t>L322A2</t>
  </si>
  <si>
    <t>L322B1</t>
  </si>
  <si>
    <t>L322B2</t>
  </si>
  <si>
    <t>L324A1</t>
  </si>
  <si>
    <t>L324A2</t>
  </si>
  <si>
    <t>L324B1</t>
  </si>
  <si>
    <t>L324B2</t>
  </si>
  <si>
    <t>L100AL</t>
  </si>
  <si>
    <t>L110AL</t>
  </si>
  <si>
    <t>L120AL</t>
  </si>
  <si>
    <t>L130AL</t>
  </si>
  <si>
    <t>L140AL</t>
  </si>
  <si>
    <t>L150AL</t>
  </si>
  <si>
    <t>L155AL</t>
  </si>
  <si>
    <t>L160AL</t>
  </si>
  <si>
    <t>L170AL</t>
  </si>
  <si>
    <t>L200AL</t>
  </si>
  <si>
    <t>L202AL</t>
  </si>
  <si>
    <t>SERIRES 5.7</t>
  </si>
  <si>
    <t>mean</t>
  </si>
  <si>
    <t>L130AC-L100AC</t>
  </si>
  <si>
    <t>L140AC-L100AC</t>
  </si>
  <si>
    <t>L150AC-L100AC</t>
  </si>
  <si>
    <t>L155AC-L150AC</t>
  </si>
  <si>
    <t>L160AC-L100AC</t>
  </si>
  <si>
    <t>L170AC-L100AC</t>
  </si>
  <si>
    <t>L200AC-L100AC</t>
  </si>
  <si>
    <t>L202AC-L200AC</t>
  </si>
  <si>
    <t>L110AC-L100AC</t>
  </si>
  <si>
    <t>L120AC-L100AC</t>
  </si>
  <si>
    <t>L302AB</t>
  </si>
  <si>
    <t>L304AB</t>
  </si>
  <si>
    <t>L322AB</t>
  </si>
  <si>
    <t>L324AB</t>
  </si>
  <si>
    <t>L302AB-L100AC</t>
  </si>
  <si>
    <t>L302AB-L304AB</t>
  </si>
  <si>
    <t>L322AB-L100AC</t>
  </si>
  <si>
    <t>L322AB-L324AB</t>
  </si>
  <si>
    <t>L110AL-L100AL</t>
  </si>
  <si>
    <t>L120AL-L100AL</t>
  </si>
  <si>
    <t>L130AL-L100AL</t>
  </si>
  <si>
    <t>L140AL-L100AL</t>
  </si>
  <si>
    <t>L150AL-L100AL</t>
  </si>
  <si>
    <t>L155AL-L150AL</t>
  </si>
  <si>
    <t>L160AL-L100AL</t>
  </si>
  <si>
    <t>L170AL-L100AL</t>
  </si>
  <si>
    <t>L200AL-L100AL</t>
  </si>
  <si>
    <t>L202AL-L200AL</t>
  </si>
  <si>
    <t xml:space="preserve">   Cooling
   Deltas</t>
  </si>
  <si>
    <t xml:space="preserve">   Heating
   Deltas</t>
  </si>
  <si>
    <t>flag =</t>
  </si>
  <si>
    <t>Seasonal Values:</t>
  </si>
  <si>
    <t>First day</t>
  </si>
  <si>
    <t>Last day</t>
  </si>
  <si>
    <t>Heating Season Coefficients (based on Julian date)</t>
  </si>
  <si>
    <t>Cooling Season Coefficients (based on Julian date)</t>
  </si>
  <si>
    <t>MoEndJD</t>
  </si>
  <si>
    <t>DaysInMo</t>
  </si>
  <si>
    <t>start-D</t>
  </si>
  <si>
    <t>end-D</t>
  </si>
  <si>
    <t>Clg_Coeff</t>
  </si>
  <si>
    <t>Htg_Coeff</t>
  </si>
  <si>
    <t>Heating:</t>
  </si>
  <si>
    <t>Cooling:</t>
  </si>
  <si>
    <t>Example Seasons:</t>
  </si>
  <si>
    <t>min</t>
  </si>
  <si>
    <t>max</t>
  </si>
  <si>
    <t>BLAST 3.0</t>
  </si>
  <si>
    <t>DOE
2.1E</t>
  </si>
  <si>
    <t>Statistics:</t>
  </si>
  <si>
    <t>min range:</t>
  </si>
  <si>
    <t>10^6 Btu</t>
  </si>
  <si>
    <t>n</t>
  </si>
  <si>
    <t>t_c</t>
  </si>
  <si>
    <t>Conf.Interval:</t>
  </si>
  <si>
    <t xml:space="preserve">Seasons: </t>
  </si>
  <si>
    <t xml:space="preserve"> </t>
  </si>
  <si>
    <t xml:space="preserve">    minimum range for criteria range bands</t>
  </si>
  <si>
    <t>Instructions:  select confidence interval from pull down list and enter</t>
  </si>
  <si>
    <t>Test Case</t>
  </si>
  <si>
    <t>Test Case Delta</t>
  </si>
  <si>
    <t>Results:</t>
  </si>
  <si>
    <t>Heating Cases:</t>
  </si>
  <si>
    <t>Cooling Cases:</t>
  </si>
  <si>
    <t>L165AC</t>
  </si>
  <si>
    <t>P100AC</t>
  </si>
  <si>
    <t>P105AC</t>
  </si>
  <si>
    <t>P110AC</t>
  </si>
  <si>
    <t>P140AC</t>
  </si>
  <si>
    <t>P150AC</t>
  </si>
  <si>
    <t>L165AL</t>
  </si>
  <si>
    <t>Tier 2 Results</t>
  </si>
  <si>
    <t>L165AC-L160AC</t>
  </si>
  <si>
    <t>P105AC-P100AC</t>
  </si>
  <si>
    <t>P110AC-P100AC</t>
  </si>
  <si>
    <t>P140AC-P100AC</t>
  </si>
  <si>
    <t>P150AC-P100AC</t>
  </si>
  <si>
    <t>L165AL-L160AL</t>
  </si>
  <si>
    <t>Tier 2 Test Cases</t>
  </si>
  <si>
    <t>Example Results:</t>
  </si>
  <si>
    <t>Tier 1 Test Cases:</t>
  </si>
  <si>
    <t>Organizations submitting results:</t>
  </si>
  <si>
    <t>Software name:</t>
  </si>
  <si>
    <t>Any day of the year with interpolation</t>
  </si>
  <si>
    <t>Plot data for all charts:</t>
  </si>
  <si>
    <t>include</t>
  </si>
  <si>
    <t>January</t>
  </si>
  <si>
    <t>February</t>
  </si>
  <si>
    <t>March</t>
  </si>
  <si>
    <t>April</t>
  </si>
  <si>
    <t>June</t>
  </si>
  <si>
    <t>July</t>
  </si>
  <si>
    <t>August</t>
  </si>
  <si>
    <t>September</t>
  </si>
  <si>
    <t>October</t>
  </si>
  <si>
    <t>November</t>
  </si>
  <si>
    <t>December</t>
  </si>
  <si>
    <t>Heating_coeff</t>
  </si>
  <si>
    <t>Cooling_coeff</t>
  </si>
  <si>
    <t>Example Results Seasonal Loads</t>
  </si>
  <si>
    <t>(max -min)
/mean**</t>
  </si>
  <si>
    <t>** ABS [(max - min) / (mean of Example Results)]</t>
  </si>
  <si>
    <t>start</t>
  </si>
  <si>
    <t>end</t>
  </si>
  <si>
    <t>not wrapped (+1)</t>
  </si>
  <si>
    <t>wrapped (-1)</t>
  </si>
  <si>
    <t>Company Name</t>
  </si>
  <si>
    <t xml:space="preserve">   Enter the name of the organization submitting results in Cell E5 (merged cells)</t>
  </si>
  <si>
    <t>Heating Load</t>
  </si>
  <si>
    <t>(Million Btu)</t>
  </si>
  <si>
    <t>Cooling Load</t>
  </si>
  <si>
    <t>Tested Software 1.0</t>
  </si>
  <si>
    <t>use abbreviation if needed, so that name of tested software fits well on the charts</t>
  </si>
  <si>
    <t xml:space="preserve">   Enter the name and version number of the software being tested in Cell E3 (merged cells);</t>
  </si>
  <si>
    <t>Results7-2.xls, sheet "Sec7-2out"</t>
  </si>
  <si>
    <t>Instructions: Enter first and last Julian date (365 day year) for each season in yellow cells.</t>
  </si>
  <si>
    <t>Table B20-9.  BLAST 3.0 Monthly and Total Heating Loads (million Btu)</t>
  </si>
  <si>
    <t>Table B20-10. BLAST 3.0 Monthly and Total Heating Loads (million Btu)</t>
  </si>
  <si>
    <t>Table B20-11.  BLAST 3.0 Monthly and Total Sensible Cooling Loads (million Btu)</t>
  </si>
  <si>
    <t>Table B20-12. BLAST 3.0 Monthly and Total Sensible Cooling Loads (million Btu)</t>
  </si>
  <si>
    <t>Table B20-17.  SERIRES/SUNCODE 5.7 Monthly and Total Heating Loads (million Btu)</t>
  </si>
  <si>
    <t>Table B20-18.  SERIRES/SUNCODE 5.7 Monthly and Total Heating Loads (million Btu)</t>
  </si>
  <si>
    <t>Table B20-19.  SERIRES/SUNCODE 5.7 Monthly and Total Sensible Cooling Loads (million Btu)</t>
  </si>
  <si>
    <t>Table B20-20.  SERIRES/SUNCODE 5.7 Monthly and Total Sensible Cooling Loads (million Btu)</t>
  </si>
  <si>
    <t>DOE-2.1E</t>
  </si>
  <si>
    <t>SRES/SUN 5.7</t>
  </si>
  <si>
    <t>Table B20-13.  DOE-2.1E Monthly and Total Heating Loads (million Btu)</t>
  </si>
  <si>
    <t>Table B20-14.  DOE-2.1E Monthly and Total Heating Loads (million Btu)</t>
  </si>
  <si>
    <t>Table B20-15.  DOE-2.1E Monthly and Total Sensible Cooling Loads (million Btu)</t>
  </si>
  <si>
    <t>Table B20-16.  DOE-2.1E Monthly and Total Sensible Cooling Loads (million Btu)</t>
  </si>
  <si>
    <t>Tier 1 Results:</t>
  </si>
  <si>
    <t xml:space="preserve">   Heating Absolutes</t>
  </si>
  <si>
    <t xml:space="preserve">  Cooling  Absolutes</t>
  </si>
  <si>
    <t xml:space="preserve">    Heating Absolutes</t>
  </si>
  <si>
    <t xml:space="preserve">    Cooling Absolutes</t>
  </si>
  <si>
    <t>L302BC-L100AC</t>
  </si>
  <si>
    <t>L302AC-L304AC</t>
  </si>
  <si>
    <t>L302BC-L304BC</t>
  </si>
  <si>
    <t>L322A1-L100AC</t>
  </si>
  <si>
    <t>L322A2-L100AC</t>
  </si>
  <si>
    <t>L322B1-L100AC</t>
  </si>
  <si>
    <t>L322B2-L100AC</t>
  </si>
  <si>
    <t>L322A1-L324A1</t>
  </si>
  <si>
    <t>L322A2-L324A2</t>
  </si>
  <si>
    <t>L322B1-L324B1</t>
  </si>
  <si>
    <t>L322B2-L324B2</t>
  </si>
  <si>
    <t>L302AC-L100AC</t>
  </si>
  <si>
    <t>BLAST 3.0, min</t>
  </si>
  <si>
    <t>BLAST 3.0, max</t>
  </si>
  <si>
    <t>DOE-2.1E, min</t>
  </si>
  <si>
    <t>DOE-2.1E, max</t>
  </si>
  <si>
    <t>SRES/SUN 5.7, min</t>
  </si>
  <si>
    <t>SRES/SUN 5.7, max</t>
  </si>
  <si>
    <t xml:space="preserve">     average values of example results (average of subsets of results for L302A - L324A); simply overwrite those formulas when entering values for the tested program.)</t>
  </si>
  <si>
    <t xml:space="preserve">     length as defined by the tool being tested in units of million Btu; see row 31 for season entry instructions. (Note, currently shown load values are automatically calculated  </t>
  </si>
  <si>
    <r>
      <t xml:space="preserve">Instructions: </t>
    </r>
    <r>
      <rPr>
        <sz val="10"/>
        <rFont val="Arial"/>
        <family val="2"/>
      </rPr>
      <t xml:space="preserve">Enter test case results as specified in Sections 8.1 and 8.2 next to test case name in yellow cells, for heating and cooling seasons for the entire year or some other reasonable   </t>
    </r>
  </si>
  <si>
    <t>Table B20-1.  HERS BESTEST Tier-1 Example Results – Annual or Seasonal Heating Loads (10^6 Btu/y) for Colorado Springs, CO</t>
  </si>
  <si>
    <t>Table B20-2.  HERS BESTEST Tier-1 Example Results – Delta Annual or Seasonal Heating Loads (10^6 Btu/y) for Colorado Springs, CO</t>
  </si>
  <si>
    <t>Table B20-3.  HERS BESTEST Tier-1 Example Results – Annual or Seasonal Sensible Cooling Loads (10^6 Btu/y) for Las Vegas, NV</t>
  </si>
  <si>
    <t>Table B20-4.  HERS BESTEST Tier-1 Example Results – Delta Annual or Seasonal Sensible Cooling Loads (10^6 Btu/y) for Las Vegas, NV</t>
  </si>
  <si>
    <t>Table B20-5.  HERS BESTEST Tier-2 Example Results – Annual or Seasonal Heating Loads (10^6 Btu/y) for Colorado Springs, CO</t>
  </si>
  <si>
    <t>Table B20-6.  HERS BESTEST Tier-2 Example Results – Delta Annual or Seasonal Heating Loads (10^6 Btu/y) for Colorado Springs, CO</t>
  </si>
  <si>
    <t>Table B20-7.  HERS BESTEST Tier-2 Example Results – Annual or Seasonal Sensible Cooling Loads (10^6 Btu/y) for Las Vegas, NV ("AL") and Colorado Springs, CO ("AC")</t>
  </si>
  <si>
    <t>Table B20-8.  HERS BESTEST Tier-2 Example Results – Delta Annual or Seasonal Sensible Cooling Loads (10^6 Btu/y) for Las Vegas, NV ("AL") and Colorado Springs, CO ("AC")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</si>
</sst>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Arial"/>
    </font>
    <font>
      <sz val="9"/>
      <name val="Arial"/>
      <family val="2"/>
    </font>
    <font>
      <b/>
      <sz val="12"/>
      <name val="Arial"/>
      <family val="2"/>
    </font>
    <font>
      <b/>
      <sz val="10"/>
      <name val="Arial"/>
      <family val="2"/>
    </font>
    <font>
      <sz val="10"/>
      <name val="Arial"/>
      <family val="2"/>
    </font>
    <font>
      <sz val="10"/>
      <color indexed="12"/>
      <name val="Arial"/>
    </font>
    <font>
      <sz val="10"/>
      <color indexed="8"/>
      <name val="Arial"/>
    </font>
  </fonts>
  <fills count="3">
    <fill>
      <patternFill patternType="none"/>
    </fill>
    <fill>
      <patternFill patternType="gray125"/>
    </fill>
    <fill>
      <patternFill patternType="solid">
        <fgColor indexed="43"/>
        <bgColor indexed="64"/>
      </patternFill>
    </fill>
  </fills>
  <borders count="52">
    <border>
      <left/>
      <right/>
      <top/>
      <bottom/>
      <diagonal/>
    </border>
    <border>
      <left style="double">
        <color indexed="64"/>
      </left>
      <right/>
      <top/>
      <bottom/>
      <diagonal/>
    </border>
    <border>
      <left style="double">
        <color indexed="64"/>
      </left>
      <right/>
      <top/>
      <bottom style="medium">
        <color indexed="64"/>
      </bottom>
      <diagonal/>
    </border>
    <border>
      <left/>
      <right/>
      <top/>
      <bottom style="medium">
        <color indexed="64"/>
      </bottom>
      <diagonal/>
    </border>
    <border>
      <left/>
      <right style="double">
        <color indexed="64"/>
      </right>
      <top/>
      <bottom style="medium">
        <color indexed="64"/>
      </bottom>
      <diagonal/>
    </border>
    <border>
      <left/>
      <right style="double">
        <color indexed="64"/>
      </right>
      <top/>
      <bottom/>
      <diagonal/>
    </border>
    <border>
      <left style="double">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style="medium">
        <color indexed="64"/>
      </top>
      <bottom style="double">
        <color indexed="64"/>
      </bottom>
      <diagonal/>
    </border>
    <border>
      <left/>
      <right/>
      <top style="medium">
        <color indexed="64"/>
      </top>
      <bottom style="double">
        <color indexed="64"/>
      </bottom>
      <diagonal/>
    </border>
    <border>
      <left/>
      <right style="double">
        <color indexed="64"/>
      </right>
      <top style="medium">
        <color indexed="64"/>
      </top>
      <bottom style="double">
        <color indexed="64"/>
      </bottom>
      <diagonal/>
    </border>
    <border>
      <left style="medium">
        <color indexed="64"/>
      </left>
      <right/>
      <top/>
      <bottom/>
      <diagonal/>
    </border>
    <border>
      <left style="double">
        <color indexed="64"/>
      </left>
      <right/>
      <top style="double">
        <color indexed="64"/>
      </top>
      <bottom/>
      <diagonal/>
    </border>
    <border>
      <left/>
      <right/>
      <top style="double">
        <color indexed="64"/>
      </top>
      <bottom/>
      <diagonal/>
    </border>
    <border>
      <left/>
      <right style="double">
        <color indexed="8"/>
      </right>
      <top style="double">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dotted">
        <color indexed="64"/>
      </right>
      <top/>
      <bottom/>
      <diagonal/>
    </border>
    <border>
      <left style="dotted">
        <color indexed="64"/>
      </left>
      <right style="dotted">
        <color indexed="64"/>
      </right>
      <top/>
      <bottom/>
      <diagonal/>
    </border>
    <border>
      <left style="dotted">
        <color indexed="64"/>
      </left>
      <right style="thin">
        <color indexed="64"/>
      </right>
      <top/>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double">
        <color indexed="64"/>
      </top>
      <bottom/>
      <diagonal/>
    </border>
    <border>
      <left style="medium">
        <color indexed="64"/>
      </left>
      <right/>
      <top/>
      <bottom style="medium">
        <color indexed="64"/>
      </bottom>
      <diagonal/>
    </border>
    <border>
      <left style="medium">
        <color indexed="64"/>
      </left>
      <right/>
      <top style="medium">
        <color indexed="64"/>
      </top>
      <bottom style="double">
        <color indexed="64"/>
      </bottom>
      <diagonal/>
    </border>
    <border>
      <left style="medium">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dotted">
        <color indexed="64"/>
      </right>
      <top style="thin">
        <color indexed="64"/>
      </top>
      <bottom/>
      <diagonal/>
    </border>
    <border>
      <left style="dotted">
        <color indexed="64"/>
      </left>
      <right style="dotted">
        <color indexed="64"/>
      </right>
      <top style="thin">
        <color indexed="64"/>
      </top>
      <bottom/>
      <diagonal/>
    </border>
    <border>
      <left style="dotted">
        <color indexed="64"/>
      </left>
      <right style="thin">
        <color indexed="64"/>
      </right>
      <top style="thin">
        <color indexed="64"/>
      </top>
      <bottom/>
      <diagonal/>
    </border>
    <border>
      <left style="dotted">
        <color indexed="64"/>
      </left>
      <right/>
      <top style="thin">
        <color indexed="64"/>
      </top>
      <bottom style="thin">
        <color indexed="64"/>
      </bottom>
      <diagonal/>
    </border>
    <border>
      <left style="dotted">
        <color indexed="64"/>
      </left>
      <right/>
      <top/>
      <bottom/>
      <diagonal/>
    </border>
    <border>
      <left style="dotted">
        <color indexed="64"/>
      </left>
      <right/>
      <top/>
      <bottom style="thin">
        <color indexed="64"/>
      </bottom>
      <diagonal/>
    </border>
    <border>
      <left style="dotted">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style="thin">
        <color indexed="64"/>
      </right>
      <top/>
      <bottom/>
      <diagonal/>
    </border>
    <border>
      <left/>
      <right style="dotted">
        <color indexed="64"/>
      </right>
      <top/>
      <bottom/>
      <diagonal/>
    </border>
    <border>
      <left/>
      <right style="dotted">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77">
    <xf numFmtId="0" fontId="0" fillId="0" borderId="0" xfId="0"/>
    <xf numFmtId="0" fontId="1" fillId="0" borderId="1" xfId="0" applyFont="1" applyBorder="1"/>
    <xf numFmtId="0" fontId="1" fillId="0" borderId="2" xfId="0" applyFont="1" applyBorder="1"/>
    <xf numFmtId="0" fontId="1" fillId="0" borderId="3" xfId="0" applyFont="1" applyBorder="1" applyAlignment="1">
      <alignment horizontal="right"/>
    </xf>
    <xf numFmtId="0" fontId="1" fillId="0" borderId="4" xfId="0" applyFont="1" applyBorder="1" applyAlignment="1">
      <alignment horizontal="right"/>
    </xf>
    <xf numFmtId="0" fontId="0" fillId="0" borderId="0" xfId="0" applyAlignment="1">
      <alignment horizontal="right"/>
    </xf>
    <xf numFmtId="0" fontId="1" fillId="0" borderId="0" xfId="0" applyFont="1" applyAlignment="1">
      <alignment horizontal="right"/>
    </xf>
    <xf numFmtId="0" fontId="1" fillId="0" borderId="5" xfId="0" applyFont="1" applyBorder="1" applyAlignment="1">
      <alignment horizontal="right"/>
    </xf>
    <xf numFmtId="0" fontId="1" fillId="0" borderId="6" xfId="0" applyFont="1" applyBorder="1"/>
    <xf numFmtId="0" fontId="1" fillId="0" borderId="7" xfId="0" applyFont="1" applyBorder="1" applyAlignment="1">
      <alignment horizontal="right"/>
    </xf>
    <xf numFmtId="0" fontId="1" fillId="0" borderId="8" xfId="0" applyFont="1" applyBorder="1" applyAlignment="1">
      <alignment horizontal="right"/>
    </xf>
    <xf numFmtId="0" fontId="1" fillId="0" borderId="9" xfId="0" applyFont="1" applyBorder="1"/>
    <xf numFmtId="0" fontId="1" fillId="0" borderId="10" xfId="0" applyFont="1" applyBorder="1" applyAlignment="1">
      <alignment horizontal="right"/>
    </xf>
    <xf numFmtId="0" fontId="1" fillId="0" borderId="11" xfId="0" applyFont="1" applyBorder="1" applyAlignment="1">
      <alignment horizontal="right"/>
    </xf>
    <xf numFmtId="2" fontId="0" fillId="0" borderId="0" xfId="0" applyNumberFormat="1"/>
    <xf numFmtId="0" fontId="0" fillId="0" borderId="0" xfId="0" applyAlignment="1">
      <alignment wrapText="1"/>
    </xf>
    <xf numFmtId="0" fontId="0" fillId="0" borderId="0" xfId="0" applyAlignment="1">
      <alignment horizontal="right" wrapText="1"/>
    </xf>
    <xf numFmtId="0" fontId="0" fillId="0" borderId="0" xfId="0" applyFill="1" applyAlignment="1">
      <alignment wrapText="1"/>
    </xf>
    <xf numFmtId="0" fontId="0" fillId="0" borderId="12" xfId="0" applyBorder="1"/>
    <xf numFmtId="0" fontId="0" fillId="0" borderId="12" xfId="0" applyBorder="1" applyAlignment="1">
      <alignment horizontal="right"/>
    </xf>
    <xf numFmtId="2" fontId="0" fillId="0" borderId="12" xfId="0" applyNumberFormat="1" applyBorder="1"/>
    <xf numFmtId="0" fontId="1" fillId="0" borderId="13" xfId="0" applyFont="1" applyBorder="1" applyAlignment="1"/>
    <xf numFmtId="0" fontId="1" fillId="0" borderId="14" xfId="0" applyFont="1" applyBorder="1" applyAlignment="1"/>
    <xf numFmtId="0" fontId="1" fillId="0" borderId="15" xfId="0" applyFont="1" applyBorder="1" applyAlignment="1"/>
    <xf numFmtId="0" fontId="1" fillId="0" borderId="0" xfId="0" applyFont="1" applyBorder="1" applyAlignment="1">
      <alignment horizontal="right"/>
    </xf>
    <xf numFmtId="0" fontId="0" fillId="0" borderId="0" xfId="0" applyBorder="1" applyAlignment="1">
      <alignment horizontal="right"/>
    </xf>
    <xf numFmtId="2" fontId="0" fillId="0" borderId="0" xfId="0" applyNumberFormat="1" applyBorder="1"/>
    <xf numFmtId="0" fontId="0" fillId="0" borderId="0" xfId="0" applyAlignment="1">
      <alignment horizontal="center"/>
    </xf>
    <xf numFmtId="1" fontId="0" fillId="0" borderId="0" xfId="0" applyNumberFormat="1"/>
    <xf numFmtId="16" fontId="0" fillId="0" borderId="0" xfId="0" applyNumberFormat="1"/>
    <xf numFmtId="2" fontId="0" fillId="0" borderId="0" xfId="0" applyNumberFormat="1" applyAlignment="1">
      <alignment horizontal="center"/>
    </xf>
    <xf numFmtId="0" fontId="1" fillId="0" borderId="0" xfId="0" applyFont="1" applyFill="1" applyBorder="1" applyAlignment="1">
      <alignment horizontal="center"/>
    </xf>
    <xf numFmtId="0" fontId="1" fillId="0" borderId="14" xfId="0" applyFont="1" applyBorder="1"/>
    <xf numFmtId="2" fontId="0" fillId="0" borderId="16" xfId="0" applyNumberFormat="1" applyBorder="1"/>
    <xf numFmtId="0" fontId="0" fillId="2" borderId="17" xfId="0" applyFill="1" applyBorder="1" applyAlignment="1" applyProtection="1">
      <alignment horizontal="center"/>
      <protection locked="0"/>
    </xf>
    <xf numFmtId="2" fontId="0" fillId="0" borderId="0" xfId="0" applyNumberFormat="1" applyFill="1" applyProtection="1">
      <protection locked="0"/>
    </xf>
    <xf numFmtId="0" fontId="0" fillId="0" borderId="0" xfId="0" applyFill="1" applyBorder="1" applyAlignment="1">
      <alignment horizontal="right"/>
    </xf>
    <xf numFmtId="0" fontId="0" fillId="0" borderId="17" xfId="0" applyFill="1" applyBorder="1" applyAlignment="1" applyProtection="1">
      <alignment horizontal="center"/>
    </xf>
    <xf numFmtId="0" fontId="2" fillId="0" borderId="0" xfId="0" applyFont="1"/>
    <xf numFmtId="0" fontId="3" fillId="0" borderId="0" xfId="0" applyFont="1"/>
    <xf numFmtId="0" fontId="0" fillId="0" borderId="18" xfId="0" applyBorder="1" applyAlignment="1">
      <alignment vertical="center" wrapText="1"/>
    </xf>
    <xf numFmtId="0" fontId="0" fillId="0" borderId="19" xfId="0" applyBorder="1" applyAlignment="1">
      <alignment horizontal="center"/>
    </xf>
    <xf numFmtId="0" fontId="0" fillId="0" borderId="20" xfId="0" applyBorder="1" applyAlignment="1">
      <alignment horizontal="right" vertical="center" wrapText="1"/>
    </xf>
    <xf numFmtId="0" fontId="0" fillId="0" borderId="21" xfId="0" applyBorder="1" applyAlignment="1">
      <alignment horizontal="right" vertical="center" wrapText="1"/>
    </xf>
    <xf numFmtId="0" fontId="0" fillId="0" borderId="22" xfId="0" applyBorder="1" applyAlignment="1">
      <alignment horizontal="right" vertical="center" wrapText="1"/>
    </xf>
    <xf numFmtId="2" fontId="0" fillId="0" borderId="23" xfId="0" applyNumberFormat="1" applyBorder="1"/>
    <xf numFmtId="2" fontId="0" fillId="0" borderId="24" xfId="0" applyNumberFormat="1" applyBorder="1"/>
    <xf numFmtId="2" fontId="0" fillId="0" borderId="25" xfId="0" applyNumberFormat="1" applyBorder="1"/>
    <xf numFmtId="2" fontId="0" fillId="0" borderId="26" xfId="0" applyNumberFormat="1" applyBorder="1"/>
    <xf numFmtId="2" fontId="0" fillId="0" borderId="27" xfId="0" applyNumberFormat="1" applyBorder="1"/>
    <xf numFmtId="2" fontId="0" fillId="0" borderId="28" xfId="0" applyNumberFormat="1" applyBorder="1"/>
    <xf numFmtId="9" fontId="0" fillId="0" borderId="0" xfId="0" applyNumberFormat="1" applyAlignment="1">
      <alignment horizontal="center"/>
    </xf>
    <xf numFmtId="0" fontId="0" fillId="0" borderId="0" xfId="0" applyBorder="1" applyAlignment="1">
      <alignment horizontal="center"/>
    </xf>
    <xf numFmtId="9" fontId="0" fillId="0" borderId="0" xfId="0" applyNumberFormat="1" applyBorder="1" applyAlignment="1">
      <alignment horizontal="center"/>
    </xf>
    <xf numFmtId="0" fontId="4" fillId="0" borderId="0" xfId="0" applyFont="1" applyBorder="1" applyAlignment="1">
      <alignment horizontal="center" vertical="top" wrapText="1"/>
    </xf>
    <xf numFmtId="0" fontId="3" fillId="0" borderId="0" xfId="0" applyFont="1" applyBorder="1" applyAlignment="1">
      <alignment horizontal="center" vertical="top" wrapText="1"/>
    </xf>
    <xf numFmtId="0" fontId="0" fillId="0" borderId="0" xfId="0" applyBorder="1"/>
    <xf numFmtId="0" fontId="0" fillId="0" borderId="0" xfId="0" applyFill="1" applyBorder="1" applyAlignment="1" applyProtection="1">
      <alignment horizontal="center"/>
      <protection locked="0"/>
    </xf>
    <xf numFmtId="0" fontId="0" fillId="0" borderId="0" xfId="0" applyFill="1" applyBorder="1" applyAlignment="1">
      <alignment horizontal="left"/>
    </xf>
    <xf numFmtId="0" fontId="0" fillId="0" borderId="29" xfId="0" applyBorder="1" applyAlignment="1">
      <alignment horizontal="center"/>
    </xf>
    <xf numFmtId="0" fontId="1" fillId="0" borderId="30" xfId="0" applyFont="1" applyBorder="1" applyAlignment="1"/>
    <xf numFmtId="0" fontId="1" fillId="0" borderId="31" xfId="0" applyFont="1" applyBorder="1" applyAlignment="1">
      <alignment horizontal="right"/>
    </xf>
    <xf numFmtId="0" fontId="1" fillId="0" borderId="12" xfId="0" applyFont="1" applyBorder="1" applyAlignment="1">
      <alignment horizontal="right"/>
    </xf>
    <xf numFmtId="0" fontId="1" fillId="0" borderId="32" xfId="0" applyFont="1" applyBorder="1" applyAlignment="1">
      <alignment horizontal="right"/>
    </xf>
    <xf numFmtId="2" fontId="0" fillId="0" borderId="33" xfId="0" applyNumberFormat="1" applyBorder="1"/>
    <xf numFmtId="2" fontId="0" fillId="0" borderId="19" xfId="0" applyNumberFormat="1" applyBorder="1"/>
    <xf numFmtId="0" fontId="0" fillId="0" borderId="17" xfId="0" applyBorder="1" applyAlignment="1">
      <alignment vertical="center" wrapText="1"/>
    </xf>
    <xf numFmtId="0" fontId="0" fillId="0" borderId="34" xfId="0" applyBorder="1" applyAlignment="1">
      <alignment horizontal="center"/>
    </xf>
    <xf numFmtId="0" fontId="0" fillId="0" borderId="35" xfId="0" applyBorder="1" applyAlignment="1">
      <alignment horizontal="center"/>
    </xf>
    <xf numFmtId="9" fontId="0" fillId="2" borderId="17" xfId="0" applyNumberFormat="1" applyFill="1" applyBorder="1" applyAlignment="1">
      <alignment horizontal="center"/>
    </xf>
    <xf numFmtId="0" fontId="0" fillId="2" borderId="17" xfId="0" applyFill="1" applyBorder="1" applyAlignment="1">
      <alignment horizontal="center"/>
    </xf>
    <xf numFmtId="0" fontId="4" fillId="0" borderId="2" xfId="0" applyFont="1" applyBorder="1"/>
    <xf numFmtId="0" fontId="4" fillId="0" borderId="3" xfId="0" applyFont="1" applyBorder="1" applyAlignment="1">
      <alignment horizontal="right"/>
    </xf>
    <xf numFmtId="0" fontId="4" fillId="0" borderId="4" xfId="0" applyFont="1" applyBorder="1" applyAlignment="1">
      <alignment horizontal="right"/>
    </xf>
    <xf numFmtId="0" fontId="4" fillId="0" borderId="1" xfId="0" applyFont="1" applyBorder="1"/>
    <xf numFmtId="0" fontId="4" fillId="0" borderId="0" xfId="0" applyFont="1" applyAlignment="1">
      <alignment horizontal="right"/>
    </xf>
    <xf numFmtId="0" fontId="4" fillId="0" borderId="5" xfId="0" applyFont="1" applyBorder="1" applyAlignment="1">
      <alignment horizontal="right"/>
    </xf>
    <xf numFmtId="0" fontId="4" fillId="0" borderId="9" xfId="0" applyFont="1" applyBorder="1"/>
    <xf numFmtId="0" fontId="4" fillId="0" borderId="10" xfId="0" applyFont="1" applyBorder="1" applyAlignment="1">
      <alignment horizontal="right"/>
    </xf>
    <xf numFmtId="0" fontId="4" fillId="0" borderId="11" xfId="0" applyFont="1" applyBorder="1" applyAlignment="1">
      <alignment horizontal="right"/>
    </xf>
    <xf numFmtId="0" fontId="1" fillId="0" borderId="0" xfId="0" applyFont="1" applyFill="1" applyBorder="1"/>
    <xf numFmtId="0" fontId="0" fillId="0" borderId="0" xfId="0" applyAlignment="1">
      <alignment horizontal="left"/>
    </xf>
    <xf numFmtId="0" fontId="4" fillId="0" borderId="0" xfId="0" applyFont="1" applyFill="1" applyBorder="1" applyAlignment="1">
      <alignment horizontal="center" vertical="top" wrapText="1"/>
    </xf>
    <xf numFmtId="0" fontId="0" fillId="0" borderId="36" xfId="0" applyBorder="1" applyAlignment="1">
      <alignment horizontal="center"/>
    </xf>
    <xf numFmtId="2" fontId="0" fillId="0" borderId="37" xfId="0" applyNumberFormat="1" applyBorder="1"/>
    <xf numFmtId="2" fontId="0" fillId="0" borderId="38" xfId="0" applyNumberFormat="1" applyBorder="1"/>
    <xf numFmtId="2" fontId="0" fillId="0" borderId="39" xfId="0" applyNumberFormat="1" applyBorder="1"/>
    <xf numFmtId="2" fontId="0" fillId="0" borderId="0" xfId="0" applyNumberFormat="1" applyFill="1" applyBorder="1" applyProtection="1">
      <protection locked="0"/>
    </xf>
    <xf numFmtId="2" fontId="0" fillId="2" borderId="17" xfId="0" applyNumberFormat="1" applyFill="1" applyBorder="1" applyAlignment="1" applyProtection="1">
      <alignment horizontal="center"/>
      <protection locked="0"/>
    </xf>
    <xf numFmtId="0" fontId="0" fillId="0" borderId="0" xfId="0" applyFill="1" applyBorder="1"/>
    <xf numFmtId="0" fontId="3" fillId="0" borderId="0" xfId="0" applyFont="1" applyAlignment="1">
      <alignment horizontal="right"/>
    </xf>
    <xf numFmtId="0" fontId="0" fillId="0" borderId="40" xfId="0" applyBorder="1" applyAlignment="1">
      <alignment horizontal="right" vertical="center" wrapText="1"/>
    </xf>
    <xf numFmtId="2" fontId="0" fillId="0" borderId="41" xfId="0" applyNumberFormat="1" applyBorder="1"/>
    <xf numFmtId="2" fontId="0" fillId="0" borderId="42" xfId="0" applyNumberFormat="1" applyBorder="1"/>
    <xf numFmtId="2" fontId="0" fillId="0" borderId="43" xfId="0" applyNumberFormat="1" applyBorder="1"/>
    <xf numFmtId="0" fontId="0" fillId="0" borderId="44" xfId="0" applyBorder="1" applyAlignment="1"/>
    <xf numFmtId="0" fontId="0" fillId="0" borderId="22" xfId="0" applyBorder="1" applyAlignment="1">
      <alignment horizontal="right" wrapText="1"/>
    </xf>
    <xf numFmtId="9" fontId="0" fillId="0" borderId="25" xfId="0" applyNumberFormat="1" applyBorder="1"/>
    <xf numFmtId="9" fontId="0" fillId="0" borderId="28" xfId="0" applyNumberFormat="1" applyBorder="1"/>
    <xf numFmtId="0" fontId="0" fillId="0" borderId="44" xfId="0" applyBorder="1"/>
    <xf numFmtId="0" fontId="0" fillId="0" borderId="16" xfId="0" applyFill="1" applyBorder="1" applyAlignment="1">
      <alignment horizontal="left"/>
    </xf>
    <xf numFmtId="0" fontId="0" fillId="0" borderId="19" xfId="0" applyBorder="1"/>
    <xf numFmtId="0" fontId="0" fillId="0" borderId="45" xfId="0" applyBorder="1" applyAlignment="1">
      <alignment horizontal="center"/>
    </xf>
    <xf numFmtId="0" fontId="0" fillId="0" borderId="46" xfId="0" applyBorder="1"/>
    <xf numFmtId="0" fontId="0" fillId="0" borderId="16" xfId="0" applyBorder="1"/>
    <xf numFmtId="0" fontId="0" fillId="0" borderId="36" xfId="0" applyBorder="1"/>
    <xf numFmtId="16" fontId="0" fillId="0" borderId="19" xfId="0" applyNumberFormat="1" applyBorder="1" applyAlignment="1">
      <alignment horizontal="center"/>
    </xf>
    <xf numFmtId="16" fontId="0" fillId="0" borderId="0" xfId="0" applyNumberFormat="1" applyBorder="1" applyAlignment="1">
      <alignment horizontal="center"/>
    </xf>
    <xf numFmtId="1" fontId="0" fillId="0" borderId="16" xfId="0" applyNumberFormat="1" applyBorder="1"/>
    <xf numFmtId="0" fontId="0" fillId="0" borderId="20" xfId="0" applyBorder="1" applyAlignment="1">
      <alignment horizontal="right"/>
    </xf>
    <xf numFmtId="0" fontId="0" fillId="0" borderId="22" xfId="0" applyBorder="1" applyAlignment="1">
      <alignment horizontal="right"/>
    </xf>
    <xf numFmtId="0" fontId="0" fillId="0" borderId="23" xfId="0" applyBorder="1"/>
    <xf numFmtId="0" fontId="0" fillId="0" borderId="24" xfId="0" applyBorder="1"/>
    <xf numFmtId="1" fontId="0" fillId="0" borderId="24" xfId="0" applyNumberFormat="1" applyBorder="1"/>
    <xf numFmtId="0" fontId="0" fillId="0" borderId="25" xfId="0" applyBorder="1"/>
    <xf numFmtId="0" fontId="0" fillId="0" borderId="26" xfId="0" applyBorder="1"/>
    <xf numFmtId="0" fontId="0" fillId="0" borderId="27" xfId="0" applyBorder="1"/>
    <xf numFmtId="1" fontId="0" fillId="0" borderId="27" xfId="0" applyNumberFormat="1" applyBorder="1"/>
    <xf numFmtId="0" fontId="0" fillId="0" borderId="28" xfId="0" applyBorder="1"/>
    <xf numFmtId="0" fontId="0" fillId="0" borderId="47" xfId="0" applyBorder="1" applyAlignment="1">
      <alignment horizontal="right"/>
    </xf>
    <xf numFmtId="0" fontId="0" fillId="0" borderId="47" xfId="0" applyBorder="1" applyAlignment="1">
      <alignment horizontal="center"/>
    </xf>
    <xf numFmtId="0" fontId="0" fillId="0" borderId="21" xfId="0" applyBorder="1" applyAlignment="1">
      <alignment horizontal="right"/>
    </xf>
    <xf numFmtId="0" fontId="0" fillId="0" borderId="17" xfId="0" applyBorder="1"/>
    <xf numFmtId="0" fontId="0" fillId="0" borderId="18" xfId="0" applyFill="1" applyBorder="1" applyAlignment="1" applyProtection="1">
      <alignment horizontal="center"/>
    </xf>
    <xf numFmtId="0" fontId="0" fillId="0" borderId="37" xfId="0" applyBorder="1"/>
    <xf numFmtId="0" fontId="0" fillId="0" borderId="39" xfId="0" applyBorder="1" applyAlignment="1">
      <alignment horizontal="center"/>
    </xf>
    <xf numFmtId="0" fontId="0" fillId="0" borderId="25" xfId="0" applyBorder="1" applyAlignment="1">
      <alignment horizontal="center"/>
    </xf>
    <xf numFmtId="2" fontId="0" fillId="0" borderId="34" xfId="0" applyNumberFormat="1" applyBorder="1" applyAlignment="1">
      <alignment horizontal="center"/>
    </xf>
    <xf numFmtId="2" fontId="0" fillId="0" borderId="35" xfId="0" applyNumberFormat="1" applyBorder="1" applyAlignment="1">
      <alignment horizontal="center"/>
    </xf>
    <xf numFmtId="0" fontId="0" fillId="0" borderId="20" xfId="0" applyBorder="1" applyAlignment="1">
      <alignment horizontal="center"/>
    </xf>
    <xf numFmtId="0" fontId="0" fillId="0" borderId="22" xfId="0" applyBorder="1" applyAlignment="1">
      <alignment horizontal="center"/>
    </xf>
    <xf numFmtId="0" fontId="5" fillId="0" borderId="20" xfId="0" applyFont="1" applyBorder="1" applyAlignment="1">
      <alignment horizontal="center"/>
    </xf>
    <xf numFmtId="0" fontId="5" fillId="0" borderId="22" xfId="0" applyFont="1" applyBorder="1" applyAlignment="1">
      <alignment horizontal="center"/>
    </xf>
    <xf numFmtId="2" fontId="0" fillId="0" borderId="23" xfId="0" applyNumberFormat="1" applyBorder="1" applyAlignment="1">
      <alignment horizontal="center"/>
    </xf>
    <xf numFmtId="2" fontId="0" fillId="0" borderId="25" xfId="0" applyNumberFormat="1" applyBorder="1" applyAlignment="1">
      <alignment horizontal="center"/>
    </xf>
    <xf numFmtId="2" fontId="5" fillId="0" borderId="23" xfId="0" applyNumberFormat="1" applyFont="1" applyBorder="1" applyAlignment="1">
      <alignment horizontal="center"/>
    </xf>
    <xf numFmtId="2" fontId="5" fillId="0" borderId="25" xfId="0" applyNumberFormat="1" applyFont="1" applyBorder="1" applyAlignment="1">
      <alignment horizontal="center"/>
    </xf>
    <xf numFmtId="2" fontId="0" fillId="0" borderId="26" xfId="0" applyNumberFormat="1" applyBorder="1" applyAlignment="1">
      <alignment horizontal="center"/>
    </xf>
    <xf numFmtId="2" fontId="0" fillId="0" borderId="28" xfId="0" applyNumberFormat="1" applyBorder="1" applyAlignment="1">
      <alignment horizontal="center"/>
    </xf>
    <xf numFmtId="2" fontId="5" fillId="0" borderId="26" xfId="0" applyNumberFormat="1" applyFont="1" applyBorder="1" applyAlignment="1">
      <alignment horizontal="center"/>
    </xf>
    <xf numFmtId="2" fontId="5" fillId="0" borderId="28" xfId="0" applyNumberFormat="1" applyFont="1" applyBorder="1" applyAlignment="1">
      <alignment horizontal="center"/>
    </xf>
    <xf numFmtId="0" fontId="3" fillId="0" borderId="0" xfId="0" applyFont="1" applyFill="1" applyBorder="1" applyAlignment="1" applyProtection="1">
      <alignment horizontal="center"/>
      <protection locked="0"/>
    </xf>
    <xf numFmtId="0" fontId="0" fillId="0" borderId="45" xfId="0" applyFill="1" applyBorder="1" applyAlignment="1" applyProtection="1">
      <alignment horizontal="center"/>
      <protection locked="0"/>
    </xf>
    <xf numFmtId="0" fontId="0" fillId="0" borderId="45" xfId="0" applyFill="1" applyBorder="1" applyAlignment="1">
      <alignment horizontal="center"/>
    </xf>
    <xf numFmtId="0" fontId="0" fillId="0" borderId="16" xfId="0" applyFill="1" applyBorder="1" applyAlignment="1" applyProtection="1">
      <alignment horizontal="center"/>
      <protection locked="0"/>
    </xf>
    <xf numFmtId="0" fontId="4" fillId="0" borderId="0" xfId="0" applyFont="1"/>
    <xf numFmtId="0" fontId="0" fillId="0" borderId="0" xfId="0" applyBorder="1" applyAlignment="1">
      <alignment wrapText="1"/>
    </xf>
    <xf numFmtId="2" fontId="0" fillId="0" borderId="29" xfId="0" applyNumberFormat="1" applyBorder="1"/>
    <xf numFmtId="2" fontId="0" fillId="0" borderId="48" xfId="0" applyNumberFormat="1" applyBorder="1"/>
    <xf numFmtId="2" fontId="0" fillId="0" borderId="49" xfId="0" applyNumberFormat="1" applyBorder="1"/>
    <xf numFmtId="2" fontId="0" fillId="0" borderId="50" xfId="0" applyNumberFormat="1" applyBorder="1"/>
    <xf numFmtId="0" fontId="0" fillId="2" borderId="18" xfId="0" applyFill="1" applyBorder="1" applyAlignment="1" applyProtection="1">
      <alignment horizontal="center" vertical="center"/>
      <protection locked="0"/>
    </xf>
    <xf numFmtId="0" fontId="0" fillId="2" borderId="47" xfId="0" applyFill="1" applyBorder="1" applyAlignment="1" applyProtection="1">
      <alignment horizontal="center" vertical="center"/>
      <protection locked="0"/>
    </xf>
    <xf numFmtId="0" fontId="0" fillId="2" borderId="51" xfId="0" applyFill="1" applyBorder="1" applyAlignment="1" applyProtection="1">
      <alignment horizontal="center" vertical="center"/>
      <protection locked="0"/>
    </xf>
    <xf numFmtId="0" fontId="0" fillId="2" borderId="18" xfId="0" applyFill="1" applyBorder="1" applyAlignment="1" applyProtection="1">
      <alignment horizontal="center"/>
      <protection locked="0"/>
    </xf>
    <xf numFmtId="0" fontId="0" fillId="2" borderId="47" xfId="0" applyFill="1" applyBorder="1" applyAlignment="1" applyProtection="1">
      <alignment horizontal="center"/>
      <protection locked="0"/>
    </xf>
    <xf numFmtId="0" fontId="0" fillId="2" borderId="51" xfId="0" applyFill="1" applyBorder="1" applyAlignment="1" applyProtection="1">
      <alignment horizontal="center"/>
      <protection locked="0"/>
    </xf>
    <xf numFmtId="0" fontId="2" fillId="0" borderId="0" xfId="0" applyFont="1" applyAlignment="1"/>
    <xf numFmtId="0" fontId="0" fillId="0" borderId="0" xfId="0" applyAlignment="1"/>
    <xf numFmtId="0" fontId="4" fillId="0" borderId="45" xfId="0" applyFont="1" applyBorder="1" applyAlignment="1">
      <alignment vertical="top" wrapText="1"/>
    </xf>
    <xf numFmtId="0" fontId="0" fillId="0" borderId="45" xfId="0" applyBorder="1" applyAlignment="1"/>
    <xf numFmtId="0" fontId="0" fillId="0" borderId="18" xfId="0" applyBorder="1" applyAlignment="1"/>
    <xf numFmtId="0" fontId="0" fillId="0" borderId="47" xfId="0" applyBorder="1" applyAlignment="1"/>
    <xf numFmtId="0" fontId="0" fillId="0" borderId="51" xfId="0" applyBorder="1" applyAlignment="1"/>
    <xf numFmtId="0" fontId="2" fillId="0" borderId="0" xfId="0" applyFont="1" applyAlignment="1">
      <alignment horizontal="center"/>
    </xf>
    <xf numFmtId="0" fontId="0" fillId="0" borderId="0" xfId="0" applyAlignment="1">
      <alignment horizontal="center"/>
    </xf>
    <xf numFmtId="0" fontId="1" fillId="0" borderId="13" xfId="0" applyFont="1" applyBorder="1"/>
    <xf numFmtId="0" fontId="1" fillId="0" borderId="14" xfId="0" applyFont="1" applyBorder="1"/>
    <xf numFmtId="0" fontId="1" fillId="0" borderId="15" xfId="0" applyFont="1" applyBorder="1"/>
    <xf numFmtId="0" fontId="4" fillId="0" borderId="13" xfId="0" applyFont="1" applyBorder="1"/>
    <xf numFmtId="0" fontId="4" fillId="0" borderId="14" xfId="0" applyFont="1" applyBorder="1"/>
    <xf numFmtId="0" fontId="4" fillId="0" borderId="15" xfId="0" applyFont="1" applyBorder="1"/>
    <xf numFmtId="0" fontId="3" fillId="0" borderId="0" xfId="0" applyFont="1" applyAlignment="1"/>
    <xf numFmtId="0" fontId="5" fillId="0" borderId="18" xfId="0" applyFont="1" applyBorder="1" applyAlignment="1">
      <alignment horizontal="center"/>
    </xf>
    <xf numFmtId="0" fontId="5" fillId="0" borderId="51" xfId="0" applyFont="1" applyBorder="1" applyAlignment="1">
      <alignment horizontal="center"/>
    </xf>
    <xf numFmtId="0" fontId="0" fillId="0" borderId="18" xfId="0" applyBorder="1" applyAlignment="1">
      <alignment horizontal="center"/>
    </xf>
    <xf numFmtId="0" fontId="0" fillId="0" borderId="5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6.xml"/><Relationship Id="rId13" Type="http://schemas.openxmlformats.org/officeDocument/2006/relationships/chartsheet" Target="chartsheets/sheet11.xml"/><Relationship Id="rId18" Type="http://schemas.openxmlformats.org/officeDocument/2006/relationships/worksheet" Target="worksheets/sheet6.xml"/><Relationship Id="rId26" Type="http://schemas.openxmlformats.org/officeDocument/2006/relationships/calcChain" Target="calcChain.xml"/><Relationship Id="rId3" Type="http://schemas.openxmlformats.org/officeDocument/2006/relationships/chartsheet" Target="chartsheets/sheet1.xml"/><Relationship Id="rId21" Type="http://schemas.openxmlformats.org/officeDocument/2006/relationships/worksheet" Target="worksheets/sheet9.xml"/><Relationship Id="rId7" Type="http://schemas.openxmlformats.org/officeDocument/2006/relationships/chartsheet" Target="chartsheets/sheet5.xml"/><Relationship Id="rId12" Type="http://schemas.openxmlformats.org/officeDocument/2006/relationships/chartsheet" Target="chartsheets/sheet10.xml"/><Relationship Id="rId17" Type="http://schemas.openxmlformats.org/officeDocument/2006/relationships/worksheet" Target="worksheets/sheet5.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4.xml"/><Relationship Id="rId20" Type="http://schemas.openxmlformats.org/officeDocument/2006/relationships/worksheet" Target="worksheets/sheet8.xml"/><Relationship Id="rId1" Type="http://schemas.openxmlformats.org/officeDocument/2006/relationships/worksheet" Target="worksheets/sheet1.xml"/><Relationship Id="rId6" Type="http://schemas.openxmlformats.org/officeDocument/2006/relationships/chartsheet" Target="chartsheets/sheet4.xml"/><Relationship Id="rId11" Type="http://schemas.openxmlformats.org/officeDocument/2006/relationships/chartsheet" Target="chartsheets/sheet9.xml"/><Relationship Id="rId24" Type="http://schemas.openxmlformats.org/officeDocument/2006/relationships/styles" Target="styles.xml"/><Relationship Id="rId5" Type="http://schemas.openxmlformats.org/officeDocument/2006/relationships/chartsheet" Target="chartsheets/sheet3.xml"/><Relationship Id="rId15" Type="http://schemas.openxmlformats.org/officeDocument/2006/relationships/worksheet" Target="worksheets/sheet3.xml"/><Relationship Id="rId23" Type="http://schemas.openxmlformats.org/officeDocument/2006/relationships/theme" Target="theme/theme1.xml"/><Relationship Id="rId10" Type="http://schemas.openxmlformats.org/officeDocument/2006/relationships/chartsheet" Target="chartsheets/sheet8.xml"/><Relationship Id="rId19" Type="http://schemas.openxmlformats.org/officeDocument/2006/relationships/worksheet" Target="worksheets/sheet7.xml"/><Relationship Id="rId4" Type="http://schemas.openxmlformats.org/officeDocument/2006/relationships/chartsheet" Target="chartsheets/sheet2.xml"/><Relationship Id="rId9" Type="http://schemas.openxmlformats.org/officeDocument/2006/relationships/chartsheet" Target="chartsheets/sheet7.xml"/><Relationship Id="rId14" Type="http://schemas.openxmlformats.org/officeDocument/2006/relationships/chartsheet" Target="chartsheets/sheet12.xml"/><Relationship Id="rId22"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B20-1. HERS BESTEST Tier-1 Example Results – Annual or Seasonal Heating Load (L100AC - L202AC), Colorado Springs, CO</a:t>
            </a:r>
          </a:p>
        </c:rich>
      </c:tx>
      <c:layout>
        <c:manualLayout>
          <c:xMode val="edge"/>
          <c:yMode val="edge"/>
          <c:x val="0.1229629098507585"/>
          <c:y val="0"/>
        </c:manualLayout>
      </c:layout>
      <c:overlay val="0"/>
      <c:spPr>
        <a:noFill/>
        <a:ln w="25400">
          <a:noFill/>
        </a:ln>
      </c:spPr>
    </c:title>
    <c:autoTitleDeleted val="0"/>
    <c:plotArea>
      <c:layout>
        <c:manualLayout>
          <c:layoutTarget val="inner"/>
          <c:xMode val="edge"/>
          <c:yMode val="edge"/>
          <c:x val="0.10518518518518519"/>
          <c:y val="9.1503267973856203E-2"/>
          <c:w val="0.88296296296296295"/>
          <c:h val="0.76034858387799564"/>
        </c:manualLayout>
      </c:layout>
      <c:barChart>
        <c:barDir val="col"/>
        <c:grouping val="clustered"/>
        <c:varyColors val="0"/>
        <c:ser>
          <c:idx val="0"/>
          <c:order val="0"/>
          <c:tx>
            <c:strRef>
              <c:f>PlotData!$B$4</c:f>
              <c:strCache>
                <c:ptCount val="1"/>
                <c:pt idx="0">
                  <c:v>BLAST 3.0</c:v>
                </c:pt>
              </c:strCache>
            </c:strRef>
          </c:tx>
          <c:spPr>
            <a:solidFill>
              <a:srgbClr val="000000"/>
            </a:solidFill>
            <a:ln w="25400">
              <a:solidFill>
                <a:srgbClr val="000000"/>
              </a:solidFill>
              <a:prstDash val="solid"/>
            </a:ln>
          </c:spPr>
          <c:invertIfNegative val="0"/>
          <c:cat>
            <c:strRef>
              <c:f>PlotData!$C$3:$M$3</c:f>
              <c:strCache>
                <c:ptCount val="11"/>
                <c:pt idx="0">
                  <c:v>L100AC</c:v>
                </c:pt>
                <c:pt idx="1">
                  <c:v>L110AC</c:v>
                </c:pt>
                <c:pt idx="2">
                  <c:v>L120AC</c:v>
                </c:pt>
                <c:pt idx="3">
                  <c:v>L130AC</c:v>
                </c:pt>
                <c:pt idx="4">
                  <c:v>L140AC</c:v>
                </c:pt>
                <c:pt idx="5">
                  <c:v>L150AC</c:v>
                </c:pt>
                <c:pt idx="6">
                  <c:v>L155AC</c:v>
                </c:pt>
                <c:pt idx="7">
                  <c:v>L160AC</c:v>
                </c:pt>
                <c:pt idx="8">
                  <c:v>L170AC</c:v>
                </c:pt>
                <c:pt idx="9">
                  <c:v>L200AC</c:v>
                </c:pt>
                <c:pt idx="10">
                  <c:v>L202AC</c:v>
                </c:pt>
              </c:strCache>
            </c:strRef>
          </c:cat>
          <c:val>
            <c:numRef>
              <c:f>PlotData!$C$4:$M$4</c:f>
              <c:numCache>
                <c:formatCode>0.00</c:formatCode>
                <c:ptCount val="11"/>
                <c:pt idx="0">
                  <c:v>61.940000000000005</c:v>
                </c:pt>
                <c:pt idx="1">
                  <c:v>85.950000000000017</c:v>
                </c:pt>
                <c:pt idx="2">
                  <c:v>50.269999999999996</c:v>
                </c:pt>
                <c:pt idx="3">
                  <c:v>46.349999999999994</c:v>
                </c:pt>
                <c:pt idx="4">
                  <c:v>49.149999999999991</c:v>
                </c:pt>
                <c:pt idx="5">
                  <c:v>54.93</c:v>
                </c:pt>
                <c:pt idx="6">
                  <c:v>57.39</c:v>
                </c:pt>
                <c:pt idx="7">
                  <c:v>62.900000000000006</c:v>
                </c:pt>
                <c:pt idx="8">
                  <c:v>73.059999999999988</c:v>
                </c:pt>
                <c:pt idx="9">
                  <c:v>133.97</c:v>
                </c:pt>
                <c:pt idx="10">
                  <c:v>137.47</c:v>
                </c:pt>
              </c:numCache>
            </c:numRef>
          </c:val>
          <c:extLst>
            <c:ext xmlns:c16="http://schemas.microsoft.com/office/drawing/2014/chart" uri="{C3380CC4-5D6E-409C-BE32-E72D297353CC}">
              <c16:uniqueId val="{00000000-E2D4-AA4E-A91F-B0D67B6ADF3F}"/>
            </c:ext>
          </c:extLst>
        </c:ser>
        <c:ser>
          <c:idx val="1"/>
          <c:order val="1"/>
          <c:tx>
            <c:strRef>
              <c:f>PlotData!$B$5</c:f>
              <c:strCache>
                <c:ptCount val="1"/>
                <c:pt idx="0">
                  <c:v>DOE-2.1E</c:v>
                </c:pt>
              </c:strCache>
            </c:strRef>
          </c:tx>
          <c:spPr>
            <a:solidFill>
              <a:srgbClr val="C0C0C0"/>
            </a:solidFill>
            <a:ln w="25400">
              <a:solidFill>
                <a:srgbClr val="000000"/>
              </a:solidFill>
              <a:prstDash val="solid"/>
            </a:ln>
          </c:spPr>
          <c:invertIfNegative val="0"/>
          <c:cat>
            <c:strRef>
              <c:f>PlotData!$C$3:$M$3</c:f>
              <c:strCache>
                <c:ptCount val="11"/>
                <c:pt idx="0">
                  <c:v>L100AC</c:v>
                </c:pt>
                <c:pt idx="1">
                  <c:v>L110AC</c:v>
                </c:pt>
                <c:pt idx="2">
                  <c:v>L120AC</c:v>
                </c:pt>
                <c:pt idx="3">
                  <c:v>L130AC</c:v>
                </c:pt>
                <c:pt idx="4">
                  <c:v>L140AC</c:v>
                </c:pt>
                <c:pt idx="5">
                  <c:v>L150AC</c:v>
                </c:pt>
                <c:pt idx="6">
                  <c:v>L155AC</c:v>
                </c:pt>
                <c:pt idx="7">
                  <c:v>L160AC</c:v>
                </c:pt>
                <c:pt idx="8">
                  <c:v>L170AC</c:v>
                </c:pt>
                <c:pt idx="9">
                  <c:v>L200AC</c:v>
                </c:pt>
                <c:pt idx="10">
                  <c:v>L202AC</c:v>
                </c:pt>
              </c:strCache>
            </c:strRef>
          </c:cat>
          <c:val>
            <c:numRef>
              <c:f>PlotData!$C$5:$M$5</c:f>
              <c:numCache>
                <c:formatCode>0.00</c:formatCode>
                <c:ptCount val="11"/>
                <c:pt idx="0">
                  <c:v>58</c:v>
                </c:pt>
                <c:pt idx="1">
                  <c:v>81.39</c:v>
                </c:pt>
                <c:pt idx="2">
                  <c:v>45.1</c:v>
                </c:pt>
                <c:pt idx="3">
                  <c:v>45.839999999999989</c:v>
                </c:pt>
                <c:pt idx="4">
                  <c:v>47.250000000000007</c:v>
                </c:pt>
                <c:pt idx="5">
                  <c:v>49.480000000000004</c:v>
                </c:pt>
                <c:pt idx="6">
                  <c:v>52.300000000000004</c:v>
                </c:pt>
                <c:pt idx="7">
                  <c:v>58.29</c:v>
                </c:pt>
                <c:pt idx="8">
                  <c:v>71.649999999999991</c:v>
                </c:pt>
                <c:pt idx="9">
                  <c:v>136.11999999999998</c:v>
                </c:pt>
                <c:pt idx="10">
                  <c:v>142.06</c:v>
                </c:pt>
              </c:numCache>
            </c:numRef>
          </c:val>
          <c:extLst>
            <c:ext xmlns:c16="http://schemas.microsoft.com/office/drawing/2014/chart" uri="{C3380CC4-5D6E-409C-BE32-E72D297353CC}">
              <c16:uniqueId val="{00000001-E2D4-AA4E-A91F-B0D67B6ADF3F}"/>
            </c:ext>
          </c:extLst>
        </c:ser>
        <c:ser>
          <c:idx val="2"/>
          <c:order val="2"/>
          <c:tx>
            <c:strRef>
              <c:f>PlotData!$B$6</c:f>
              <c:strCache>
                <c:ptCount val="1"/>
                <c:pt idx="0">
                  <c:v>SRES/SUN 5.7</c:v>
                </c:pt>
              </c:strCache>
            </c:strRef>
          </c:tx>
          <c:spPr>
            <a:solidFill>
              <a:srgbClr val="000000"/>
            </a:solidFill>
            <a:ln w="25400">
              <a:solidFill>
                <a:srgbClr val="000000"/>
              </a:solidFill>
              <a:prstDash val="solid"/>
            </a:ln>
          </c:spPr>
          <c:invertIfNegative val="0"/>
          <c:cat>
            <c:strRef>
              <c:f>PlotData!$C$3:$M$3</c:f>
              <c:strCache>
                <c:ptCount val="11"/>
                <c:pt idx="0">
                  <c:v>L100AC</c:v>
                </c:pt>
                <c:pt idx="1">
                  <c:v>L110AC</c:v>
                </c:pt>
                <c:pt idx="2">
                  <c:v>L120AC</c:v>
                </c:pt>
                <c:pt idx="3">
                  <c:v>L130AC</c:v>
                </c:pt>
                <c:pt idx="4">
                  <c:v>L140AC</c:v>
                </c:pt>
                <c:pt idx="5">
                  <c:v>L150AC</c:v>
                </c:pt>
                <c:pt idx="6">
                  <c:v>L155AC</c:v>
                </c:pt>
                <c:pt idx="7">
                  <c:v>L160AC</c:v>
                </c:pt>
                <c:pt idx="8">
                  <c:v>L170AC</c:v>
                </c:pt>
                <c:pt idx="9">
                  <c:v>L200AC</c:v>
                </c:pt>
                <c:pt idx="10">
                  <c:v>L202AC</c:v>
                </c:pt>
              </c:strCache>
            </c:strRef>
          </c:cat>
          <c:val>
            <c:numRef>
              <c:f>PlotData!$C$6:$M$6</c:f>
              <c:numCache>
                <c:formatCode>0.00</c:formatCode>
                <c:ptCount val="11"/>
                <c:pt idx="0">
                  <c:v>72.39</c:v>
                </c:pt>
                <c:pt idx="1">
                  <c:v>96.53</c:v>
                </c:pt>
                <c:pt idx="2">
                  <c:v>57.819999999999993</c:v>
                </c:pt>
                <c:pt idx="3">
                  <c:v>49.980000000000004</c:v>
                </c:pt>
                <c:pt idx="4">
                  <c:v>52.48</c:v>
                </c:pt>
                <c:pt idx="5">
                  <c:v>64.030000000000015</c:v>
                </c:pt>
                <c:pt idx="6">
                  <c:v>66.899999999999991</c:v>
                </c:pt>
                <c:pt idx="7">
                  <c:v>73.509999999999991</c:v>
                </c:pt>
                <c:pt idx="8">
                  <c:v>85.46</c:v>
                </c:pt>
                <c:pt idx="9">
                  <c:v>168.34</c:v>
                </c:pt>
                <c:pt idx="10">
                  <c:v>172.55</c:v>
                </c:pt>
              </c:numCache>
            </c:numRef>
          </c:val>
          <c:extLst>
            <c:ext xmlns:c16="http://schemas.microsoft.com/office/drawing/2014/chart" uri="{C3380CC4-5D6E-409C-BE32-E72D297353CC}">
              <c16:uniqueId val="{00000002-E2D4-AA4E-A91F-B0D67B6ADF3F}"/>
            </c:ext>
          </c:extLst>
        </c:ser>
        <c:ser>
          <c:idx val="3"/>
          <c:order val="3"/>
          <c:tx>
            <c:strRef>
              <c:f>PlotData!$B$7</c:f>
              <c:strCache>
                <c:ptCount val="1"/>
                <c:pt idx="0">
                  <c:v>Tested Software 1.0</c:v>
                </c:pt>
              </c:strCache>
            </c:strRef>
          </c:tx>
          <c:spPr>
            <a:solidFill>
              <a:srgbClr val="FF0000"/>
            </a:solidFill>
            <a:ln w="12700">
              <a:solidFill>
                <a:srgbClr val="000000"/>
              </a:solidFill>
              <a:prstDash val="solid"/>
            </a:ln>
          </c:spPr>
          <c:invertIfNegative val="0"/>
          <c:cat>
            <c:strRef>
              <c:f>PlotData!$C$3:$M$3</c:f>
              <c:strCache>
                <c:ptCount val="11"/>
                <c:pt idx="0">
                  <c:v>L100AC</c:v>
                </c:pt>
                <c:pt idx="1">
                  <c:v>L110AC</c:v>
                </c:pt>
                <c:pt idx="2">
                  <c:v>L120AC</c:v>
                </c:pt>
                <c:pt idx="3">
                  <c:v>L130AC</c:v>
                </c:pt>
                <c:pt idx="4">
                  <c:v>L140AC</c:v>
                </c:pt>
                <c:pt idx="5">
                  <c:v>L150AC</c:v>
                </c:pt>
                <c:pt idx="6">
                  <c:v>L155AC</c:v>
                </c:pt>
                <c:pt idx="7">
                  <c:v>L160AC</c:v>
                </c:pt>
                <c:pt idx="8">
                  <c:v>L170AC</c:v>
                </c:pt>
                <c:pt idx="9">
                  <c:v>L200AC</c:v>
                </c:pt>
                <c:pt idx="10">
                  <c:v>L202AC</c:v>
                </c:pt>
              </c:strCache>
            </c:strRef>
          </c:cat>
          <c:val>
            <c:numRef>
              <c:f>PlotData!$C$7:$M$7</c:f>
              <c:numCache>
                <c:formatCode>0.00</c:formatCode>
                <c:ptCount val="11"/>
                <c:pt idx="0">
                  <c:v>64.11</c:v>
                </c:pt>
                <c:pt idx="1">
                  <c:v>87.956666666666663</c:v>
                </c:pt>
                <c:pt idx="2">
                  <c:v>51.063333333333333</c:v>
                </c:pt>
                <c:pt idx="3">
                  <c:v>47.389999999999993</c:v>
                </c:pt>
                <c:pt idx="4">
                  <c:v>49.626666666666665</c:v>
                </c:pt>
                <c:pt idx="5">
                  <c:v>56.146666666666668</c:v>
                </c:pt>
                <c:pt idx="6">
                  <c:v>58.863333333333323</c:v>
                </c:pt>
                <c:pt idx="7">
                  <c:v>64.899999999999991</c:v>
                </c:pt>
                <c:pt idx="8">
                  <c:v>76.723333333333315</c:v>
                </c:pt>
                <c:pt idx="9">
                  <c:v>146.14333333333332</c:v>
                </c:pt>
                <c:pt idx="10">
                  <c:v>150.69333333333333</c:v>
                </c:pt>
              </c:numCache>
            </c:numRef>
          </c:val>
          <c:extLst>
            <c:ext xmlns:c16="http://schemas.microsoft.com/office/drawing/2014/chart" uri="{C3380CC4-5D6E-409C-BE32-E72D297353CC}">
              <c16:uniqueId val="{00000003-E2D4-AA4E-A91F-B0D67B6ADF3F}"/>
            </c:ext>
          </c:extLst>
        </c:ser>
        <c:dLbls>
          <c:showLegendKey val="0"/>
          <c:showVal val="0"/>
          <c:showCatName val="0"/>
          <c:showSerName val="0"/>
          <c:showPercent val="0"/>
          <c:showBubbleSize val="0"/>
        </c:dLbls>
        <c:gapWidth val="150"/>
        <c:axId val="1629179984"/>
        <c:axId val="1"/>
      </c:barChart>
      <c:catAx>
        <c:axId val="16291799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808080"/>
              </a:solidFill>
              <a:prstDash val="sysDash"/>
            </a:ln>
          </c:spPr>
        </c:majorGridlines>
        <c:numFmt formatCode="0" sourceLinked="0"/>
        <c:majorTickMark val="out"/>
        <c:minorTickMark val="in"/>
        <c:tickLblPos val="nextTo"/>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1629179984"/>
        <c:crosses val="autoZero"/>
        <c:crossBetween val="between"/>
        <c:minorUnit val="5"/>
      </c:valAx>
      <c:spPr>
        <a:noFill/>
        <a:ln w="12700">
          <a:solidFill>
            <a:srgbClr val="808080"/>
          </a:solidFill>
          <a:prstDash val="solid"/>
        </a:ln>
      </c:spPr>
    </c:plotArea>
    <c:legend>
      <c:legendPos val="r"/>
      <c:layout>
        <c:manualLayout>
          <c:xMode val="edge"/>
          <c:yMode val="edge"/>
          <c:wMode val="edge"/>
          <c:hMode val="edge"/>
          <c:x val="9.9259286505130384E-2"/>
          <c:y val="0.92374734679904147"/>
          <c:w val="0.99111111214576442"/>
          <c:h val="0.99346405340636768"/>
        </c:manualLayout>
      </c:layout>
      <c:overlay val="0"/>
      <c:spPr>
        <a:solidFill>
          <a:srgbClr val="FFFFFF"/>
        </a:solidFill>
        <a:ln w="25400">
          <a:noFill/>
        </a:ln>
      </c:spPr>
      <c:txPr>
        <a:bodyPr/>
        <a:lstStyle/>
        <a:p>
          <a:pPr>
            <a:defRPr sz="165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B20-10. HERS BESTEST Tier-2 Example Results – Delta Annual or Seasonal Heating Load (L165AC - P150AC), Colorado Springs, CO</a:t>
            </a:r>
          </a:p>
        </c:rich>
      </c:tx>
      <c:layout>
        <c:manualLayout>
          <c:xMode val="edge"/>
          <c:yMode val="edge"/>
          <c:x val="9.6296296296296297E-2"/>
          <c:y val="0"/>
        </c:manualLayout>
      </c:layout>
      <c:overlay val="0"/>
      <c:spPr>
        <a:noFill/>
        <a:ln w="25400">
          <a:noFill/>
        </a:ln>
      </c:spPr>
    </c:title>
    <c:autoTitleDeleted val="0"/>
    <c:plotArea>
      <c:layout>
        <c:manualLayout>
          <c:layoutTarget val="inner"/>
          <c:xMode val="edge"/>
          <c:yMode val="edge"/>
          <c:x val="9.7777777777777783E-2"/>
          <c:y val="9.1503267973856203E-2"/>
          <c:w val="0.89037037037037037"/>
          <c:h val="0.7080610021786492"/>
        </c:manualLayout>
      </c:layout>
      <c:barChart>
        <c:barDir val="col"/>
        <c:grouping val="clustered"/>
        <c:varyColors val="0"/>
        <c:ser>
          <c:idx val="0"/>
          <c:order val="0"/>
          <c:tx>
            <c:strRef>
              <c:f>PlotData!$B$53</c:f>
              <c:strCache>
                <c:ptCount val="1"/>
                <c:pt idx="0">
                  <c:v>BLAST 3.0</c:v>
                </c:pt>
              </c:strCache>
            </c:strRef>
          </c:tx>
          <c:spPr>
            <a:solidFill>
              <a:srgbClr val="000000"/>
            </a:solidFill>
            <a:ln w="25400">
              <a:solidFill>
                <a:srgbClr val="000000"/>
              </a:solidFill>
              <a:prstDash val="solid"/>
            </a:ln>
          </c:spPr>
          <c:invertIfNegative val="0"/>
          <c:cat>
            <c:strRef>
              <c:f>PlotData!$C$52:$G$52</c:f>
              <c:strCache>
                <c:ptCount val="5"/>
                <c:pt idx="0">
                  <c:v>L165AC-L160AC</c:v>
                </c:pt>
                <c:pt idx="1">
                  <c:v>P105AC-P100AC</c:v>
                </c:pt>
                <c:pt idx="2">
                  <c:v>P110AC-P100AC</c:v>
                </c:pt>
                <c:pt idx="3">
                  <c:v>P140AC-P100AC</c:v>
                </c:pt>
                <c:pt idx="4">
                  <c:v>P150AC-P100AC</c:v>
                </c:pt>
              </c:strCache>
            </c:strRef>
          </c:cat>
          <c:val>
            <c:numRef>
              <c:f>PlotData!$C$53:$G$53</c:f>
              <c:numCache>
                <c:formatCode>0.00</c:formatCode>
                <c:ptCount val="5"/>
                <c:pt idx="0">
                  <c:v>3.9399999999999977</c:v>
                </c:pt>
                <c:pt idx="1">
                  <c:v>2.2899999999999991</c:v>
                </c:pt>
                <c:pt idx="2">
                  <c:v>10.060000000000004</c:v>
                </c:pt>
                <c:pt idx="3">
                  <c:v>17.11</c:v>
                </c:pt>
                <c:pt idx="4">
                  <c:v>12.790000000000001</c:v>
                </c:pt>
              </c:numCache>
            </c:numRef>
          </c:val>
          <c:extLst>
            <c:ext xmlns:c16="http://schemas.microsoft.com/office/drawing/2014/chart" uri="{C3380CC4-5D6E-409C-BE32-E72D297353CC}">
              <c16:uniqueId val="{00000000-C106-6F41-94C5-54B1222FA7C4}"/>
            </c:ext>
          </c:extLst>
        </c:ser>
        <c:ser>
          <c:idx val="1"/>
          <c:order val="1"/>
          <c:tx>
            <c:strRef>
              <c:f>PlotData!$B$54</c:f>
              <c:strCache>
                <c:ptCount val="1"/>
                <c:pt idx="0">
                  <c:v>DOE-2.1E</c:v>
                </c:pt>
              </c:strCache>
            </c:strRef>
          </c:tx>
          <c:spPr>
            <a:solidFill>
              <a:srgbClr val="C0C0C0"/>
            </a:solidFill>
            <a:ln w="25400">
              <a:solidFill>
                <a:srgbClr val="000000"/>
              </a:solidFill>
              <a:prstDash val="solid"/>
            </a:ln>
          </c:spPr>
          <c:invertIfNegative val="0"/>
          <c:cat>
            <c:strRef>
              <c:f>PlotData!$C$52:$G$52</c:f>
              <c:strCache>
                <c:ptCount val="5"/>
                <c:pt idx="0">
                  <c:v>L165AC-L160AC</c:v>
                </c:pt>
                <c:pt idx="1">
                  <c:v>P105AC-P100AC</c:v>
                </c:pt>
                <c:pt idx="2">
                  <c:v>P110AC-P100AC</c:v>
                </c:pt>
                <c:pt idx="3">
                  <c:v>P140AC-P100AC</c:v>
                </c:pt>
                <c:pt idx="4">
                  <c:v>P150AC-P100AC</c:v>
                </c:pt>
              </c:strCache>
            </c:strRef>
          </c:cat>
          <c:val>
            <c:numRef>
              <c:f>PlotData!$C$54:$G$54</c:f>
              <c:numCache>
                <c:formatCode>0.00</c:formatCode>
                <c:ptCount val="5"/>
                <c:pt idx="0">
                  <c:v>6.4399999999999906</c:v>
                </c:pt>
                <c:pt idx="1">
                  <c:v>2.0799999999999983</c:v>
                </c:pt>
                <c:pt idx="2">
                  <c:v>10.149999999999999</c:v>
                </c:pt>
                <c:pt idx="3">
                  <c:v>15.8</c:v>
                </c:pt>
                <c:pt idx="4">
                  <c:v>12.560000000000002</c:v>
                </c:pt>
              </c:numCache>
            </c:numRef>
          </c:val>
          <c:extLst>
            <c:ext xmlns:c16="http://schemas.microsoft.com/office/drawing/2014/chart" uri="{C3380CC4-5D6E-409C-BE32-E72D297353CC}">
              <c16:uniqueId val="{00000001-C106-6F41-94C5-54B1222FA7C4}"/>
            </c:ext>
          </c:extLst>
        </c:ser>
        <c:ser>
          <c:idx val="2"/>
          <c:order val="2"/>
          <c:tx>
            <c:strRef>
              <c:f>PlotData!$B$55</c:f>
              <c:strCache>
                <c:ptCount val="1"/>
                <c:pt idx="0">
                  <c:v>SRES/SUN 5.7</c:v>
                </c:pt>
              </c:strCache>
            </c:strRef>
          </c:tx>
          <c:spPr>
            <a:solidFill>
              <a:srgbClr val="000000"/>
            </a:solidFill>
            <a:ln w="25400">
              <a:solidFill>
                <a:srgbClr val="000000"/>
              </a:solidFill>
              <a:prstDash val="solid"/>
            </a:ln>
          </c:spPr>
          <c:invertIfNegative val="0"/>
          <c:cat>
            <c:strRef>
              <c:f>PlotData!$C$52:$G$52</c:f>
              <c:strCache>
                <c:ptCount val="5"/>
                <c:pt idx="0">
                  <c:v>L165AC-L160AC</c:v>
                </c:pt>
                <c:pt idx="1">
                  <c:v>P105AC-P100AC</c:v>
                </c:pt>
                <c:pt idx="2">
                  <c:v>P110AC-P100AC</c:v>
                </c:pt>
                <c:pt idx="3">
                  <c:v>P140AC-P100AC</c:v>
                </c:pt>
                <c:pt idx="4">
                  <c:v>P150AC-P100AC</c:v>
                </c:pt>
              </c:strCache>
            </c:strRef>
          </c:cat>
          <c:val>
            <c:numRef>
              <c:f>PlotData!$C$55:$G$55</c:f>
              <c:numCache>
                <c:formatCode>0.00</c:formatCode>
                <c:ptCount val="5"/>
                <c:pt idx="0">
                  <c:v>4.5400000000000063</c:v>
                </c:pt>
                <c:pt idx="1">
                  <c:v>2.5599999999999987</c:v>
                </c:pt>
                <c:pt idx="2">
                  <c:v>9.379999999999999</c:v>
                </c:pt>
                <c:pt idx="3">
                  <c:v>15.02</c:v>
                </c:pt>
                <c:pt idx="4">
                  <c:v>13.61</c:v>
                </c:pt>
              </c:numCache>
            </c:numRef>
          </c:val>
          <c:extLst>
            <c:ext xmlns:c16="http://schemas.microsoft.com/office/drawing/2014/chart" uri="{C3380CC4-5D6E-409C-BE32-E72D297353CC}">
              <c16:uniqueId val="{00000002-C106-6F41-94C5-54B1222FA7C4}"/>
            </c:ext>
          </c:extLst>
        </c:ser>
        <c:ser>
          <c:idx val="3"/>
          <c:order val="3"/>
          <c:tx>
            <c:strRef>
              <c:f>PlotData!$B$56</c:f>
              <c:strCache>
                <c:ptCount val="1"/>
                <c:pt idx="0">
                  <c:v>Tested Software 1.0</c:v>
                </c:pt>
              </c:strCache>
            </c:strRef>
          </c:tx>
          <c:spPr>
            <a:solidFill>
              <a:srgbClr val="FF0000"/>
            </a:solidFill>
            <a:ln w="12700">
              <a:solidFill>
                <a:srgbClr val="000000"/>
              </a:solidFill>
              <a:prstDash val="solid"/>
            </a:ln>
          </c:spPr>
          <c:invertIfNegative val="0"/>
          <c:val>
            <c:numRef>
              <c:f>PlotData!$C$56:$G$56</c:f>
              <c:numCache>
                <c:formatCode>0.00</c:formatCode>
                <c:ptCount val="5"/>
                <c:pt idx="0">
                  <c:v>4.9733333333333434</c:v>
                </c:pt>
                <c:pt idx="1">
                  <c:v>2.3099999999999987</c:v>
                </c:pt>
                <c:pt idx="2">
                  <c:v>9.8633333333333351</c:v>
                </c:pt>
                <c:pt idx="3">
                  <c:v>15.976666666666665</c:v>
                </c:pt>
                <c:pt idx="4">
                  <c:v>12.98666666666667</c:v>
                </c:pt>
              </c:numCache>
            </c:numRef>
          </c:val>
          <c:extLst>
            <c:ext xmlns:c16="http://schemas.microsoft.com/office/drawing/2014/chart" uri="{C3380CC4-5D6E-409C-BE32-E72D297353CC}">
              <c16:uniqueId val="{00000003-C106-6F41-94C5-54B1222FA7C4}"/>
            </c:ext>
          </c:extLst>
        </c:ser>
        <c:dLbls>
          <c:showLegendKey val="0"/>
          <c:showVal val="0"/>
          <c:showCatName val="0"/>
          <c:showSerName val="0"/>
          <c:showPercent val="0"/>
          <c:showBubbleSize val="0"/>
        </c:dLbls>
        <c:gapWidth val="150"/>
        <c:axId val="1608160256"/>
        <c:axId val="1"/>
      </c:barChart>
      <c:catAx>
        <c:axId val="160816025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808080"/>
              </a:solidFill>
              <a:prstDash val="sysDash"/>
            </a:ln>
          </c:spPr>
        </c:majorGridlines>
        <c:numFmt formatCode="0" sourceLinked="0"/>
        <c:majorTickMark val="out"/>
        <c:minorTickMark val="in"/>
        <c:tickLblPos val="nextTo"/>
        <c:spPr>
          <a:ln w="3175">
            <a:solidFill>
              <a:srgbClr val="000000"/>
            </a:solidFill>
            <a:prstDash val="solid"/>
          </a:ln>
        </c:spPr>
        <c:txPr>
          <a:bodyPr rot="0" vert="horz"/>
          <a:lstStyle/>
          <a:p>
            <a:pPr>
              <a:defRPr sz="1575" b="1" i="0" u="none" strike="noStrike" baseline="0">
                <a:solidFill>
                  <a:srgbClr val="000000"/>
                </a:solidFill>
                <a:latin typeface="Arial"/>
                <a:ea typeface="Arial"/>
                <a:cs typeface="Arial"/>
              </a:defRPr>
            </a:pPr>
            <a:endParaRPr lang="en-US"/>
          </a:p>
        </c:txPr>
        <c:crossAx val="1608160256"/>
        <c:crosses val="autoZero"/>
        <c:crossBetween val="between"/>
        <c:minorUnit val="5"/>
      </c:valAx>
      <c:spPr>
        <a:noFill/>
        <a:ln w="12700">
          <a:solidFill>
            <a:srgbClr val="808080"/>
          </a:solidFill>
          <a:prstDash val="solid"/>
        </a:ln>
      </c:spPr>
    </c:plotArea>
    <c:legend>
      <c:legendPos val="b"/>
      <c:layout>
        <c:manualLayout>
          <c:xMode val="edge"/>
          <c:yMode val="edge"/>
          <c:wMode val="edge"/>
          <c:hMode val="edge"/>
          <c:x val="9.9259259259259255E-2"/>
          <c:y val="0.93028322440087141"/>
          <c:w val="0.99111111111111116"/>
          <c:h val="1"/>
        </c:manualLayout>
      </c:layout>
      <c:overlay val="0"/>
      <c:spPr>
        <a:solidFill>
          <a:srgbClr val="FFFFFF"/>
        </a:solidFill>
        <a:ln w="25400">
          <a:noFill/>
        </a:ln>
      </c:spPr>
      <c:txPr>
        <a:bodyPr/>
        <a:lstStyle/>
        <a:p>
          <a:pPr>
            <a:defRPr sz="165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B20-11. HERS BESTEST Tier-2 Example Results -- Annual or Seasonal Sensible Cooling Load (L165AL – P150AC)</a:t>
            </a:r>
          </a:p>
        </c:rich>
      </c:tx>
      <c:layout>
        <c:manualLayout>
          <c:xMode val="edge"/>
          <c:yMode val="edge"/>
          <c:x val="0.11407407407407408"/>
          <c:y val="0"/>
        </c:manualLayout>
      </c:layout>
      <c:overlay val="0"/>
      <c:spPr>
        <a:noFill/>
        <a:ln w="25400">
          <a:noFill/>
        </a:ln>
      </c:spPr>
    </c:title>
    <c:autoTitleDeleted val="0"/>
    <c:plotArea>
      <c:layout>
        <c:manualLayout>
          <c:layoutTarget val="inner"/>
          <c:xMode val="edge"/>
          <c:yMode val="edge"/>
          <c:x val="9.7777777777777783E-2"/>
          <c:y val="9.1503267973856203E-2"/>
          <c:w val="0.89037037037037037"/>
          <c:h val="0.75163398692810457"/>
        </c:manualLayout>
      </c:layout>
      <c:barChart>
        <c:barDir val="col"/>
        <c:grouping val="clustered"/>
        <c:varyColors val="0"/>
        <c:ser>
          <c:idx val="0"/>
          <c:order val="0"/>
          <c:tx>
            <c:strRef>
              <c:f>PlotData!$B$59</c:f>
              <c:strCache>
                <c:ptCount val="1"/>
                <c:pt idx="0">
                  <c:v>BLAST 3.0</c:v>
                </c:pt>
              </c:strCache>
            </c:strRef>
          </c:tx>
          <c:spPr>
            <a:solidFill>
              <a:srgbClr val="000000"/>
            </a:solidFill>
            <a:ln w="25400">
              <a:solidFill>
                <a:srgbClr val="000000"/>
              </a:solidFill>
              <a:prstDash val="solid"/>
            </a:ln>
          </c:spPr>
          <c:invertIfNegative val="0"/>
          <c:cat>
            <c:strRef>
              <c:f>PlotData!$C$58:$H$58</c:f>
              <c:strCache>
                <c:ptCount val="6"/>
                <c:pt idx="0">
                  <c:v>L165AL</c:v>
                </c:pt>
                <c:pt idx="1">
                  <c:v>P100AC</c:v>
                </c:pt>
                <c:pt idx="2">
                  <c:v>P105AC</c:v>
                </c:pt>
                <c:pt idx="3">
                  <c:v>P110AC</c:v>
                </c:pt>
                <c:pt idx="4">
                  <c:v>P140AC</c:v>
                </c:pt>
                <c:pt idx="5">
                  <c:v>P150AC</c:v>
                </c:pt>
              </c:strCache>
            </c:strRef>
          </c:cat>
          <c:val>
            <c:numRef>
              <c:f>PlotData!$C$59:$H$59</c:f>
              <c:numCache>
                <c:formatCode>0.00</c:formatCode>
                <c:ptCount val="6"/>
                <c:pt idx="0">
                  <c:v>54.77</c:v>
                </c:pt>
                <c:pt idx="1">
                  <c:v>18.109999999999996</c:v>
                </c:pt>
                <c:pt idx="2">
                  <c:v>11.94</c:v>
                </c:pt>
                <c:pt idx="3">
                  <c:v>30.189999999999998</c:v>
                </c:pt>
                <c:pt idx="4">
                  <c:v>1.6800000000000002</c:v>
                </c:pt>
                <c:pt idx="5">
                  <c:v>12.43</c:v>
                </c:pt>
              </c:numCache>
            </c:numRef>
          </c:val>
          <c:extLst>
            <c:ext xmlns:c16="http://schemas.microsoft.com/office/drawing/2014/chart" uri="{C3380CC4-5D6E-409C-BE32-E72D297353CC}">
              <c16:uniqueId val="{00000000-2D48-6846-9475-494A99EB7E71}"/>
            </c:ext>
          </c:extLst>
        </c:ser>
        <c:ser>
          <c:idx val="1"/>
          <c:order val="1"/>
          <c:tx>
            <c:strRef>
              <c:f>PlotData!$B$60</c:f>
              <c:strCache>
                <c:ptCount val="1"/>
                <c:pt idx="0">
                  <c:v>DOE-2.1E</c:v>
                </c:pt>
              </c:strCache>
            </c:strRef>
          </c:tx>
          <c:spPr>
            <a:solidFill>
              <a:srgbClr val="C0C0C0"/>
            </a:solidFill>
            <a:ln w="25400">
              <a:solidFill>
                <a:srgbClr val="000000"/>
              </a:solidFill>
              <a:prstDash val="solid"/>
            </a:ln>
          </c:spPr>
          <c:invertIfNegative val="0"/>
          <c:cat>
            <c:strRef>
              <c:f>PlotData!$C$58:$H$58</c:f>
              <c:strCache>
                <c:ptCount val="6"/>
                <c:pt idx="0">
                  <c:v>L165AL</c:v>
                </c:pt>
                <c:pt idx="1">
                  <c:v>P100AC</c:v>
                </c:pt>
                <c:pt idx="2">
                  <c:v>P105AC</c:v>
                </c:pt>
                <c:pt idx="3">
                  <c:v>P110AC</c:v>
                </c:pt>
                <c:pt idx="4">
                  <c:v>P140AC</c:v>
                </c:pt>
                <c:pt idx="5">
                  <c:v>P150AC</c:v>
                </c:pt>
              </c:strCache>
            </c:strRef>
          </c:cat>
          <c:val>
            <c:numRef>
              <c:f>PlotData!$C$60:$H$60</c:f>
              <c:numCache>
                <c:formatCode>0.00</c:formatCode>
                <c:ptCount val="6"/>
                <c:pt idx="0">
                  <c:v>52.870000000000005</c:v>
                </c:pt>
                <c:pt idx="1">
                  <c:v>23.01</c:v>
                </c:pt>
                <c:pt idx="2">
                  <c:v>13.610000000000001</c:v>
                </c:pt>
                <c:pt idx="3">
                  <c:v>36.479999999999997</c:v>
                </c:pt>
                <c:pt idx="4">
                  <c:v>2.84</c:v>
                </c:pt>
                <c:pt idx="5">
                  <c:v>15.030000000000001</c:v>
                </c:pt>
              </c:numCache>
            </c:numRef>
          </c:val>
          <c:extLst>
            <c:ext xmlns:c16="http://schemas.microsoft.com/office/drawing/2014/chart" uri="{C3380CC4-5D6E-409C-BE32-E72D297353CC}">
              <c16:uniqueId val="{00000001-2D48-6846-9475-494A99EB7E71}"/>
            </c:ext>
          </c:extLst>
        </c:ser>
        <c:ser>
          <c:idx val="2"/>
          <c:order val="2"/>
          <c:tx>
            <c:strRef>
              <c:f>PlotData!$B$61</c:f>
              <c:strCache>
                <c:ptCount val="1"/>
                <c:pt idx="0">
                  <c:v>SRES/SUN 5.7</c:v>
                </c:pt>
              </c:strCache>
            </c:strRef>
          </c:tx>
          <c:spPr>
            <a:solidFill>
              <a:srgbClr val="000000"/>
            </a:solidFill>
            <a:ln w="25400">
              <a:solidFill>
                <a:srgbClr val="000000"/>
              </a:solidFill>
              <a:prstDash val="solid"/>
            </a:ln>
          </c:spPr>
          <c:invertIfNegative val="0"/>
          <c:cat>
            <c:strRef>
              <c:f>PlotData!$C$58:$H$58</c:f>
              <c:strCache>
                <c:ptCount val="6"/>
                <c:pt idx="0">
                  <c:v>L165AL</c:v>
                </c:pt>
                <c:pt idx="1">
                  <c:v>P100AC</c:v>
                </c:pt>
                <c:pt idx="2">
                  <c:v>P105AC</c:v>
                </c:pt>
                <c:pt idx="3">
                  <c:v>P110AC</c:v>
                </c:pt>
                <c:pt idx="4">
                  <c:v>P140AC</c:v>
                </c:pt>
                <c:pt idx="5">
                  <c:v>P150AC</c:v>
                </c:pt>
              </c:strCache>
            </c:strRef>
          </c:cat>
          <c:val>
            <c:numRef>
              <c:f>PlotData!$C$61:$H$61</c:f>
              <c:numCache>
                <c:formatCode>0.00</c:formatCode>
                <c:ptCount val="6"/>
                <c:pt idx="0">
                  <c:v>59.58</c:v>
                </c:pt>
                <c:pt idx="1">
                  <c:v>20.07</c:v>
                </c:pt>
                <c:pt idx="2">
                  <c:v>13.46</c:v>
                </c:pt>
                <c:pt idx="3">
                  <c:v>30.859999999999996</c:v>
                </c:pt>
                <c:pt idx="4">
                  <c:v>1.7400000000000002</c:v>
                </c:pt>
                <c:pt idx="5">
                  <c:v>14.030000000000001</c:v>
                </c:pt>
              </c:numCache>
            </c:numRef>
          </c:val>
          <c:extLst>
            <c:ext xmlns:c16="http://schemas.microsoft.com/office/drawing/2014/chart" uri="{C3380CC4-5D6E-409C-BE32-E72D297353CC}">
              <c16:uniqueId val="{00000002-2D48-6846-9475-494A99EB7E71}"/>
            </c:ext>
          </c:extLst>
        </c:ser>
        <c:ser>
          <c:idx val="3"/>
          <c:order val="3"/>
          <c:tx>
            <c:strRef>
              <c:f>PlotData!$B$62</c:f>
              <c:strCache>
                <c:ptCount val="1"/>
                <c:pt idx="0">
                  <c:v>Tested Software 1.0</c:v>
                </c:pt>
              </c:strCache>
            </c:strRef>
          </c:tx>
          <c:spPr>
            <a:solidFill>
              <a:srgbClr val="FF0000"/>
            </a:solidFill>
            <a:ln w="12700">
              <a:solidFill>
                <a:srgbClr val="000000"/>
              </a:solidFill>
              <a:prstDash val="solid"/>
            </a:ln>
          </c:spPr>
          <c:invertIfNegative val="0"/>
          <c:cat>
            <c:strRef>
              <c:f>PlotData!$C$58:$H$58</c:f>
              <c:strCache>
                <c:ptCount val="6"/>
                <c:pt idx="0">
                  <c:v>L165AL</c:v>
                </c:pt>
                <c:pt idx="1">
                  <c:v>P100AC</c:v>
                </c:pt>
                <c:pt idx="2">
                  <c:v>P105AC</c:v>
                </c:pt>
                <c:pt idx="3">
                  <c:v>P110AC</c:v>
                </c:pt>
                <c:pt idx="4">
                  <c:v>P140AC</c:v>
                </c:pt>
                <c:pt idx="5">
                  <c:v>P150AC</c:v>
                </c:pt>
              </c:strCache>
            </c:strRef>
          </c:cat>
          <c:val>
            <c:numRef>
              <c:f>PlotData!$C$62:$H$62</c:f>
              <c:numCache>
                <c:formatCode>0.00</c:formatCode>
                <c:ptCount val="6"/>
                <c:pt idx="0">
                  <c:v>55.740000000000009</c:v>
                </c:pt>
                <c:pt idx="1">
                  <c:v>20.396666666666665</c:v>
                </c:pt>
                <c:pt idx="2">
                  <c:v>13.003333333333336</c:v>
                </c:pt>
                <c:pt idx="3">
                  <c:v>32.51</c:v>
                </c:pt>
                <c:pt idx="4">
                  <c:v>2.0866666666666664</c:v>
                </c:pt>
                <c:pt idx="5">
                  <c:v>13.83</c:v>
                </c:pt>
              </c:numCache>
            </c:numRef>
          </c:val>
          <c:extLst>
            <c:ext xmlns:c16="http://schemas.microsoft.com/office/drawing/2014/chart" uri="{C3380CC4-5D6E-409C-BE32-E72D297353CC}">
              <c16:uniqueId val="{00000003-2D48-6846-9475-494A99EB7E71}"/>
            </c:ext>
          </c:extLst>
        </c:ser>
        <c:dLbls>
          <c:showLegendKey val="0"/>
          <c:showVal val="0"/>
          <c:showCatName val="0"/>
          <c:showSerName val="0"/>
          <c:showPercent val="0"/>
          <c:showBubbleSize val="0"/>
        </c:dLbls>
        <c:gapWidth val="150"/>
        <c:axId val="1762940096"/>
        <c:axId val="1"/>
      </c:barChart>
      <c:catAx>
        <c:axId val="17629400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808080"/>
              </a:solidFill>
              <a:prstDash val="sysDash"/>
            </a:ln>
          </c:spPr>
        </c:majorGridlines>
        <c:numFmt formatCode="0" sourceLinked="0"/>
        <c:majorTickMark val="out"/>
        <c:minorTickMark val="in"/>
        <c:tickLblPos val="nextTo"/>
        <c:spPr>
          <a:ln w="3175">
            <a:solidFill>
              <a:srgbClr val="000000"/>
            </a:solidFill>
            <a:prstDash val="solid"/>
          </a:ln>
        </c:spPr>
        <c:txPr>
          <a:bodyPr rot="0" vert="horz"/>
          <a:lstStyle/>
          <a:p>
            <a:pPr>
              <a:defRPr sz="1575" b="1" i="0" u="none" strike="noStrike" baseline="0">
                <a:solidFill>
                  <a:srgbClr val="000000"/>
                </a:solidFill>
                <a:latin typeface="Arial"/>
                <a:ea typeface="Arial"/>
                <a:cs typeface="Arial"/>
              </a:defRPr>
            </a:pPr>
            <a:endParaRPr lang="en-US"/>
          </a:p>
        </c:txPr>
        <c:crossAx val="1762940096"/>
        <c:crosses val="autoZero"/>
        <c:crossBetween val="between"/>
        <c:minorUnit val="5"/>
      </c:valAx>
      <c:spPr>
        <a:noFill/>
        <a:ln w="12700">
          <a:solidFill>
            <a:srgbClr val="808080"/>
          </a:solidFill>
          <a:prstDash val="solid"/>
        </a:ln>
      </c:spPr>
    </c:plotArea>
    <c:legend>
      <c:legendPos val="b"/>
      <c:layout>
        <c:manualLayout>
          <c:xMode val="edge"/>
          <c:yMode val="edge"/>
          <c:wMode val="edge"/>
          <c:hMode val="edge"/>
          <c:x val="9.3333333333333338E-2"/>
          <c:y val="0.92374727668845313"/>
          <c:w val="0.98518518518518527"/>
          <c:h val="0.99346405228758172"/>
        </c:manualLayout>
      </c:layout>
      <c:overlay val="0"/>
      <c:spPr>
        <a:solidFill>
          <a:srgbClr val="FFFFFF"/>
        </a:solidFill>
        <a:ln w="25400">
          <a:noFill/>
        </a:ln>
      </c:spPr>
      <c:txPr>
        <a:bodyPr/>
        <a:lstStyle/>
        <a:p>
          <a:pPr>
            <a:defRPr sz="165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B20-12. HERS BESTEST Tier-2 Example Results – Delta Annual or Seasonal Sensible Cooling Load (L165AL – P150AC)</a:t>
            </a:r>
          </a:p>
        </c:rich>
      </c:tx>
      <c:layout>
        <c:manualLayout>
          <c:xMode val="edge"/>
          <c:yMode val="edge"/>
          <c:x val="9.7777777777777783E-2"/>
          <c:y val="0"/>
        </c:manualLayout>
      </c:layout>
      <c:overlay val="0"/>
      <c:spPr>
        <a:noFill/>
        <a:ln w="25400">
          <a:noFill/>
        </a:ln>
      </c:spPr>
    </c:title>
    <c:autoTitleDeleted val="0"/>
    <c:plotArea>
      <c:layout>
        <c:manualLayout>
          <c:layoutTarget val="inner"/>
          <c:xMode val="edge"/>
          <c:yMode val="edge"/>
          <c:x val="0.10518518518518519"/>
          <c:y val="9.1503267973856203E-2"/>
          <c:w val="0.88296296296296295"/>
          <c:h val="0.7080610021786492"/>
        </c:manualLayout>
      </c:layout>
      <c:barChart>
        <c:barDir val="col"/>
        <c:grouping val="clustered"/>
        <c:varyColors val="0"/>
        <c:ser>
          <c:idx val="0"/>
          <c:order val="0"/>
          <c:tx>
            <c:strRef>
              <c:f>PlotData!$B$65</c:f>
              <c:strCache>
                <c:ptCount val="1"/>
                <c:pt idx="0">
                  <c:v>BLAST 3.0</c:v>
                </c:pt>
              </c:strCache>
            </c:strRef>
          </c:tx>
          <c:spPr>
            <a:solidFill>
              <a:srgbClr val="000000"/>
            </a:solidFill>
            <a:ln w="25400">
              <a:solidFill>
                <a:srgbClr val="000000"/>
              </a:solidFill>
              <a:prstDash val="solid"/>
            </a:ln>
          </c:spPr>
          <c:invertIfNegative val="0"/>
          <c:cat>
            <c:strRef>
              <c:f>PlotData!$C$64:$G$64</c:f>
              <c:strCache>
                <c:ptCount val="5"/>
                <c:pt idx="0">
                  <c:v>L165AL-L160AL</c:v>
                </c:pt>
                <c:pt idx="1">
                  <c:v>P105AC-P100AC</c:v>
                </c:pt>
                <c:pt idx="2">
                  <c:v>P110AC-P100AC</c:v>
                </c:pt>
                <c:pt idx="3">
                  <c:v>P140AC-P100AC</c:v>
                </c:pt>
                <c:pt idx="4">
                  <c:v>P150AC-P100AC</c:v>
                </c:pt>
              </c:strCache>
            </c:strRef>
          </c:cat>
          <c:val>
            <c:numRef>
              <c:f>PlotData!$C$65:$G$65</c:f>
              <c:numCache>
                <c:formatCode>0.00</c:formatCode>
                <c:ptCount val="5"/>
                <c:pt idx="0">
                  <c:v>-7.8499999999999943</c:v>
                </c:pt>
                <c:pt idx="1">
                  <c:v>-6.1699999999999964</c:v>
                </c:pt>
                <c:pt idx="2">
                  <c:v>12.080000000000002</c:v>
                </c:pt>
                <c:pt idx="3">
                  <c:v>-16.429999999999996</c:v>
                </c:pt>
                <c:pt idx="4">
                  <c:v>-5.6799999999999962</c:v>
                </c:pt>
              </c:numCache>
            </c:numRef>
          </c:val>
          <c:extLst>
            <c:ext xmlns:c16="http://schemas.microsoft.com/office/drawing/2014/chart" uri="{C3380CC4-5D6E-409C-BE32-E72D297353CC}">
              <c16:uniqueId val="{00000000-FBDA-1B44-8C8D-B767A2837BA9}"/>
            </c:ext>
          </c:extLst>
        </c:ser>
        <c:ser>
          <c:idx val="1"/>
          <c:order val="1"/>
          <c:tx>
            <c:strRef>
              <c:f>PlotData!$B$66</c:f>
              <c:strCache>
                <c:ptCount val="1"/>
                <c:pt idx="0">
                  <c:v>DOE-2.1E</c:v>
                </c:pt>
              </c:strCache>
            </c:strRef>
          </c:tx>
          <c:spPr>
            <a:solidFill>
              <a:srgbClr val="C0C0C0"/>
            </a:solidFill>
            <a:ln w="25400">
              <a:solidFill>
                <a:srgbClr val="000000"/>
              </a:solidFill>
              <a:prstDash val="solid"/>
            </a:ln>
          </c:spPr>
          <c:invertIfNegative val="0"/>
          <c:cat>
            <c:strRef>
              <c:f>PlotData!$C$64:$G$64</c:f>
              <c:strCache>
                <c:ptCount val="5"/>
                <c:pt idx="0">
                  <c:v>L165AL-L160AL</c:v>
                </c:pt>
                <c:pt idx="1">
                  <c:v>P105AC-P100AC</c:v>
                </c:pt>
                <c:pt idx="2">
                  <c:v>P110AC-P100AC</c:v>
                </c:pt>
                <c:pt idx="3">
                  <c:v>P140AC-P100AC</c:v>
                </c:pt>
                <c:pt idx="4">
                  <c:v>P150AC-P100AC</c:v>
                </c:pt>
              </c:strCache>
            </c:strRef>
          </c:cat>
          <c:val>
            <c:numRef>
              <c:f>PlotData!$C$66:$G$66</c:f>
              <c:numCache>
                <c:formatCode>0.00</c:formatCode>
                <c:ptCount val="5"/>
                <c:pt idx="0">
                  <c:v>-15.819999999999993</c:v>
                </c:pt>
                <c:pt idx="1">
                  <c:v>-9.4</c:v>
                </c:pt>
                <c:pt idx="2">
                  <c:v>13.469999999999995</c:v>
                </c:pt>
                <c:pt idx="3">
                  <c:v>-20.170000000000002</c:v>
                </c:pt>
                <c:pt idx="4">
                  <c:v>-7.98</c:v>
                </c:pt>
              </c:numCache>
            </c:numRef>
          </c:val>
          <c:extLst>
            <c:ext xmlns:c16="http://schemas.microsoft.com/office/drawing/2014/chart" uri="{C3380CC4-5D6E-409C-BE32-E72D297353CC}">
              <c16:uniqueId val="{00000001-FBDA-1B44-8C8D-B767A2837BA9}"/>
            </c:ext>
          </c:extLst>
        </c:ser>
        <c:ser>
          <c:idx val="2"/>
          <c:order val="2"/>
          <c:tx>
            <c:strRef>
              <c:f>PlotData!$B$67</c:f>
              <c:strCache>
                <c:ptCount val="1"/>
                <c:pt idx="0">
                  <c:v>SRES/SUN 5.7</c:v>
                </c:pt>
              </c:strCache>
            </c:strRef>
          </c:tx>
          <c:spPr>
            <a:solidFill>
              <a:srgbClr val="000000"/>
            </a:solidFill>
            <a:ln w="25400">
              <a:solidFill>
                <a:srgbClr val="000000"/>
              </a:solidFill>
              <a:prstDash val="solid"/>
            </a:ln>
          </c:spPr>
          <c:invertIfNegative val="0"/>
          <c:cat>
            <c:strRef>
              <c:f>PlotData!$C$64:$G$64</c:f>
              <c:strCache>
                <c:ptCount val="5"/>
                <c:pt idx="0">
                  <c:v>L165AL-L160AL</c:v>
                </c:pt>
                <c:pt idx="1">
                  <c:v>P105AC-P100AC</c:v>
                </c:pt>
                <c:pt idx="2">
                  <c:v>P110AC-P100AC</c:v>
                </c:pt>
                <c:pt idx="3">
                  <c:v>P140AC-P100AC</c:v>
                </c:pt>
                <c:pt idx="4">
                  <c:v>P150AC-P100AC</c:v>
                </c:pt>
              </c:strCache>
            </c:strRef>
          </c:cat>
          <c:val>
            <c:numRef>
              <c:f>PlotData!$C$67:$G$67</c:f>
              <c:numCache>
                <c:formatCode>0.00</c:formatCode>
                <c:ptCount val="5"/>
                <c:pt idx="0">
                  <c:v>-8.0400000000000063</c:v>
                </c:pt>
                <c:pt idx="1">
                  <c:v>-6.6099999999999994</c:v>
                </c:pt>
                <c:pt idx="2">
                  <c:v>10.789999999999996</c:v>
                </c:pt>
                <c:pt idx="3">
                  <c:v>-18.329999999999998</c:v>
                </c:pt>
                <c:pt idx="4">
                  <c:v>-6.0399999999999991</c:v>
                </c:pt>
              </c:numCache>
            </c:numRef>
          </c:val>
          <c:extLst>
            <c:ext xmlns:c16="http://schemas.microsoft.com/office/drawing/2014/chart" uri="{C3380CC4-5D6E-409C-BE32-E72D297353CC}">
              <c16:uniqueId val="{00000002-FBDA-1B44-8C8D-B767A2837BA9}"/>
            </c:ext>
          </c:extLst>
        </c:ser>
        <c:ser>
          <c:idx val="3"/>
          <c:order val="3"/>
          <c:tx>
            <c:strRef>
              <c:f>PlotData!$B$68</c:f>
              <c:strCache>
                <c:ptCount val="1"/>
                <c:pt idx="0">
                  <c:v>Tested Software 1.0</c:v>
                </c:pt>
              </c:strCache>
            </c:strRef>
          </c:tx>
          <c:spPr>
            <a:solidFill>
              <a:srgbClr val="FF0000"/>
            </a:solidFill>
            <a:ln w="12700">
              <a:solidFill>
                <a:srgbClr val="000000"/>
              </a:solidFill>
              <a:prstDash val="solid"/>
            </a:ln>
          </c:spPr>
          <c:invertIfNegative val="0"/>
          <c:cat>
            <c:strRef>
              <c:f>PlotData!$C$64:$G$64</c:f>
              <c:strCache>
                <c:ptCount val="5"/>
                <c:pt idx="0">
                  <c:v>L165AL-L160AL</c:v>
                </c:pt>
                <c:pt idx="1">
                  <c:v>P105AC-P100AC</c:v>
                </c:pt>
                <c:pt idx="2">
                  <c:v>P110AC-P100AC</c:v>
                </c:pt>
                <c:pt idx="3">
                  <c:v>P140AC-P100AC</c:v>
                </c:pt>
                <c:pt idx="4">
                  <c:v>P150AC-P100AC</c:v>
                </c:pt>
              </c:strCache>
            </c:strRef>
          </c:cat>
          <c:val>
            <c:numRef>
              <c:f>PlotData!$C$68:$G$68</c:f>
              <c:numCache>
                <c:formatCode>0.00</c:formatCode>
                <c:ptCount val="5"/>
                <c:pt idx="0">
                  <c:v>-10.569999999999993</c:v>
                </c:pt>
                <c:pt idx="1">
                  <c:v>-7.3933333333333291</c:v>
                </c:pt>
                <c:pt idx="2">
                  <c:v>12.113333333333333</c:v>
                </c:pt>
                <c:pt idx="3">
                  <c:v>-18.309999999999999</c:v>
                </c:pt>
                <c:pt idx="4">
                  <c:v>-6.5666666666666647</c:v>
                </c:pt>
              </c:numCache>
            </c:numRef>
          </c:val>
          <c:extLst>
            <c:ext xmlns:c16="http://schemas.microsoft.com/office/drawing/2014/chart" uri="{C3380CC4-5D6E-409C-BE32-E72D297353CC}">
              <c16:uniqueId val="{00000003-FBDA-1B44-8C8D-B767A2837BA9}"/>
            </c:ext>
          </c:extLst>
        </c:ser>
        <c:dLbls>
          <c:showLegendKey val="0"/>
          <c:showVal val="0"/>
          <c:showCatName val="0"/>
          <c:showSerName val="0"/>
          <c:showPercent val="0"/>
          <c:showBubbleSize val="0"/>
        </c:dLbls>
        <c:gapWidth val="150"/>
        <c:axId val="1629103920"/>
        <c:axId val="1"/>
      </c:barChart>
      <c:catAx>
        <c:axId val="1629103920"/>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808080"/>
              </a:solidFill>
              <a:prstDash val="sysDash"/>
            </a:ln>
          </c:spPr>
        </c:majorGridlines>
        <c:numFmt formatCode="0" sourceLinked="0"/>
        <c:majorTickMark val="out"/>
        <c:minorTickMark val="in"/>
        <c:tickLblPos val="nextTo"/>
        <c:spPr>
          <a:ln w="3175">
            <a:solidFill>
              <a:srgbClr val="000000"/>
            </a:solidFill>
            <a:prstDash val="solid"/>
          </a:ln>
        </c:spPr>
        <c:txPr>
          <a:bodyPr rot="0" vert="horz"/>
          <a:lstStyle/>
          <a:p>
            <a:pPr>
              <a:defRPr sz="1575" b="1" i="0" u="none" strike="noStrike" baseline="0">
                <a:solidFill>
                  <a:srgbClr val="000000"/>
                </a:solidFill>
                <a:latin typeface="Arial"/>
                <a:ea typeface="Arial"/>
                <a:cs typeface="Arial"/>
              </a:defRPr>
            </a:pPr>
            <a:endParaRPr lang="en-US"/>
          </a:p>
        </c:txPr>
        <c:crossAx val="1629103920"/>
        <c:crosses val="autoZero"/>
        <c:crossBetween val="between"/>
        <c:minorUnit val="5"/>
      </c:valAx>
      <c:spPr>
        <a:noFill/>
        <a:ln w="12700">
          <a:solidFill>
            <a:srgbClr val="808080"/>
          </a:solidFill>
          <a:prstDash val="solid"/>
        </a:ln>
      </c:spPr>
    </c:plotArea>
    <c:legend>
      <c:legendPos val="b"/>
      <c:layout>
        <c:manualLayout>
          <c:xMode val="edge"/>
          <c:yMode val="edge"/>
          <c:wMode val="edge"/>
          <c:hMode val="edge"/>
          <c:x val="9.6296296296296297E-2"/>
          <c:y val="0.92810457516339873"/>
          <c:w val="0.98814814814814822"/>
          <c:h val="0.99782135076252731"/>
        </c:manualLayout>
      </c:layout>
      <c:overlay val="0"/>
      <c:spPr>
        <a:solidFill>
          <a:srgbClr val="FFFFFF"/>
        </a:solidFill>
        <a:ln w="25400">
          <a:noFill/>
        </a:ln>
      </c:spPr>
      <c:txPr>
        <a:bodyPr/>
        <a:lstStyle/>
        <a:p>
          <a:pPr>
            <a:defRPr sz="165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B20-2. HERS BESTEST Tier-1 Example Results – Annual or Seasonal Heating Load (L302AB - L324AB), Colorado Springs, CO</a:t>
            </a:r>
          </a:p>
        </c:rich>
      </c:tx>
      <c:layout>
        <c:manualLayout>
          <c:xMode val="edge"/>
          <c:yMode val="edge"/>
          <c:x val="0.12592595006783705"/>
          <c:y val="0"/>
        </c:manualLayout>
      </c:layout>
      <c:overlay val="0"/>
      <c:spPr>
        <a:noFill/>
        <a:ln w="25400">
          <a:noFill/>
        </a:ln>
      </c:spPr>
    </c:title>
    <c:autoTitleDeleted val="0"/>
    <c:plotArea>
      <c:layout>
        <c:manualLayout>
          <c:layoutTarget val="inner"/>
          <c:xMode val="edge"/>
          <c:yMode val="edge"/>
          <c:x val="0.10074074074074074"/>
          <c:y val="0.11546840958605664"/>
          <c:w val="0.88740740740740742"/>
          <c:h val="0.66448801742919394"/>
        </c:manualLayout>
      </c:layout>
      <c:barChart>
        <c:barDir val="col"/>
        <c:grouping val="clustered"/>
        <c:varyColors val="0"/>
        <c:ser>
          <c:idx val="0"/>
          <c:order val="0"/>
          <c:tx>
            <c:strRef>
              <c:f>PlotData!$B$10</c:f>
              <c:strCache>
                <c:ptCount val="1"/>
                <c:pt idx="0">
                  <c:v>BLAST 3.0, min</c:v>
                </c:pt>
              </c:strCache>
            </c:strRef>
          </c:tx>
          <c:spPr>
            <a:solidFill>
              <a:srgbClr val="000000"/>
            </a:solidFill>
            <a:ln w="25400">
              <a:solidFill>
                <a:srgbClr val="000000"/>
              </a:solidFill>
              <a:prstDash val="solid"/>
            </a:ln>
          </c:spPr>
          <c:invertIfNegative val="0"/>
          <c:cat>
            <c:strRef>
              <c:f>PlotData!$C$9:$F$9</c:f>
              <c:strCache>
                <c:ptCount val="4"/>
                <c:pt idx="0">
                  <c:v>L302AB</c:v>
                </c:pt>
                <c:pt idx="1">
                  <c:v>L304AB</c:v>
                </c:pt>
                <c:pt idx="2">
                  <c:v>L322AB</c:v>
                </c:pt>
                <c:pt idx="3">
                  <c:v>L324AB</c:v>
                </c:pt>
              </c:strCache>
            </c:strRef>
          </c:cat>
          <c:val>
            <c:numRef>
              <c:f>PlotData!$C$10:$F$10</c:f>
              <c:numCache>
                <c:formatCode>0.00</c:formatCode>
                <c:ptCount val="4"/>
                <c:pt idx="0">
                  <c:v>65.239999999999995</c:v>
                </c:pt>
                <c:pt idx="1">
                  <c:v>55.59</c:v>
                </c:pt>
                <c:pt idx="2">
                  <c:v>81.820000000000007</c:v>
                </c:pt>
                <c:pt idx="3">
                  <c:v>56.589999999999989</c:v>
                </c:pt>
              </c:numCache>
            </c:numRef>
          </c:val>
          <c:extLst>
            <c:ext xmlns:c16="http://schemas.microsoft.com/office/drawing/2014/chart" uri="{C3380CC4-5D6E-409C-BE32-E72D297353CC}">
              <c16:uniqueId val="{00000000-C60A-0845-9B0F-14E8E070E6BA}"/>
            </c:ext>
          </c:extLst>
        </c:ser>
        <c:ser>
          <c:idx val="1"/>
          <c:order val="1"/>
          <c:tx>
            <c:strRef>
              <c:f>PlotData!$B$11</c:f>
              <c:strCache>
                <c:ptCount val="1"/>
                <c:pt idx="0">
                  <c:v>BLAST 3.0, max</c:v>
                </c:pt>
              </c:strCache>
            </c:strRef>
          </c:tx>
          <c:spPr>
            <a:solidFill>
              <a:srgbClr val="0000FF"/>
            </a:solidFill>
            <a:ln w="25400">
              <a:solidFill>
                <a:srgbClr val="000000"/>
              </a:solidFill>
              <a:prstDash val="solid"/>
            </a:ln>
          </c:spPr>
          <c:invertIfNegative val="0"/>
          <c:cat>
            <c:strRef>
              <c:f>PlotData!$C$9:$F$9</c:f>
              <c:strCache>
                <c:ptCount val="4"/>
                <c:pt idx="0">
                  <c:v>L302AB</c:v>
                </c:pt>
                <c:pt idx="1">
                  <c:v>L304AB</c:v>
                </c:pt>
                <c:pt idx="2">
                  <c:v>L322AB</c:v>
                </c:pt>
                <c:pt idx="3">
                  <c:v>L324AB</c:v>
                </c:pt>
              </c:strCache>
            </c:strRef>
          </c:cat>
          <c:val>
            <c:numRef>
              <c:f>PlotData!$C$11:$F$11</c:f>
              <c:numCache>
                <c:formatCode>0.00</c:formatCode>
                <c:ptCount val="4"/>
                <c:pt idx="0">
                  <c:v>70.5</c:v>
                </c:pt>
                <c:pt idx="1">
                  <c:v>60.050000000000004</c:v>
                </c:pt>
                <c:pt idx="2">
                  <c:v>92.490000000000009</c:v>
                </c:pt>
                <c:pt idx="3">
                  <c:v>65.010000000000005</c:v>
                </c:pt>
              </c:numCache>
            </c:numRef>
          </c:val>
          <c:extLst>
            <c:ext xmlns:c16="http://schemas.microsoft.com/office/drawing/2014/chart" uri="{C3380CC4-5D6E-409C-BE32-E72D297353CC}">
              <c16:uniqueId val="{00000001-C60A-0845-9B0F-14E8E070E6BA}"/>
            </c:ext>
          </c:extLst>
        </c:ser>
        <c:ser>
          <c:idx val="2"/>
          <c:order val="2"/>
          <c:tx>
            <c:strRef>
              <c:f>PlotData!$B$12</c:f>
              <c:strCache>
                <c:ptCount val="1"/>
                <c:pt idx="0">
                  <c:v>DOE-2.1E, min</c:v>
                </c:pt>
              </c:strCache>
            </c:strRef>
          </c:tx>
          <c:spPr>
            <a:solidFill>
              <a:srgbClr val="C0C0C0"/>
            </a:solidFill>
            <a:ln w="25400">
              <a:solidFill>
                <a:srgbClr val="000000"/>
              </a:solidFill>
              <a:prstDash val="solid"/>
            </a:ln>
          </c:spPr>
          <c:invertIfNegative val="0"/>
          <c:cat>
            <c:strRef>
              <c:f>PlotData!$C$9:$F$9</c:f>
              <c:strCache>
                <c:ptCount val="4"/>
                <c:pt idx="0">
                  <c:v>L302AB</c:v>
                </c:pt>
                <c:pt idx="1">
                  <c:v>L304AB</c:v>
                </c:pt>
                <c:pt idx="2">
                  <c:v>L322AB</c:v>
                </c:pt>
                <c:pt idx="3">
                  <c:v>L324AB</c:v>
                </c:pt>
              </c:strCache>
            </c:strRef>
          </c:cat>
          <c:val>
            <c:numRef>
              <c:f>PlotData!$C$12:$F$12</c:f>
              <c:numCache>
                <c:formatCode>0.00</c:formatCode>
                <c:ptCount val="4"/>
                <c:pt idx="0">
                  <c:v>60.119999999999983</c:v>
                </c:pt>
                <c:pt idx="1">
                  <c:v>50.12</c:v>
                </c:pt>
                <c:pt idx="2">
                  <c:v>77.72</c:v>
                </c:pt>
                <c:pt idx="3">
                  <c:v>50.379999999999995</c:v>
                </c:pt>
              </c:numCache>
            </c:numRef>
          </c:val>
          <c:extLst>
            <c:ext xmlns:c16="http://schemas.microsoft.com/office/drawing/2014/chart" uri="{C3380CC4-5D6E-409C-BE32-E72D297353CC}">
              <c16:uniqueId val="{00000002-C60A-0845-9B0F-14E8E070E6BA}"/>
            </c:ext>
          </c:extLst>
        </c:ser>
        <c:ser>
          <c:idx val="3"/>
          <c:order val="3"/>
          <c:tx>
            <c:strRef>
              <c:f>PlotData!$B$13</c:f>
              <c:strCache>
                <c:ptCount val="1"/>
                <c:pt idx="0">
                  <c:v>DOE-2.1E, max</c:v>
                </c:pt>
              </c:strCache>
            </c:strRef>
          </c:tx>
          <c:spPr>
            <a:solidFill>
              <a:srgbClr val="9999FF"/>
            </a:solidFill>
            <a:ln w="12700">
              <a:solidFill>
                <a:srgbClr val="000000"/>
              </a:solidFill>
              <a:prstDash val="solid"/>
            </a:ln>
          </c:spPr>
          <c:invertIfNegative val="0"/>
          <c:cat>
            <c:strRef>
              <c:f>PlotData!$C$9:$F$9</c:f>
              <c:strCache>
                <c:ptCount val="4"/>
                <c:pt idx="0">
                  <c:v>L302AB</c:v>
                </c:pt>
                <c:pt idx="1">
                  <c:v>L304AB</c:v>
                </c:pt>
                <c:pt idx="2">
                  <c:v>L322AB</c:v>
                </c:pt>
                <c:pt idx="3">
                  <c:v>L324AB</c:v>
                </c:pt>
              </c:strCache>
            </c:strRef>
          </c:cat>
          <c:val>
            <c:numRef>
              <c:f>PlotData!$C$13:$F$13</c:f>
              <c:numCache>
                <c:formatCode>0.00</c:formatCode>
                <c:ptCount val="4"/>
                <c:pt idx="0">
                  <c:v>67.44</c:v>
                </c:pt>
                <c:pt idx="1">
                  <c:v>56.640000000000008</c:v>
                </c:pt>
                <c:pt idx="2">
                  <c:v>88.259999999999991</c:v>
                </c:pt>
                <c:pt idx="3">
                  <c:v>61.11</c:v>
                </c:pt>
              </c:numCache>
            </c:numRef>
          </c:val>
          <c:extLst>
            <c:ext xmlns:c16="http://schemas.microsoft.com/office/drawing/2014/chart" uri="{C3380CC4-5D6E-409C-BE32-E72D297353CC}">
              <c16:uniqueId val="{00000003-C60A-0845-9B0F-14E8E070E6BA}"/>
            </c:ext>
          </c:extLst>
        </c:ser>
        <c:ser>
          <c:idx val="4"/>
          <c:order val="4"/>
          <c:tx>
            <c:strRef>
              <c:f>PlotData!$B$14</c:f>
              <c:strCache>
                <c:ptCount val="1"/>
                <c:pt idx="0">
                  <c:v>SRES/SUN 5.7, min</c:v>
                </c:pt>
              </c:strCache>
            </c:strRef>
          </c:tx>
          <c:spPr>
            <a:solidFill>
              <a:srgbClr val="000000"/>
            </a:solidFill>
            <a:ln w="12700">
              <a:solidFill>
                <a:srgbClr val="000000"/>
              </a:solidFill>
              <a:prstDash val="solid"/>
            </a:ln>
          </c:spPr>
          <c:invertIfNegative val="0"/>
          <c:cat>
            <c:strRef>
              <c:f>PlotData!$C$9:$F$9</c:f>
              <c:strCache>
                <c:ptCount val="4"/>
                <c:pt idx="0">
                  <c:v>L302AB</c:v>
                </c:pt>
                <c:pt idx="1">
                  <c:v>L304AB</c:v>
                </c:pt>
                <c:pt idx="2">
                  <c:v>L322AB</c:v>
                </c:pt>
                <c:pt idx="3">
                  <c:v>L324AB</c:v>
                </c:pt>
              </c:strCache>
            </c:strRef>
          </c:cat>
          <c:val>
            <c:numRef>
              <c:f>PlotData!$C$14:$F$14</c:f>
              <c:numCache>
                <c:formatCode>0.00</c:formatCode>
                <c:ptCount val="4"/>
                <c:pt idx="0">
                  <c:v>73.099999999999994</c:v>
                </c:pt>
                <c:pt idx="1">
                  <c:v>61.589999999999996</c:v>
                </c:pt>
                <c:pt idx="2">
                  <c:v>92.100000000000009</c:v>
                </c:pt>
                <c:pt idx="3">
                  <c:v>62.45</c:v>
                </c:pt>
              </c:numCache>
            </c:numRef>
          </c:val>
          <c:extLst>
            <c:ext xmlns:c16="http://schemas.microsoft.com/office/drawing/2014/chart" uri="{C3380CC4-5D6E-409C-BE32-E72D297353CC}">
              <c16:uniqueId val="{00000004-C60A-0845-9B0F-14E8E070E6BA}"/>
            </c:ext>
          </c:extLst>
        </c:ser>
        <c:ser>
          <c:idx val="5"/>
          <c:order val="5"/>
          <c:tx>
            <c:strRef>
              <c:f>PlotData!$B$15</c:f>
              <c:strCache>
                <c:ptCount val="1"/>
                <c:pt idx="0">
                  <c:v>SRES/SUN 5.7, max</c:v>
                </c:pt>
              </c:strCache>
            </c:strRef>
          </c:tx>
          <c:spPr>
            <a:solidFill>
              <a:srgbClr val="0000FF"/>
            </a:solidFill>
            <a:ln w="12700">
              <a:solidFill>
                <a:srgbClr val="000000"/>
              </a:solidFill>
              <a:prstDash val="solid"/>
            </a:ln>
          </c:spPr>
          <c:invertIfNegative val="0"/>
          <c:cat>
            <c:strRef>
              <c:f>PlotData!$C$9:$F$9</c:f>
              <c:strCache>
                <c:ptCount val="4"/>
                <c:pt idx="0">
                  <c:v>L302AB</c:v>
                </c:pt>
                <c:pt idx="1">
                  <c:v>L304AB</c:v>
                </c:pt>
                <c:pt idx="2">
                  <c:v>L322AB</c:v>
                </c:pt>
                <c:pt idx="3">
                  <c:v>L324AB</c:v>
                </c:pt>
              </c:strCache>
            </c:strRef>
          </c:cat>
          <c:val>
            <c:numRef>
              <c:f>PlotData!$C$15:$F$15</c:f>
              <c:numCache>
                <c:formatCode>0.00</c:formatCode>
                <c:ptCount val="4"/>
                <c:pt idx="0">
                  <c:v>82.92</c:v>
                </c:pt>
                <c:pt idx="1">
                  <c:v>69.16</c:v>
                </c:pt>
                <c:pt idx="2">
                  <c:v>107.67999999999998</c:v>
                </c:pt>
                <c:pt idx="3">
                  <c:v>73.47</c:v>
                </c:pt>
              </c:numCache>
            </c:numRef>
          </c:val>
          <c:extLst>
            <c:ext xmlns:c16="http://schemas.microsoft.com/office/drawing/2014/chart" uri="{C3380CC4-5D6E-409C-BE32-E72D297353CC}">
              <c16:uniqueId val="{00000005-C60A-0845-9B0F-14E8E070E6BA}"/>
            </c:ext>
          </c:extLst>
        </c:ser>
        <c:ser>
          <c:idx val="6"/>
          <c:order val="6"/>
          <c:tx>
            <c:strRef>
              <c:f>PlotData!$B$16</c:f>
              <c:strCache>
                <c:ptCount val="1"/>
                <c:pt idx="0">
                  <c:v>Tested Software 1.0</c:v>
                </c:pt>
              </c:strCache>
            </c:strRef>
          </c:tx>
          <c:spPr>
            <a:solidFill>
              <a:srgbClr val="FF0000"/>
            </a:solidFill>
            <a:ln w="12700">
              <a:solidFill>
                <a:srgbClr val="000000"/>
              </a:solidFill>
              <a:prstDash val="solid"/>
            </a:ln>
          </c:spPr>
          <c:invertIfNegative val="0"/>
          <c:cat>
            <c:strRef>
              <c:f>PlotData!$C$9:$F$9</c:f>
              <c:strCache>
                <c:ptCount val="4"/>
                <c:pt idx="0">
                  <c:v>L302AB</c:v>
                </c:pt>
                <c:pt idx="1">
                  <c:v>L304AB</c:v>
                </c:pt>
                <c:pt idx="2">
                  <c:v>L322AB</c:v>
                </c:pt>
                <c:pt idx="3">
                  <c:v>L324AB</c:v>
                </c:pt>
              </c:strCache>
            </c:strRef>
          </c:cat>
          <c:val>
            <c:numRef>
              <c:f>PlotData!$C$16:$F$16</c:f>
              <c:numCache>
                <c:formatCode>0.00</c:formatCode>
                <c:ptCount val="4"/>
                <c:pt idx="0">
                  <c:v>73.62</c:v>
                </c:pt>
                <c:pt idx="1">
                  <c:v>61.95000000000001</c:v>
                </c:pt>
                <c:pt idx="2">
                  <c:v>95.283333333333317</c:v>
                </c:pt>
                <c:pt idx="3">
                  <c:v>66.2</c:v>
                </c:pt>
              </c:numCache>
            </c:numRef>
          </c:val>
          <c:extLst>
            <c:ext xmlns:c16="http://schemas.microsoft.com/office/drawing/2014/chart" uri="{C3380CC4-5D6E-409C-BE32-E72D297353CC}">
              <c16:uniqueId val="{00000006-C60A-0845-9B0F-14E8E070E6BA}"/>
            </c:ext>
          </c:extLst>
        </c:ser>
        <c:dLbls>
          <c:showLegendKey val="0"/>
          <c:showVal val="0"/>
          <c:showCatName val="0"/>
          <c:showSerName val="0"/>
          <c:showPercent val="0"/>
          <c:showBubbleSize val="0"/>
        </c:dLbls>
        <c:gapWidth val="150"/>
        <c:axId val="1627694112"/>
        <c:axId val="1"/>
      </c:barChart>
      <c:catAx>
        <c:axId val="1627694112"/>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808080"/>
              </a:solidFill>
              <a:prstDash val="sysDash"/>
            </a:ln>
          </c:spPr>
        </c:majorGridlines>
        <c:numFmt formatCode="0" sourceLinked="0"/>
        <c:majorTickMark val="out"/>
        <c:minorTickMark val="in"/>
        <c:tickLblPos val="nextTo"/>
        <c:spPr>
          <a:ln w="3175">
            <a:solidFill>
              <a:srgbClr val="000000"/>
            </a:solidFill>
            <a:prstDash val="solid"/>
          </a:ln>
        </c:spPr>
        <c:txPr>
          <a:bodyPr rot="0" vert="horz"/>
          <a:lstStyle/>
          <a:p>
            <a:pPr>
              <a:defRPr sz="1400" b="1" i="0" u="none" strike="noStrike" baseline="0">
                <a:solidFill>
                  <a:srgbClr val="000000"/>
                </a:solidFill>
                <a:latin typeface="Arial"/>
                <a:ea typeface="Arial"/>
                <a:cs typeface="Arial"/>
              </a:defRPr>
            </a:pPr>
            <a:endParaRPr lang="en-US"/>
          </a:p>
        </c:txPr>
        <c:crossAx val="1627694112"/>
        <c:crosses val="autoZero"/>
        <c:crossBetween val="between"/>
        <c:minorUnit val="5"/>
      </c:valAx>
      <c:spPr>
        <a:noFill/>
        <a:ln w="12700">
          <a:solidFill>
            <a:srgbClr val="808080"/>
          </a:solidFill>
          <a:prstDash val="solid"/>
        </a:ln>
      </c:spPr>
    </c:plotArea>
    <c:legend>
      <c:legendPos val="b"/>
      <c:layout>
        <c:manualLayout>
          <c:xMode val="edge"/>
          <c:yMode val="edge"/>
          <c:wMode val="edge"/>
          <c:hMode val="edge"/>
          <c:x val="0.10814817435936593"/>
          <c:y val="0.8736383087983568"/>
          <c:w val="0.99111111214576453"/>
          <c:h val="0.98692810681273546"/>
        </c:manualLayout>
      </c:layout>
      <c:overlay val="0"/>
      <c:spPr>
        <a:solidFill>
          <a:srgbClr val="FFFFFF"/>
        </a:solidFill>
        <a:ln w="25400">
          <a:noFill/>
        </a:ln>
      </c:spPr>
      <c:txPr>
        <a:bodyPr/>
        <a:lstStyle/>
        <a:p>
          <a:pPr>
            <a:defRPr sz="147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B20-3. HERS BESTEST Tier-1 Example Results – Delta Annual or Seasonal Heating Load (L110AC - L202AC), Colorado Springs, CO</a:t>
            </a:r>
          </a:p>
        </c:rich>
      </c:tx>
      <c:layout>
        <c:manualLayout>
          <c:xMode val="edge"/>
          <c:yMode val="edge"/>
          <c:x val="0.10814814814814815"/>
          <c:y val="0"/>
        </c:manualLayout>
      </c:layout>
      <c:overlay val="0"/>
      <c:spPr>
        <a:noFill/>
        <a:ln w="25400">
          <a:noFill/>
        </a:ln>
      </c:spPr>
    </c:title>
    <c:autoTitleDeleted val="0"/>
    <c:plotArea>
      <c:layout>
        <c:manualLayout>
          <c:layoutTarget val="inner"/>
          <c:xMode val="edge"/>
          <c:yMode val="edge"/>
          <c:x val="0.1111111111111111"/>
          <c:y val="9.1503267973856203E-2"/>
          <c:w val="0.87703703703703706"/>
          <c:h val="0.72984749455337694"/>
        </c:manualLayout>
      </c:layout>
      <c:barChart>
        <c:barDir val="col"/>
        <c:grouping val="clustered"/>
        <c:varyColors val="0"/>
        <c:ser>
          <c:idx val="0"/>
          <c:order val="0"/>
          <c:tx>
            <c:strRef>
              <c:f>PlotData!$B$19</c:f>
              <c:strCache>
                <c:ptCount val="1"/>
                <c:pt idx="0">
                  <c:v>BLAST 3.0</c:v>
                </c:pt>
              </c:strCache>
            </c:strRef>
          </c:tx>
          <c:spPr>
            <a:solidFill>
              <a:srgbClr val="000000"/>
            </a:solidFill>
            <a:ln w="25400">
              <a:solidFill>
                <a:srgbClr val="000000"/>
              </a:solidFill>
              <a:prstDash val="solid"/>
            </a:ln>
          </c:spPr>
          <c:invertIfNegative val="0"/>
          <c:cat>
            <c:strRef>
              <c:f>PlotData!$C$18:$L$18</c:f>
              <c:strCache>
                <c:ptCount val="10"/>
                <c:pt idx="0">
                  <c:v>L110AC-L100AC</c:v>
                </c:pt>
                <c:pt idx="1">
                  <c:v>L120AC-L100AC</c:v>
                </c:pt>
                <c:pt idx="2">
                  <c:v>L130AC-L100AC</c:v>
                </c:pt>
                <c:pt idx="3">
                  <c:v>L140AC-L100AC</c:v>
                </c:pt>
                <c:pt idx="4">
                  <c:v>L150AC-L100AC</c:v>
                </c:pt>
                <c:pt idx="5">
                  <c:v>L155AC-L150AC</c:v>
                </c:pt>
                <c:pt idx="6">
                  <c:v>L160AC-L100AC</c:v>
                </c:pt>
                <c:pt idx="7">
                  <c:v>L170AC-L100AC</c:v>
                </c:pt>
                <c:pt idx="8">
                  <c:v>L200AC-L100AC</c:v>
                </c:pt>
                <c:pt idx="9">
                  <c:v>L202AC-L200AC</c:v>
                </c:pt>
              </c:strCache>
            </c:strRef>
          </c:cat>
          <c:val>
            <c:numRef>
              <c:f>PlotData!$C$19:$L$19</c:f>
              <c:numCache>
                <c:formatCode>0.00</c:formatCode>
                <c:ptCount val="10"/>
                <c:pt idx="0">
                  <c:v>24.010000000000012</c:v>
                </c:pt>
                <c:pt idx="1">
                  <c:v>-11.670000000000009</c:v>
                </c:pt>
                <c:pt idx="2">
                  <c:v>-15.590000000000011</c:v>
                </c:pt>
                <c:pt idx="3">
                  <c:v>-12.790000000000013</c:v>
                </c:pt>
                <c:pt idx="4">
                  <c:v>-7.0100000000000051</c:v>
                </c:pt>
                <c:pt idx="5">
                  <c:v>2.4600000000000009</c:v>
                </c:pt>
                <c:pt idx="6">
                  <c:v>0.96000000000000085</c:v>
                </c:pt>
                <c:pt idx="7">
                  <c:v>11.119999999999983</c:v>
                </c:pt>
                <c:pt idx="8">
                  <c:v>72.03</c:v>
                </c:pt>
                <c:pt idx="9">
                  <c:v>3.5</c:v>
                </c:pt>
              </c:numCache>
            </c:numRef>
          </c:val>
          <c:extLst>
            <c:ext xmlns:c16="http://schemas.microsoft.com/office/drawing/2014/chart" uri="{C3380CC4-5D6E-409C-BE32-E72D297353CC}">
              <c16:uniqueId val="{00000000-B521-714A-A5A8-2F81ABB2DAB4}"/>
            </c:ext>
          </c:extLst>
        </c:ser>
        <c:ser>
          <c:idx val="1"/>
          <c:order val="1"/>
          <c:tx>
            <c:strRef>
              <c:f>PlotData!$B$20</c:f>
              <c:strCache>
                <c:ptCount val="1"/>
                <c:pt idx="0">
                  <c:v>DOE-2.1E</c:v>
                </c:pt>
              </c:strCache>
            </c:strRef>
          </c:tx>
          <c:spPr>
            <a:solidFill>
              <a:srgbClr val="C0C0C0"/>
            </a:solidFill>
            <a:ln w="25400">
              <a:solidFill>
                <a:srgbClr val="000000"/>
              </a:solidFill>
              <a:prstDash val="solid"/>
            </a:ln>
          </c:spPr>
          <c:invertIfNegative val="0"/>
          <c:cat>
            <c:strRef>
              <c:f>PlotData!$C$18:$L$18</c:f>
              <c:strCache>
                <c:ptCount val="10"/>
                <c:pt idx="0">
                  <c:v>L110AC-L100AC</c:v>
                </c:pt>
                <c:pt idx="1">
                  <c:v>L120AC-L100AC</c:v>
                </c:pt>
                <c:pt idx="2">
                  <c:v>L130AC-L100AC</c:v>
                </c:pt>
                <c:pt idx="3">
                  <c:v>L140AC-L100AC</c:v>
                </c:pt>
                <c:pt idx="4">
                  <c:v>L150AC-L100AC</c:v>
                </c:pt>
                <c:pt idx="5">
                  <c:v>L155AC-L150AC</c:v>
                </c:pt>
                <c:pt idx="6">
                  <c:v>L160AC-L100AC</c:v>
                </c:pt>
                <c:pt idx="7">
                  <c:v>L170AC-L100AC</c:v>
                </c:pt>
                <c:pt idx="8">
                  <c:v>L200AC-L100AC</c:v>
                </c:pt>
                <c:pt idx="9">
                  <c:v>L202AC-L200AC</c:v>
                </c:pt>
              </c:strCache>
            </c:strRef>
          </c:cat>
          <c:val>
            <c:numRef>
              <c:f>PlotData!$C$20:$L$20</c:f>
              <c:numCache>
                <c:formatCode>0.00</c:formatCode>
                <c:ptCount val="10"/>
                <c:pt idx="0">
                  <c:v>23.39</c:v>
                </c:pt>
                <c:pt idx="1">
                  <c:v>-12.899999999999999</c:v>
                </c:pt>
                <c:pt idx="2">
                  <c:v>-12.160000000000011</c:v>
                </c:pt>
                <c:pt idx="3">
                  <c:v>-10.749999999999993</c:v>
                </c:pt>
                <c:pt idx="4">
                  <c:v>-8.519999999999996</c:v>
                </c:pt>
                <c:pt idx="5">
                  <c:v>2.8200000000000003</c:v>
                </c:pt>
                <c:pt idx="6">
                  <c:v>0.28999999999999915</c:v>
                </c:pt>
                <c:pt idx="7">
                  <c:v>13.649999999999991</c:v>
                </c:pt>
                <c:pt idx="8">
                  <c:v>78.119999999999976</c:v>
                </c:pt>
                <c:pt idx="9">
                  <c:v>5.9400000000000261</c:v>
                </c:pt>
              </c:numCache>
            </c:numRef>
          </c:val>
          <c:extLst>
            <c:ext xmlns:c16="http://schemas.microsoft.com/office/drawing/2014/chart" uri="{C3380CC4-5D6E-409C-BE32-E72D297353CC}">
              <c16:uniqueId val="{00000001-B521-714A-A5A8-2F81ABB2DAB4}"/>
            </c:ext>
          </c:extLst>
        </c:ser>
        <c:ser>
          <c:idx val="2"/>
          <c:order val="2"/>
          <c:tx>
            <c:strRef>
              <c:f>PlotData!$B$21</c:f>
              <c:strCache>
                <c:ptCount val="1"/>
                <c:pt idx="0">
                  <c:v>SRES/SUN 5.7</c:v>
                </c:pt>
              </c:strCache>
            </c:strRef>
          </c:tx>
          <c:spPr>
            <a:solidFill>
              <a:srgbClr val="000000"/>
            </a:solidFill>
            <a:ln w="25400">
              <a:solidFill>
                <a:srgbClr val="000000"/>
              </a:solidFill>
              <a:prstDash val="solid"/>
            </a:ln>
          </c:spPr>
          <c:invertIfNegative val="0"/>
          <c:cat>
            <c:strRef>
              <c:f>PlotData!$C$18:$L$18</c:f>
              <c:strCache>
                <c:ptCount val="10"/>
                <c:pt idx="0">
                  <c:v>L110AC-L100AC</c:v>
                </c:pt>
                <c:pt idx="1">
                  <c:v>L120AC-L100AC</c:v>
                </c:pt>
                <c:pt idx="2">
                  <c:v>L130AC-L100AC</c:v>
                </c:pt>
                <c:pt idx="3">
                  <c:v>L140AC-L100AC</c:v>
                </c:pt>
                <c:pt idx="4">
                  <c:v>L150AC-L100AC</c:v>
                </c:pt>
                <c:pt idx="5">
                  <c:v>L155AC-L150AC</c:v>
                </c:pt>
                <c:pt idx="6">
                  <c:v>L160AC-L100AC</c:v>
                </c:pt>
                <c:pt idx="7">
                  <c:v>L170AC-L100AC</c:v>
                </c:pt>
                <c:pt idx="8">
                  <c:v>L200AC-L100AC</c:v>
                </c:pt>
                <c:pt idx="9">
                  <c:v>L202AC-L200AC</c:v>
                </c:pt>
              </c:strCache>
            </c:strRef>
          </c:cat>
          <c:val>
            <c:numRef>
              <c:f>PlotData!$C$21:$L$21</c:f>
              <c:numCache>
                <c:formatCode>0.00</c:formatCode>
                <c:ptCount val="10"/>
                <c:pt idx="0">
                  <c:v>24.14</c:v>
                </c:pt>
                <c:pt idx="1">
                  <c:v>-14.570000000000007</c:v>
                </c:pt>
                <c:pt idx="2">
                  <c:v>-22.409999999999997</c:v>
                </c:pt>
                <c:pt idx="3">
                  <c:v>-19.910000000000004</c:v>
                </c:pt>
                <c:pt idx="4">
                  <c:v>-8.3599999999999852</c:v>
                </c:pt>
                <c:pt idx="5">
                  <c:v>2.8699999999999761</c:v>
                </c:pt>
                <c:pt idx="6">
                  <c:v>1.1199999999999903</c:v>
                </c:pt>
                <c:pt idx="7">
                  <c:v>13.069999999999993</c:v>
                </c:pt>
                <c:pt idx="8">
                  <c:v>95.95</c:v>
                </c:pt>
                <c:pt idx="9">
                  <c:v>4.210000000000008</c:v>
                </c:pt>
              </c:numCache>
            </c:numRef>
          </c:val>
          <c:extLst>
            <c:ext xmlns:c16="http://schemas.microsoft.com/office/drawing/2014/chart" uri="{C3380CC4-5D6E-409C-BE32-E72D297353CC}">
              <c16:uniqueId val="{00000002-B521-714A-A5A8-2F81ABB2DAB4}"/>
            </c:ext>
          </c:extLst>
        </c:ser>
        <c:ser>
          <c:idx val="3"/>
          <c:order val="3"/>
          <c:tx>
            <c:strRef>
              <c:f>PlotData!$B$22</c:f>
              <c:strCache>
                <c:ptCount val="1"/>
                <c:pt idx="0">
                  <c:v>Tested Software 1.0</c:v>
                </c:pt>
              </c:strCache>
            </c:strRef>
          </c:tx>
          <c:spPr>
            <a:solidFill>
              <a:srgbClr val="FF0000"/>
            </a:solidFill>
            <a:ln w="12700">
              <a:solidFill>
                <a:srgbClr val="000000"/>
              </a:solidFill>
              <a:prstDash val="solid"/>
            </a:ln>
          </c:spPr>
          <c:invertIfNegative val="0"/>
          <c:cat>
            <c:strRef>
              <c:f>PlotData!$C$18:$L$18</c:f>
              <c:strCache>
                <c:ptCount val="10"/>
                <c:pt idx="0">
                  <c:v>L110AC-L100AC</c:v>
                </c:pt>
                <c:pt idx="1">
                  <c:v>L120AC-L100AC</c:v>
                </c:pt>
                <c:pt idx="2">
                  <c:v>L130AC-L100AC</c:v>
                </c:pt>
                <c:pt idx="3">
                  <c:v>L140AC-L100AC</c:v>
                </c:pt>
                <c:pt idx="4">
                  <c:v>L150AC-L100AC</c:v>
                </c:pt>
                <c:pt idx="5">
                  <c:v>L155AC-L150AC</c:v>
                </c:pt>
                <c:pt idx="6">
                  <c:v>L160AC-L100AC</c:v>
                </c:pt>
                <c:pt idx="7">
                  <c:v>L170AC-L100AC</c:v>
                </c:pt>
                <c:pt idx="8">
                  <c:v>L200AC-L100AC</c:v>
                </c:pt>
                <c:pt idx="9">
                  <c:v>L202AC-L200AC</c:v>
                </c:pt>
              </c:strCache>
            </c:strRef>
          </c:cat>
          <c:val>
            <c:numRef>
              <c:f>PlotData!$C$22:$L$22</c:f>
              <c:numCache>
                <c:formatCode>0.00</c:formatCode>
                <c:ptCount val="10"/>
                <c:pt idx="0">
                  <c:v>23.846666666666664</c:v>
                </c:pt>
                <c:pt idx="1">
                  <c:v>-13.046666666666667</c:v>
                </c:pt>
                <c:pt idx="2">
                  <c:v>-16.720000000000006</c:v>
                </c:pt>
                <c:pt idx="3">
                  <c:v>-14.483333333333334</c:v>
                </c:pt>
                <c:pt idx="4">
                  <c:v>-7.9633333333333312</c:v>
                </c:pt>
                <c:pt idx="5">
                  <c:v>2.7166666666666544</c:v>
                </c:pt>
                <c:pt idx="6">
                  <c:v>0.78999999999999204</c:v>
                </c:pt>
                <c:pt idx="7">
                  <c:v>12.613333333333316</c:v>
                </c:pt>
                <c:pt idx="8">
                  <c:v>82.033333333333317</c:v>
                </c:pt>
                <c:pt idx="9">
                  <c:v>4.5500000000000114</c:v>
                </c:pt>
              </c:numCache>
            </c:numRef>
          </c:val>
          <c:extLst>
            <c:ext xmlns:c16="http://schemas.microsoft.com/office/drawing/2014/chart" uri="{C3380CC4-5D6E-409C-BE32-E72D297353CC}">
              <c16:uniqueId val="{00000003-B521-714A-A5A8-2F81ABB2DAB4}"/>
            </c:ext>
          </c:extLst>
        </c:ser>
        <c:dLbls>
          <c:showLegendKey val="0"/>
          <c:showVal val="0"/>
          <c:showCatName val="0"/>
          <c:showSerName val="0"/>
          <c:showPercent val="0"/>
          <c:showBubbleSize val="0"/>
        </c:dLbls>
        <c:gapWidth val="150"/>
        <c:axId val="1634685696"/>
        <c:axId val="1"/>
      </c:barChart>
      <c:catAx>
        <c:axId val="1634685696"/>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1200" b="1"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808080"/>
              </a:solidFill>
              <a:prstDash val="sysDash"/>
            </a:ln>
          </c:spPr>
        </c:majorGridlines>
        <c:numFmt formatCode="0" sourceLinked="0"/>
        <c:majorTickMark val="out"/>
        <c:minorTickMark val="in"/>
        <c:tickLblPos val="nextTo"/>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1634685696"/>
        <c:crosses val="autoZero"/>
        <c:crossBetween val="between"/>
        <c:minorUnit val="5"/>
      </c:valAx>
      <c:spPr>
        <a:noFill/>
        <a:ln w="12700">
          <a:solidFill>
            <a:srgbClr val="808080"/>
          </a:solidFill>
          <a:prstDash val="solid"/>
        </a:ln>
      </c:spPr>
    </c:plotArea>
    <c:legend>
      <c:legendPos val="b"/>
      <c:layout>
        <c:manualLayout>
          <c:xMode val="edge"/>
          <c:yMode val="edge"/>
          <c:wMode val="edge"/>
          <c:hMode val="edge"/>
          <c:x val="0.10518518518518519"/>
          <c:y val="0.93028322440087141"/>
          <c:w val="0.99703703703703705"/>
          <c:h val="1"/>
        </c:manualLayout>
      </c:layout>
      <c:overlay val="0"/>
      <c:spPr>
        <a:solidFill>
          <a:srgbClr val="FFFFFF"/>
        </a:solidFill>
        <a:ln w="25400">
          <a:noFill/>
        </a:ln>
      </c:spPr>
      <c:txPr>
        <a:bodyPr/>
        <a:lstStyle/>
        <a:p>
          <a:pPr>
            <a:defRPr sz="165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B20-4. HERS BESTEST Tier-1 Example Results – Delta Annual or Seasonal Heating Load (L302AB - L324AB), Colorado Springs, CO</a:t>
            </a:r>
          </a:p>
        </c:rich>
      </c:tx>
      <c:layout>
        <c:manualLayout>
          <c:xMode val="edge"/>
          <c:yMode val="edge"/>
          <c:x val="0.10962962962962963"/>
          <c:y val="0"/>
        </c:manualLayout>
      </c:layout>
      <c:overlay val="0"/>
      <c:spPr>
        <a:noFill/>
        <a:ln w="25400">
          <a:noFill/>
        </a:ln>
      </c:spPr>
    </c:title>
    <c:autoTitleDeleted val="0"/>
    <c:plotArea>
      <c:layout>
        <c:manualLayout>
          <c:layoutTarget val="inner"/>
          <c:xMode val="edge"/>
          <c:yMode val="edge"/>
          <c:x val="8.8888888888888892E-2"/>
          <c:y val="0.11546840958605664"/>
          <c:w val="0.89925925925925931"/>
          <c:h val="0.66448801742919394"/>
        </c:manualLayout>
      </c:layout>
      <c:barChart>
        <c:barDir val="col"/>
        <c:grouping val="clustered"/>
        <c:varyColors val="0"/>
        <c:ser>
          <c:idx val="0"/>
          <c:order val="0"/>
          <c:tx>
            <c:strRef>
              <c:f>PlotData!$B$25</c:f>
              <c:strCache>
                <c:ptCount val="1"/>
                <c:pt idx="0">
                  <c:v>BLAST 3.0, min</c:v>
                </c:pt>
              </c:strCache>
            </c:strRef>
          </c:tx>
          <c:spPr>
            <a:solidFill>
              <a:srgbClr val="000000"/>
            </a:solidFill>
            <a:ln w="25400">
              <a:solidFill>
                <a:srgbClr val="000000"/>
              </a:solidFill>
              <a:prstDash val="solid"/>
            </a:ln>
          </c:spPr>
          <c:invertIfNegative val="0"/>
          <c:cat>
            <c:strRef>
              <c:f>PlotData!$C$24:$F$24</c:f>
              <c:strCache>
                <c:ptCount val="4"/>
                <c:pt idx="0">
                  <c:v>L302AB-L100AC</c:v>
                </c:pt>
                <c:pt idx="1">
                  <c:v>L302AB-L304AB</c:v>
                </c:pt>
                <c:pt idx="2">
                  <c:v>L322AB-L100AC</c:v>
                </c:pt>
                <c:pt idx="3">
                  <c:v>L322AB-L324AB</c:v>
                </c:pt>
              </c:strCache>
            </c:strRef>
          </c:cat>
          <c:val>
            <c:numRef>
              <c:f>PlotData!$C$25:$F$25</c:f>
              <c:numCache>
                <c:formatCode>0.00</c:formatCode>
                <c:ptCount val="4"/>
                <c:pt idx="0">
                  <c:v>3.2999999999999901</c:v>
                </c:pt>
                <c:pt idx="1">
                  <c:v>9.6499999999999915</c:v>
                </c:pt>
                <c:pt idx="2">
                  <c:v>19.880000000000003</c:v>
                </c:pt>
                <c:pt idx="3">
                  <c:v>25.230000000000018</c:v>
                </c:pt>
              </c:numCache>
            </c:numRef>
          </c:val>
          <c:extLst>
            <c:ext xmlns:c16="http://schemas.microsoft.com/office/drawing/2014/chart" uri="{C3380CC4-5D6E-409C-BE32-E72D297353CC}">
              <c16:uniqueId val="{00000000-C867-1248-A93B-20B4BA012C19}"/>
            </c:ext>
          </c:extLst>
        </c:ser>
        <c:ser>
          <c:idx val="1"/>
          <c:order val="1"/>
          <c:tx>
            <c:strRef>
              <c:f>PlotData!$B$26</c:f>
              <c:strCache>
                <c:ptCount val="1"/>
                <c:pt idx="0">
                  <c:v>BLAST 3.0, max</c:v>
                </c:pt>
              </c:strCache>
            </c:strRef>
          </c:tx>
          <c:spPr>
            <a:solidFill>
              <a:srgbClr val="0000FF"/>
            </a:solidFill>
            <a:ln w="25400">
              <a:solidFill>
                <a:srgbClr val="000000"/>
              </a:solidFill>
              <a:prstDash val="solid"/>
            </a:ln>
          </c:spPr>
          <c:invertIfNegative val="0"/>
          <c:cat>
            <c:strRef>
              <c:f>PlotData!$C$24:$F$24</c:f>
              <c:strCache>
                <c:ptCount val="4"/>
                <c:pt idx="0">
                  <c:v>L302AB-L100AC</c:v>
                </c:pt>
                <c:pt idx="1">
                  <c:v>L302AB-L304AB</c:v>
                </c:pt>
                <c:pt idx="2">
                  <c:v>L322AB-L100AC</c:v>
                </c:pt>
                <c:pt idx="3">
                  <c:v>L322AB-L324AB</c:v>
                </c:pt>
              </c:strCache>
            </c:strRef>
          </c:cat>
          <c:val>
            <c:numRef>
              <c:f>PlotData!$C$26:$F$26</c:f>
              <c:numCache>
                <c:formatCode>0.00</c:formatCode>
                <c:ptCount val="4"/>
                <c:pt idx="0">
                  <c:v>8.5599999999999952</c:v>
                </c:pt>
                <c:pt idx="1">
                  <c:v>10.449999999999996</c:v>
                </c:pt>
                <c:pt idx="2">
                  <c:v>30.550000000000004</c:v>
                </c:pt>
                <c:pt idx="3">
                  <c:v>27.569999999999993</c:v>
                </c:pt>
              </c:numCache>
            </c:numRef>
          </c:val>
          <c:extLst>
            <c:ext xmlns:c16="http://schemas.microsoft.com/office/drawing/2014/chart" uri="{C3380CC4-5D6E-409C-BE32-E72D297353CC}">
              <c16:uniqueId val="{00000001-C867-1248-A93B-20B4BA012C19}"/>
            </c:ext>
          </c:extLst>
        </c:ser>
        <c:ser>
          <c:idx val="2"/>
          <c:order val="2"/>
          <c:tx>
            <c:strRef>
              <c:f>PlotData!$B$27</c:f>
              <c:strCache>
                <c:ptCount val="1"/>
                <c:pt idx="0">
                  <c:v>DOE-2.1E, min</c:v>
                </c:pt>
              </c:strCache>
            </c:strRef>
          </c:tx>
          <c:spPr>
            <a:solidFill>
              <a:srgbClr val="C0C0C0"/>
            </a:solidFill>
            <a:ln w="25400">
              <a:solidFill>
                <a:srgbClr val="000000"/>
              </a:solidFill>
              <a:prstDash val="solid"/>
            </a:ln>
          </c:spPr>
          <c:invertIfNegative val="0"/>
          <c:cat>
            <c:strRef>
              <c:f>PlotData!$C$24:$F$24</c:f>
              <c:strCache>
                <c:ptCount val="4"/>
                <c:pt idx="0">
                  <c:v>L302AB-L100AC</c:v>
                </c:pt>
                <c:pt idx="1">
                  <c:v>L302AB-L304AB</c:v>
                </c:pt>
                <c:pt idx="2">
                  <c:v>L322AB-L100AC</c:v>
                </c:pt>
                <c:pt idx="3">
                  <c:v>L322AB-L324AB</c:v>
                </c:pt>
              </c:strCache>
            </c:strRef>
          </c:cat>
          <c:val>
            <c:numRef>
              <c:f>PlotData!$C$27:$F$27</c:f>
              <c:numCache>
                <c:formatCode>0.00</c:formatCode>
                <c:ptCount val="4"/>
                <c:pt idx="0">
                  <c:v>2.1199999999999832</c:v>
                </c:pt>
                <c:pt idx="1">
                  <c:v>9.9999999999999858</c:v>
                </c:pt>
                <c:pt idx="2">
                  <c:v>19.72</c:v>
                </c:pt>
                <c:pt idx="3">
                  <c:v>26.010000000000005</c:v>
                </c:pt>
              </c:numCache>
            </c:numRef>
          </c:val>
          <c:extLst>
            <c:ext xmlns:c16="http://schemas.microsoft.com/office/drawing/2014/chart" uri="{C3380CC4-5D6E-409C-BE32-E72D297353CC}">
              <c16:uniqueId val="{00000002-C867-1248-A93B-20B4BA012C19}"/>
            </c:ext>
          </c:extLst>
        </c:ser>
        <c:ser>
          <c:idx val="3"/>
          <c:order val="3"/>
          <c:tx>
            <c:strRef>
              <c:f>PlotData!$B$28</c:f>
              <c:strCache>
                <c:ptCount val="1"/>
                <c:pt idx="0">
                  <c:v>DOE-2.1E, max</c:v>
                </c:pt>
              </c:strCache>
            </c:strRef>
          </c:tx>
          <c:spPr>
            <a:solidFill>
              <a:srgbClr val="9999FF"/>
            </a:solidFill>
            <a:ln w="12700">
              <a:solidFill>
                <a:srgbClr val="000000"/>
              </a:solidFill>
              <a:prstDash val="solid"/>
            </a:ln>
          </c:spPr>
          <c:invertIfNegative val="0"/>
          <c:cat>
            <c:strRef>
              <c:f>PlotData!$C$24:$F$24</c:f>
              <c:strCache>
                <c:ptCount val="4"/>
                <c:pt idx="0">
                  <c:v>L302AB-L100AC</c:v>
                </c:pt>
                <c:pt idx="1">
                  <c:v>L302AB-L304AB</c:v>
                </c:pt>
                <c:pt idx="2">
                  <c:v>L322AB-L100AC</c:v>
                </c:pt>
                <c:pt idx="3">
                  <c:v>L322AB-L324AB</c:v>
                </c:pt>
              </c:strCache>
            </c:strRef>
          </c:cat>
          <c:val>
            <c:numRef>
              <c:f>PlotData!$C$28:$F$28</c:f>
              <c:numCache>
                <c:formatCode>0.00</c:formatCode>
                <c:ptCount val="4"/>
                <c:pt idx="0">
                  <c:v>9.4399999999999977</c:v>
                </c:pt>
                <c:pt idx="1">
                  <c:v>10.79999999999999</c:v>
                </c:pt>
                <c:pt idx="2">
                  <c:v>30.259999999999991</c:v>
                </c:pt>
                <c:pt idx="3">
                  <c:v>30.990000000000009</c:v>
                </c:pt>
              </c:numCache>
            </c:numRef>
          </c:val>
          <c:extLst>
            <c:ext xmlns:c16="http://schemas.microsoft.com/office/drawing/2014/chart" uri="{C3380CC4-5D6E-409C-BE32-E72D297353CC}">
              <c16:uniqueId val="{00000003-C867-1248-A93B-20B4BA012C19}"/>
            </c:ext>
          </c:extLst>
        </c:ser>
        <c:ser>
          <c:idx val="4"/>
          <c:order val="4"/>
          <c:tx>
            <c:strRef>
              <c:f>PlotData!$B$29</c:f>
              <c:strCache>
                <c:ptCount val="1"/>
                <c:pt idx="0">
                  <c:v>SRES/SUN 5.7, min</c:v>
                </c:pt>
              </c:strCache>
            </c:strRef>
          </c:tx>
          <c:spPr>
            <a:solidFill>
              <a:srgbClr val="000000"/>
            </a:solidFill>
            <a:ln w="12700">
              <a:solidFill>
                <a:srgbClr val="000000"/>
              </a:solidFill>
              <a:prstDash val="solid"/>
            </a:ln>
          </c:spPr>
          <c:invertIfNegative val="0"/>
          <c:cat>
            <c:strRef>
              <c:f>PlotData!$C$24:$F$24</c:f>
              <c:strCache>
                <c:ptCount val="4"/>
                <c:pt idx="0">
                  <c:v>L302AB-L100AC</c:v>
                </c:pt>
                <c:pt idx="1">
                  <c:v>L302AB-L304AB</c:v>
                </c:pt>
                <c:pt idx="2">
                  <c:v>L322AB-L100AC</c:v>
                </c:pt>
                <c:pt idx="3">
                  <c:v>L322AB-L324AB</c:v>
                </c:pt>
              </c:strCache>
            </c:strRef>
          </c:cat>
          <c:val>
            <c:numRef>
              <c:f>PlotData!$C$29:$F$29</c:f>
              <c:numCache>
                <c:formatCode>0.00</c:formatCode>
                <c:ptCount val="4"/>
                <c:pt idx="0">
                  <c:v>0.70999999999999375</c:v>
                </c:pt>
                <c:pt idx="1">
                  <c:v>11.509999999999998</c:v>
                </c:pt>
                <c:pt idx="2">
                  <c:v>19.710000000000008</c:v>
                </c:pt>
                <c:pt idx="3">
                  <c:v>26.799999999999997</c:v>
                </c:pt>
              </c:numCache>
            </c:numRef>
          </c:val>
          <c:extLst>
            <c:ext xmlns:c16="http://schemas.microsoft.com/office/drawing/2014/chart" uri="{C3380CC4-5D6E-409C-BE32-E72D297353CC}">
              <c16:uniqueId val="{00000004-C867-1248-A93B-20B4BA012C19}"/>
            </c:ext>
          </c:extLst>
        </c:ser>
        <c:ser>
          <c:idx val="5"/>
          <c:order val="5"/>
          <c:tx>
            <c:strRef>
              <c:f>PlotData!$B$30</c:f>
              <c:strCache>
                <c:ptCount val="1"/>
                <c:pt idx="0">
                  <c:v>SRES/SUN 5.7, max</c:v>
                </c:pt>
              </c:strCache>
            </c:strRef>
          </c:tx>
          <c:spPr>
            <a:solidFill>
              <a:srgbClr val="0000FF"/>
            </a:solidFill>
            <a:ln w="12700">
              <a:solidFill>
                <a:srgbClr val="000000"/>
              </a:solidFill>
              <a:prstDash val="solid"/>
            </a:ln>
          </c:spPr>
          <c:invertIfNegative val="0"/>
          <c:cat>
            <c:strRef>
              <c:f>PlotData!$C$24:$F$24</c:f>
              <c:strCache>
                <c:ptCount val="4"/>
                <c:pt idx="0">
                  <c:v>L302AB-L100AC</c:v>
                </c:pt>
                <c:pt idx="1">
                  <c:v>L302AB-L304AB</c:v>
                </c:pt>
                <c:pt idx="2">
                  <c:v>L322AB-L100AC</c:v>
                </c:pt>
                <c:pt idx="3">
                  <c:v>L322AB-L324AB</c:v>
                </c:pt>
              </c:strCache>
            </c:strRef>
          </c:cat>
          <c:val>
            <c:numRef>
              <c:f>PlotData!$C$30:$F$30</c:f>
              <c:numCache>
                <c:formatCode>0.00</c:formatCode>
                <c:ptCount val="4"/>
                <c:pt idx="0">
                  <c:v>10.530000000000001</c:v>
                </c:pt>
                <c:pt idx="1">
                  <c:v>13.760000000000005</c:v>
                </c:pt>
                <c:pt idx="2">
                  <c:v>35.289999999999978</c:v>
                </c:pt>
                <c:pt idx="3">
                  <c:v>34.20999999999998</c:v>
                </c:pt>
              </c:numCache>
            </c:numRef>
          </c:val>
          <c:extLst>
            <c:ext xmlns:c16="http://schemas.microsoft.com/office/drawing/2014/chart" uri="{C3380CC4-5D6E-409C-BE32-E72D297353CC}">
              <c16:uniqueId val="{00000005-C867-1248-A93B-20B4BA012C19}"/>
            </c:ext>
          </c:extLst>
        </c:ser>
        <c:ser>
          <c:idx val="6"/>
          <c:order val="6"/>
          <c:tx>
            <c:strRef>
              <c:f>PlotData!$B$31</c:f>
              <c:strCache>
                <c:ptCount val="1"/>
                <c:pt idx="0">
                  <c:v>Tested Software 1.0</c:v>
                </c:pt>
              </c:strCache>
            </c:strRef>
          </c:tx>
          <c:spPr>
            <a:solidFill>
              <a:srgbClr val="FF0000"/>
            </a:solidFill>
            <a:ln w="12700">
              <a:solidFill>
                <a:srgbClr val="000000"/>
              </a:solidFill>
              <a:prstDash val="solid"/>
            </a:ln>
          </c:spPr>
          <c:invertIfNegative val="0"/>
          <c:cat>
            <c:strRef>
              <c:f>PlotData!$C$24:$F$24</c:f>
              <c:strCache>
                <c:ptCount val="4"/>
                <c:pt idx="0">
                  <c:v>L302AB-L100AC</c:v>
                </c:pt>
                <c:pt idx="1">
                  <c:v>L302AB-L304AB</c:v>
                </c:pt>
                <c:pt idx="2">
                  <c:v>L322AB-L100AC</c:v>
                </c:pt>
                <c:pt idx="3">
                  <c:v>L322AB-L324AB</c:v>
                </c:pt>
              </c:strCache>
            </c:strRef>
          </c:cat>
          <c:val>
            <c:numRef>
              <c:f>PlotData!$C$31:$F$31</c:f>
              <c:numCache>
                <c:formatCode>0.00</c:formatCode>
                <c:ptCount val="4"/>
                <c:pt idx="0">
                  <c:v>9.5100000000000051</c:v>
                </c:pt>
                <c:pt idx="1">
                  <c:v>11.669999999999995</c:v>
                </c:pt>
                <c:pt idx="2">
                  <c:v>31.173333333333318</c:v>
                </c:pt>
                <c:pt idx="3">
                  <c:v>29.083333333333314</c:v>
                </c:pt>
              </c:numCache>
            </c:numRef>
          </c:val>
          <c:extLst>
            <c:ext xmlns:c16="http://schemas.microsoft.com/office/drawing/2014/chart" uri="{C3380CC4-5D6E-409C-BE32-E72D297353CC}">
              <c16:uniqueId val="{00000006-C867-1248-A93B-20B4BA012C19}"/>
            </c:ext>
          </c:extLst>
        </c:ser>
        <c:dLbls>
          <c:showLegendKey val="0"/>
          <c:showVal val="0"/>
          <c:showCatName val="0"/>
          <c:showSerName val="0"/>
          <c:showPercent val="0"/>
          <c:showBubbleSize val="0"/>
        </c:dLbls>
        <c:gapWidth val="150"/>
        <c:axId val="1762710944"/>
        <c:axId val="1"/>
      </c:barChart>
      <c:catAx>
        <c:axId val="17627109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808080"/>
              </a:solidFill>
              <a:prstDash val="sysDash"/>
            </a:ln>
          </c:spPr>
        </c:majorGridlines>
        <c:numFmt formatCode="0" sourceLinked="0"/>
        <c:majorTickMark val="out"/>
        <c:minorTickMark val="in"/>
        <c:tickLblPos val="nextTo"/>
        <c:spPr>
          <a:ln w="3175">
            <a:solidFill>
              <a:srgbClr val="000000"/>
            </a:solidFill>
            <a:prstDash val="solid"/>
          </a:ln>
        </c:spPr>
        <c:txPr>
          <a:bodyPr rot="0" vert="horz"/>
          <a:lstStyle/>
          <a:p>
            <a:pPr>
              <a:defRPr sz="1400" b="1" i="0" u="none" strike="noStrike" baseline="0">
                <a:solidFill>
                  <a:srgbClr val="000000"/>
                </a:solidFill>
                <a:latin typeface="Arial"/>
                <a:ea typeface="Arial"/>
                <a:cs typeface="Arial"/>
              </a:defRPr>
            </a:pPr>
            <a:endParaRPr lang="en-US"/>
          </a:p>
        </c:txPr>
        <c:crossAx val="1762710944"/>
        <c:crosses val="autoZero"/>
        <c:crossBetween val="between"/>
        <c:minorUnit val="5"/>
      </c:valAx>
      <c:spPr>
        <a:noFill/>
        <a:ln w="12700">
          <a:solidFill>
            <a:srgbClr val="808080"/>
          </a:solidFill>
          <a:prstDash val="solid"/>
        </a:ln>
      </c:spPr>
    </c:plotArea>
    <c:legend>
      <c:legendPos val="b"/>
      <c:layout>
        <c:manualLayout>
          <c:xMode val="edge"/>
          <c:yMode val="edge"/>
          <c:wMode val="edge"/>
          <c:hMode val="edge"/>
          <c:x val="0.10222222222222223"/>
          <c:y val="0.87363834422657949"/>
          <c:w val="0.98518518518518516"/>
          <c:h val="0.98692810457516333"/>
        </c:manualLayout>
      </c:layout>
      <c:overlay val="0"/>
      <c:spPr>
        <a:solidFill>
          <a:srgbClr val="FFFFFF"/>
        </a:solidFill>
        <a:ln w="25400">
          <a:noFill/>
        </a:ln>
      </c:spPr>
      <c:txPr>
        <a:bodyPr/>
        <a:lstStyle/>
        <a:p>
          <a:pPr>
            <a:defRPr sz="1470"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B20-5. HERS BESTEST Tier-1 Example Results – Annual or Seasonal Sensible Cooling Load (L100AL – L150AL), Las Vegas, NV</a:t>
            </a:r>
          </a:p>
        </c:rich>
      </c:tx>
      <c:layout>
        <c:manualLayout>
          <c:xMode val="edge"/>
          <c:yMode val="edge"/>
          <c:x val="0.10962962962962963"/>
          <c:y val="0"/>
        </c:manualLayout>
      </c:layout>
      <c:overlay val="0"/>
      <c:spPr>
        <a:noFill/>
        <a:ln w="25400">
          <a:noFill/>
        </a:ln>
      </c:spPr>
    </c:title>
    <c:autoTitleDeleted val="0"/>
    <c:plotArea>
      <c:layout>
        <c:manualLayout>
          <c:layoutTarget val="inner"/>
          <c:xMode val="edge"/>
          <c:yMode val="edge"/>
          <c:x val="9.7777777777777783E-2"/>
          <c:y val="7.8431372549019607E-2"/>
          <c:w val="0.89037037037037037"/>
          <c:h val="0.76470588235294112"/>
        </c:manualLayout>
      </c:layout>
      <c:barChart>
        <c:barDir val="col"/>
        <c:grouping val="clustered"/>
        <c:varyColors val="0"/>
        <c:ser>
          <c:idx val="0"/>
          <c:order val="0"/>
          <c:tx>
            <c:strRef>
              <c:f>PlotData!$B$34</c:f>
              <c:strCache>
                <c:ptCount val="1"/>
                <c:pt idx="0">
                  <c:v>BLAST 3.0</c:v>
                </c:pt>
              </c:strCache>
            </c:strRef>
          </c:tx>
          <c:spPr>
            <a:solidFill>
              <a:srgbClr val="000000"/>
            </a:solidFill>
            <a:ln w="25400">
              <a:solidFill>
                <a:srgbClr val="000000"/>
              </a:solidFill>
              <a:prstDash val="solid"/>
            </a:ln>
          </c:spPr>
          <c:invertIfNegative val="0"/>
          <c:cat>
            <c:strRef>
              <c:f>PlotData!$C$33:$H$33</c:f>
              <c:strCache>
                <c:ptCount val="6"/>
                <c:pt idx="0">
                  <c:v>L100AL</c:v>
                </c:pt>
                <c:pt idx="1">
                  <c:v>L110AL</c:v>
                </c:pt>
                <c:pt idx="2">
                  <c:v>L120AL</c:v>
                </c:pt>
                <c:pt idx="3">
                  <c:v>L130AL</c:v>
                </c:pt>
                <c:pt idx="4">
                  <c:v>L140AL</c:v>
                </c:pt>
                <c:pt idx="5">
                  <c:v>L150AL</c:v>
                </c:pt>
              </c:strCache>
            </c:strRef>
          </c:cat>
          <c:val>
            <c:numRef>
              <c:f>PlotData!$C$34:$H$34</c:f>
              <c:numCache>
                <c:formatCode>0.00</c:formatCode>
                <c:ptCount val="6"/>
                <c:pt idx="0">
                  <c:v>54.660000000000004</c:v>
                </c:pt>
                <c:pt idx="1">
                  <c:v>57.709999999999994</c:v>
                </c:pt>
                <c:pt idx="2">
                  <c:v>51.36</c:v>
                </c:pt>
                <c:pt idx="3">
                  <c:v>36.96</c:v>
                </c:pt>
                <c:pt idx="4">
                  <c:v>23.52</c:v>
                </c:pt>
                <c:pt idx="5">
                  <c:v>67.72999999999999</c:v>
                </c:pt>
              </c:numCache>
            </c:numRef>
          </c:val>
          <c:extLst>
            <c:ext xmlns:c16="http://schemas.microsoft.com/office/drawing/2014/chart" uri="{C3380CC4-5D6E-409C-BE32-E72D297353CC}">
              <c16:uniqueId val="{00000000-8D37-2A44-9EBA-CFBF64DEE9C5}"/>
            </c:ext>
          </c:extLst>
        </c:ser>
        <c:ser>
          <c:idx val="1"/>
          <c:order val="1"/>
          <c:tx>
            <c:strRef>
              <c:f>PlotData!$B$35</c:f>
              <c:strCache>
                <c:ptCount val="1"/>
                <c:pt idx="0">
                  <c:v>DOE-2.1E</c:v>
                </c:pt>
              </c:strCache>
            </c:strRef>
          </c:tx>
          <c:spPr>
            <a:solidFill>
              <a:srgbClr val="C0C0C0"/>
            </a:solidFill>
            <a:ln w="25400">
              <a:solidFill>
                <a:srgbClr val="000000"/>
              </a:solidFill>
              <a:prstDash val="solid"/>
            </a:ln>
          </c:spPr>
          <c:invertIfNegative val="0"/>
          <c:cat>
            <c:strRef>
              <c:f>PlotData!$C$33:$H$33</c:f>
              <c:strCache>
                <c:ptCount val="6"/>
                <c:pt idx="0">
                  <c:v>L100AL</c:v>
                </c:pt>
                <c:pt idx="1">
                  <c:v>L110AL</c:v>
                </c:pt>
                <c:pt idx="2">
                  <c:v>L120AL</c:v>
                </c:pt>
                <c:pt idx="3">
                  <c:v>L130AL</c:v>
                </c:pt>
                <c:pt idx="4">
                  <c:v>L140AL</c:v>
                </c:pt>
                <c:pt idx="5">
                  <c:v>L150AL</c:v>
                </c:pt>
              </c:strCache>
            </c:strRef>
          </c:cat>
          <c:val>
            <c:numRef>
              <c:f>PlotData!$C$35:$H$35</c:f>
              <c:numCache>
                <c:formatCode>0.00</c:formatCode>
                <c:ptCount val="6"/>
                <c:pt idx="0">
                  <c:v>60.800000000000004</c:v>
                </c:pt>
                <c:pt idx="1">
                  <c:v>63.82</c:v>
                </c:pt>
                <c:pt idx="2">
                  <c:v>56.14</c:v>
                </c:pt>
                <c:pt idx="3">
                  <c:v>41.25</c:v>
                </c:pt>
                <c:pt idx="4">
                  <c:v>26.54</c:v>
                </c:pt>
                <c:pt idx="5">
                  <c:v>77.349999999999994</c:v>
                </c:pt>
              </c:numCache>
            </c:numRef>
          </c:val>
          <c:extLst>
            <c:ext xmlns:c16="http://schemas.microsoft.com/office/drawing/2014/chart" uri="{C3380CC4-5D6E-409C-BE32-E72D297353CC}">
              <c16:uniqueId val="{00000001-8D37-2A44-9EBA-CFBF64DEE9C5}"/>
            </c:ext>
          </c:extLst>
        </c:ser>
        <c:ser>
          <c:idx val="2"/>
          <c:order val="2"/>
          <c:tx>
            <c:strRef>
              <c:f>PlotData!$B$36</c:f>
              <c:strCache>
                <c:ptCount val="1"/>
                <c:pt idx="0">
                  <c:v>SRES/SUN 5.7</c:v>
                </c:pt>
              </c:strCache>
            </c:strRef>
          </c:tx>
          <c:spPr>
            <a:solidFill>
              <a:srgbClr val="000000"/>
            </a:solidFill>
            <a:ln w="25400">
              <a:solidFill>
                <a:srgbClr val="000000"/>
              </a:solidFill>
              <a:prstDash val="solid"/>
            </a:ln>
          </c:spPr>
          <c:invertIfNegative val="0"/>
          <c:cat>
            <c:strRef>
              <c:f>PlotData!$C$33:$H$33</c:f>
              <c:strCache>
                <c:ptCount val="6"/>
                <c:pt idx="0">
                  <c:v>L100AL</c:v>
                </c:pt>
                <c:pt idx="1">
                  <c:v>L110AL</c:v>
                </c:pt>
                <c:pt idx="2">
                  <c:v>L120AL</c:v>
                </c:pt>
                <c:pt idx="3">
                  <c:v>L130AL</c:v>
                </c:pt>
                <c:pt idx="4">
                  <c:v>L140AL</c:v>
                </c:pt>
                <c:pt idx="5">
                  <c:v>L150AL</c:v>
                </c:pt>
              </c:strCache>
            </c:strRef>
          </c:cat>
          <c:val>
            <c:numRef>
              <c:f>PlotData!$C$36:$H$36</c:f>
              <c:numCache>
                <c:formatCode>0.00</c:formatCode>
                <c:ptCount val="6"/>
                <c:pt idx="0">
                  <c:v>59.32</c:v>
                </c:pt>
                <c:pt idx="1">
                  <c:v>63.18</c:v>
                </c:pt>
                <c:pt idx="2">
                  <c:v>55.01</c:v>
                </c:pt>
                <c:pt idx="3">
                  <c:v>38.93</c:v>
                </c:pt>
                <c:pt idx="4">
                  <c:v>24.64</c:v>
                </c:pt>
                <c:pt idx="5">
                  <c:v>72.03</c:v>
                </c:pt>
              </c:numCache>
            </c:numRef>
          </c:val>
          <c:extLst>
            <c:ext xmlns:c16="http://schemas.microsoft.com/office/drawing/2014/chart" uri="{C3380CC4-5D6E-409C-BE32-E72D297353CC}">
              <c16:uniqueId val="{00000002-8D37-2A44-9EBA-CFBF64DEE9C5}"/>
            </c:ext>
          </c:extLst>
        </c:ser>
        <c:ser>
          <c:idx val="3"/>
          <c:order val="3"/>
          <c:tx>
            <c:strRef>
              <c:f>PlotData!$B$37</c:f>
              <c:strCache>
                <c:ptCount val="1"/>
                <c:pt idx="0">
                  <c:v>Tested Software 1.0</c:v>
                </c:pt>
              </c:strCache>
            </c:strRef>
          </c:tx>
          <c:spPr>
            <a:solidFill>
              <a:srgbClr val="FF0000"/>
            </a:solidFill>
            <a:ln w="12700">
              <a:solidFill>
                <a:srgbClr val="000000"/>
              </a:solidFill>
              <a:prstDash val="solid"/>
            </a:ln>
          </c:spPr>
          <c:invertIfNegative val="0"/>
          <c:cat>
            <c:strRef>
              <c:f>PlotData!$C$33:$H$33</c:f>
              <c:strCache>
                <c:ptCount val="6"/>
                <c:pt idx="0">
                  <c:v>L100AL</c:v>
                </c:pt>
                <c:pt idx="1">
                  <c:v>L110AL</c:v>
                </c:pt>
                <c:pt idx="2">
                  <c:v>L120AL</c:v>
                </c:pt>
                <c:pt idx="3">
                  <c:v>L130AL</c:v>
                </c:pt>
                <c:pt idx="4">
                  <c:v>L140AL</c:v>
                </c:pt>
                <c:pt idx="5">
                  <c:v>L150AL</c:v>
                </c:pt>
              </c:strCache>
            </c:strRef>
          </c:cat>
          <c:val>
            <c:numRef>
              <c:f>PlotData!$C$37:$H$37</c:f>
              <c:numCache>
                <c:formatCode>0.00</c:formatCode>
                <c:ptCount val="6"/>
                <c:pt idx="0">
                  <c:v>58.26</c:v>
                </c:pt>
                <c:pt idx="1">
                  <c:v>61.57</c:v>
                </c:pt>
                <c:pt idx="2">
                  <c:v>54.169999999999995</c:v>
                </c:pt>
                <c:pt idx="3">
                  <c:v>39.046666666666674</c:v>
                </c:pt>
                <c:pt idx="4">
                  <c:v>24.900000000000002</c:v>
                </c:pt>
                <c:pt idx="5">
                  <c:v>72.36999999999999</c:v>
                </c:pt>
              </c:numCache>
            </c:numRef>
          </c:val>
          <c:extLst>
            <c:ext xmlns:c16="http://schemas.microsoft.com/office/drawing/2014/chart" uri="{C3380CC4-5D6E-409C-BE32-E72D297353CC}">
              <c16:uniqueId val="{00000003-8D37-2A44-9EBA-CFBF64DEE9C5}"/>
            </c:ext>
          </c:extLst>
        </c:ser>
        <c:dLbls>
          <c:showLegendKey val="0"/>
          <c:showVal val="0"/>
          <c:showCatName val="0"/>
          <c:showSerName val="0"/>
          <c:showPercent val="0"/>
          <c:showBubbleSize val="0"/>
        </c:dLbls>
        <c:gapWidth val="150"/>
        <c:axId val="1747058784"/>
        <c:axId val="1"/>
      </c:barChart>
      <c:catAx>
        <c:axId val="17470587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808080"/>
              </a:solidFill>
              <a:prstDash val="sysDash"/>
            </a:ln>
          </c:spPr>
        </c:majorGridlines>
        <c:numFmt formatCode="0" sourceLinked="0"/>
        <c:majorTickMark val="out"/>
        <c:minorTickMark val="in"/>
        <c:tickLblPos val="nextTo"/>
        <c:spPr>
          <a:ln w="3175">
            <a:solidFill>
              <a:srgbClr val="000000"/>
            </a:solidFill>
            <a:prstDash val="solid"/>
          </a:ln>
        </c:spPr>
        <c:txPr>
          <a:bodyPr rot="0" vert="horz"/>
          <a:lstStyle/>
          <a:p>
            <a:pPr>
              <a:defRPr sz="1575" b="1" i="0" u="none" strike="noStrike" baseline="0">
                <a:solidFill>
                  <a:srgbClr val="000000"/>
                </a:solidFill>
                <a:latin typeface="Arial"/>
                <a:ea typeface="Arial"/>
                <a:cs typeface="Arial"/>
              </a:defRPr>
            </a:pPr>
            <a:endParaRPr lang="en-US"/>
          </a:p>
        </c:txPr>
        <c:crossAx val="1747058784"/>
        <c:crosses val="autoZero"/>
        <c:crossBetween val="between"/>
        <c:minorUnit val="5"/>
      </c:valAx>
      <c:spPr>
        <a:noFill/>
        <a:ln w="12700">
          <a:solidFill>
            <a:srgbClr val="808080"/>
          </a:solidFill>
          <a:prstDash val="solid"/>
        </a:ln>
      </c:spPr>
    </c:plotArea>
    <c:legend>
      <c:legendPos val="b"/>
      <c:layout>
        <c:manualLayout>
          <c:xMode val="edge"/>
          <c:yMode val="edge"/>
          <c:wMode val="edge"/>
          <c:hMode val="edge"/>
          <c:x val="9.481481481481481E-2"/>
          <c:y val="0.93028322440087141"/>
          <c:w val="0.98666666666666669"/>
          <c:h val="1"/>
        </c:manualLayout>
      </c:layout>
      <c:overlay val="0"/>
      <c:spPr>
        <a:solidFill>
          <a:srgbClr val="FFFFFF"/>
        </a:solidFill>
        <a:ln w="25400">
          <a:noFill/>
        </a:ln>
      </c:spPr>
      <c:txPr>
        <a:bodyPr/>
        <a:lstStyle/>
        <a:p>
          <a:pPr>
            <a:defRPr sz="165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B20-6. HERS BESTEST Tier-1 Example Results – Annual or Seasonal Sensible Cooling Load (L155AL – L202AL), Las Vegas, NV</a:t>
            </a:r>
          </a:p>
        </c:rich>
      </c:tx>
      <c:layout>
        <c:manualLayout>
          <c:xMode val="edge"/>
          <c:yMode val="edge"/>
          <c:x val="0.11259259259259259"/>
          <c:y val="0"/>
        </c:manualLayout>
      </c:layout>
      <c:overlay val="0"/>
      <c:spPr>
        <a:noFill/>
        <a:ln w="25400">
          <a:noFill/>
        </a:ln>
      </c:spPr>
    </c:title>
    <c:autoTitleDeleted val="0"/>
    <c:plotArea>
      <c:layout>
        <c:manualLayout>
          <c:layoutTarget val="inner"/>
          <c:xMode val="edge"/>
          <c:yMode val="edge"/>
          <c:x val="9.7777777777777783E-2"/>
          <c:y val="7.8431372549019607E-2"/>
          <c:w val="0.89037037037037037"/>
          <c:h val="0.76470588235294112"/>
        </c:manualLayout>
      </c:layout>
      <c:barChart>
        <c:barDir val="col"/>
        <c:grouping val="clustered"/>
        <c:varyColors val="0"/>
        <c:ser>
          <c:idx val="0"/>
          <c:order val="0"/>
          <c:tx>
            <c:strRef>
              <c:f>PlotData!$B$34</c:f>
              <c:strCache>
                <c:ptCount val="1"/>
                <c:pt idx="0">
                  <c:v>BLAST 3.0</c:v>
                </c:pt>
              </c:strCache>
            </c:strRef>
          </c:tx>
          <c:spPr>
            <a:solidFill>
              <a:srgbClr val="000000"/>
            </a:solidFill>
            <a:ln w="25400">
              <a:solidFill>
                <a:srgbClr val="000000"/>
              </a:solidFill>
              <a:prstDash val="solid"/>
            </a:ln>
          </c:spPr>
          <c:invertIfNegative val="0"/>
          <c:cat>
            <c:strRef>
              <c:f>PlotData!$I$33:$M$33</c:f>
              <c:strCache>
                <c:ptCount val="5"/>
                <c:pt idx="0">
                  <c:v>L155AL</c:v>
                </c:pt>
                <c:pt idx="1">
                  <c:v>L160AL</c:v>
                </c:pt>
                <c:pt idx="2">
                  <c:v>L170AL</c:v>
                </c:pt>
                <c:pt idx="3">
                  <c:v>L200AL</c:v>
                </c:pt>
                <c:pt idx="4">
                  <c:v>L202AL</c:v>
                </c:pt>
              </c:strCache>
            </c:strRef>
          </c:cat>
          <c:val>
            <c:numRef>
              <c:f>PlotData!$I$34:$M$34</c:f>
              <c:numCache>
                <c:formatCode>0.00</c:formatCode>
                <c:ptCount val="5"/>
                <c:pt idx="0">
                  <c:v>54.089999999999996</c:v>
                </c:pt>
                <c:pt idx="1">
                  <c:v>62.62</c:v>
                </c:pt>
                <c:pt idx="2">
                  <c:v>45.83</c:v>
                </c:pt>
                <c:pt idx="3">
                  <c:v>65.709999999999994</c:v>
                </c:pt>
                <c:pt idx="4">
                  <c:v>59.609999999999992</c:v>
                </c:pt>
              </c:numCache>
            </c:numRef>
          </c:val>
          <c:extLst>
            <c:ext xmlns:c16="http://schemas.microsoft.com/office/drawing/2014/chart" uri="{C3380CC4-5D6E-409C-BE32-E72D297353CC}">
              <c16:uniqueId val="{00000000-FDE9-BA4F-AFA4-6890D928E4F5}"/>
            </c:ext>
          </c:extLst>
        </c:ser>
        <c:ser>
          <c:idx val="1"/>
          <c:order val="1"/>
          <c:tx>
            <c:strRef>
              <c:f>PlotData!$B$35</c:f>
              <c:strCache>
                <c:ptCount val="1"/>
                <c:pt idx="0">
                  <c:v>DOE-2.1E</c:v>
                </c:pt>
              </c:strCache>
            </c:strRef>
          </c:tx>
          <c:spPr>
            <a:solidFill>
              <a:srgbClr val="C0C0C0"/>
            </a:solidFill>
            <a:ln w="25400">
              <a:solidFill>
                <a:srgbClr val="000000"/>
              </a:solidFill>
              <a:prstDash val="solid"/>
            </a:ln>
          </c:spPr>
          <c:invertIfNegative val="0"/>
          <c:cat>
            <c:strRef>
              <c:f>PlotData!$I$33:$M$33</c:f>
              <c:strCache>
                <c:ptCount val="5"/>
                <c:pt idx="0">
                  <c:v>L155AL</c:v>
                </c:pt>
                <c:pt idx="1">
                  <c:v>L160AL</c:v>
                </c:pt>
                <c:pt idx="2">
                  <c:v>L170AL</c:v>
                </c:pt>
                <c:pt idx="3">
                  <c:v>L200AL</c:v>
                </c:pt>
                <c:pt idx="4">
                  <c:v>L202AL</c:v>
                </c:pt>
              </c:strCache>
            </c:strRef>
          </c:cat>
          <c:val>
            <c:numRef>
              <c:f>PlotData!$I$35:$M$35</c:f>
              <c:numCache>
                <c:formatCode>0.00</c:formatCode>
                <c:ptCount val="5"/>
                <c:pt idx="0">
                  <c:v>59.059999999999988</c:v>
                </c:pt>
                <c:pt idx="1">
                  <c:v>68.69</c:v>
                </c:pt>
                <c:pt idx="2">
                  <c:v>49.08</c:v>
                </c:pt>
                <c:pt idx="3">
                  <c:v>73.100000000000009</c:v>
                </c:pt>
                <c:pt idx="4">
                  <c:v>62.239999999999995</c:v>
                </c:pt>
              </c:numCache>
            </c:numRef>
          </c:val>
          <c:extLst>
            <c:ext xmlns:c16="http://schemas.microsoft.com/office/drawing/2014/chart" uri="{C3380CC4-5D6E-409C-BE32-E72D297353CC}">
              <c16:uniqueId val="{00000001-FDE9-BA4F-AFA4-6890D928E4F5}"/>
            </c:ext>
          </c:extLst>
        </c:ser>
        <c:ser>
          <c:idx val="2"/>
          <c:order val="2"/>
          <c:tx>
            <c:strRef>
              <c:f>PlotData!$B$36</c:f>
              <c:strCache>
                <c:ptCount val="1"/>
                <c:pt idx="0">
                  <c:v>SRES/SUN 5.7</c:v>
                </c:pt>
              </c:strCache>
            </c:strRef>
          </c:tx>
          <c:spPr>
            <a:solidFill>
              <a:srgbClr val="000000"/>
            </a:solidFill>
            <a:ln w="25400">
              <a:solidFill>
                <a:srgbClr val="000000"/>
              </a:solidFill>
              <a:prstDash val="solid"/>
            </a:ln>
          </c:spPr>
          <c:invertIfNegative val="0"/>
          <c:cat>
            <c:strRef>
              <c:f>PlotData!$I$33:$M$33</c:f>
              <c:strCache>
                <c:ptCount val="5"/>
                <c:pt idx="0">
                  <c:v>L155AL</c:v>
                </c:pt>
                <c:pt idx="1">
                  <c:v>L160AL</c:v>
                </c:pt>
                <c:pt idx="2">
                  <c:v>L170AL</c:v>
                </c:pt>
                <c:pt idx="3">
                  <c:v>L200AL</c:v>
                </c:pt>
                <c:pt idx="4">
                  <c:v>L202AL</c:v>
                </c:pt>
              </c:strCache>
            </c:strRef>
          </c:cat>
          <c:val>
            <c:numRef>
              <c:f>PlotData!$I$36:$M$36</c:f>
              <c:numCache>
                <c:formatCode>0.00</c:formatCode>
                <c:ptCount val="5"/>
                <c:pt idx="0">
                  <c:v>57.510000000000005</c:v>
                </c:pt>
                <c:pt idx="1">
                  <c:v>67.62</c:v>
                </c:pt>
                <c:pt idx="2">
                  <c:v>49.3</c:v>
                </c:pt>
                <c:pt idx="3">
                  <c:v>76.710000000000008</c:v>
                </c:pt>
                <c:pt idx="4">
                  <c:v>70.570000000000007</c:v>
                </c:pt>
              </c:numCache>
            </c:numRef>
          </c:val>
          <c:extLst>
            <c:ext xmlns:c16="http://schemas.microsoft.com/office/drawing/2014/chart" uri="{C3380CC4-5D6E-409C-BE32-E72D297353CC}">
              <c16:uniqueId val="{00000002-FDE9-BA4F-AFA4-6890D928E4F5}"/>
            </c:ext>
          </c:extLst>
        </c:ser>
        <c:ser>
          <c:idx val="3"/>
          <c:order val="3"/>
          <c:tx>
            <c:strRef>
              <c:f>PlotData!$B$37</c:f>
              <c:strCache>
                <c:ptCount val="1"/>
                <c:pt idx="0">
                  <c:v>Tested Software 1.0</c:v>
                </c:pt>
              </c:strCache>
            </c:strRef>
          </c:tx>
          <c:spPr>
            <a:solidFill>
              <a:srgbClr val="FF0000"/>
            </a:solidFill>
            <a:ln w="12700">
              <a:solidFill>
                <a:srgbClr val="000000"/>
              </a:solidFill>
              <a:prstDash val="solid"/>
            </a:ln>
          </c:spPr>
          <c:invertIfNegative val="0"/>
          <c:cat>
            <c:strRef>
              <c:f>PlotData!$I$33:$M$33</c:f>
              <c:strCache>
                <c:ptCount val="5"/>
                <c:pt idx="0">
                  <c:v>L155AL</c:v>
                </c:pt>
                <c:pt idx="1">
                  <c:v>L160AL</c:v>
                </c:pt>
                <c:pt idx="2">
                  <c:v>L170AL</c:v>
                </c:pt>
                <c:pt idx="3">
                  <c:v>L200AL</c:v>
                </c:pt>
                <c:pt idx="4">
                  <c:v>L202AL</c:v>
                </c:pt>
              </c:strCache>
            </c:strRef>
          </c:cat>
          <c:val>
            <c:numRef>
              <c:f>PlotData!$I$37:$M$37</c:f>
              <c:numCache>
                <c:formatCode>0.00</c:formatCode>
                <c:ptCount val="5"/>
                <c:pt idx="0">
                  <c:v>56.886666666666656</c:v>
                </c:pt>
                <c:pt idx="1">
                  <c:v>66.31</c:v>
                </c:pt>
                <c:pt idx="2">
                  <c:v>48.069999999999993</c:v>
                </c:pt>
                <c:pt idx="3">
                  <c:v>71.84</c:v>
                </c:pt>
                <c:pt idx="4">
                  <c:v>64.14</c:v>
                </c:pt>
              </c:numCache>
            </c:numRef>
          </c:val>
          <c:extLst>
            <c:ext xmlns:c16="http://schemas.microsoft.com/office/drawing/2014/chart" uri="{C3380CC4-5D6E-409C-BE32-E72D297353CC}">
              <c16:uniqueId val="{00000003-FDE9-BA4F-AFA4-6890D928E4F5}"/>
            </c:ext>
          </c:extLst>
        </c:ser>
        <c:dLbls>
          <c:showLegendKey val="0"/>
          <c:showVal val="0"/>
          <c:showCatName val="0"/>
          <c:showSerName val="0"/>
          <c:showPercent val="0"/>
          <c:showBubbleSize val="0"/>
        </c:dLbls>
        <c:gapWidth val="150"/>
        <c:axId val="1747316384"/>
        <c:axId val="1"/>
      </c:barChart>
      <c:catAx>
        <c:axId val="174731638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808080"/>
              </a:solidFill>
              <a:prstDash val="sysDash"/>
            </a:ln>
          </c:spPr>
        </c:majorGridlines>
        <c:numFmt formatCode="0" sourceLinked="0"/>
        <c:majorTickMark val="out"/>
        <c:minorTickMark val="in"/>
        <c:tickLblPos val="nextTo"/>
        <c:spPr>
          <a:ln w="3175">
            <a:solidFill>
              <a:srgbClr val="000000"/>
            </a:solidFill>
            <a:prstDash val="solid"/>
          </a:ln>
        </c:spPr>
        <c:txPr>
          <a:bodyPr rot="0" vert="horz"/>
          <a:lstStyle/>
          <a:p>
            <a:pPr>
              <a:defRPr sz="1575" b="1" i="0" u="none" strike="noStrike" baseline="0">
                <a:solidFill>
                  <a:srgbClr val="000000"/>
                </a:solidFill>
                <a:latin typeface="Arial"/>
                <a:ea typeface="Arial"/>
                <a:cs typeface="Arial"/>
              </a:defRPr>
            </a:pPr>
            <a:endParaRPr lang="en-US"/>
          </a:p>
        </c:txPr>
        <c:crossAx val="1747316384"/>
        <c:crosses val="autoZero"/>
        <c:crossBetween val="between"/>
        <c:minorUnit val="5"/>
      </c:valAx>
      <c:spPr>
        <a:noFill/>
        <a:ln w="12700">
          <a:solidFill>
            <a:srgbClr val="808080"/>
          </a:solidFill>
          <a:prstDash val="solid"/>
        </a:ln>
      </c:spPr>
    </c:plotArea>
    <c:legend>
      <c:legendPos val="b"/>
      <c:layout>
        <c:manualLayout>
          <c:xMode val="edge"/>
          <c:yMode val="edge"/>
          <c:wMode val="edge"/>
          <c:hMode val="edge"/>
          <c:x val="9.481481481481481E-2"/>
          <c:y val="0.93028322440087141"/>
          <c:w val="0.98666666666666669"/>
          <c:h val="1"/>
        </c:manualLayout>
      </c:layout>
      <c:overlay val="0"/>
      <c:spPr>
        <a:solidFill>
          <a:srgbClr val="FFFFFF"/>
        </a:solidFill>
        <a:ln w="25400">
          <a:noFill/>
        </a:ln>
      </c:spPr>
      <c:txPr>
        <a:bodyPr/>
        <a:lstStyle/>
        <a:p>
          <a:pPr>
            <a:defRPr sz="165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B20-7. HERS BESTEST Tier-1 Example Results – Delta Annual or Seasonal Sensible Cooling Load (L110AL - L150AL), Las Vegas, NV</a:t>
            </a:r>
          </a:p>
        </c:rich>
      </c:tx>
      <c:layout>
        <c:manualLayout>
          <c:xMode val="edge"/>
          <c:yMode val="edge"/>
          <c:x val="0.10074074074074074"/>
          <c:y val="0"/>
        </c:manualLayout>
      </c:layout>
      <c:overlay val="0"/>
      <c:spPr>
        <a:noFill/>
        <a:ln w="25400">
          <a:noFill/>
        </a:ln>
      </c:spPr>
    </c:title>
    <c:autoTitleDeleted val="0"/>
    <c:plotArea>
      <c:layout>
        <c:manualLayout>
          <c:layoutTarget val="inner"/>
          <c:xMode val="edge"/>
          <c:yMode val="edge"/>
          <c:x val="9.6296296296296297E-2"/>
          <c:y val="9.1503267973856203E-2"/>
          <c:w val="0.8918518518518519"/>
          <c:h val="0.7080610021786492"/>
        </c:manualLayout>
      </c:layout>
      <c:barChart>
        <c:barDir val="col"/>
        <c:grouping val="clustered"/>
        <c:varyColors val="0"/>
        <c:ser>
          <c:idx val="0"/>
          <c:order val="0"/>
          <c:tx>
            <c:strRef>
              <c:f>PlotData!$B$40</c:f>
              <c:strCache>
                <c:ptCount val="1"/>
                <c:pt idx="0">
                  <c:v>BLAST 3.0</c:v>
                </c:pt>
              </c:strCache>
            </c:strRef>
          </c:tx>
          <c:spPr>
            <a:solidFill>
              <a:srgbClr val="000000"/>
            </a:solidFill>
            <a:ln w="25400">
              <a:solidFill>
                <a:srgbClr val="000000"/>
              </a:solidFill>
              <a:prstDash val="solid"/>
            </a:ln>
          </c:spPr>
          <c:invertIfNegative val="0"/>
          <c:cat>
            <c:strRef>
              <c:f>PlotData!$C$39:$G$39</c:f>
              <c:strCache>
                <c:ptCount val="5"/>
                <c:pt idx="0">
                  <c:v>L110AL-L100AL</c:v>
                </c:pt>
                <c:pt idx="1">
                  <c:v>L120AL-L100AL</c:v>
                </c:pt>
                <c:pt idx="2">
                  <c:v>L130AL-L100AL</c:v>
                </c:pt>
                <c:pt idx="3">
                  <c:v>L140AL-L100AL</c:v>
                </c:pt>
                <c:pt idx="4">
                  <c:v>L150AL-L100AL</c:v>
                </c:pt>
              </c:strCache>
            </c:strRef>
          </c:cat>
          <c:val>
            <c:numRef>
              <c:f>PlotData!$C$40:$G$40</c:f>
              <c:numCache>
                <c:formatCode>General</c:formatCode>
                <c:ptCount val="5"/>
                <c:pt idx="0">
                  <c:v>3.0499999999999901</c:v>
                </c:pt>
                <c:pt idx="1">
                  <c:v>-3.3000000000000043</c:v>
                </c:pt>
                <c:pt idx="2">
                  <c:v>-17.700000000000003</c:v>
                </c:pt>
                <c:pt idx="3">
                  <c:v>-31.140000000000004</c:v>
                </c:pt>
                <c:pt idx="4">
                  <c:v>13.069999999999986</c:v>
                </c:pt>
              </c:numCache>
            </c:numRef>
          </c:val>
          <c:extLst>
            <c:ext xmlns:c16="http://schemas.microsoft.com/office/drawing/2014/chart" uri="{C3380CC4-5D6E-409C-BE32-E72D297353CC}">
              <c16:uniqueId val="{00000000-A148-784D-83B8-55D05AD3203E}"/>
            </c:ext>
          </c:extLst>
        </c:ser>
        <c:ser>
          <c:idx val="1"/>
          <c:order val="1"/>
          <c:tx>
            <c:strRef>
              <c:f>PlotData!$B$41</c:f>
              <c:strCache>
                <c:ptCount val="1"/>
                <c:pt idx="0">
                  <c:v>DOE-2.1E</c:v>
                </c:pt>
              </c:strCache>
            </c:strRef>
          </c:tx>
          <c:spPr>
            <a:solidFill>
              <a:srgbClr val="C0C0C0"/>
            </a:solidFill>
            <a:ln w="25400">
              <a:solidFill>
                <a:srgbClr val="000000"/>
              </a:solidFill>
              <a:prstDash val="solid"/>
            </a:ln>
          </c:spPr>
          <c:invertIfNegative val="0"/>
          <c:cat>
            <c:strRef>
              <c:f>PlotData!$C$39:$G$39</c:f>
              <c:strCache>
                <c:ptCount val="5"/>
                <c:pt idx="0">
                  <c:v>L110AL-L100AL</c:v>
                </c:pt>
                <c:pt idx="1">
                  <c:v>L120AL-L100AL</c:v>
                </c:pt>
                <c:pt idx="2">
                  <c:v>L130AL-L100AL</c:v>
                </c:pt>
                <c:pt idx="3">
                  <c:v>L140AL-L100AL</c:v>
                </c:pt>
                <c:pt idx="4">
                  <c:v>L150AL-L100AL</c:v>
                </c:pt>
              </c:strCache>
            </c:strRef>
          </c:cat>
          <c:val>
            <c:numRef>
              <c:f>PlotData!$C$41:$G$41</c:f>
              <c:numCache>
                <c:formatCode>General</c:formatCode>
                <c:ptCount val="5"/>
                <c:pt idx="0">
                  <c:v>3.019999999999996</c:v>
                </c:pt>
                <c:pt idx="1">
                  <c:v>-4.6600000000000037</c:v>
                </c:pt>
                <c:pt idx="2">
                  <c:v>-19.550000000000004</c:v>
                </c:pt>
                <c:pt idx="3">
                  <c:v>-34.260000000000005</c:v>
                </c:pt>
                <c:pt idx="4">
                  <c:v>16.54999999999999</c:v>
                </c:pt>
              </c:numCache>
            </c:numRef>
          </c:val>
          <c:extLst>
            <c:ext xmlns:c16="http://schemas.microsoft.com/office/drawing/2014/chart" uri="{C3380CC4-5D6E-409C-BE32-E72D297353CC}">
              <c16:uniqueId val="{00000001-A148-784D-83B8-55D05AD3203E}"/>
            </c:ext>
          </c:extLst>
        </c:ser>
        <c:ser>
          <c:idx val="2"/>
          <c:order val="2"/>
          <c:tx>
            <c:strRef>
              <c:f>PlotData!$B$42</c:f>
              <c:strCache>
                <c:ptCount val="1"/>
                <c:pt idx="0">
                  <c:v>SRES/SUN 5.7</c:v>
                </c:pt>
              </c:strCache>
            </c:strRef>
          </c:tx>
          <c:spPr>
            <a:solidFill>
              <a:srgbClr val="000000"/>
            </a:solidFill>
            <a:ln w="25400">
              <a:solidFill>
                <a:srgbClr val="000000"/>
              </a:solidFill>
              <a:prstDash val="solid"/>
            </a:ln>
          </c:spPr>
          <c:invertIfNegative val="0"/>
          <c:cat>
            <c:strRef>
              <c:f>PlotData!$C$39:$G$39</c:f>
              <c:strCache>
                <c:ptCount val="5"/>
                <c:pt idx="0">
                  <c:v>L110AL-L100AL</c:v>
                </c:pt>
                <c:pt idx="1">
                  <c:v>L120AL-L100AL</c:v>
                </c:pt>
                <c:pt idx="2">
                  <c:v>L130AL-L100AL</c:v>
                </c:pt>
                <c:pt idx="3">
                  <c:v>L140AL-L100AL</c:v>
                </c:pt>
                <c:pt idx="4">
                  <c:v>L150AL-L100AL</c:v>
                </c:pt>
              </c:strCache>
            </c:strRef>
          </c:cat>
          <c:val>
            <c:numRef>
              <c:f>PlotData!$C$42:$G$42</c:f>
              <c:numCache>
                <c:formatCode>General</c:formatCode>
                <c:ptCount val="5"/>
                <c:pt idx="0">
                  <c:v>3.8599999999999994</c:v>
                </c:pt>
                <c:pt idx="1">
                  <c:v>-4.3100000000000023</c:v>
                </c:pt>
                <c:pt idx="2">
                  <c:v>-20.39</c:v>
                </c:pt>
                <c:pt idx="3">
                  <c:v>-34.68</c:v>
                </c:pt>
                <c:pt idx="4">
                  <c:v>12.71</c:v>
                </c:pt>
              </c:numCache>
            </c:numRef>
          </c:val>
          <c:extLst>
            <c:ext xmlns:c16="http://schemas.microsoft.com/office/drawing/2014/chart" uri="{C3380CC4-5D6E-409C-BE32-E72D297353CC}">
              <c16:uniqueId val="{00000002-A148-784D-83B8-55D05AD3203E}"/>
            </c:ext>
          </c:extLst>
        </c:ser>
        <c:ser>
          <c:idx val="3"/>
          <c:order val="3"/>
          <c:tx>
            <c:strRef>
              <c:f>PlotData!$B$43</c:f>
              <c:strCache>
                <c:ptCount val="1"/>
                <c:pt idx="0">
                  <c:v>Tested Software 1.0</c:v>
                </c:pt>
              </c:strCache>
            </c:strRef>
          </c:tx>
          <c:spPr>
            <a:solidFill>
              <a:srgbClr val="FF0000"/>
            </a:solidFill>
            <a:ln w="12700">
              <a:solidFill>
                <a:srgbClr val="000000"/>
              </a:solidFill>
              <a:prstDash val="solid"/>
            </a:ln>
          </c:spPr>
          <c:invertIfNegative val="0"/>
          <c:cat>
            <c:strRef>
              <c:f>PlotData!$C$39:$G$39</c:f>
              <c:strCache>
                <c:ptCount val="5"/>
                <c:pt idx="0">
                  <c:v>L110AL-L100AL</c:v>
                </c:pt>
                <c:pt idx="1">
                  <c:v>L120AL-L100AL</c:v>
                </c:pt>
                <c:pt idx="2">
                  <c:v>L130AL-L100AL</c:v>
                </c:pt>
                <c:pt idx="3">
                  <c:v>L140AL-L100AL</c:v>
                </c:pt>
                <c:pt idx="4">
                  <c:v>L150AL-L100AL</c:v>
                </c:pt>
              </c:strCache>
            </c:strRef>
          </c:cat>
          <c:val>
            <c:numRef>
              <c:f>PlotData!$C$43:$G$43</c:f>
              <c:numCache>
                <c:formatCode>General</c:formatCode>
                <c:ptCount val="5"/>
                <c:pt idx="0">
                  <c:v>3.3100000000000023</c:v>
                </c:pt>
                <c:pt idx="1">
                  <c:v>-4.0900000000000034</c:v>
                </c:pt>
                <c:pt idx="2">
                  <c:v>-19.213333333333324</c:v>
                </c:pt>
                <c:pt idx="3">
                  <c:v>-33.36</c:v>
                </c:pt>
                <c:pt idx="4">
                  <c:v>14.109999999999992</c:v>
                </c:pt>
              </c:numCache>
            </c:numRef>
          </c:val>
          <c:extLst>
            <c:ext xmlns:c16="http://schemas.microsoft.com/office/drawing/2014/chart" uri="{C3380CC4-5D6E-409C-BE32-E72D297353CC}">
              <c16:uniqueId val="{00000003-A148-784D-83B8-55D05AD3203E}"/>
            </c:ext>
          </c:extLst>
        </c:ser>
        <c:dLbls>
          <c:showLegendKey val="0"/>
          <c:showVal val="0"/>
          <c:showCatName val="0"/>
          <c:showSerName val="0"/>
          <c:showPercent val="0"/>
          <c:showBubbleSize val="0"/>
        </c:dLbls>
        <c:gapWidth val="150"/>
        <c:axId val="1750637328"/>
        <c:axId val="1"/>
      </c:barChart>
      <c:catAx>
        <c:axId val="1750637328"/>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808080"/>
              </a:solidFill>
              <a:prstDash val="sysDash"/>
            </a:ln>
          </c:spPr>
        </c:majorGridlines>
        <c:numFmt formatCode="0" sourceLinked="0"/>
        <c:majorTickMark val="out"/>
        <c:minorTickMark val="in"/>
        <c:tickLblPos val="nextTo"/>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1750637328"/>
        <c:crosses val="autoZero"/>
        <c:crossBetween val="between"/>
        <c:minorUnit val="5"/>
      </c:valAx>
      <c:spPr>
        <a:noFill/>
        <a:ln w="12700">
          <a:solidFill>
            <a:srgbClr val="808080"/>
          </a:solidFill>
          <a:prstDash val="solid"/>
        </a:ln>
      </c:spPr>
    </c:plotArea>
    <c:legend>
      <c:legendPos val="b"/>
      <c:layout>
        <c:manualLayout>
          <c:xMode val="edge"/>
          <c:yMode val="edge"/>
          <c:wMode val="edge"/>
          <c:hMode val="edge"/>
          <c:x val="7.407407407407407E-2"/>
          <c:y val="0.93028322440087141"/>
          <c:w val="0.96592592592592597"/>
          <c:h val="1"/>
        </c:manualLayout>
      </c:layout>
      <c:overlay val="0"/>
      <c:spPr>
        <a:solidFill>
          <a:srgbClr val="FFFFFF"/>
        </a:solidFill>
        <a:ln w="25400">
          <a:noFill/>
        </a:ln>
      </c:spPr>
      <c:txPr>
        <a:bodyPr/>
        <a:lstStyle/>
        <a:p>
          <a:pPr>
            <a:defRPr sz="165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B20-8. HERS BESTEST Tier-1 Example Results – Delta Annual or Seasonal Sensible Cooling Load (L155AL - L202AL), Las Vegas, NV</a:t>
            </a:r>
          </a:p>
        </c:rich>
      </c:tx>
      <c:layout>
        <c:manualLayout>
          <c:xMode val="edge"/>
          <c:yMode val="edge"/>
          <c:x val="0.10074074074074074"/>
          <c:y val="0"/>
        </c:manualLayout>
      </c:layout>
      <c:overlay val="0"/>
      <c:spPr>
        <a:noFill/>
        <a:ln w="25400">
          <a:noFill/>
        </a:ln>
      </c:spPr>
    </c:title>
    <c:autoTitleDeleted val="0"/>
    <c:plotArea>
      <c:layout>
        <c:manualLayout>
          <c:layoutTarget val="inner"/>
          <c:xMode val="edge"/>
          <c:yMode val="edge"/>
          <c:x val="9.6296296296296297E-2"/>
          <c:y val="9.1503267973856203E-2"/>
          <c:w val="0.8918518518518519"/>
          <c:h val="0.7080610021786492"/>
        </c:manualLayout>
      </c:layout>
      <c:barChart>
        <c:barDir val="col"/>
        <c:grouping val="clustered"/>
        <c:varyColors val="0"/>
        <c:ser>
          <c:idx val="0"/>
          <c:order val="0"/>
          <c:tx>
            <c:strRef>
              <c:f>PlotData!$B$40</c:f>
              <c:strCache>
                <c:ptCount val="1"/>
                <c:pt idx="0">
                  <c:v>BLAST 3.0</c:v>
                </c:pt>
              </c:strCache>
            </c:strRef>
          </c:tx>
          <c:spPr>
            <a:solidFill>
              <a:srgbClr val="000000"/>
            </a:solidFill>
            <a:ln w="25400">
              <a:solidFill>
                <a:srgbClr val="000000"/>
              </a:solidFill>
              <a:prstDash val="solid"/>
            </a:ln>
          </c:spPr>
          <c:invertIfNegative val="0"/>
          <c:cat>
            <c:strRef>
              <c:f>PlotData!$H$39:$L$39</c:f>
              <c:strCache>
                <c:ptCount val="5"/>
                <c:pt idx="0">
                  <c:v>L155AL-L150AL</c:v>
                </c:pt>
                <c:pt idx="1">
                  <c:v>L160AL-L100AL</c:v>
                </c:pt>
                <c:pt idx="2">
                  <c:v>L170AL-L100AL</c:v>
                </c:pt>
                <c:pt idx="3">
                  <c:v>L200AL-L100AL</c:v>
                </c:pt>
                <c:pt idx="4">
                  <c:v>L202AL-L200AL</c:v>
                </c:pt>
              </c:strCache>
            </c:strRef>
          </c:cat>
          <c:val>
            <c:numRef>
              <c:f>PlotData!$H$40:$L$40</c:f>
              <c:numCache>
                <c:formatCode>General</c:formatCode>
                <c:ptCount val="5"/>
                <c:pt idx="0">
                  <c:v>-13.639999999999993</c:v>
                </c:pt>
                <c:pt idx="1">
                  <c:v>7.9599999999999937</c:v>
                </c:pt>
                <c:pt idx="2">
                  <c:v>-8.8300000000000054</c:v>
                </c:pt>
                <c:pt idx="3">
                  <c:v>11.04999999999999</c:v>
                </c:pt>
                <c:pt idx="4">
                  <c:v>-6.1000000000000014</c:v>
                </c:pt>
              </c:numCache>
            </c:numRef>
          </c:val>
          <c:extLst>
            <c:ext xmlns:c16="http://schemas.microsoft.com/office/drawing/2014/chart" uri="{C3380CC4-5D6E-409C-BE32-E72D297353CC}">
              <c16:uniqueId val="{00000000-4E22-CB4B-9BEC-21A9205F9E13}"/>
            </c:ext>
          </c:extLst>
        </c:ser>
        <c:ser>
          <c:idx val="1"/>
          <c:order val="1"/>
          <c:tx>
            <c:strRef>
              <c:f>PlotData!$B$41</c:f>
              <c:strCache>
                <c:ptCount val="1"/>
                <c:pt idx="0">
                  <c:v>DOE-2.1E</c:v>
                </c:pt>
              </c:strCache>
            </c:strRef>
          </c:tx>
          <c:spPr>
            <a:solidFill>
              <a:srgbClr val="C0C0C0"/>
            </a:solidFill>
            <a:ln w="25400">
              <a:solidFill>
                <a:srgbClr val="000000"/>
              </a:solidFill>
              <a:prstDash val="solid"/>
            </a:ln>
          </c:spPr>
          <c:invertIfNegative val="0"/>
          <c:cat>
            <c:strRef>
              <c:f>PlotData!$H$39:$L$39</c:f>
              <c:strCache>
                <c:ptCount val="5"/>
                <c:pt idx="0">
                  <c:v>L155AL-L150AL</c:v>
                </c:pt>
                <c:pt idx="1">
                  <c:v>L160AL-L100AL</c:v>
                </c:pt>
                <c:pt idx="2">
                  <c:v>L170AL-L100AL</c:v>
                </c:pt>
                <c:pt idx="3">
                  <c:v>L200AL-L100AL</c:v>
                </c:pt>
                <c:pt idx="4">
                  <c:v>L202AL-L200AL</c:v>
                </c:pt>
              </c:strCache>
            </c:strRef>
          </c:cat>
          <c:val>
            <c:numRef>
              <c:f>PlotData!$H$41:$L$41</c:f>
              <c:numCache>
                <c:formatCode>General</c:formatCode>
                <c:ptCount val="5"/>
                <c:pt idx="0">
                  <c:v>-18.290000000000006</c:v>
                </c:pt>
                <c:pt idx="1">
                  <c:v>7.8899999999999935</c:v>
                </c:pt>
                <c:pt idx="2">
                  <c:v>-11.720000000000006</c:v>
                </c:pt>
                <c:pt idx="3">
                  <c:v>12.300000000000004</c:v>
                </c:pt>
                <c:pt idx="4">
                  <c:v>-10.860000000000014</c:v>
                </c:pt>
              </c:numCache>
            </c:numRef>
          </c:val>
          <c:extLst>
            <c:ext xmlns:c16="http://schemas.microsoft.com/office/drawing/2014/chart" uri="{C3380CC4-5D6E-409C-BE32-E72D297353CC}">
              <c16:uniqueId val="{00000001-4E22-CB4B-9BEC-21A9205F9E13}"/>
            </c:ext>
          </c:extLst>
        </c:ser>
        <c:ser>
          <c:idx val="2"/>
          <c:order val="2"/>
          <c:tx>
            <c:strRef>
              <c:f>PlotData!$B$42</c:f>
              <c:strCache>
                <c:ptCount val="1"/>
                <c:pt idx="0">
                  <c:v>SRES/SUN 5.7</c:v>
                </c:pt>
              </c:strCache>
            </c:strRef>
          </c:tx>
          <c:spPr>
            <a:solidFill>
              <a:srgbClr val="000000"/>
            </a:solidFill>
            <a:ln w="25400">
              <a:solidFill>
                <a:srgbClr val="000000"/>
              </a:solidFill>
              <a:prstDash val="solid"/>
            </a:ln>
          </c:spPr>
          <c:invertIfNegative val="0"/>
          <c:cat>
            <c:strRef>
              <c:f>PlotData!$H$39:$L$39</c:f>
              <c:strCache>
                <c:ptCount val="5"/>
                <c:pt idx="0">
                  <c:v>L155AL-L150AL</c:v>
                </c:pt>
                <c:pt idx="1">
                  <c:v>L160AL-L100AL</c:v>
                </c:pt>
                <c:pt idx="2">
                  <c:v>L170AL-L100AL</c:v>
                </c:pt>
                <c:pt idx="3">
                  <c:v>L200AL-L100AL</c:v>
                </c:pt>
                <c:pt idx="4">
                  <c:v>L202AL-L200AL</c:v>
                </c:pt>
              </c:strCache>
            </c:strRef>
          </c:cat>
          <c:val>
            <c:numRef>
              <c:f>PlotData!$H$42:$L$42</c:f>
              <c:numCache>
                <c:formatCode>General</c:formatCode>
                <c:ptCount val="5"/>
                <c:pt idx="0">
                  <c:v>-14.519999999999996</c:v>
                </c:pt>
                <c:pt idx="1">
                  <c:v>8.3000000000000043</c:v>
                </c:pt>
                <c:pt idx="2">
                  <c:v>-10.020000000000003</c:v>
                </c:pt>
                <c:pt idx="3">
                  <c:v>17.390000000000008</c:v>
                </c:pt>
                <c:pt idx="4">
                  <c:v>-6.1400000000000006</c:v>
                </c:pt>
              </c:numCache>
            </c:numRef>
          </c:val>
          <c:extLst>
            <c:ext xmlns:c16="http://schemas.microsoft.com/office/drawing/2014/chart" uri="{C3380CC4-5D6E-409C-BE32-E72D297353CC}">
              <c16:uniqueId val="{00000002-4E22-CB4B-9BEC-21A9205F9E13}"/>
            </c:ext>
          </c:extLst>
        </c:ser>
        <c:ser>
          <c:idx val="3"/>
          <c:order val="3"/>
          <c:tx>
            <c:strRef>
              <c:f>PlotData!$B$43</c:f>
              <c:strCache>
                <c:ptCount val="1"/>
                <c:pt idx="0">
                  <c:v>Tested Software 1.0</c:v>
                </c:pt>
              </c:strCache>
            </c:strRef>
          </c:tx>
          <c:spPr>
            <a:solidFill>
              <a:srgbClr val="FF0000"/>
            </a:solidFill>
            <a:ln w="12700">
              <a:solidFill>
                <a:srgbClr val="000000"/>
              </a:solidFill>
              <a:prstDash val="solid"/>
            </a:ln>
          </c:spPr>
          <c:invertIfNegative val="0"/>
          <c:cat>
            <c:strRef>
              <c:f>PlotData!$H$39:$L$39</c:f>
              <c:strCache>
                <c:ptCount val="5"/>
                <c:pt idx="0">
                  <c:v>L155AL-L150AL</c:v>
                </c:pt>
                <c:pt idx="1">
                  <c:v>L160AL-L100AL</c:v>
                </c:pt>
                <c:pt idx="2">
                  <c:v>L170AL-L100AL</c:v>
                </c:pt>
                <c:pt idx="3">
                  <c:v>L200AL-L100AL</c:v>
                </c:pt>
                <c:pt idx="4">
                  <c:v>L202AL-L200AL</c:v>
                </c:pt>
              </c:strCache>
            </c:strRef>
          </c:cat>
          <c:val>
            <c:numRef>
              <c:f>PlotData!$H$43:$L$43</c:f>
              <c:numCache>
                <c:formatCode>General</c:formatCode>
                <c:ptCount val="5"/>
                <c:pt idx="0">
                  <c:v>-15.483333333333334</c:v>
                </c:pt>
                <c:pt idx="1">
                  <c:v>8.0500000000000043</c:v>
                </c:pt>
                <c:pt idx="2">
                  <c:v>-10.190000000000005</c:v>
                </c:pt>
                <c:pt idx="3">
                  <c:v>13.580000000000005</c:v>
                </c:pt>
                <c:pt idx="4">
                  <c:v>-7.7000000000000028</c:v>
                </c:pt>
              </c:numCache>
            </c:numRef>
          </c:val>
          <c:extLst>
            <c:ext xmlns:c16="http://schemas.microsoft.com/office/drawing/2014/chart" uri="{C3380CC4-5D6E-409C-BE32-E72D297353CC}">
              <c16:uniqueId val="{00000003-4E22-CB4B-9BEC-21A9205F9E13}"/>
            </c:ext>
          </c:extLst>
        </c:ser>
        <c:dLbls>
          <c:showLegendKey val="0"/>
          <c:showVal val="0"/>
          <c:showCatName val="0"/>
          <c:showSerName val="0"/>
          <c:showPercent val="0"/>
          <c:showBubbleSize val="0"/>
        </c:dLbls>
        <c:gapWidth val="150"/>
        <c:axId val="1627778880"/>
        <c:axId val="1"/>
      </c:barChart>
      <c:catAx>
        <c:axId val="1627778880"/>
        <c:scaling>
          <c:orientation val="minMax"/>
        </c:scaling>
        <c:delete val="0"/>
        <c:axPos val="b"/>
        <c:numFmt formatCode="General" sourceLinked="1"/>
        <c:majorTickMark val="out"/>
        <c:minorTickMark val="none"/>
        <c:tickLblPos val="low"/>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808080"/>
              </a:solidFill>
              <a:prstDash val="sysDash"/>
            </a:ln>
          </c:spPr>
        </c:majorGridlines>
        <c:numFmt formatCode="0" sourceLinked="0"/>
        <c:majorTickMark val="out"/>
        <c:minorTickMark val="in"/>
        <c:tickLblPos val="nextTo"/>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1627778880"/>
        <c:crosses val="autoZero"/>
        <c:crossBetween val="between"/>
        <c:minorUnit val="5"/>
      </c:valAx>
      <c:spPr>
        <a:noFill/>
        <a:ln w="12700">
          <a:solidFill>
            <a:srgbClr val="808080"/>
          </a:solidFill>
          <a:prstDash val="solid"/>
        </a:ln>
      </c:spPr>
    </c:plotArea>
    <c:legend>
      <c:legendPos val="b"/>
      <c:layout>
        <c:manualLayout>
          <c:xMode val="edge"/>
          <c:yMode val="edge"/>
          <c:wMode val="edge"/>
          <c:hMode val="edge"/>
          <c:x val="7.407407407407407E-2"/>
          <c:y val="0.93028322440087141"/>
          <c:w val="0.96592592592592597"/>
          <c:h val="1"/>
        </c:manualLayout>
      </c:layout>
      <c:overlay val="0"/>
      <c:spPr>
        <a:solidFill>
          <a:srgbClr val="FFFFFF"/>
        </a:solidFill>
        <a:ln w="25400">
          <a:noFill/>
        </a:ln>
      </c:spPr>
      <c:txPr>
        <a:bodyPr/>
        <a:lstStyle/>
        <a:p>
          <a:pPr>
            <a:defRPr sz="165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en-US"/>
              <a:t>Figure B20-9. HERS BESTEST Tier-2 Example Results – Annual or Seasonal Heating Load (L165AC - P150AC), Colorado Springs, CO</a:t>
            </a:r>
          </a:p>
        </c:rich>
      </c:tx>
      <c:layout>
        <c:manualLayout>
          <c:xMode val="edge"/>
          <c:yMode val="edge"/>
          <c:x val="0.12296296296296297"/>
          <c:y val="0"/>
        </c:manualLayout>
      </c:layout>
      <c:overlay val="0"/>
      <c:spPr>
        <a:noFill/>
        <a:ln w="25400">
          <a:noFill/>
        </a:ln>
      </c:spPr>
    </c:title>
    <c:autoTitleDeleted val="0"/>
    <c:plotArea>
      <c:layout>
        <c:manualLayout>
          <c:layoutTarget val="inner"/>
          <c:xMode val="edge"/>
          <c:yMode val="edge"/>
          <c:x val="9.7777777777777783E-2"/>
          <c:y val="9.1503267973856203E-2"/>
          <c:w val="0.89037037037037037"/>
          <c:h val="0.74945533769063177"/>
        </c:manualLayout>
      </c:layout>
      <c:barChart>
        <c:barDir val="col"/>
        <c:grouping val="clustered"/>
        <c:varyColors val="0"/>
        <c:ser>
          <c:idx val="0"/>
          <c:order val="0"/>
          <c:tx>
            <c:strRef>
              <c:f>PlotData!$B$47</c:f>
              <c:strCache>
                <c:ptCount val="1"/>
                <c:pt idx="0">
                  <c:v>BLAST 3.0</c:v>
                </c:pt>
              </c:strCache>
            </c:strRef>
          </c:tx>
          <c:spPr>
            <a:solidFill>
              <a:srgbClr val="000000"/>
            </a:solidFill>
            <a:ln w="25400">
              <a:solidFill>
                <a:srgbClr val="000000"/>
              </a:solidFill>
              <a:prstDash val="solid"/>
            </a:ln>
          </c:spPr>
          <c:invertIfNegative val="0"/>
          <c:cat>
            <c:strRef>
              <c:f>PlotData!$C$46:$H$46</c:f>
              <c:strCache>
                <c:ptCount val="6"/>
                <c:pt idx="0">
                  <c:v>L165AC</c:v>
                </c:pt>
                <c:pt idx="1">
                  <c:v>P100AC</c:v>
                </c:pt>
                <c:pt idx="2">
                  <c:v>P105AC</c:v>
                </c:pt>
                <c:pt idx="3">
                  <c:v>P110AC</c:v>
                </c:pt>
                <c:pt idx="4">
                  <c:v>P140AC</c:v>
                </c:pt>
                <c:pt idx="5">
                  <c:v>P150AC</c:v>
                </c:pt>
              </c:strCache>
            </c:strRef>
          </c:cat>
          <c:val>
            <c:numRef>
              <c:f>PlotData!$C$47:$H$47</c:f>
              <c:numCache>
                <c:formatCode>0.00</c:formatCode>
                <c:ptCount val="6"/>
                <c:pt idx="0">
                  <c:v>66.84</c:v>
                </c:pt>
                <c:pt idx="1">
                  <c:v>12.31</c:v>
                </c:pt>
                <c:pt idx="2">
                  <c:v>14.6</c:v>
                </c:pt>
                <c:pt idx="3">
                  <c:v>22.370000000000005</c:v>
                </c:pt>
                <c:pt idx="4">
                  <c:v>29.419999999999998</c:v>
                </c:pt>
                <c:pt idx="5">
                  <c:v>25.1</c:v>
                </c:pt>
              </c:numCache>
            </c:numRef>
          </c:val>
          <c:extLst>
            <c:ext xmlns:c16="http://schemas.microsoft.com/office/drawing/2014/chart" uri="{C3380CC4-5D6E-409C-BE32-E72D297353CC}">
              <c16:uniqueId val="{00000000-7A0B-8E4A-88C3-67EBE9CE0390}"/>
            </c:ext>
          </c:extLst>
        </c:ser>
        <c:ser>
          <c:idx val="1"/>
          <c:order val="1"/>
          <c:tx>
            <c:strRef>
              <c:f>PlotData!$B$48</c:f>
              <c:strCache>
                <c:ptCount val="1"/>
                <c:pt idx="0">
                  <c:v>DOE-2.1E</c:v>
                </c:pt>
              </c:strCache>
            </c:strRef>
          </c:tx>
          <c:spPr>
            <a:solidFill>
              <a:srgbClr val="C0C0C0"/>
            </a:solidFill>
            <a:ln w="25400">
              <a:solidFill>
                <a:srgbClr val="000000"/>
              </a:solidFill>
              <a:prstDash val="solid"/>
            </a:ln>
          </c:spPr>
          <c:invertIfNegative val="0"/>
          <c:cat>
            <c:strRef>
              <c:f>PlotData!$C$46:$H$46</c:f>
              <c:strCache>
                <c:ptCount val="6"/>
                <c:pt idx="0">
                  <c:v>L165AC</c:v>
                </c:pt>
                <c:pt idx="1">
                  <c:v>P100AC</c:v>
                </c:pt>
                <c:pt idx="2">
                  <c:v>P105AC</c:v>
                </c:pt>
                <c:pt idx="3">
                  <c:v>P110AC</c:v>
                </c:pt>
                <c:pt idx="4">
                  <c:v>P140AC</c:v>
                </c:pt>
                <c:pt idx="5">
                  <c:v>P150AC</c:v>
                </c:pt>
              </c:strCache>
            </c:strRef>
          </c:cat>
          <c:val>
            <c:numRef>
              <c:f>PlotData!$C$48:$H$48</c:f>
              <c:numCache>
                <c:formatCode>0.00</c:formatCode>
                <c:ptCount val="6"/>
                <c:pt idx="0">
                  <c:v>64.72999999999999</c:v>
                </c:pt>
                <c:pt idx="1">
                  <c:v>10.02</c:v>
                </c:pt>
                <c:pt idx="2">
                  <c:v>12.099999999999998</c:v>
                </c:pt>
                <c:pt idx="3">
                  <c:v>20.169999999999998</c:v>
                </c:pt>
                <c:pt idx="4">
                  <c:v>25.82</c:v>
                </c:pt>
                <c:pt idx="5">
                  <c:v>22.580000000000002</c:v>
                </c:pt>
              </c:numCache>
            </c:numRef>
          </c:val>
          <c:extLst>
            <c:ext xmlns:c16="http://schemas.microsoft.com/office/drawing/2014/chart" uri="{C3380CC4-5D6E-409C-BE32-E72D297353CC}">
              <c16:uniqueId val="{00000001-7A0B-8E4A-88C3-67EBE9CE0390}"/>
            </c:ext>
          </c:extLst>
        </c:ser>
        <c:ser>
          <c:idx val="2"/>
          <c:order val="2"/>
          <c:tx>
            <c:strRef>
              <c:f>PlotData!$B$49</c:f>
              <c:strCache>
                <c:ptCount val="1"/>
                <c:pt idx="0">
                  <c:v>SRES/SUN 5.7</c:v>
                </c:pt>
              </c:strCache>
            </c:strRef>
          </c:tx>
          <c:spPr>
            <a:solidFill>
              <a:srgbClr val="000000"/>
            </a:solidFill>
            <a:ln w="25400">
              <a:solidFill>
                <a:srgbClr val="000000"/>
              </a:solidFill>
              <a:prstDash val="solid"/>
            </a:ln>
          </c:spPr>
          <c:invertIfNegative val="0"/>
          <c:cat>
            <c:strRef>
              <c:f>PlotData!$C$46:$H$46</c:f>
              <c:strCache>
                <c:ptCount val="6"/>
                <c:pt idx="0">
                  <c:v>L165AC</c:v>
                </c:pt>
                <c:pt idx="1">
                  <c:v>P100AC</c:v>
                </c:pt>
                <c:pt idx="2">
                  <c:v>P105AC</c:v>
                </c:pt>
                <c:pt idx="3">
                  <c:v>P110AC</c:v>
                </c:pt>
                <c:pt idx="4">
                  <c:v>P140AC</c:v>
                </c:pt>
                <c:pt idx="5">
                  <c:v>P150AC</c:v>
                </c:pt>
              </c:strCache>
            </c:strRef>
          </c:cat>
          <c:val>
            <c:numRef>
              <c:f>PlotData!$C$49:$H$49</c:f>
              <c:numCache>
                <c:formatCode>0.00</c:formatCode>
                <c:ptCount val="6"/>
                <c:pt idx="0">
                  <c:v>78.05</c:v>
                </c:pt>
                <c:pt idx="1">
                  <c:v>14.400000000000002</c:v>
                </c:pt>
                <c:pt idx="2">
                  <c:v>16.96</c:v>
                </c:pt>
                <c:pt idx="3">
                  <c:v>23.78</c:v>
                </c:pt>
                <c:pt idx="4">
                  <c:v>29.42</c:v>
                </c:pt>
                <c:pt idx="5">
                  <c:v>28.01</c:v>
                </c:pt>
              </c:numCache>
            </c:numRef>
          </c:val>
          <c:extLst>
            <c:ext xmlns:c16="http://schemas.microsoft.com/office/drawing/2014/chart" uri="{C3380CC4-5D6E-409C-BE32-E72D297353CC}">
              <c16:uniqueId val="{00000002-7A0B-8E4A-88C3-67EBE9CE0390}"/>
            </c:ext>
          </c:extLst>
        </c:ser>
        <c:ser>
          <c:idx val="3"/>
          <c:order val="3"/>
          <c:tx>
            <c:strRef>
              <c:f>PlotData!$B$50</c:f>
              <c:strCache>
                <c:ptCount val="1"/>
                <c:pt idx="0">
                  <c:v>Tested Software 1.0</c:v>
                </c:pt>
              </c:strCache>
            </c:strRef>
          </c:tx>
          <c:spPr>
            <a:solidFill>
              <a:srgbClr val="FF0000"/>
            </a:solidFill>
            <a:ln w="12700">
              <a:solidFill>
                <a:srgbClr val="000000"/>
              </a:solidFill>
              <a:prstDash val="solid"/>
            </a:ln>
          </c:spPr>
          <c:invertIfNegative val="0"/>
          <c:val>
            <c:numRef>
              <c:f>PlotData!$C$50:$H$50</c:f>
              <c:numCache>
                <c:formatCode>0.00</c:formatCode>
                <c:ptCount val="6"/>
                <c:pt idx="0">
                  <c:v>69.873333333333335</c:v>
                </c:pt>
                <c:pt idx="1">
                  <c:v>12.243333333333334</c:v>
                </c:pt>
                <c:pt idx="2">
                  <c:v>14.553333333333333</c:v>
                </c:pt>
                <c:pt idx="3">
                  <c:v>22.106666666666669</c:v>
                </c:pt>
                <c:pt idx="4">
                  <c:v>28.22</c:v>
                </c:pt>
                <c:pt idx="5">
                  <c:v>25.230000000000004</c:v>
                </c:pt>
              </c:numCache>
            </c:numRef>
          </c:val>
          <c:extLst>
            <c:ext xmlns:c16="http://schemas.microsoft.com/office/drawing/2014/chart" uri="{C3380CC4-5D6E-409C-BE32-E72D297353CC}">
              <c16:uniqueId val="{00000003-7A0B-8E4A-88C3-67EBE9CE0390}"/>
            </c:ext>
          </c:extLst>
        </c:ser>
        <c:dLbls>
          <c:showLegendKey val="0"/>
          <c:showVal val="0"/>
          <c:showCatName val="0"/>
          <c:showSerName val="0"/>
          <c:showPercent val="0"/>
          <c:showBubbleSize val="0"/>
        </c:dLbls>
        <c:gapWidth val="150"/>
        <c:axId val="1762730448"/>
        <c:axId val="1"/>
      </c:barChart>
      <c:catAx>
        <c:axId val="176273044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1600" b="1" i="0" u="none" strike="noStrike" baseline="0">
                <a:solidFill>
                  <a:srgbClr val="000000"/>
                </a:solidFill>
                <a:latin typeface="Arial"/>
                <a:ea typeface="Arial"/>
                <a:cs typeface="Arial"/>
              </a:defRPr>
            </a:pPr>
            <a:endParaRPr lang="en-US"/>
          </a:p>
        </c:txPr>
        <c:crossAx val="1"/>
        <c:crosses val="autoZero"/>
        <c:auto val="1"/>
        <c:lblAlgn val="ctr"/>
        <c:lblOffset val="100"/>
        <c:tickLblSkip val="1"/>
        <c:tickMarkSkip val="1"/>
        <c:noMultiLvlLbl val="0"/>
      </c:catAx>
      <c:valAx>
        <c:axId val="1"/>
        <c:scaling>
          <c:orientation val="minMax"/>
        </c:scaling>
        <c:delete val="0"/>
        <c:axPos val="l"/>
        <c:majorGridlines>
          <c:spPr>
            <a:ln w="3175">
              <a:solidFill>
                <a:srgbClr val="808080"/>
              </a:solidFill>
              <a:prstDash val="sysDash"/>
            </a:ln>
          </c:spPr>
        </c:majorGridlines>
        <c:numFmt formatCode="0" sourceLinked="0"/>
        <c:majorTickMark val="out"/>
        <c:minorTickMark val="in"/>
        <c:tickLblPos val="nextTo"/>
        <c:spPr>
          <a:ln w="3175">
            <a:solidFill>
              <a:srgbClr val="000000"/>
            </a:solidFill>
            <a:prstDash val="solid"/>
          </a:ln>
        </c:spPr>
        <c:txPr>
          <a:bodyPr rot="0" vert="horz"/>
          <a:lstStyle/>
          <a:p>
            <a:pPr>
              <a:defRPr sz="1575" b="1" i="0" u="none" strike="noStrike" baseline="0">
                <a:solidFill>
                  <a:srgbClr val="000000"/>
                </a:solidFill>
                <a:latin typeface="Arial"/>
                <a:ea typeface="Arial"/>
                <a:cs typeface="Arial"/>
              </a:defRPr>
            </a:pPr>
            <a:endParaRPr lang="en-US"/>
          </a:p>
        </c:txPr>
        <c:crossAx val="1762730448"/>
        <c:crosses val="autoZero"/>
        <c:crossBetween val="between"/>
        <c:minorUnit val="5"/>
      </c:valAx>
      <c:spPr>
        <a:noFill/>
        <a:ln w="12700">
          <a:solidFill>
            <a:srgbClr val="808080"/>
          </a:solidFill>
          <a:prstDash val="solid"/>
        </a:ln>
      </c:spPr>
    </c:plotArea>
    <c:legend>
      <c:legendPos val="r"/>
      <c:layout>
        <c:manualLayout>
          <c:xMode val="edge"/>
          <c:yMode val="edge"/>
          <c:wMode val="edge"/>
          <c:hMode val="edge"/>
          <c:x val="9.7777777777777783E-2"/>
          <c:y val="0.91721132897603486"/>
          <c:w val="0.98962962962962964"/>
          <c:h val="0.98692810457516345"/>
        </c:manualLayout>
      </c:layout>
      <c:overlay val="0"/>
      <c:spPr>
        <a:solidFill>
          <a:srgbClr val="FFFFFF"/>
        </a:solidFill>
        <a:ln w="25400">
          <a:noFill/>
        </a:ln>
      </c:spPr>
      <c:txPr>
        <a:bodyPr/>
        <a:lstStyle/>
        <a:p>
          <a:pPr>
            <a:defRPr sz="1655" b="0" i="0" u="none" strike="noStrike" baseline="0">
              <a:solidFill>
                <a:srgbClr val="000000"/>
              </a:solidFill>
              <a:latin typeface="Arial"/>
              <a:ea typeface="Arial"/>
              <a:cs typeface="Arial"/>
            </a:defRPr>
          </a:pPr>
          <a:endParaRPr lang="en-US"/>
        </a:p>
      </c:txPr>
    </c:legend>
    <c:plotVisOnly val="1"/>
    <c:dispBlanksAs val="gap"/>
    <c:showDLblsOverMax val="0"/>
  </c:chart>
  <c:spPr>
    <a:noFill/>
    <a:ln w="6350">
      <a:noFill/>
    </a:ln>
  </c:spPr>
  <c:txPr>
    <a:bodyPr/>
    <a:lstStyle/>
    <a:p>
      <a:pPr>
        <a:defRPr sz="1000" b="0" i="0" u="none" strike="noStrike" baseline="0">
          <a:solidFill>
            <a:srgbClr val="000000"/>
          </a:solidFill>
          <a:latin typeface="Arial"/>
          <a:ea typeface="Arial"/>
          <a:cs typeface="Arial"/>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9.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21.xml"/></Relationships>
</file>

<file path=xl/chartsheets/_rels/sheet12.xml.rels><?xml version="1.0" encoding="UTF-8" standalone="yes"?>
<Relationships xmlns="http://schemas.openxmlformats.org/package/2006/relationships"><Relationship Id="rId1" Type="http://schemas.openxmlformats.org/officeDocument/2006/relationships/drawing" Target="../drawings/drawing23.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3.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5.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7.xml"/></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5" right="0.75" top="1" bottom="1" header="0.5" footer="0.5"/>
  <pageSetup orientation="landscape"/>
  <headerFooter alignWithMargins="0"/>
  <drawing r:id="rId1"/>
</chartsheet>
</file>

<file path=xl/chartsheets/sheet10.xml><?xml version="1.0" encoding="utf-8"?>
<chartsheet xmlns="http://schemas.openxmlformats.org/spreadsheetml/2006/main" xmlns:r="http://schemas.openxmlformats.org/officeDocument/2006/relationships">
  <sheetPr/>
  <sheetViews>
    <sheetView zoomScale="85" workbookViewId="0"/>
  </sheetViews>
  <pageMargins left="0.75" right="0.75" top="1" bottom="1" header="0.5" footer="0.5"/>
  <pageSetup orientation="landscape"/>
  <headerFooter alignWithMargins="0"/>
  <drawing r:id="rId1"/>
</chartsheet>
</file>

<file path=xl/chartsheets/sheet11.xml><?xml version="1.0" encoding="utf-8"?>
<chartsheet xmlns="http://schemas.openxmlformats.org/spreadsheetml/2006/main" xmlns:r="http://schemas.openxmlformats.org/officeDocument/2006/relationships">
  <sheetPr/>
  <sheetViews>
    <sheetView zoomScale="85" workbookViewId="0"/>
  </sheetViews>
  <pageMargins left="0.75" right="0.75" top="1" bottom="1" header="0.5" footer="0.5"/>
  <pageSetup orientation="landscape"/>
  <headerFooter alignWithMargins="0"/>
  <drawing r:id="rId1"/>
</chartsheet>
</file>

<file path=xl/chartsheets/sheet12.xml><?xml version="1.0" encoding="utf-8"?>
<chartsheet xmlns="http://schemas.openxmlformats.org/spreadsheetml/2006/main" xmlns:r="http://schemas.openxmlformats.org/officeDocument/2006/relationships">
  <sheetPr/>
  <sheetViews>
    <sheetView zoomScale="85" workbookViewId="0"/>
  </sheetViews>
  <pageMargins left="0.75" right="0.75" top="1" bottom="1" header="0.5" footer="0.5"/>
  <pageSetup orientation="landscape"/>
  <headerFooter alignWithMargins="0"/>
  <drawing r:id="rId1"/>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75" right="0.75" top="1" bottom="1" header="0.5" footer="0.5"/>
  <pageSetup orientation="landscape"/>
  <headerFooter alignWithMargins="0"/>
  <drawing r:id="rId1"/>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5" right="0.75" top="1" bottom="1" header="0.5" footer="0.5"/>
  <pageSetup orientation="landscape"/>
  <headerFooter alignWithMargins="0"/>
  <drawing r:id="rId1"/>
</chartsheet>
</file>

<file path=xl/chartsheets/sheet4.xml><?xml version="1.0" encoding="utf-8"?>
<chartsheet xmlns="http://schemas.openxmlformats.org/spreadsheetml/2006/main" xmlns:r="http://schemas.openxmlformats.org/officeDocument/2006/relationships">
  <sheetPr/>
  <sheetViews>
    <sheetView zoomScale="85" workbookViewId="0"/>
  </sheetViews>
  <pageMargins left="0.75" right="0.75" top="1" bottom="1" header="0.5" footer="0.5"/>
  <pageSetup orientation="landscape"/>
  <headerFooter alignWithMargins="0"/>
  <drawing r:id="rId1"/>
</chartsheet>
</file>

<file path=xl/chartsheets/sheet5.xml><?xml version="1.0" encoding="utf-8"?>
<chartsheet xmlns="http://schemas.openxmlformats.org/spreadsheetml/2006/main" xmlns:r="http://schemas.openxmlformats.org/officeDocument/2006/relationships">
  <sheetPr/>
  <sheetViews>
    <sheetView zoomScale="85" workbookViewId="0"/>
  </sheetViews>
  <pageMargins left="0.75" right="0.75" top="1" bottom="1" header="0.5" footer="0.5"/>
  <pageSetup orientation="landscape"/>
  <headerFooter alignWithMargins="0"/>
  <drawing r:id="rId1"/>
</chartsheet>
</file>

<file path=xl/chartsheets/sheet6.xml><?xml version="1.0" encoding="utf-8"?>
<chartsheet xmlns="http://schemas.openxmlformats.org/spreadsheetml/2006/main" xmlns:r="http://schemas.openxmlformats.org/officeDocument/2006/relationships">
  <sheetPr/>
  <sheetViews>
    <sheetView zoomScale="85" workbookViewId="0"/>
  </sheetViews>
  <pageMargins left="0.75" right="0.75" top="1" bottom="1" header="0.5" footer="0.5"/>
  <pageSetup orientation="landscape"/>
  <headerFooter alignWithMargins="0"/>
  <drawing r:id="rId1"/>
</chartsheet>
</file>

<file path=xl/chartsheets/sheet7.xml><?xml version="1.0" encoding="utf-8"?>
<chartsheet xmlns="http://schemas.openxmlformats.org/spreadsheetml/2006/main" xmlns:r="http://schemas.openxmlformats.org/officeDocument/2006/relationships">
  <sheetPr/>
  <sheetViews>
    <sheetView zoomScale="85" workbookViewId="0"/>
  </sheetViews>
  <pageMargins left="0.75" right="0.75" top="1" bottom="1" header="0.5" footer="0.5"/>
  <pageSetup orientation="landscape"/>
  <headerFooter alignWithMargins="0"/>
  <drawing r:id="rId1"/>
</chartsheet>
</file>

<file path=xl/chartsheets/sheet8.xml><?xml version="1.0" encoding="utf-8"?>
<chartsheet xmlns="http://schemas.openxmlformats.org/spreadsheetml/2006/main" xmlns:r="http://schemas.openxmlformats.org/officeDocument/2006/relationships">
  <sheetPr/>
  <sheetViews>
    <sheetView zoomScale="85" workbookViewId="0"/>
  </sheetViews>
  <pageMargins left="0.75" right="0.75" top="1" bottom="1" header="0.5" footer="0.5"/>
  <pageSetup orientation="landscape"/>
  <headerFooter alignWithMargins="0"/>
  <drawing r:id="rId1"/>
</chartsheet>
</file>

<file path=xl/chartsheets/sheet9.xml><?xml version="1.0" encoding="utf-8"?>
<chartsheet xmlns="http://schemas.openxmlformats.org/spreadsheetml/2006/main" xmlns:r="http://schemas.openxmlformats.org/officeDocument/2006/relationships">
  <sheetPr/>
  <sheetViews>
    <sheetView zoomScale="85" workbookViewId="0"/>
  </sheetViews>
  <pageMargins left="0.75" right="0.75" top="1" bottom="1" header="0.5" footer="0.5"/>
  <pageSetup orientation="landscape"/>
  <headerFooter alignWithMargins="0"/>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3C2905BA-0EF8-89EE-2A05-13F2FDF0124D}"/>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0.00525</cdr:x>
      <cdr:y>0.2245</cdr:y>
    </cdr:from>
    <cdr:to>
      <cdr:x>0.04375</cdr:x>
      <cdr:y>0.693</cdr:y>
    </cdr:to>
    <cdr:sp macro="" textlink="">
      <cdr:nvSpPr>
        <cdr:cNvPr id="126977" name="Text Box 1"/>
        <cdr:cNvSpPr txBox="1">
          <a:spLocks xmlns:a="http://schemas.openxmlformats.org/drawingml/2006/main" noChangeArrowheads="1"/>
        </cdr:cNvSpPr>
      </cdr:nvSpPr>
      <cdr:spPr bwMode="auto">
        <a:xfrm xmlns:a="http://schemas.openxmlformats.org/drawingml/2006/main">
          <a:off x="45006" y="1308678"/>
          <a:ext cx="330041" cy="2731027"/>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vert="vert270" wrap="square" lIns="36576" tIns="0" rIns="0" bIns="27432" anchor="t" upright="1"/>
        <a:lstStyle xmlns:a="http://schemas.openxmlformats.org/drawingml/2006/main"/>
        <a:p xmlns:a="http://schemas.openxmlformats.org/drawingml/2006/main">
          <a:pPr algn="l" rtl="0">
            <a:defRPr sz="1000"/>
          </a:pPr>
          <a:r>
            <a:rPr lang="en-US" sz="1800" b="1" i="0" u="none" strike="noStrike" baseline="0">
              <a:solidFill>
                <a:srgbClr val="000000"/>
              </a:solidFill>
              <a:latin typeface="Arial" pitchFamily="2" charset="0"/>
              <a:cs typeface="Arial" pitchFamily="2" charset="0"/>
            </a:rPr>
            <a:t>Cooling Load (10^6 Btu)</a:t>
          </a: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F2E2EBD3-BCF5-21C3-6548-77A39707761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0.00525</cdr:x>
      <cdr:y>0.2245</cdr:y>
    </cdr:from>
    <cdr:to>
      <cdr:x>0.04375</cdr:x>
      <cdr:y>0.693</cdr:y>
    </cdr:to>
    <cdr:sp macro="" textlink="">
      <cdr:nvSpPr>
        <cdr:cNvPr id="180225" name="Text Box 1"/>
        <cdr:cNvSpPr txBox="1">
          <a:spLocks xmlns:a="http://schemas.openxmlformats.org/drawingml/2006/main" noChangeArrowheads="1"/>
        </cdr:cNvSpPr>
      </cdr:nvSpPr>
      <cdr:spPr bwMode="auto">
        <a:xfrm xmlns:a="http://schemas.openxmlformats.org/drawingml/2006/main">
          <a:off x="45006" y="1308678"/>
          <a:ext cx="330041" cy="2731027"/>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vert="vert270" wrap="square" lIns="36576" tIns="0" rIns="0" bIns="27432" anchor="t" upright="1"/>
        <a:lstStyle xmlns:a="http://schemas.openxmlformats.org/drawingml/2006/main"/>
        <a:p xmlns:a="http://schemas.openxmlformats.org/drawingml/2006/main">
          <a:pPr algn="l" rtl="0">
            <a:defRPr sz="1000"/>
          </a:pPr>
          <a:r>
            <a:rPr lang="en-US" sz="1800" b="1" i="0" u="none" strike="noStrike" baseline="0">
              <a:solidFill>
                <a:srgbClr val="000000"/>
              </a:solidFill>
              <a:latin typeface="Arial" pitchFamily="2" charset="0"/>
              <a:cs typeface="Arial" pitchFamily="2" charset="0"/>
            </a:rPr>
            <a:t>Cooling Load (10^6 Btu)</a:t>
          </a: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9B1B02B3-81B4-2923-3178-1B90457CF4C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0.0085</cdr:x>
      <cdr:y>0.0915</cdr:y>
    </cdr:from>
    <cdr:to>
      <cdr:x>0.047</cdr:x>
      <cdr:y>0.6645</cdr:y>
    </cdr:to>
    <cdr:sp macro="" textlink="">
      <cdr:nvSpPr>
        <cdr:cNvPr id="134145" name="Text Box 1"/>
        <cdr:cNvSpPr txBox="1">
          <a:spLocks xmlns:a="http://schemas.openxmlformats.org/drawingml/2006/main" noChangeArrowheads="1"/>
        </cdr:cNvSpPr>
      </cdr:nvSpPr>
      <cdr:spPr bwMode="auto">
        <a:xfrm xmlns:a="http://schemas.openxmlformats.org/drawingml/2006/main">
          <a:off x="72866" y="533381"/>
          <a:ext cx="330042" cy="3340189"/>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vert="vert270" wrap="square" lIns="36576" tIns="0" rIns="0" bIns="27432" anchor="t" upright="1"/>
        <a:lstStyle xmlns:a="http://schemas.openxmlformats.org/drawingml/2006/main"/>
        <a:p xmlns:a="http://schemas.openxmlformats.org/drawingml/2006/main">
          <a:pPr algn="l" rtl="0">
            <a:defRPr sz="1000"/>
          </a:pPr>
          <a:r>
            <a:rPr lang="en-US" sz="1800" b="1" i="0" u="none" strike="noStrike" baseline="0">
              <a:solidFill>
                <a:srgbClr val="000000"/>
              </a:solidFill>
              <a:latin typeface="Arial" pitchFamily="2" charset="0"/>
              <a:cs typeface="Arial" pitchFamily="2" charset="0"/>
            </a:rPr>
            <a:t>Cooling Load Delta (10^6 Btu)</a:t>
          </a: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EFB079F2-AADD-AB3E-967E-A593E727E3C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0.0085</cdr:x>
      <cdr:y>0.0915</cdr:y>
    </cdr:from>
    <cdr:to>
      <cdr:x>0.047</cdr:x>
      <cdr:y>0.6645</cdr:y>
    </cdr:to>
    <cdr:sp macro="" textlink="">
      <cdr:nvSpPr>
        <cdr:cNvPr id="181249" name="Text Box 1"/>
        <cdr:cNvSpPr txBox="1">
          <a:spLocks xmlns:a="http://schemas.openxmlformats.org/drawingml/2006/main" noChangeArrowheads="1"/>
        </cdr:cNvSpPr>
      </cdr:nvSpPr>
      <cdr:spPr bwMode="auto">
        <a:xfrm xmlns:a="http://schemas.openxmlformats.org/drawingml/2006/main">
          <a:off x="72866" y="533381"/>
          <a:ext cx="330042" cy="3340189"/>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vert="vert270" wrap="square" lIns="36576" tIns="0" rIns="0" bIns="27432" anchor="t" upright="1"/>
        <a:lstStyle xmlns:a="http://schemas.openxmlformats.org/drawingml/2006/main"/>
        <a:p xmlns:a="http://schemas.openxmlformats.org/drawingml/2006/main">
          <a:pPr algn="l" rtl="0">
            <a:defRPr sz="1000"/>
          </a:pPr>
          <a:r>
            <a:rPr lang="en-US" sz="1800" b="1" i="0" u="none" strike="noStrike" baseline="0">
              <a:solidFill>
                <a:srgbClr val="000000"/>
              </a:solidFill>
              <a:latin typeface="Arial" pitchFamily="2" charset="0"/>
              <a:cs typeface="Arial" pitchFamily="2" charset="0"/>
            </a:rPr>
            <a:t>Cooling Load Delta (10^6 Btu)</a:t>
          </a:r>
        </a:p>
      </cdr:txBody>
    </cdr:sp>
  </cdr:relSizeAnchor>
</c:userShapes>
</file>

<file path=xl/drawings/drawing17.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56AA73A3-6424-E6CC-42E9-3391AEF67AD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c:userShapes xmlns:c="http://schemas.openxmlformats.org/drawingml/2006/chart">
  <cdr:relSizeAnchor xmlns:cdr="http://schemas.openxmlformats.org/drawingml/2006/chartDrawing">
    <cdr:from>
      <cdr:x>0.00525</cdr:x>
      <cdr:y>0.23325</cdr:y>
    </cdr:from>
    <cdr:to>
      <cdr:x>0.04375</cdr:x>
      <cdr:y>0.70175</cdr:y>
    </cdr:to>
    <cdr:sp macro="" textlink="">
      <cdr:nvSpPr>
        <cdr:cNvPr id="136193" name="Text Box 1"/>
        <cdr:cNvSpPr txBox="1">
          <a:spLocks xmlns:a="http://schemas.openxmlformats.org/drawingml/2006/main" noChangeArrowheads="1"/>
        </cdr:cNvSpPr>
      </cdr:nvSpPr>
      <cdr:spPr bwMode="auto">
        <a:xfrm xmlns:a="http://schemas.openxmlformats.org/drawingml/2006/main">
          <a:off x="45006" y="1359684"/>
          <a:ext cx="330041" cy="2731027"/>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vert="vert270" wrap="square" lIns="36576" tIns="0" rIns="0" bIns="27432" anchor="t" upright="1"/>
        <a:lstStyle xmlns:a="http://schemas.openxmlformats.org/drawingml/2006/main"/>
        <a:p xmlns:a="http://schemas.openxmlformats.org/drawingml/2006/main">
          <a:pPr algn="l" rtl="0">
            <a:defRPr sz="1000"/>
          </a:pPr>
          <a:r>
            <a:rPr lang="en-US" sz="1800" b="1" i="0" u="none" strike="noStrike" baseline="0">
              <a:solidFill>
                <a:srgbClr val="000000"/>
              </a:solidFill>
              <a:latin typeface="Arial" pitchFamily="2" charset="0"/>
              <a:cs typeface="Arial" pitchFamily="2" charset="0"/>
            </a:rPr>
            <a:t>Heating Load (10^6 Btu)</a:t>
          </a:r>
        </a:p>
      </cdr:txBody>
    </cdr:sp>
  </cdr:relSizeAnchor>
</c:userShapes>
</file>

<file path=xl/drawings/drawing19.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1061D47A-4F51-8DB1-B82E-FC919C4FDC0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0.00575</cdr:x>
      <cdr:y>0.268</cdr:y>
    </cdr:from>
    <cdr:to>
      <cdr:x>0.04425</cdr:x>
      <cdr:y>0.7365</cdr:y>
    </cdr:to>
    <cdr:sp macro="" textlink="">
      <cdr:nvSpPr>
        <cdr:cNvPr id="2050" name="Text Box 2"/>
        <cdr:cNvSpPr txBox="1">
          <a:spLocks xmlns:a="http://schemas.openxmlformats.org/drawingml/2006/main" noChangeArrowheads="1"/>
        </cdr:cNvSpPr>
      </cdr:nvSpPr>
      <cdr:spPr bwMode="auto">
        <a:xfrm xmlns:a="http://schemas.openxmlformats.org/drawingml/2006/main">
          <a:off x="49292" y="1562252"/>
          <a:ext cx="330041" cy="2731027"/>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vert="vert270" wrap="square" lIns="36576" tIns="0" rIns="0" bIns="27432" anchor="t" upright="1"/>
        <a:lstStyle xmlns:a="http://schemas.openxmlformats.org/drawingml/2006/main"/>
        <a:p xmlns:a="http://schemas.openxmlformats.org/drawingml/2006/main">
          <a:pPr algn="l" rtl="0">
            <a:defRPr sz="1000"/>
          </a:pPr>
          <a:r>
            <a:rPr lang="en-US" sz="1800" b="1" i="0" u="none" strike="noStrike" baseline="0">
              <a:solidFill>
                <a:srgbClr val="000000"/>
              </a:solidFill>
              <a:latin typeface="Arial" pitchFamily="2" charset="0"/>
              <a:cs typeface="Arial" pitchFamily="2" charset="0"/>
            </a:rPr>
            <a:t>Heating Load (10^6 Btu)</a:t>
          </a:r>
        </a:p>
      </cdr:txBody>
    </cdr:sp>
  </cdr:relSizeAnchor>
</c:userShapes>
</file>

<file path=xl/drawings/drawing20.xml><?xml version="1.0" encoding="utf-8"?>
<c:userShapes xmlns:c="http://schemas.openxmlformats.org/drawingml/2006/chart">
  <cdr:relSizeAnchor xmlns:cdr="http://schemas.openxmlformats.org/drawingml/2006/chartDrawing">
    <cdr:from>
      <cdr:x>0.00525</cdr:x>
      <cdr:y>0.12975</cdr:y>
    </cdr:from>
    <cdr:to>
      <cdr:x>0.04375</cdr:x>
      <cdr:y>0.6985</cdr:y>
    </cdr:to>
    <cdr:sp macro="" textlink="">
      <cdr:nvSpPr>
        <cdr:cNvPr id="140289" name="Text Box 1"/>
        <cdr:cNvSpPr txBox="1">
          <a:spLocks xmlns:a="http://schemas.openxmlformats.org/drawingml/2006/main" noChangeArrowheads="1"/>
        </cdr:cNvSpPr>
      </cdr:nvSpPr>
      <cdr:spPr bwMode="auto">
        <a:xfrm xmlns:a="http://schemas.openxmlformats.org/drawingml/2006/main">
          <a:off x="45006" y="756352"/>
          <a:ext cx="330041" cy="3315414"/>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vert="vert270" wrap="square" lIns="36576" tIns="0" rIns="0" bIns="27432" anchor="t" upright="1"/>
        <a:lstStyle xmlns:a="http://schemas.openxmlformats.org/drawingml/2006/main"/>
        <a:p xmlns:a="http://schemas.openxmlformats.org/drawingml/2006/main">
          <a:pPr algn="l" rtl="0">
            <a:defRPr sz="1000"/>
          </a:pPr>
          <a:r>
            <a:rPr lang="en-US" sz="1800" b="1" i="0" u="none" strike="noStrike" baseline="0">
              <a:solidFill>
                <a:srgbClr val="000000"/>
              </a:solidFill>
              <a:latin typeface="Arial" pitchFamily="2" charset="0"/>
              <a:cs typeface="Arial" pitchFamily="2" charset="0"/>
            </a:rPr>
            <a:t>Heating Load Delta (10^6 Btu)</a:t>
          </a:r>
        </a:p>
      </cdr:txBody>
    </cdr:sp>
  </cdr:relSizeAnchor>
</c:userShapes>
</file>

<file path=xl/drawings/drawing21.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7C3CA86A-02E1-BB2A-311B-814E54ED72E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0.0045</cdr:x>
      <cdr:y>0.2335</cdr:y>
    </cdr:from>
    <cdr:to>
      <cdr:x>0.043</cdr:x>
      <cdr:y>0.702</cdr:y>
    </cdr:to>
    <cdr:sp macro="" textlink="">
      <cdr:nvSpPr>
        <cdr:cNvPr id="138241" name="Text Box 1"/>
        <cdr:cNvSpPr txBox="1">
          <a:spLocks xmlns:a="http://schemas.openxmlformats.org/drawingml/2006/main" noChangeArrowheads="1"/>
        </cdr:cNvSpPr>
      </cdr:nvSpPr>
      <cdr:spPr bwMode="auto">
        <a:xfrm xmlns:a="http://schemas.openxmlformats.org/drawingml/2006/main">
          <a:off x="38576" y="1361142"/>
          <a:ext cx="330042" cy="2731027"/>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vert="vert270" wrap="square" lIns="36576" tIns="0" rIns="0" bIns="27432" anchor="t" upright="1"/>
        <a:lstStyle xmlns:a="http://schemas.openxmlformats.org/drawingml/2006/main"/>
        <a:p xmlns:a="http://schemas.openxmlformats.org/drawingml/2006/main">
          <a:pPr algn="l" rtl="0">
            <a:defRPr sz="1000"/>
          </a:pPr>
          <a:r>
            <a:rPr lang="en-US" sz="1800" b="1" i="0" u="none" strike="noStrike" baseline="0">
              <a:solidFill>
                <a:srgbClr val="000000"/>
              </a:solidFill>
              <a:latin typeface="Arial" pitchFamily="2" charset="0"/>
              <a:cs typeface="Arial" pitchFamily="2" charset="0"/>
            </a:rPr>
            <a:t>Cooling Load (10^6 Btu)</a:t>
          </a:r>
        </a:p>
      </cdr:txBody>
    </cdr:sp>
  </cdr:relSizeAnchor>
  <cdr:relSizeAnchor xmlns:cdr="http://schemas.openxmlformats.org/drawingml/2006/chartDrawing">
    <cdr:from>
      <cdr:x>0.36925</cdr:x>
      <cdr:y>0.0915</cdr:y>
    </cdr:from>
    <cdr:to>
      <cdr:x>0.68975</cdr:x>
      <cdr:y>0.18025</cdr:y>
    </cdr:to>
    <cdr:sp macro="" textlink="">
      <cdr:nvSpPr>
        <cdr:cNvPr id="138243" name="Text Box 3"/>
        <cdr:cNvSpPr txBox="1">
          <a:spLocks xmlns:a="http://schemas.openxmlformats.org/drawingml/2006/main" noChangeArrowheads="1"/>
        </cdr:cNvSpPr>
      </cdr:nvSpPr>
      <cdr:spPr bwMode="auto">
        <a:xfrm xmlns:a="http://schemas.openxmlformats.org/drawingml/2006/main">
          <a:off x="3165396" y="533381"/>
          <a:ext cx="2747486" cy="517350"/>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65"/>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400" b="1" i="0" u="none" strike="noStrike" baseline="0">
              <a:solidFill>
                <a:srgbClr val="000000"/>
              </a:solidFill>
              <a:latin typeface="Arial" pitchFamily="2" charset="0"/>
              <a:cs typeface="Arial" pitchFamily="2" charset="0"/>
            </a:rPr>
            <a:t>"AL" = Las Vegas, NV</a:t>
          </a:r>
        </a:p>
        <a:p xmlns:a="http://schemas.openxmlformats.org/drawingml/2006/main">
          <a:pPr algn="l" rtl="0">
            <a:defRPr sz="1000"/>
          </a:pPr>
          <a:r>
            <a:rPr lang="en-US" sz="1400" b="1" i="0" u="none" strike="noStrike" baseline="0">
              <a:solidFill>
                <a:srgbClr val="000000"/>
              </a:solidFill>
              <a:latin typeface="Arial" pitchFamily="2" charset="0"/>
              <a:cs typeface="Arial" pitchFamily="2" charset="0"/>
            </a:rPr>
            <a:t>"AC" = Colorado Springs, CO</a:t>
          </a:r>
        </a:p>
      </cdr:txBody>
    </cdr:sp>
  </cdr:relSizeAnchor>
</c:userShapes>
</file>

<file path=xl/drawings/drawing23.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4B696BD3-1935-2A98-AA63-6D061CB6220A}"/>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4.xml><?xml version="1.0" encoding="utf-8"?>
<c:userShapes xmlns:c="http://schemas.openxmlformats.org/drawingml/2006/chart">
  <cdr:relSizeAnchor xmlns:cdr="http://schemas.openxmlformats.org/drawingml/2006/chartDrawing">
    <cdr:from>
      <cdr:x>0.005</cdr:x>
      <cdr:y>0.117</cdr:y>
    </cdr:from>
    <cdr:to>
      <cdr:x>0.0435</cdr:x>
      <cdr:y>0.69</cdr:y>
    </cdr:to>
    <cdr:sp macro="" textlink="">
      <cdr:nvSpPr>
        <cdr:cNvPr id="141313" name="Text Box 1"/>
        <cdr:cNvSpPr txBox="1">
          <a:spLocks xmlns:a="http://schemas.openxmlformats.org/drawingml/2006/main" noChangeArrowheads="1"/>
        </cdr:cNvSpPr>
      </cdr:nvSpPr>
      <cdr:spPr bwMode="auto">
        <a:xfrm xmlns:a="http://schemas.openxmlformats.org/drawingml/2006/main">
          <a:off x="42863" y="682028"/>
          <a:ext cx="330041" cy="3340189"/>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vert="vert270" wrap="square" lIns="36576" tIns="0" rIns="0" bIns="27432" anchor="t" upright="1"/>
        <a:lstStyle xmlns:a="http://schemas.openxmlformats.org/drawingml/2006/main"/>
        <a:p xmlns:a="http://schemas.openxmlformats.org/drawingml/2006/main">
          <a:pPr algn="l" rtl="0">
            <a:defRPr sz="1000"/>
          </a:pPr>
          <a:r>
            <a:rPr lang="en-US" sz="1800" b="1" i="0" u="none" strike="noStrike" baseline="0">
              <a:solidFill>
                <a:srgbClr val="000000"/>
              </a:solidFill>
              <a:latin typeface="Arial" pitchFamily="2" charset="0"/>
              <a:cs typeface="Arial" pitchFamily="2" charset="0"/>
            </a:rPr>
            <a:t>Cooling Load Delta (10^6 Btu)</a:t>
          </a:r>
        </a:p>
      </cdr:txBody>
    </cdr:sp>
  </cdr:relSizeAnchor>
  <cdr:relSizeAnchor xmlns:cdr="http://schemas.openxmlformats.org/drawingml/2006/chartDrawing">
    <cdr:from>
      <cdr:x>0.3665</cdr:x>
      <cdr:y>0.0935</cdr:y>
    </cdr:from>
    <cdr:to>
      <cdr:x>0.68725</cdr:x>
      <cdr:y>0.182</cdr:y>
    </cdr:to>
    <cdr:sp macro="" textlink="">
      <cdr:nvSpPr>
        <cdr:cNvPr id="141314" name="Text Box 2"/>
        <cdr:cNvSpPr txBox="1">
          <a:spLocks xmlns:a="http://schemas.openxmlformats.org/drawingml/2006/main" noChangeArrowheads="1"/>
        </cdr:cNvSpPr>
      </cdr:nvSpPr>
      <cdr:spPr bwMode="auto">
        <a:xfrm xmlns:a="http://schemas.openxmlformats.org/drawingml/2006/main">
          <a:off x="3141821" y="545040"/>
          <a:ext cx="2749630" cy="51589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65"/>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400" b="1" i="0" u="none" strike="noStrike" baseline="0">
              <a:solidFill>
                <a:srgbClr val="000000"/>
              </a:solidFill>
              <a:latin typeface="Arial" pitchFamily="2" charset="0"/>
              <a:cs typeface="Arial" pitchFamily="2" charset="0"/>
            </a:rPr>
            <a:t>"AL" = Las Vegas, NV</a:t>
          </a:r>
        </a:p>
        <a:p xmlns:a="http://schemas.openxmlformats.org/drawingml/2006/main">
          <a:pPr algn="l" rtl="0">
            <a:defRPr sz="1000"/>
          </a:pPr>
          <a:r>
            <a:rPr lang="en-US" sz="1400" b="1" i="0" u="none" strike="noStrike" baseline="0">
              <a:solidFill>
                <a:srgbClr val="000000"/>
              </a:solidFill>
              <a:latin typeface="Arial" pitchFamily="2" charset="0"/>
              <a:cs typeface="Arial" pitchFamily="2" charset="0"/>
            </a:rPr>
            <a:t>"AC" = Colorado Springs, CO</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B1C2C34F-AFFF-8F36-F1CC-241BC997706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0.0085</cdr:x>
      <cdr:y>0.26275</cdr:y>
    </cdr:from>
    <cdr:to>
      <cdr:x>0.04725</cdr:x>
      <cdr:y>0.73025</cdr:y>
    </cdr:to>
    <cdr:sp macro="" textlink="">
      <cdr:nvSpPr>
        <cdr:cNvPr id="3073" name="Text Box 1"/>
        <cdr:cNvSpPr txBox="1">
          <a:spLocks xmlns:a="http://schemas.openxmlformats.org/drawingml/2006/main" noChangeArrowheads="1"/>
        </cdr:cNvSpPr>
      </cdr:nvSpPr>
      <cdr:spPr bwMode="auto">
        <a:xfrm xmlns:a="http://schemas.openxmlformats.org/drawingml/2006/main">
          <a:off x="72866" y="1528734"/>
          <a:ext cx="330042" cy="2717911"/>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vert="vert270" wrap="square" lIns="36576" tIns="0" rIns="0" bIns="27432" anchor="t" upright="1"/>
        <a:lstStyle xmlns:a="http://schemas.openxmlformats.org/drawingml/2006/main"/>
        <a:p xmlns:a="http://schemas.openxmlformats.org/drawingml/2006/main">
          <a:pPr algn="l" rtl="0">
            <a:defRPr sz="1000"/>
          </a:pPr>
          <a:r>
            <a:rPr lang="en-US" sz="1800" b="1" i="0" u="none" strike="noStrike" baseline="0">
              <a:solidFill>
                <a:srgbClr val="000000"/>
              </a:solidFill>
              <a:latin typeface="Arial" pitchFamily="2" charset="0"/>
              <a:cs typeface="Arial" pitchFamily="2" charset="0"/>
            </a:rPr>
            <a:t>Heating Load (10^6 Btu)</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8E0BCF83-8EC6-752D-FE77-54B1D687A7F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0.0065</cdr:x>
      <cdr:y>0.15925</cdr:y>
    </cdr:from>
    <cdr:to>
      <cdr:x>0.045</cdr:x>
      <cdr:y>0.73225</cdr:y>
    </cdr:to>
    <cdr:sp macro="" textlink="">
      <cdr:nvSpPr>
        <cdr:cNvPr id="130049" name="Text Box 1"/>
        <cdr:cNvSpPr txBox="1">
          <a:spLocks xmlns:a="http://schemas.openxmlformats.org/drawingml/2006/main" noChangeArrowheads="1"/>
        </cdr:cNvSpPr>
      </cdr:nvSpPr>
      <cdr:spPr bwMode="auto">
        <a:xfrm xmlns:a="http://schemas.openxmlformats.org/drawingml/2006/main">
          <a:off x="55721" y="928316"/>
          <a:ext cx="330042" cy="3340189"/>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vert="vert270" wrap="square" lIns="36576" tIns="0" rIns="0" bIns="27432" anchor="t" upright="1"/>
        <a:lstStyle xmlns:a="http://schemas.openxmlformats.org/drawingml/2006/main"/>
        <a:p xmlns:a="http://schemas.openxmlformats.org/drawingml/2006/main">
          <a:pPr algn="l" rtl="0">
            <a:defRPr sz="1000"/>
          </a:pPr>
          <a:r>
            <a:rPr lang="en-US" sz="1800" b="1" i="0" u="none" strike="noStrike" baseline="0">
              <a:solidFill>
                <a:srgbClr val="000000"/>
              </a:solidFill>
              <a:latin typeface="Arial" pitchFamily="2" charset="0"/>
              <a:cs typeface="Arial" pitchFamily="2" charset="0"/>
            </a:rPr>
            <a:t>Heating Load Delta (10^6 Btu)</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C21406AC-1AE0-1EA1-6C34-2E1D25499B7C}"/>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0.0075</cdr:x>
      <cdr:y>0.1065</cdr:y>
    </cdr:from>
    <cdr:to>
      <cdr:x>0.0505</cdr:x>
      <cdr:y>0.72525</cdr:y>
    </cdr:to>
    <cdr:sp macro="" textlink="">
      <cdr:nvSpPr>
        <cdr:cNvPr id="203777" name="Text Box 1"/>
        <cdr:cNvSpPr txBox="1">
          <a:spLocks xmlns:a="http://schemas.openxmlformats.org/drawingml/2006/main" noChangeArrowheads="1"/>
        </cdr:cNvSpPr>
      </cdr:nvSpPr>
      <cdr:spPr bwMode="auto">
        <a:xfrm xmlns:a="http://schemas.openxmlformats.org/drawingml/2006/main">
          <a:off x="64294" y="620820"/>
          <a:ext cx="368617" cy="3606880"/>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vert="vert270" wrap="square" lIns="36576" tIns="0" rIns="0" bIns="27432" anchor="t" upright="1"/>
        <a:lstStyle xmlns:a="http://schemas.openxmlformats.org/drawingml/2006/main"/>
        <a:p xmlns:a="http://schemas.openxmlformats.org/drawingml/2006/main">
          <a:pPr algn="l" rtl="0">
            <a:defRPr sz="1000"/>
          </a:pPr>
          <a:r>
            <a:rPr lang="en-US" sz="1800" b="1" i="0" u="none" strike="noStrike" baseline="0">
              <a:solidFill>
                <a:srgbClr val="000000"/>
              </a:solidFill>
              <a:latin typeface="Arial" pitchFamily="2" charset="0"/>
              <a:cs typeface="Arial" pitchFamily="2" charset="0"/>
            </a:rPr>
            <a:t>Heating Load Delta (10^6 Btu)</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8572500" cy="5829300"/>
    <xdr:graphicFrame macro="">
      <xdr:nvGraphicFramePr>
        <xdr:cNvPr id="2" name="Chart 1">
          <a:extLst>
            <a:ext uri="{FF2B5EF4-FFF2-40B4-BE49-F238E27FC236}">
              <a16:creationId xmlns:a16="http://schemas.microsoft.com/office/drawing/2014/main" id="{658DE319-A01F-F986-2298-23BDF3D8973E}"/>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7"/>
  <sheetViews>
    <sheetView tabSelected="1" workbookViewId="0">
      <selection activeCell="A6" sqref="A6"/>
    </sheetView>
  </sheetViews>
  <sheetFormatPr baseColWidth="10" defaultColWidth="8.83203125" defaultRowHeight="13" x14ac:dyDescent="0.15"/>
  <cols>
    <col min="1" max="1" width="3.1640625" customWidth="1"/>
    <col min="2" max="2" width="8.83203125" customWidth="1"/>
    <col min="3" max="3" width="11.83203125" customWidth="1"/>
    <col min="4" max="4" width="10.1640625" customWidth="1"/>
    <col min="5" max="5" width="8.83203125" customWidth="1"/>
    <col min="6" max="6" width="11.5" customWidth="1"/>
    <col min="7" max="7" width="8.83203125" customWidth="1"/>
    <col min="8" max="8" width="3.83203125" customWidth="1"/>
    <col min="9" max="9" width="9" customWidth="1"/>
    <col min="10" max="10" width="11.5" customWidth="1"/>
    <col min="11" max="12" width="8.83203125" customWidth="1"/>
    <col min="13" max="13" width="11.33203125" customWidth="1"/>
  </cols>
  <sheetData>
    <row r="1" spans="1:26" ht="16" x14ac:dyDescent="0.2">
      <c r="A1" s="157" t="s">
        <v>163</v>
      </c>
      <c r="B1" s="158"/>
      <c r="C1" s="158"/>
      <c r="D1" s="158"/>
      <c r="E1" s="158"/>
    </row>
    <row r="2" spans="1:26" ht="8" customHeight="1" x14ac:dyDescent="0.2">
      <c r="A2" s="38"/>
      <c r="B2" t="s">
        <v>105</v>
      </c>
    </row>
    <row r="3" spans="1:26" x14ac:dyDescent="0.15">
      <c r="D3" s="90" t="s">
        <v>131</v>
      </c>
      <c r="E3" s="154" t="s">
        <v>160</v>
      </c>
      <c r="F3" s="155"/>
      <c r="G3" s="156"/>
      <c r="H3" t="s">
        <v>162</v>
      </c>
    </row>
    <row r="4" spans="1:26" x14ac:dyDescent="0.15">
      <c r="D4" s="90"/>
      <c r="E4" s="144"/>
      <c r="F4" s="144"/>
      <c r="G4" s="144"/>
      <c r="I4" t="s">
        <v>161</v>
      </c>
    </row>
    <row r="5" spans="1:26" ht="8" customHeight="1" x14ac:dyDescent="0.15">
      <c r="A5" s="39"/>
      <c r="E5" s="142"/>
      <c r="F5" s="143"/>
      <c r="G5" s="143"/>
      <c r="H5" s="89"/>
    </row>
    <row r="6" spans="1:26" ht="12.75" customHeight="1" x14ac:dyDescent="0.15">
      <c r="C6" s="57"/>
      <c r="D6" s="90" t="s">
        <v>130</v>
      </c>
      <c r="E6" s="151" t="s">
        <v>155</v>
      </c>
      <c r="F6" s="152"/>
      <c r="G6" s="153"/>
      <c r="H6" t="s">
        <v>156</v>
      </c>
    </row>
    <row r="7" spans="1:26" ht="12.75" customHeight="1" x14ac:dyDescent="0.15">
      <c r="A7" s="39"/>
      <c r="C7" s="57"/>
      <c r="D7" s="57"/>
      <c r="E7" s="57"/>
    </row>
    <row r="8" spans="1:26" ht="12.75" customHeight="1" x14ac:dyDescent="0.2">
      <c r="A8" s="38" t="s">
        <v>110</v>
      </c>
      <c r="C8" s="39" t="s">
        <v>204</v>
      </c>
      <c r="D8" s="141"/>
      <c r="E8" s="57"/>
    </row>
    <row r="9" spans="1:26" ht="12.75" customHeight="1" x14ac:dyDescent="0.2">
      <c r="A9" s="38"/>
      <c r="C9" s="39"/>
      <c r="D9" s="145" t="s">
        <v>203</v>
      </c>
      <c r="E9" s="57"/>
    </row>
    <row r="10" spans="1:26" ht="12.75" customHeight="1" x14ac:dyDescent="0.2">
      <c r="A10" s="38"/>
      <c r="C10" s="39"/>
      <c r="D10" s="145" t="s">
        <v>202</v>
      </c>
      <c r="E10" s="57"/>
    </row>
    <row r="11" spans="1:26" x14ac:dyDescent="0.15">
      <c r="A11" s="39" t="s">
        <v>129</v>
      </c>
      <c r="D11" s="57"/>
      <c r="E11" s="57"/>
      <c r="H11" s="39" t="s">
        <v>127</v>
      </c>
    </row>
    <row r="12" spans="1:26" x14ac:dyDescent="0.15">
      <c r="B12" t="s">
        <v>111</v>
      </c>
      <c r="E12" t="s">
        <v>112</v>
      </c>
      <c r="I12" t="s">
        <v>111</v>
      </c>
      <c r="L12" t="s">
        <v>112</v>
      </c>
    </row>
    <row r="13" spans="1:26" x14ac:dyDescent="0.15">
      <c r="C13" s="27" t="s">
        <v>157</v>
      </c>
      <c r="F13" s="27" t="s">
        <v>159</v>
      </c>
      <c r="J13" s="27" t="s">
        <v>157</v>
      </c>
      <c r="M13" s="27" t="s">
        <v>159</v>
      </c>
    </row>
    <row r="14" spans="1:26" x14ac:dyDescent="0.15">
      <c r="C14" s="27" t="s">
        <v>158</v>
      </c>
      <c r="F14" s="27" t="s">
        <v>158</v>
      </c>
      <c r="J14" s="27" t="s">
        <v>158</v>
      </c>
      <c r="M14" s="27" t="s">
        <v>158</v>
      </c>
    </row>
    <row r="15" spans="1:26" x14ac:dyDescent="0.15">
      <c r="B15" s="5" t="s">
        <v>0</v>
      </c>
      <c r="C15" s="88">
        <f>Tables_B20!H5</f>
        <v>64.11</v>
      </c>
      <c r="E15" s="5" t="s">
        <v>36</v>
      </c>
      <c r="F15" s="88">
        <f>Tables_B20!H60</f>
        <v>58.26</v>
      </c>
      <c r="G15" s="87"/>
      <c r="I15" s="5" t="s">
        <v>113</v>
      </c>
      <c r="J15" s="88">
        <f>Tables_B20!H91</f>
        <v>69.873333333333335</v>
      </c>
      <c r="L15" s="5" t="s">
        <v>119</v>
      </c>
      <c r="M15" s="88">
        <f>Tables_B20!H112</f>
        <v>55.740000000000009</v>
      </c>
      <c r="R15" s="35"/>
      <c r="S15" s="14"/>
      <c r="T15" s="14"/>
      <c r="U15" s="14"/>
      <c r="W15" s="14"/>
      <c r="X15" s="14"/>
      <c r="Y15" s="14"/>
      <c r="Z15" s="14"/>
    </row>
    <row r="16" spans="1:26" x14ac:dyDescent="0.15">
      <c r="B16" s="5" t="s">
        <v>1</v>
      </c>
      <c r="C16" s="88">
        <f>Tables_B20!H6</f>
        <v>87.956666666666663</v>
      </c>
      <c r="E16" s="5" t="s">
        <v>37</v>
      </c>
      <c r="F16" s="88">
        <f>Tables_B20!H61</f>
        <v>61.57</v>
      </c>
      <c r="G16" s="87"/>
      <c r="I16" s="5" t="s">
        <v>114</v>
      </c>
      <c r="J16" s="88">
        <f>Tables_B20!H92</f>
        <v>12.243333333333334</v>
      </c>
      <c r="L16" s="5" t="s">
        <v>114</v>
      </c>
      <c r="M16" s="88">
        <f>Tables_B20!H113</f>
        <v>20.396666666666665</v>
      </c>
      <c r="R16" s="35"/>
      <c r="S16" s="14"/>
      <c r="T16" s="14"/>
      <c r="U16" s="14"/>
      <c r="W16" s="14"/>
      <c r="X16" s="14"/>
      <c r="Y16" s="14"/>
      <c r="Z16" s="14"/>
    </row>
    <row r="17" spans="1:26" x14ac:dyDescent="0.15">
      <c r="B17" s="5" t="s">
        <v>2</v>
      </c>
      <c r="C17" s="88">
        <f>Tables_B20!H7</f>
        <v>51.063333333333333</v>
      </c>
      <c r="E17" s="5" t="s">
        <v>38</v>
      </c>
      <c r="F17" s="88">
        <f>Tables_B20!H62</f>
        <v>54.169999999999995</v>
      </c>
      <c r="G17" s="87"/>
      <c r="I17" s="5" t="s">
        <v>115</v>
      </c>
      <c r="J17" s="88">
        <f>Tables_B20!H93</f>
        <v>14.553333333333333</v>
      </c>
      <c r="L17" s="5" t="s">
        <v>115</v>
      </c>
      <c r="M17" s="88">
        <f>Tables_B20!H114</f>
        <v>13.003333333333336</v>
      </c>
      <c r="R17" s="35"/>
      <c r="S17" s="14"/>
      <c r="T17" s="14"/>
      <c r="U17" s="14"/>
      <c r="W17" s="14"/>
      <c r="X17" s="14"/>
      <c r="Y17" s="14"/>
      <c r="Z17" s="14"/>
    </row>
    <row r="18" spans="1:26" x14ac:dyDescent="0.15">
      <c r="B18" s="5" t="s">
        <v>3</v>
      </c>
      <c r="C18" s="88">
        <f>Tables_B20!H8</f>
        <v>47.389999999999993</v>
      </c>
      <c r="E18" s="5" t="s">
        <v>39</v>
      </c>
      <c r="F18" s="88">
        <f>Tables_B20!H63</f>
        <v>39.046666666666674</v>
      </c>
      <c r="G18" s="87"/>
      <c r="I18" s="5" t="s">
        <v>116</v>
      </c>
      <c r="J18" s="88">
        <f>Tables_B20!H94</f>
        <v>22.106666666666669</v>
      </c>
      <c r="L18" s="5" t="s">
        <v>116</v>
      </c>
      <c r="M18" s="88">
        <f>Tables_B20!H115</f>
        <v>32.51</v>
      </c>
      <c r="R18" s="35"/>
      <c r="S18" s="14"/>
      <c r="T18" s="14"/>
      <c r="U18" s="14"/>
      <c r="W18" s="14"/>
      <c r="X18" s="14"/>
      <c r="Y18" s="14"/>
      <c r="Z18" s="14"/>
    </row>
    <row r="19" spans="1:26" x14ac:dyDescent="0.15">
      <c r="B19" s="5" t="s">
        <v>4</v>
      </c>
      <c r="C19" s="88">
        <f>Tables_B20!H9</f>
        <v>49.626666666666665</v>
      </c>
      <c r="E19" s="5" t="s">
        <v>40</v>
      </c>
      <c r="F19" s="88">
        <f>Tables_B20!H64</f>
        <v>24.900000000000002</v>
      </c>
      <c r="G19" s="87"/>
      <c r="I19" s="5" t="s">
        <v>117</v>
      </c>
      <c r="J19" s="88">
        <f>Tables_B20!H95</f>
        <v>28.22</v>
      </c>
      <c r="L19" s="5" t="s">
        <v>117</v>
      </c>
      <c r="M19" s="88">
        <f>Tables_B20!H116</f>
        <v>2.0866666666666664</v>
      </c>
      <c r="R19" s="35"/>
      <c r="S19" s="14"/>
      <c r="T19" s="14"/>
      <c r="U19" s="14"/>
      <c r="W19" s="14"/>
      <c r="X19" s="14"/>
      <c r="Y19" s="14"/>
      <c r="Z19" s="14"/>
    </row>
    <row r="20" spans="1:26" x14ac:dyDescent="0.15">
      <c r="B20" s="5" t="s">
        <v>5</v>
      </c>
      <c r="C20" s="88">
        <f>Tables_B20!H10</f>
        <v>56.146666666666668</v>
      </c>
      <c r="E20" s="5" t="s">
        <v>41</v>
      </c>
      <c r="F20" s="88">
        <f>Tables_B20!H65</f>
        <v>72.36999999999999</v>
      </c>
      <c r="G20" s="87"/>
      <c r="I20" s="5" t="s">
        <v>118</v>
      </c>
      <c r="J20" s="88">
        <f>Tables_B20!H96</f>
        <v>25.230000000000004</v>
      </c>
      <c r="L20" s="5" t="s">
        <v>118</v>
      </c>
      <c r="M20" s="88">
        <f>Tables_B20!H117</f>
        <v>13.83</v>
      </c>
      <c r="R20" s="35"/>
      <c r="S20" s="14"/>
      <c r="T20" s="14"/>
      <c r="U20" s="14"/>
      <c r="W20" s="14"/>
      <c r="X20" s="14"/>
      <c r="Y20" s="14"/>
      <c r="Z20" s="14"/>
    </row>
    <row r="21" spans="1:26" x14ac:dyDescent="0.15">
      <c r="B21" s="5" t="s">
        <v>6</v>
      </c>
      <c r="C21" s="88">
        <f>Tables_B20!H11</f>
        <v>58.863333333333323</v>
      </c>
      <c r="E21" s="5" t="s">
        <v>42</v>
      </c>
      <c r="F21" s="88">
        <f>Tables_B20!H66</f>
        <v>56.886666666666656</v>
      </c>
      <c r="G21" s="87"/>
      <c r="R21" s="35"/>
      <c r="S21" s="14"/>
      <c r="W21" s="14"/>
      <c r="X21" s="14"/>
    </row>
    <row r="22" spans="1:26" x14ac:dyDescent="0.15">
      <c r="B22" s="5" t="s">
        <v>7</v>
      </c>
      <c r="C22" s="88">
        <f>Tables_B20!H12</f>
        <v>64.899999999999991</v>
      </c>
      <c r="E22" s="5" t="s">
        <v>43</v>
      </c>
      <c r="F22" s="88">
        <f>Tables_B20!H67</f>
        <v>66.31</v>
      </c>
      <c r="G22" s="87"/>
      <c r="R22" s="35"/>
      <c r="S22" s="14"/>
      <c r="W22" s="14"/>
      <c r="X22" s="14"/>
    </row>
    <row r="23" spans="1:26" x14ac:dyDescent="0.15">
      <c r="B23" s="5" t="s">
        <v>8</v>
      </c>
      <c r="C23" s="88">
        <f>Tables_B20!H13</f>
        <v>76.723333333333315</v>
      </c>
      <c r="E23" s="5" t="s">
        <v>44</v>
      </c>
      <c r="F23" s="88">
        <f>Tables_B20!H68</f>
        <v>48.069999999999993</v>
      </c>
      <c r="G23" s="87"/>
      <c r="R23" s="35"/>
      <c r="S23" s="14"/>
      <c r="W23" s="14"/>
      <c r="X23" s="14"/>
    </row>
    <row r="24" spans="1:26" x14ac:dyDescent="0.15">
      <c r="B24" s="5" t="s">
        <v>9</v>
      </c>
      <c r="C24" s="88">
        <f>Tables_B20!H14</f>
        <v>146.14333333333332</v>
      </c>
      <c r="E24" s="5" t="s">
        <v>45</v>
      </c>
      <c r="F24" s="88">
        <f>Tables_B20!H69</f>
        <v>71.84</v>
      </c>
      <c r="G24" s="87"/>
      <c r="R24" s="35"/>
      <c r="S24" s="14"/>
      <c r="W24" s="14"/>
      <c r="X24" s="14"/>
    </row>
    <row r="25" spans="1:26" x14ac:dyDescent="0.15">
      <c r="B25" s="5" t="s">
        <v>10</v>
      </c>
      <c r="C25" s="88">
        <f>Tables_B20!H15</f>
        <v>150.69333333333333</v>
      </c>
      <c r="E25" s="5" t="s">
        <v>46</v>
      </c>
      <c r="F25" s="88">
        <f>Tables_B20!H70</f>
        <v>64.14</v>
      </c>
      <c r="G25" s="87"/>
      <c r="R25" s="35"/>
      <c r="S25" s="14"/>
      <c r="W25" s="14"/>
      <c r="X25" s="14"/>
    </row>
    <row r="26" spans="1:26" x14ac:dyDescent="0.15">
      <c r="B26" s="5" t="s">
        <v>59</v>
      </c>
      <c r="C26" s="88">
        <f>Tables_B20!H16</f>
        <v>73.62</v>
      </c>
      <c r="R26" s="35"/>
      <c r="W26" s="14"/>
    </row>
    <row r="27" spans="1:26" x14ac:dyDescent="0.15">
      <c r="B27" s="5" t="s">
        <v>60</v>
      </c>
      <c r="C27" s="88">
        <f>Tables_B20!H18</f>
        <v>61.95000000000001</v>
      </c>
      <c r="R27" s="35"/>
      <c r="W27" s="14"/>
    </row>
    <row r="28" spans="1:26" x14ac:dyDescent="0.15">
      <c r="B28" s="5" t="s">
        <v>61</v>
      </c>
      <c r="C28" s="88">
        <f>Tables_B20!H20</f>
        <v>95.283333333333317</v>
      </c>
      <c r="R28" s="35"/>
      <c r="W28" s="14"/>
    </row>
    <row r="29" spans="1:26" x14ac:dyDescent="0.15">
      <c r="B29" s="5" t="s">
        <v>62</v>
      </c>
      <c r="C29" s="88">
        <f>Tables_B20!H24</f>
        <v>66.2</v>
      </c>
      <c r="R29" s="35"/>
      <c r="W29" s="14"/>
    </row>
    <row r="30" spans="1:26" ht="12.75" customHeight="1" x14ac:dyDescent="0.15">
      <c r="B30" s="5"/>
    </row>
    <row r="31" spans="1:26" ht="16" x14ac:dyDescent="0.2">
      <c r="A31" s="38" t="s">
        <v>104</v>
      </c>
      <c r="C31" t="s">
        <v>164</v>
      </c>
      <c r="K31" t="s">
        <v>93</v>
      </c>
    </row>
    <row r="32" spans="1:26" x14ac:dyDescent="0.15">
      <c r="B32" s="36" t="s">
        <v>91</v>
      </c>
      <c r="C32" s="5" t="s">
        <v>81</v>
      </c>
      <c r="D32" s="5" t="s">
        <v>82</v>
      </c>
      <c r="K32" s="36" t="s">
        <v>91</v>
      </c>
      <c r="L32" s="29">
        <v>39696</v>
      </c>
      <c r="M32" s="29">
        <v>39548</v>
      </c>
    </row>
    <row r="33" spans="1:22" x14ac:dyDescent="0.15">
      <c r="C33" s="34">
        <v>1</v>
      </c>
      <c r="D33" s="34">
        <v>365</v>
      </c>
      <c r="L33">
        <v>248</v>
      </c>
      <c r="M33">
        <v>100</v>
      </c>
    </row>
    <row r="34" spans="1:22" x14ac:dyDescent="0.15">
      <c r="B34" s="36" t="s">
        <v>92</v>
      </c>
      <c r="C34" s="5" t="s">
        <v>81</v>
      </c>
      <c r="D34" s="5" t="s">
        <v>82</v>
      </c>
      <c r="K34" s="36" t="s">
        <v>92</v>
      </c>
      <c r="L34" s="29">
        <v>39578</v>
      </c>
      <c r="M34" s="29">
        <v>39706</v>
      </c>
    </row>
    <row r="35" spans="1:22" x14ac:dyDescent="0.15">
      <c r="C35" s="34">
        <v>1</v>
      </c>
      <c r="D35" s="34">
        <v>365</v>
      </c>
      <c r="L35">
        <v>131</v>
      </c>
      <c r="M35">
        <v>258</v>
      </c>
    </row>
    <row r="36" spans="1:22" ht="12.75" customHeight="1" x14ac:dyDescent="0.15"/>
    <row r="37" spans="1:22" hidden="1" x14ac:dyDescent="0.15">
      <c r="A37" s="39" t="s">
        <v>98</v>
      </c>
      <c r="C37" t="s">
        <v>107</v>
      </c>
    </row>
    <row r="38" spans="1:22" hidden="1" x14ac:dyDescent="0.15">
      <c r="A38" s="39"/>
      <c r="D38" t="s">
        <v>106</v>
      </c>
    </row>
    <row r="39" spans="1:22" hidden="1" x14ac:dyDescent="0.15">
      <c r="B39" s="5" t="s">
        <v>103</v>
      </c>
      <c r="C39" s="69">
        <v>0.9</v>
      </c>
    </row>
    <row r="40" spans="1:22" hidden="1" x14ac:dyDescent="0.15">
      <c r="B40" s="5" t="s">
        <v>99</v>
      </c>
      <c r="C40" s="70">
        <v>4</v>
      </c>
      <c r="D40" t="s">
        <v>100</v>
      </c>
    </row>
    <row r="41" spans="1:22" hidden="1" x14ac:dyDescent="0.15">
      <c r="S41" s="55"/>
      <c r="T41" s="54"/>
      <c r="U41" s="54"/>
      <c r="V41" s="54"/>
    </row>
    <row r="42" spans="1:22" hidden="1" x14ac:dyDescent="0.15">
      <c r="B42" s="52" t="s">
        <v>102</v>
      </c>
      <c r="C42" s="27" t="s">
        <v>101</v>
      </c>
      <c r="D42" s="53">
        <v>0.8</v>
      </c>
      <c r="E42" s="53">
        <v>0.9</v>
      </c>
      <c r="F42" s="53">
        <v>0.95</v>
      </c>
      <c r="G42" s="53"/>
      <c r="H42" s="51"/>
      <c r="S42" s="56"/>
      <c r="T42" s="56"/>
      <c r="U42" s="56"/>
      <c r="V42" s="56"/>
    </row>
    <row r="43" spans="1:22" hidden="1" x14ac:dyDescent="0.15">
      <c r="B43" s="52">
        <f>IF(C39=D42,D43,IF(C39=E42,E43,IF(C39=F42,F43,0)))</f>
        <v>2.92</v>
      </c>
      <c r="C43" s="27">
        <v>3</v>
      </c>
      <c r="D43" s="54">
        <v>1.8859999999999999</v>
      </c>
      <c r="E43" s="54">
        <v>2.92</v>
      </c>
      <c r="F43" s="54">
        <v>4.3029999999999999</v>
      </c>
      <c r="G43" s="54"/>
      <c r="H43" s="82"/>
      <c r="S43" s="55"/>
      <c r="T43" s="54"/>
      <c r="U43" s="54"/>
      <c r="V43" s="54"/>
    </row>
    <row r="44" spans="1:22" x14ac:dyDescent="0.15">
      <c r="S44" s="55"/>
      <c r="T44" s="54"/>
      <c r="U44" s="54"/>
      <c r="V44" s="54"/>
    </row>
    <row r="45" spans="1:22" x14ac:dyDescent="0.15">
      <c r="S45" s="55"/>
      <c r="T45" s="54"/>
      <c r="U45" s="54"/>
      <c r="V45" s="54"/>
    </row>
    <row r="46" spans="1:22" x14ac:dyDescent="0.15">
      <c r="S46" s="55"/>
      <c r="T46" s="54"/>
      <c r="U46" s="54"/>
      <c r="V46" s="54"/>
    </row>
    <row r="47" spans="1:22" x14ac:dyDescent="0.15">
      <c r="S47" s="55"/>
      <c r="T47" s="54"/>
      <c r="U47" s="54"/>
      <c r="V47" s="54"/>
    </row>
  </sheetData>
  <mergeCells count="3">
    <mergeCell ref="E6:G6"/>
    <mergeCell ref="E3:G3"/>
    <mergeCell ref="A1:E1"/>
  </mergeCells>
  <phoneticPr fontId="0" type="noConversion"/>
  <dataValidations count="1">
    <dataValidation type="list" allowBlank="1" showInputMessage="1" showErrorMessage="1" sqref="C39">
      <formula1>$D$42:$F$42</formula1>
    </dataValidation>
  </dataValidations>
  <pageMargins left="0.75" right="0.75" top="1" bottom="1" header="0.5" footer="0.5"/>
  <pageSetup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
  <sheetViews>
    <sheetView workbookViewId="0">
      <selection sqref="A1:N1"/>
    </sheetView>
  </sheetViews>
  <sheetFormatPr baseColWidth="10" defaultColWidth="8.83203125" defaultRowHeight="13" x14ac:dyDescent="0.15"/>
  <cols>
    <col min="1" max="2" width="8.1640625" customWidth="1"/>
    <col min="3" max="3" width="10.5" customWidth="1"/>
    <col min="4" max="4" width="3.33203125" customWidth="1"/>
    <col min="5" max="6" width="8.83203125" customWidth="1"/>
    <col min="7" max="7" width="7.1640625" customWidth="1"/>
    <col min="8" max="9" width="6.5" customWidth="1"/>
    <col min="10" max="13" width="7.6640625" customWidth="1"/>
    <col min="14" max="14" width="12.83203125" customWidth="1"/>
  </cols>
  <sheetData>
    <row r="1" spans="1:14" x14ac:dyDescent="0.15">
      <c r="A1" s="165" t="s">
        <v>132</v>
      </c>
      <c r="B1" s="165"/>
      <c r="C1" s="165"/>
      <c r="D1" s="165"/>
      <c r="E1" s="165"/>
      <c r="F1" s="165"/>
      <c r="G1" s="165"/>
      <c r="H1" s="165"/>
      <c r="I1" s="165"/>
      <c r="J1" s="165"/>
      <c r="K1" s="165"/>
      <c r="L1" s="165"/>
      <c r="M1" s="165"/>
      <c r="N1" s="165"/>
    </row>
    <row r="2" spans="1:14" x14ac:dyDescent="0.15">
      <c r="A2" s="103" t="s">
        <v>83</v>
      </c>
      <c r="B2" s="104"/>
      <c r="C2" s="104"/>
      <c r="D2" s="104"/>
      <c r="E2" s="104"/>
      <c r="F2" s="104"/>
      <c r="G2" s="104"/>
      <c r="H2" s="104"/>
      <c r="I2" s="104"/>
      <c r="J2" s="175" t="s">
        <v>153</v>
      </c>
      <c r="K2" s="176"/>
      <c r="L2" s="173" t="s">
        <v>154</v>
      </c>
      <c r="M2" s="174"/>
      <c r="N2" s="105"/>
    </row>
    <row r="3" spans="1:14" x14ac:dyDescent="0.15">
      <c r="A3" s="122" t="s">
        <v>81</v>
      </c>
      <c r="B3" s="122" t="s">
        <v>82</v>
      </c>
      <c r="C3" s="119" t="s">
        <v>79</v>
      </c>
      <c r="D3" s="120">
        <f>IF(A4&gt;B4,-1,1)</f>
        <v>1</v>
      </c>
      <c r="E3" s="109" t="s">
        <v>86</v>
      </c>
      <c r="F3" s="121" t="s">
        <v>85</v>
      </c>
      <c r="G3" s="121" t="s">
        <v>134</v>
      </c>
      <c r="H3" s="121" t="s">
        <v>87</v>
      </c>
      <c r="I3" s="110" t="s">
        <v>88</v>
      </c>
      <c r="J3" s="129" t="s">
        <v>151</v>
      </c>
      <c r="K3" s="130" t="s">
        <v>152</v>
      </c>
      <c r="L3" s="131" t="s">
        <v>151</v>
      </c>
      <c r="M3" s="132" t="s">
        <v>152</v>
      </c>
      <c r="N3" s="68" t="s">
        <v>146</v>
      </c>
    </row>
    <row r="4" spans="1:14" x14ac:dyDescent="0.15">
      <c r="A4" s="37">
        <f>'Sec7-2out'!C33</f>
        <v>1</v>
      </c>
      <c r="B4" s="123">
        <f>'Sec7-2out'!D33</f>
        <v>365</v>
      </c>
      <c r="C4" s="124" t="s">
        <v>135</v>
      </c>
      <c r="D4" s="125">
        <v>1</v>
      </c>
      <c r="E4" s="111">
        <v>31</v>
      </c>
      <c r="F4" s="112">
        <f>E4</f>
        <v>31</v>
      </c>
      <c r="G4" s="112">
        <f t="shared" ref="G4:G15" si="0">IF($D$3&gt;0,IF($A$4&lt;=F4,IF(F4-E4&lt;=$B$4,1,0),0),IF($B$4&gt;=F4-E4,1,IF(F4&gt;=$A$4,1,0)))</f>
        <v>1</v>
      </c>
      <c r="H4" s="113">
        <f>F4-$A$4+1</f>
        <v>31</v>
      </c>
      <c r="I4" s="114">
        <f>(F4-$B$4)</f>
        <v>-334</v>
      </c>
      <c r="J4" s="133">
        <f>IF($D$3&gt;0,IF(G4&gt;0,IF(H4&gt;0,IF(H4&lt;E4,(H4)/E4,IF(I4&lt;0,1,0)),0),0),0)</f>
        <v>1</v>
      </c>
      <c r="K4" s="134">
        <f t="shared" ref="K4:K15" si="1">IF($D$3&gt;0,IF(G4&gt;0,IF(I4&gt;=0,IF(I4&gt;E4,1,(E4-I4)/E4),0),0),0)</f>
        <v>0</v>
      </c>
      <c r="L4" s="135">
        <f>IF($D$3&lt;0,IF(G4&gt;0,IF(H4&gt;0,IF(H4&lt;E4,H4/E4,1),0),0),0)</f>
        <v>0</v>
      </c>
      <c r="M4" s="136">
        <f t="shared" ref="M4:M11" si="2">IF($D$3&lt;0,IF(G4&gt;0,IF(I4&lt;0,1,IF(I4&lt;E4,(E4-I4)/E4,0)),0),0)</f>
        <v>0</v>
      </c>
      <c r="N4" s="127">
        <f>SUM(J4:M4)</f>
        <v>1</v>
      </c>
    </row>
    <row r="5" spans="1:14" x14ac:dyDescent="0.15">
      <c r="A5" s="101"/>
      <c r="B5" s="56"/>
      <c r="C5" s="111" t="s">
        <v>136</v>
      </c>
      <c r="D5" s="126">
        <v>2</v>
      </c>
      <c r="E5" s="111">
        <v>28</v>
      </c>
      <c r="F5" s="112">
        <f>F4+E5</f>
        <v>59</v>
      </c>
      <c r="G5" s="112">
        <f t="shared" si="0"/>
        <v>1</v>
      </c>
      <c r="H5" s="113">
        <f t="shared" ref="H5:H15" si="3">F5-$A$4+1</f>
        <v>59</v>
      </c>
      <c r="I5" s="114">
        <f t="shared" ref="I5:I15" si="4">(F5-$B$4)</f>
        <v>-306</v>
      </c>
      <c r="J5" s="133">
        <f>IF($D$3&gt;0,IF(G5&gt;0,IF(H5&gt;0,IF(H5&lt;E5,(E5-H5)/E5,IF(I5&lt;0,1,0)),0),0),0)</f>
        <v>1</v>
      </c>
      <c r="K5" s="134">
        <f t="shared" si="1"/>
        <v>0</v>
      </c>
      <c r="L5" s="135">
        <f t="shared" ref="L5:L15" si="5">IF($D$3&lt;0,IF(G5&gt;0,IF(H5&gt;0,IF(H5&lt;E5,H5/E5,1),0),0),0)</f>
        <v>0</v>
      </c>
      <c r="M5" s="136">
        <f t="shared" si="2"/>
        <v>0</v>
      </c>
      <c r="N5" s="127">
        <f t="shared" ref="N5:N15" si="6">SUM(J5:M5)</f>
        <v>1</v>
      </c>
    </row>
    <row r="6" spans="1:14" x14ac:dyDescent="0.15">
      <c r="A6" s="106"/>
      <c r="B6" s="107"/>
      <c r="C6" s="111" t="s">
        <v>137</v>
      </c>
      <c r="D6" s="126">
        <v>3</v>
      </c>
      <c r="E6" s="111">
        <v>31</v>
      </c>
      <c r="F6" s="112">
        <f t="shared" ref="F6:F15" si="7">F5+E6</f>
        <v>90</v>
      </c>
      <c r="G6" s="112">
        <f t="shared" si="0"/>
        <v>1</v>
      </c>
      <c r="H6" s="113">
        <f t="shared" si="3"/>
        <v>90</v>
      </c>
      <c r="I6" s="114">
        <f t="shared" si="4"/>
        <v>-275</v>
      </c>
      <c r="J6" s="133">
        <f t="shared" ref="J6:J15" si="8">IF($D$3&gt;0,IF(G6&gt;0,IF(H6&gt;0,IF(H6&lt;E6,(E6-H6)/E6,IF(I6&lt;0,1,0)),0),0),0)</f>
        <v>1</v>
      </c>
      <c r="K6" s="134">
        <f t="shared" si="1"/>
        <v>0</v>
      </c>
      <c r="L6" s="135">
        <f t="shared" si="5"/>
        <v>0</v>
      </c>
      <c r="M6" s="136">
        <f t="shared" si="2"/>
        <v>0</v>
      </c>
      <c r="N6" s="127">
        <f t="shared" si="6"/>
        <v>1</v>
      </c>
    </row>
    <row r="7" spans="1:14" x14ac:dyDescent="0.15">
      <c r="A7" s="41"/>
      <c r="B7" s="52"/>
      <c r="C7" s="111" t="s">
        <v>138</v>
      </c>
      <c r="D7" s="126">
        <v>4</v>
      </c>
      <c r="E7" s="111">
        <v>30</v>
      </c>
      <c r="F7" s="112">
        <f t="shared" si="7"/>
        <v>120</v>
      </c>
      <c r="G7" s="112">
        <f t="shared" si="0"/>
        <v>1</v>
      </c>
      <c r="H7" s="113">
        <f t="shared" si="3"/>
        <v>120</v>
      </c>
      <c r="I7" s="114">
        <f t="shared" si="4"/>
        <v>-245</v>
      </c>
      <c r="J7" s="133">
        <f t="shared" si="8"/>
        <v>1</v>
      </c>
      <c r="K7" s="134">
        <f t="shared" si="1"/>
        <v>0</v>
      </c>
      <c r="L7" s="135">
        <f t="shared" si="5"/>
        <v>0</v>
      </c>
      <c r="M7" s="136">
        <f t="shared" si="2"/>
        <v>0</v>
      </c>
      <c r="N7" s="127">
        <f t="shared" si="6"/>
        <v>1</v>
      </c>
    </row>
    <row r="8" spans="1:14" x14ac:dyDescent="0.15">
      <c r="A8" s="41"/>
      <c r="B8" s="52"/>
      <c r="C8" s="111" t="s">
        <v>15</v>
      </c>
      <c r="D8" s="126">
        <v>5</v>
      </c>
      <c r="E8" s="111">
        <v>31</v>
      </c>
      <c r="F8" s="112">
        <f t="shared" si="7"/>
        <v>151</v>
      </c>
      <c r="G8" s="112">
        <f t="shared" si="0"/>
        <v>1</v>
      </c>
      <c r="H8" s="113">
        <f t="shared" si="3"/>
        <v>151</v>
      </c>
      <c r="I8" s="114">
        <f t="shared" si="4"/>
        <v>-214</v>
      </c>
      <c r="J8" s="133">
        <f t="shared" si="8"/>
        <v>1</v>
      </c>
      <c r="K8" s="134">
        <f t="shared" si="1"/>
        <v>0</v>
      </c>
      <c r="L8" s="135">
        <f t="shared" si="5"/>
        <v>0</v>
      </c>
      <c r="M8" s="136">
        <f t="shared" si="2"/>
        <v>0</v>
      </c>
      <c r="N8" s="127">
        <f t="shared" si="6"/>
        <v>1</v>
      </c>
    </row>
    <row r="9" spans="1:14" x14ac:dyDescent="0.15">
      <c r="A9" s="41"/>
      <c r="B9" s="52"/>
      <c r="C9" s="111" t="s">
        <v>139</v>
      </c>
      <c r="D9" s="126">
        <v>6</v>
      </c>
      <c r="E9" s="111">
        <v>30</v>
      </c>
      <c r="F9" s="112">
        <f t="shared" si="7"/>
        <v>181</v>
      </c>
      <c r="G9" s="112">
        <f t="shared" si="0"/>
        <v>1</v>
      </c>
      <c r="H9" s="113">
        <f t="shared" si="3"/>
        <v>181</v>
      </c>
      <c r="I9" s="114">
        <f t="shared" si="4"/>
        <v>-184</v>
      </c>
      <c r="J9" s="133">
        <f t="shared" si="8"/>
        <v>1</v>
      </c>
      <c r="K9" s="134">
        <f t="shared" si="1"/>
        <v>0</v>
      </c>
      <c r="L9" s="135">
        <f t="shared" si="5"/>
        <v>0</v>
      </c>
      <c r="M9" s="136">
        <f t="shared" si="2"/>
        <v>0</v>
      </c>
      <c r="N9" s="127">
        <f t="shared" si="6"/>
        <v>1</v>
      </c>
    </row>
    <row r="10" spans="1:14" x14ac:dyDescent="0.15">
      <c r="A10" s="41"/>
      <c r="B10" s="52"/>
      <c r="C10" s="111" t="s">
        <v>140</v>
      </c>
      <c r="D10" s="126">
        <v>7</v>
      </c>
      <c r="E10" s="111">
        <v>31</v>
      </c>
      <c r="F10" s="112">
        <f t="shared" si="7"/>
        <v>212</v>
      </c>
      <c r="G10" s="112">
        <f t="shared" si="0"/>
        <v>1</v>
      </c>
      <c r="H10" s="113">
        <f t="shared" si="3"/>
        <v>212</v>
      </c>
      <c r="I10" s="114">
        <f t="shared" si="4"/>
        <v>-153</v>
      </c>
      <c r="J10" s="133">
        <f t="shared" si="8"/>
        <v>1</v>
      </c>
      <c r="K10" s="134">
        <f t="shared" si="1"/>
        <v>0</v>
      </c>
      <c r="L10" s="135">
        <f t="shared" si="5"/>
        <v>0</v>
      </c>
      <c r="M10" s="136">
        <f t="shared" si="2"/>
        <v>0</v>
      </c>
      <c r="N10" s="127">
        <f t="shared" si="6"/>
        <v>1</v>
      </c>
    </row>
    <row r="11" spans="1:14" x14ac:dyDescent="0.15">
      <c r="A11" s="41"/>
      <c r="B11" s="52"/>
      <c r="C11" s="111" t="s">
        <v>141</v>
      </c>
      <c r="D11" s="126">
        <v>8</v>
      </c>
      <c r="E11" s="111">
        <v>31</v>
      </c>
      <c r="F11" s="112">
        <f t="shared" si="7"/>
        <v>243</v>
      </c>
      <c r="G11" s="112">
        <f t="shared" si="0"/>
        <v>1</v>
      </c>
      <c r="H11" s="113">
        <f t="shared" si="3"/>
        <v>243</v>
      </c>
      <c r="I11" s="114">
        <f t="shared" si="4"/>
        <v>-122</v>
      </c>
      <c r="J11" s="133">
        <f t="shared" si="8"/>
        <v>1</v>
      </c>
      <c r="K11" s="134">
        <f t="shared" si="1"/>
        <v>0</v>
      </c>
      <c r="L11" s="135">
        <f t="shared" si="5"/>
        <v>0</v>
      </c>
      <c r="M11" s="136">
        <f t="shared" si="2"/>
        <v>0</v>
      </c>
      <c r="N11" s="127">
        <f t="shared" si="6"/>
        <v>1</v>
      </c>
    </row>
    <row r="12" spans="1:14" x14ac:dyDescent="0.15">
      <c r="A12" s="41"/>
      <c r="B12" s="52"/>
      <c r="C12" s="111" t="s">
        <v>142</v>
      </c>
      <c r="D12" s="126">
        <v>9</v>
      </c>
      <c r="E12" s="111">
        <v>30</v>
      </c>
      <c r="F12" s="112">
        <f t="shared" si="7"/>
        <v>273</v>
      </c>
      <c r="G12" s="112">
        <f t="shared" si="0"/>
        <v>1</v>
      </c>
      <c r="H12" s="113">
        <f t="shared" si="3"/>
        <v>273</v>
      </c>
      <c r="I12" s="114">
        <f t="shared" si="4"/>
        <v>-92</v>
      </c>
      <c r="J12" s="133">
        <f t="shared" si="8"/>
        <v>1</v>
      </c>
      <c r="K12" s="134">
        <f t="shared" si="1"/>
        <v>0</v>
      </c>
      <c r="L12" s="135">
        <f t="shared" si="5"/>
        <v>0</v>
      </c>
      <c r="M12" s="136">
        <f>IF($D$3&lt;0,IF(G12&gt;0,IF(I12&lt;0,1,IF(I12&lt;E12,(E12-I12)/E12,0)),0),0)</f>
        <v>0</v>
      </c>
      <c r="N12" s="127">
        <f t="shared" si="6"/>
        <v>1</v>
      </c>
    </row>
    <row r="13" spans="1:14" x14ac:dyDescent="0.15">
      <c r="A13" s="41"/>
      <c r="B13" s="52"/>
      <c r="C13" s="111" t="s">
        <v>143</v>
      </c>
      <c r="D13" s="126">
        <v>10</v>
      </c>
      <c r="E13" s="111">
        <v>31</v>
      </c>
      <c r="F13" s="112">
        <f t="shared" si="7"/>
        <v>304</v>
      </c>
      <c r="G13" s="112">
        <f t="shared" si="0"/>
        <v>1</v>
      </c>
      <c r="H13" s="113">
        <f t="shared" si="3"/>
        <v>304</v>
      </c>
      <c r="I13" s="114">
        <f t="shared" si="4"/>
        <v>-61</v>
      </c>
      <c r="J13" s="133">
        <f t="shared" si="8"/>
        <v>1</v>
      </c>
      <c r="K13" s="134">
        <f t="shared" si="1"/>
        <v>0</v>
      </c>
      <c r="L13" s="135">
        <f t="shared" si="5"/>
        <v>0</v>
      </c>
      <c r="M13" s="136">
        <f>IF($D$3&lt;0,IF(G13&gt;0,IF(I13&lt;0,1,IF(I13&lt;E13,(E13-I13)/E13,0)),0),0)</f>
        <v>0</v>
      </c>
      <c r="N13" s="127">
        <f t="shared" si="6"/>
        <v>1</v>
      </c>
    </row>
    <row r="14" spans="1:14" x14ac:dyDescent="0.15">
      <c r="A14" s="41"/>
      <c r="B14" s="52"/>
      <c r="C14" s="111" t="s">
        <v>144</v>
      </c>
      <c r="D14" s="126">
        <v>11</v>
      </c>
      <c r="E14" s="111">
        <v>30</v>
      </c>
      <c r="F14" s="112">
        <f t="shared" si="7"/>
        <v>334</v>
      </c>
      <c r="G14" s="112">
        <f t="shared" si="0"/>
        <v>1</v>
      </c>
      <c r="H14" s="113">
        <f t="shared" si="3"/>
        <v>334</v>
      </c>
      <c r="I14" s="114">
        <f t="shared" si="4"/>
        <v>-31</v>
      </c>
      <c r="J14" s="133">
        <f t="shared" si="8"/>
        <v>1</v>
      </c>
      <c r="K14" s="134">
        <f t="shared" si="1"/>
        <v>0</v>
      </c>
      <c r="L14" s="135">
        <f t="shared" si="5"/>
        <v>0</v>
      </c>
      <c r="M14" s="136">
        <f>IF($D$3&lt;0,IF(G14&gt;0,IF(I14&lt;0,1,IF(I14&lt;E14,(E14-I14)/E14,0)),0),0)</f>
        <v>0</v>
      </c>
      <c r="N14" s="127">
        <f t="shared" si="6"/>
        <v>1</v>
      </c>
    </row>
    <row r="15" spans="1:14" x14ac:dyDescent="0.15">
      <c r="A15" s="59"/>
      <c r="B15" s="102"/>
      <c r="C15" s="115" t="s">
        <v>145</v>
      </c>
      <c r="D15" s="118">
        <v>12</v>
      </c>
      <c r="E15" s="115">
        <v>31</v>
      </c>
      <c r="F15" s="116">
        <f t="shared" si="7"/>
        <v>365</v>
      </c>
      <c r="G15" s="116">
        <f t="shared" si="0"/>
        <v>1</v>
      </c>
      <c r="H15" s="117">
        <f t="shared" si="3"/>
        <v>365</v>
      </c>
      <c r="I15" s="118">
        <f t="shared" si="4"/>
        <v>0</v>
      </c>
      <c r="J15" s="137">
        <f t="shared" si="8"/>
        <v>0</v>
      </c>
      <c r="K15" s="138">
        <f t="shared" si="1"/>
        <v>1</v>
      </c>
      <c r="L15" s="139">
        <f t="shared" si="5"/>
        <v>0</v>
      </c>
      <c r="M15" s="140">
        <f>IF($D$3&lt;0,IF(G15&gt;0,IF(I15&lt;0,1,IF(I15&lt;E15,(E15-I15)/E15,0)),0),0)</f>
        <v>0</v>
      </c>
      <c r="N15" s="128">
        <f t="shared" si="6"/>
        <v>1</v>
      </c>
    </row>
    <row r="16" spans="1:14" x14ac:dyDescent="0.15">
      <c r="A16" s="27"/>
      <c r="B16" s="27"/>
      <c r="H16" s="28"/>
      <c r="N16" s="27"/>
    </row>
    <row r="17" spans="1:14" x14ac:dyDescent="0.15">
      <c r="A17" s="103" t="s">
        <v>84</v>
      </c>
      <c r="B17" s="104"/>
      <c r="C17" s="104"/>
      <c r="D17" s="104"/>
      <c r="E17" s="104"/>
      <c r="F17" s="104"/>
      <c r="G17" s="104"/>
      <c r="H17" s="108"/>
      <c r="I17" s="104"/>
      <c r="J17" s="175" t="s">
        <v>153</v>
      </c>
      <c r="K17" s="176"/>
      <c r="L17" s="173" t="s">
        <v>154</v>
      </c>
      <c r="M17" s="174"/>
      <c r="N17" s="83"/>
    </row>
    <row r="18" spans="1:14" x14ac:dyDescent="0.15">
      <c r="A18" s="122" t="s">
        <v>81</v>
      </c>
      <c r="B18" s="122" t="s">
        <v>82</v>
      </c>
      <c r="C18" s="119" t="s">
        <v>79</v>
      </c>
      <c r="D18" s="120">
        <f>IF(A19&gt;B19,-1,1)</f>
        <v>1</v>
      </c>
      <c r="E18" s="109" t="s">
        <v>86</v>
      </c>
      <c r="F18" s="121" t="s">
        <v>85</v>
      </c>
      <c r="G18" s="121" t="s">
        <v>134</v>
      </c>
      <c r="H18" s="121" t="s">
        <v>87</v>
      </c>
      <c r="I18" s="110" t="s">
        <v>88</v>
      </c>
      <c r="J18" s="129" t="s">
        <v>151</v>
      </c>
      <c r="K18" s="130" t="s">
        <v>152</v>
      </c>
      <c r="L18" s="131" t="s">
        <v>151</v>
      </c>
      <c r="M18" s="132" t="s">
        <v>152</v>
      </c>
      <c r="N18" s="68" t="s">
        <v>147</v>
      </c>
    </row>
    <row r="19" spans="1:14" x14ac:dyDescent="0.15">
      <c r="A19" s="37">
        <f>'Sec7-2out'!C35</f>
        <v>1</v>
      </c>
      <c r="B19" s="123">
        <f>'Sec7-2out'!D35</f>
        <v>365</v>
      </c>
      <c r="C19" s="124" t="s">
        <v>135</v>
      </c>
      <c r="D19" s="125">
        <v>1</v>
      </c>
      <c r="E19" s="111">
        <v>31</v>
      </c>
      <c r="F19" s="112">
        <f>E19</f>
        <v>31</v>
      </c>
      <c r="G19" s="112">
        <f t="shared" ref="G19:G30" si="9">IF($D$18&gt;0,IF($A$19&lt;=F19,IF(F19-E19&lt;=$B$19,1,0),0),IF($B$19&gt;=F19-E19,1,IF(F19&gt;=$A$19,1,0)))</f>
        <v>1</v>
      </c>
      <c r="H19" s="113">
        <f>F19-$A$19+1</f>
        <v>31</v>
      </c>
      <c r="I19" s="114">
        <f>(F19-$B$19)</f>
        <v>-334</v>
      </c>
      <c r="J19" s="133">
        <f>IF($D$18&gt;0,IF(G19&gt;0,IF(H19&gt;0,IF(H19&lt;E19,(E19-H19)/E19,IF(I19&lt;0,1,0)),0),0),0)</f>
        <v>1</v>
      </c>
      <c r="K19" s="134">
        <f t="shared" ref="K19:K30" si="10">IF($D$18&gt;0,IF(G19&gt;0,IF(I19&gt;=0,IF(I19&gt;E19,1,(E19-I19)/E19),0),0),0)</f>
        <v>0</v>
      </c>
      <c r="L19" s="135">
        <f>IF($D$18&lt;0,IF(G19&gt;0,IF(H19&gt;0,IF(H19&lt;E19,H19/E19,1),0),0),0)</f>
        <v>0</v>
      </c>
      <c r="M19" s="136">
        <f>IF($D$18&lt;0,IF(G19&gt;0,IF(I19&lt;0,1,IF(I19&lt;E19,(E19-I19)/E19,0)),0),0)</f>
        <v>0</v>
      </c>
      <c r="N19" s="127">
        <f t="shared" ref="N19:N30" si="11">SUM(J19:M19)</f>
        <v>1</v>
      </c>
    </row>
    <row r="20" spans="1:14" x14ac:dyDescent="0.15">
      <c r="A20" s="101"/>
      <c r="B20" s="56"/>
      <c r="C20" s="111" t="s">
        <v>136</v>
      </c>
      <c r="D20" s="126">
        <v>2</v>
      </c>
      <c r="E20" s="111">
        <v>28</v>
      </c>
      <c r="F20" s="112">
        <f>F19+E20</f>
        <v>59</v>
      </c>
      <c r="G20" s="112">
        <f t="shared" si="9"/>
        <v>1</v>
      </c>
      <c r="H20" s="113">
        <f t="shared" ref="H20:H30" si="12">F20-$A$19+1</f>
        <v>59</v>
      </c>
      <c r="I20" s="114">
        <f t="shared" ref="I20:I30" si="13">(F20-$B$19)</f>
        <v>-306</v>
      </c>
      <c r="J20" s="133">
        <f t="shared" ref="J20:J30" si="14">IF($D$18&gt;0,IF(G20&gt;0,IF(H20&gt;0,IF(H20&lt;E20,(E20-H20)/E20,IF(I20&lt;0,1,0)),0),0),0)</f>
        <v>1</v>
      </c>
      <c r="K20" s="134">
        <f t="shared" si="10"/>
        <v>0</v>
      </c>
      <c r="L20" s="135">
        <f t="shared" ref="L20:L30" si="15">IF($D$18&lt;0,IF(G20&gt;0,IF(H20&gt;0,IF(H20&lt;E20,H20/E20,1),0),0),0)</f>
        <v>0</v>
      </c>
      <c r="M20" s="136">
        <f t="shared" ref="M20:M30" si="16">IF($D$18&lt;0,IF(G20&gt;0,IF(I20&lt;0,1,IF(I20&lt;E20,(E20-I20)/E20,0)),0),0)</f>
        <v>0</v>
      </c>
      <c r="N20" s="127">
        <f t="shared" si="11"/>
        <v>1</v>
      </c>
    </row>
    <row r="21" spans="1:14" x14ac:dyDescent="0.15">
      <c r="A21" s="106"/>
      <c r="B21" s="107"/>
      <c r="C21" s="111" t="s">
        <v>137</v>
      </c>
      <c r="D21" s="126">
        <v>3</v>
      </c>
      <c r="E21" s="111">
        <v>31</v>
      </c>
      <c r="F21" s="112">
        <f t="shared" ref="F21:F30" si="17">F20+E21</f>
        <v>90</v>
      </c>
      <c r="G21" s="112">
        <f t="shared" si="9"/>
        <v>1</v>
      </c>
      <c r="H21" s="113">
        <f t="shared" si="12"/>
        <v>90</v>
      </c>
      <c r="I21" s="114">
        <f t="shared" si="13"/>
        <v>-275</v>
      </c>
      <c r="J21" s="133">
        <f t="shared" si="14"/>
        <v>1</v>
      </c>
      <c r="K21" s="134">
        <f t="shared" si="10"/>
        <v>0</v>
      </c>
      <c r="L21" s="135">
        <f t="shared" si="15"/>
        <v>0</v>
      </c>
      <c r="M21" s="136">
        <f t="shared" si="16"/>
        <v>0</v>
      </c>
      <c r="N21" s="127">
        <f t="shared" si="11"/>
        <v>1</v>
      </c>
    </row>
    <row r="22" spans="1:14" x14ac:dyDescent="0.15">
      <c r="A22" s="41"/>
      <c r="B22" s="52"/>
      <c r="C22" s="111" t="s">
        <v>138</v>
      </c>
      <c r="D22" s="126">
        <v>4</v>
      </c>
      <c r="E22" s="111">
        <v>30</v>
      </c>
      <c r="F22" s="112">
        <f t="shared" si="17"/>
        <v>120</v>
      </c>
      <c r="G22" s="112">
        <f t="shared" si="9"/>
        <v>1</v>
      </c>
      <c r="H22" s="113">
        <f t="shared" si="12"/>
        <v>120</v>
      </c>
      <c r="I22" s="114">
        <f t="shared" si="13"/>
        <v>-245</v>
      </c>
      <c r="J22" s="133">
        <f t="shared" si="14"/>
        <v>1</v>
      </c>
      <c r="K22" s="134">
        <f t="shared" si="10"/>
        <v>0</v>
      </c>
      <c r="L22" s="135">
        <f t="shared" si="15"/>
        <v>0</v>
      </c>
      <c r="M22" s="136">
        <f t="shared" si="16"/>
        <v>0</v>
      </c>
      <c r="N22" s="127">
        <f t="shared" si="11"/>
        <v>1</v>
      </c>
    </row>
    <row r="23" spans="1:14" x14ac:dyDescent="0.15">
      <c r="A23" s="41"/>
      <c r="B23" s="52"/>
      <c r="C23" s="111" t="s">
        <v>15</v>
      </c>
      <c r="D23" s="126">
        <v>5</v>
      </c>
      <c r="E23" s="111">
        <v>31</v>
      </c>
      <c r="F23" s="112">
        <f t="shared" si="17"/>
        <v>151</v>
      </c>
      <c r="G23" s="112">
        <f t="shared" si="9"/>
        <v>1</v>
      </c>
      <c r="H23" s="113">
        <f t="shared" si="12"/>
        <v>151</v>
      </c>
      <c r="I23" s="114">
        <f t="shared" si="13"/>
        <v>-214</v>
      </c>
      <c r="J23" s="133">
        <f t="shared" si="14"/>
        <v>1</v>
      </c>
      <c r="K23" s="134">
        <f t="shared" si="10"/>
        <v>0</v>
      </c>
      <c r="L23" s="135">
        <f t="shared" si="15"/>
        <v>0</v>
      </c>
      <c r="M23" s="136">
        <f t="shared" si="16"/>
        <v>0</v>
      </c>
      <c r="N23" s="127">
        <f t="shared" si="11"/>
        <v>1</v>
      </c>
    </row>
    <row r="24" spans="1:14" x14ac:dyDescent="0.15">
      <c r="A24" s="41"/>
      <c r="B24" s="52"/>
      <c r="C24" s="111" t="s">
        <v>139</v>
      </c>
      <c r="D24" s="126">
        <v>6</v>
      </c>
      <c r="E24" s="111">
        <v>30</v>
      </c>
      <c r="F24" s="112">
        <f t="shared" si="17"/>
        <v>181</v>
      </c>
      <c r="G24" s="112">
        <f t="shared" si="9"/>
        <v>1</v>
      </c>
      <c r="H24" s="113">
        <f t="shared" si="12"/>
        <v>181</v>
      </c>
      <c r="I24" s="114">
        <f t="shared" si="13"/>
        <v>-184</v>
      </c>
      <c r="J24" s="133">
        <f t="shared" si="14"/>
        <v>1</v>
      </c>
      <c r="K24" s="134">
        <f t="shared" si="10"/>
        <v>0</v>
      </c>
      <c r="L24" s="135">
        <f t="shared" si="15"/>
        <v>0</v>
      </c>
      <c r="M24" s="136">
        <f t="shared" si="16"/>
        <v>0</v>
      </c>
      <c r="N24" s="127">
        <f t="shared" si="11"/>
        <v>1</v>
      </c>
    </row>
    <row r="25" spans="1:14" x14ac:dyDescent="0.15">
      <c r="A25" s="41"/>
      <c r="B25" s="52"/>
      <c r="C25" s="111" t="s">
        <v>140</v>
      </c>
      <c r="D25" s="126">
        <v>7</v>
      </c>
      <c r="E25" s="111">
        <v>31</v>
      </c>
      <c r="F25" s="112">
        <f t="shared" si="17"/>
        <v>212</v>
      </c>
      <c r="G25" s="112">
        <f t="shared" si="9"/>
        <v>1</v>
      </c>
      <c r="H25" s="113">
        <f t="shared" si="12"/>
        <v>212</v>
      </c>
      <c r="I25" s="114">
        <f t="shared" si="13"/>
        <v>-153</v>
      </c>
      <c r="J25" s="133">
        <f t="shared" si="14"/>
        <v>1</v>
      </c>
      <c r="K25" s="134">
        <f t="shared" si="10"/>
        <v>0</v>
      </c>
      <c r="L25" s="135">
        <f t="shared" si="15"/>
        <v>0</v>
      </c>
      <c r="M25" s="136">
        <f t="shared" si="16"/>
        <v>0</v>
      </c>
      <c r="N25" s="127">
        <f t="shared" si="11"/>
        <v>1</v>
      </c>
    </row>
    <row r="26" spans="1:14" x14ac:dyDescent="0.15">
      <c r="A26" s="41"/>
      <c r="B26" s="52"/>
      <c r="C26" s="111" t="s">
        <v>141</v>
      </c>
      <c r="D26" s="126">
        <v>8</v>
      </c>
      <c r="E26" s="111">
        <v>31</v>
      </c>
      <c r="F26" s="112">
        <f t="shared" si="17"/>
        <v>243</v>
      </c>
      <c r="G26" s="112">
        <f t="shared" si="9"/>
        <v>1</v>
      </c>
      <c r="H26" s="113">
        <f t="shared" si="12"/>
        <v>243</v>
      </c>
      <c r="I26" s="114">
        <f t="shared" si="13"/>
        <v>-122</v>
      </c>
      <c r="J26" s="133">
        <f t="shared" si="14"/>
        <v>1</v>
      </c>
      <c r="K26" s="134">
        <f t="shared" si="10"/>
        <v>0</v>
      </c>
      <c r="L26" s="135">
        <f t="shared" si="15"/>
        <v>0</v>
      </c>
      <c r="M26" s="136">
        <f t="shared" si="16"/>
        <v>0</v>
      </c>
      <c r="N26" s="127">
        <f t="shared" si="11"/>
        <v>1</v>
      </c>
    </row>
    <row r="27" spans="1:14" x14ac:dyDescent="0.15">
      <c r="A27" s="41"/>
      <c r="B27" s="52"/>
      <c r="C27" s="111" t="s">
        <v>142</v>
      </c>
      <c r="D27" s="126">
        <v>9</v>
      </c>
      <c r="E27" s="111">
        <v>30</v>
      </c>
      <c r="F27" s="112">
        <f t="shared" si="17"/>
        <v>273</v>
      </c>
      <c r="G27" s="112">
        <f t="shared" si="9"/>
        <v>1</v>
      </c>
      <c r="H27" s="113">
        <f t="shared" si="12"/>
        <v>273</v>
      </c>
      <c r="I27" s="114">
        <f t="shared" si="13"/>
        <v>-92</v>
      </c>
      <c r="J27" s="133">
        <f t="shared" si="14"/>
        <v>1</v>
      </c>
      <c r="K27" s="134">
        <f t="shared" si="10"/>
        <v>0</v>
      </c>
      <c r="L27" s="135">
        <f t="shared" si="15"/>
        <v>0</v>
      </c>
      <c r="M27" s="136">
        <f t="shared" si="16"/>
        <v>0</v>
      </c>
      <c r="N27" s="127">
        <f t="shared" si="11"/>
        <v>1</v>
      </c>
    </row>
    <row r="28" spans="1:14" x14ac:dyDescent="0.15">
      <c r="A28" s="41"/>
      <c r="B28" s="52"/>
      <c r="C28" s="111" t="s">
        <v>143</v>
      </c>
      <c r="D28" s="126">
        <v>10</v>
      </c>
      <c r="E28" s="111">
        <v>31</v>
      </c>
      <c r="F28" s="112">
        <f t="shared" si="17"/>
        <v>304</v>
      </c>
      <c r="G28" s="112">
        <f t="shared" si="9"/>
        <v>1</v>
      </c>
      <c r="H28" s="113">
        <f t="shared" si="12"/>
        <v>304</v>
      </c>
      <c r="I28" s="114">
        <f t="shared" si="13"/>
        <v>-61</v>
      </c>
      <c r="J28" s="133">
        <f t="shared" si="14"/>
        <v>1</v>
      </c>
      <c r="K28" s="134">
        <f t="shared" si="10"/>
        <v>0</v>
      </c>
      <c r="L28" s="135">
        <f t="shared" si="15"/>
        <v>0</v>
      </c>
      <c r="M28" s="136">
        <f t="shared" si="16"/>
        <v>0</v>
      </c>
      <c r="N28" s="127">
        <f t="shared" si="11"/>
        <v>1</v>
      </c>
    </row>
    <row r="29" spans="1:14" x14ac:dyDescent="0.15">
      <c r="A29" s="41"/>
      <c r="B29" s="52"/>
      <c r="C29" s="111" t="s">
        <v>144</v>
      </c>
      <c r="D29" s="126">
        <v>11</v>
      </c>
      <c r="E29" s="111">
        <v>30</v>
      </c>
      <c r="F29" s="112">
        <f t="shared" si="17"/>
        <v>334</v>
      </c>
      <c r="G29" s="112">
        <f t="shared" si="9"/>
        <v>1</v>
      </c>
      <c r="H29" s="113">
        <f t="shared" si="12"/>
        <v>334</v>
      </c>
      <c r="I29" s="114">
        <f t="shared" si="13"/>
        <v>-31</v>
      </c>
      <c r="J29" s="133">
        <f t="shared" si="14"/>
        <v>1</v>
      </c>
      <c r="K29" s="134">
        <f t="shared" si="10"/>
        <v>0</v>
      </c>
      <c r="L29" s="135">
        <f t="shared" si="15"/>
        <v>0</v>
      </c>
      <c r="M29" s="136">
        <f t="shared" si="16"/>
        <v>0</v>
      </c>
      <c r="N29" s="127">
        <f t="shared" si="11"/>
        <v>1</v>
      </c>
    </row>
    <row r="30" spans="1:14" x14ac:dyDescent="0.15">
      <c r="A30" s="59"/>
      <c r="B30" s="102"/>
      <c r="C30" s="115" t="s">
        <v>145</v>
      </c>
      <c r="D30" s="118">
        <v>12</v>
      </c>
      <c r="E30" s="115">
        <v>31</v>
      </c>
      <c r="F30" s="116">
        <f t="shared" si="17"/>
        <v>365</v>
      </c>
      <c r="G30" s="116">
        <f t="shared" si="9"/>
        <v>1</v>
      </c>
      <c r="H30" s="117">
        <f t="shared" si="12"/>
        <v>365</v>
      </c>
      <c r="I30" s="118">
        <f t="shared" si="13"/>
        <v>0</v>
      </c>
      <c r="J30" s="137">
        <f t="shared" si="14"/>
        <v>0</v>
      </c>
      <c r="K30" s="138">
        <f t="shared" si="10"/>
        <v>1</v>
      </c>
      <c r="L30" s="139">
        <f t="shared" si="15"/>
        <v>0</v>
      </c>
      <c r="M30" s="140">
        <f t="shared" si="16"/>
        <v>0</v>
      </c>
      <c r="N30" s="128">
        <f t="shared" si="11"/>
        <v>1</v>
      </c>
    </row>
  </sheetData>
  <mergeCells count="5">
    <mergeCell ref="A1:N1"/>
    <mergeCell ref="L2:M2"/>
    <mergeCell ref="J2:K2"/>
    <mergeCell ref="J17:K17"/>
    <mergeCell ref="L17:M17"/>
  </mergeCells>
  <phoneticPr fontId="0" type="noConversion"/>
  <pageMargins left="0.75" right="0.75" top="1" bottom="1" header="0.5" footer="0.5"/>
  <pageSetup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8"/>
  <sheetViews>
    <sheetView zoomScaleNormal="100" workbookViewId="0">
      <pane ySplit="1" topLeftCell="A2" activePane="bottomLeft" state="frozen"/>
      <selection pane="bottomLeft" activeCell="A2" sqref="A2"/>
    </sheetView>
  </sheetViews>
  <sheetFormatPr baseColWidth="10" defaultColWidth="8.83203125" defaultRowHeight="13" x14ac:dyDescent="0.15"/>
  <cols>
    <col min="1" max="1" width="3" customWidth="1"/>
    <col min="2" max="2" width="15.5" customWidth="1"/>
    <col min="3" max="8" width="8.83203125" customWidth="1"/>
    <col min="9" max="9" width="9.83203125" customWidth="1"/>
    <col min="10" max="10" width="3.33203125" customWidth="1"/>
    <col min="11" max="11" width="10.33203125" customWidth="1"/>
  </cols>
  <sheetData>
    <row r="1" spans="1:9" ht="16" x14ac:dyDescent="0.2">
      <c r="A1" s="164" t="s">
        <v>148</v>
      </c>
      <c r="B1" s="165"/>
      <c r="C1" s="165"/>
      <c r="D1" s="165"/>
      <c r="E1" s="165"/>
      <c r="F1" s="165"/>
      <c r="G1" s="165"/>
      <c r="H1" s="165"/>
      <c r="I1" s="165"/>
    </row>
    <row r="2" spans="1:9" ht="25.5" customHeight="1" x14ac:dyDescent="0.15">
      <c r="B2" s="159" t="s">
        <v>205</v>
      </c>
      <c r="C2" s="160"/>
      <c r="D2" s="160"/>
      <c r="E2" s="160"/>
      <c r="F2" s="160"/>
      <c r="G2" s="160"/>
      <c r="H2" s="160"/>
      <c r="I2" s="160"/>
    </row>
    <row r="3" spans="1:9" x14ac:dyDescent="0.15">
      <c r="B3" s="161" t="s">
        <v>128</v>
      </c>
      <c r="C3" s="162"/>
      <c r="D3" s="162"/>
      <c r="E3" s="163"/>
      <c r="F3" s="161" t="s">
        <v>98</v>
      </c>
      <c r="G3" s="162"/>
      <c r="H3" s="162"/>
      <c r="I3" s="95"/>
    </row>
    <row r="4" spans="1:9" s="15" customFormat="1" ht="27.5" customHeight="1" x14ac:dyDescent="0.15">
      <c r="B4" s="40" t="s">
        <v>108</v>
      </c>
      <c r="C4" s="42" t="s">
        <v>96</v>
      </c>
      <c r="D4" s="43" t="s">
        <v>97</v>
      </c>
      <c r="E4" s="44" t="s">
        <v>47</v>
      </c>
      <c r="F4" s="42" t="s">
        <v>94</v>
      </c>
      <c r="G4" s="43" t="s">
        <v>95</v>
      </c>
      <c r="H4" s="91" t="s">
        <v>48</v>
      </c>
      <c r="I4" s="96" t="s">
        <v>149</v>
      </c>
    </row>
    <row r="5" spans="1:9" x14ac:dyDescent="0.15">
      <c r="B5" s="41" t="s">
        <v>0</v>
      </c>
      <c r="C5" s="45">
        <f>'BLAST-HtgRes'!C$30</f>
        <v>61.940000000000005</v>
      </c>
      <c r="D5" s="46">
        <f>'DOE-HtgRes'!C$30</f>
        <v>58</v>
      </c>
      <c r="E5" s="47">
        <f>'SRES-HtgRes'!C$30</f>
        <v>72.39</v>
      </c>
      <c r="F5" s="45">
        <f>MIN(C5:E5)</f>
        <v>58</v>
      </c>
      <c r="G5" s="46">
        <f>MAX(C5:E5)</f>
        <v>72.39</v>
      </c>
      <c r="H5" s="92">
        <f>AVERAGE(C5:E5)</f>
        <v>64.11</v>
      </c>
      <c r="I5" s="97">
        <f t="shared" ref="I5:I27" si="0">ABS((G5-F5)/AVERAGE(C5:E5))</f>
        <v>0.22445796287630637</v>
      </c>
    </row>
    <row r="6" spans="1:9" x14ac:dyDescent="0.15">
      <c r="B6" s="41" t="s">
        <v>1</v>
      </c>
      <c r="C6" s="45">
        <f>'BLAST-HtgRes'!D$30</f>
        <v>85.950000000000017</v>
      </c>
      <c r="D6" s="46">
        <f>'DOE-HtgRes'!D$30</f>
        <v>81.39</v>
      </c>
      <c r="E6" s="47">
        <f>'SRES-HtgRes'!D$30</f>
        <v>96.53</v>
      </c>
      <c r="F6" s="45">
        <f t="shared" ref="F6:F27" si="1">MIN(C6:E6)</f>
        <v>81.39</v>
      </c>
      <c r="G6" s="46">
        <f t="shared" ref="G6:G27" si="2">MAX(C6:E6)</f>
        <v>96.53</v>
      </c>
      <c r="H6" s="92">
        <f t="shared" ref="H6:H27" si="3">AVERAGE(C6:E6)</f>
        <v>87.956666666666663</v>
      </c>
      <c r="I6" s="97">
        <f t="shared" si="0"/>
        <v>0.17213021563648767</v>
      </c>
    </row>
    <row r="7" spans="1:9" x14ac:dyDescent="0.15">
      <c r="B7" s="41" t="s">
        <v>2</v>
      </c>
      <c r="C7" s="45">
        <f>'BLAST-HtgRes'!E$30</f>
        <v>50.269999999999996</v>
      </c>
      <c r="D7" s="46">
        <f>'DOE-HtgRes'!E$30</f>
        <v>45.1</v>
      </c>
      <c r="E7" s="47">
        <f>'SRES-HtgRes'!E$30</f>
        <v>57.819999999999993</v>
      </c>
      <c r="F7" s="45">
        <f t="shared" si="1"/>
        <v>45.1</v>
      </c>
      <c r="G7" s="46">
        <f t="shared" si="2"/>
        <v>57.819999999999993</v>
      </c>
      <c r="H7" s="92">
        <f t="shared" si="3"/>
        <v>51.063333333333333</v>
      </c>
      <c r="I7" s="97">
        <f t="shared" si="0"/>
        <v>0.24910242182910095</v>
      </c>
    </row>
    <row r="8" spans="1:9" x14ac:dyDescent="0.15">
      <c r="B8" s="41" t="s">
        <v>3</v>
      </c>
      <c r="C8" s="45">
        <f>'BLAST-HtgRes'!F$30</f>
        <v>46.349999999999994</v>
      </c>
      <c r="D8" s="46">
        <f>'DOE-HtgRes'!F$30</f>
        <v>45.839999999999989</v>
      </c>
      <c r="E8" s="47">
        <f>'SRES-HtgRes'!F$30</f>
        <v>49.980000000000004</v>
      </c>
      <c r="F8" s="45">
        <f t="shared" si="1"/>
        <v>45.839999999999989</v>
      </c>
      <c r="G8" s="46">
        <f t="shared" si="2"/>
        <v>49.980000000000004</v>
      </c>
      <c r="H8" s="92">
        <f t="shared" si="3"/>
        <v>47.389999999999993</v>
      </c>
      <c r="I8" s="97">
        <f t="shared" si="0"/>
        <v>8.7360202574383108E-2</v>
      </c>
    </row>
    <row r="9" spans="1:9" x14ac:dyDescent="0.15">
      <c r="B9" s="41" t="s">
        <v>4</v>
      </c>
      <c r="C9" s="45">
        <f>'BLAST-HtgRes'!G$30</f>
        <v>49.149999999999991</v>
      </c>
      <c r="D9" s="46">
        <f>'DOE-HtgRes'!G$30</f>
        <v>47.250000000000007</v>
      </c>
      <c r="E9" s="47">
        <f>'SRES-HtgRes'!G$30</f>
        <v>52.48</v>
      </c>
      <c r="F9" s="45">
        <f t="shared" si="1"/>
        <v>47.250000000000007</v>
      </c>
      <c r="G9" s="46">
        <f t="shared" si="2"/>
        <v>52.48</v>
      </c>
      <c r="H9" s="92">
        <f t="shared" si="3"/>
        <v>49.626666666666665</v>
      </c>
      <c r="I9" s="97">
        <f t="shared" si="0"/>
        <v>0.10538688876947858</v>
      </c>
    </row>
    <row r="10" spans="1:9" x14ac:dyDescent="0.15">
      <c r="B10" s="41" t="s">
        <v>5</v>
      </c>
      <c r="C10" s="45">
        <f>'BLAST-HtgRes'!H$30</f>
        <v>54.93</v>
      </c>
      <c r="D10" s="46">
        <f>'DOE-HtgRes'!H$30</f>
        <v>49.480000000000004</v>
      </c>
      <c r="E10" s="47">
        <f>'SRES-HtgRes'!H$30</f>
        <v>64.030000000000015</v>
      </c>
      <c r="F10" s="45">
        <f t="shared" si="1"/>
        <v>49.480000000000004</v>
      </c>
      <c r="G10" s="46">
        <f t="shared" si="2"/>
        <v>64.030000000000015</v>
      </c>
      <c r="H10" s="92">
        <f t="shared" si="3"/>
        <v>56.146666666666668</v>
      </c>
      <c r="I10" s="97">
        <f t="shared" si="0"/>
        <v>0.25914272144383776</v>
      </c>
    </row>
    <row r="11" spans="1:9" x14ac:dyDescent="0.15">
      <c r="B11" s="41" t="s">
        <v>6</v>
      </c>
      <c r="C11" s="45">
        <f>'BLAST-HtgRes'!I$30</f>
        <v>57.39</v>
      </c>
      <c r="D11" s="46">
        <f>'DOE-HtgRes'!I$30</f>
        <v>52.300000000000004</v>
      </c>
      <c r="E11" s="47">
        <f>'SRES-HtgRes'!I$30</f>
        <v>66.899999999999991</v>
      </c>
      <c r="F11" s="45">
        <f t="shared" si="1"/>
        <v>52.300000000000004</v>
      </c>
      <c r="G11" s="46">
        <f t="shared" si="2"/>
        <v>66.899999999999991</v>
      </c>
      <c r="H11" s="92">
        <f t="shared" si="3"/>
        <v>58.863333333333323</v>
      </c>
      <c r="I11" s="97">
        <f t="shared" si="0"/>
        <v>0.24803216490174965</v>
      </c>
    </row>
    <row r="12" spans="1:9" x14ac:dyDescent="0.15">
      <c r="B12" s="41" t="s">
        <v>7</v>
      </c>
      <c r="C12" s="45">
        <f>'BLAST-HtgRes'!J$30</f>
        <v>62.900000000000006</v>
      </c>
      <c r="D12" s="46">
        <f>'DOE-HtgRes'!J$30</f>
        <v>58.29</v>
      </c>
      <c r="E12" s="47">
        <f>'SRES-HtgRes'!J$30</f>
        <v>73.509999999999991</v>
      </c>
      <c r="F12" s="45">
        <f t="shared" si="1"/>
        <v>58.29</v>
      </c>
      <c r="G12" s="46">
        <f t="shared" si="2"/>
        <v>73.509999999999991</v>
      </c>
      <c r="H12" s="92">
        <f t="shared" si="3"/>
        <v>64.899999999999991</v>
      </c>
      <c r="I12" s="97">
        <f t="shared" si="0"/>
        <v>0.2345146379044683</v>
      </c>
    </row>
    <row r="13" spans="1:9" x14ac:dyDescent="0.15">
      <c r="B13" s="41" t="s">
        <v>8</v>
      </c>
      <c r="C13" s="45">
        <f>'BLAST-HtgRes'!K$30</f>
        <v>73.059999999999988</v>
      </c>
      <c r="D13" s="46">
        <f>'DOE-HtgRes'!K$30</f>
        <v>71.649999999999991</v>
      </c>
      <c r="E13" s="47">
        <f>'SRES-HtgRes'!K$30</f>
        <v>85.46</v>
      </c>
      <c r="F13" s="45">
        <f t="shared" si="1"/>
        <v>71.649999999999991</v>
      </c>
      <c r="G13" s="46">
        <f t="shared" si="2"/>
        <v>85.46</v>
      </c>
      <c r="H13" s="92">
        <f t="shared" si="3"/>
        <v>76.723333333333315</v>
      </c>
      <c r="I13" s="97">
        <f t="shared" si="0"/>
        <v>0.17999739323109012</v>
      </c>
    </row>
    <row r="14" spans="1:9" x14ac:dyDescent="0.15">
      <c r="B14" s="41" t="s">
        <v>9</v>
      </c>
      <c r="C14" s="45">
        <f>'BLAST-HtgRes'!L$30</f>
        <v>133.97</v>
      </c>
      <c r="D14" s="46">
        <f>'DOE-HtgRes'!L$30</f>
        <v>136.11999999999998</v>
      </c>
      <c r="E14" s="47">
        <f>'SRES-HtgRes'!L$30</f>
        <v>168.34</v>
      </c>
      <c r="F14" s="45">
        <f t="shared" si="1"/>
        <v>133.97</v>
      </c>
      <c r="G14" s="46">
        <f t="shared" si="2"/>
        <v>168.34</v>
      </c>
      <c r="H14" s="92">
        <f t="shared" si="3"/>
        <v>146.14333333333332</v>
      </c>
      <c r="I14" s="97">
        <f t="shared" si="0"/>
        <v>0.23518007435622568</v>
      </c>
    </row>
    <row r="15" spans="1:9" x14ac:dyDescent="0.15">
      <c r="B15" s="41" t="s">
        <v>10</v>
      </c>
      <c r="C15" s="45">
        <f>'BLAST-HtgRes'!M$30</f>
        <v>137.47</v>
      </c>
      <c r="D15" s="46">
        <f>'DOE-HtgRes'!M$30</f>
        <v>142.06</v>
      </c>
      <c r="E15" s="47">
        <f>'SRES-HtgRes'!M$30</f>
        <v>172.55</v>
      </c>
      <c r="F15" s="45">
        <f t="shared" si="1"/>
        <v>137.47</v>
      </c>
      <c r="G15" s="46">
        <f t="shared" si="2"/>
        <v>172.55</v>
      </c>
      <c r="H15" s="92">
        <f t="shared" si="3"/>
        <v>150.69333333333333</v>
      </c>
      <c r="I15" s="97">
        <f t="shared" si="0"/>
        <v>0.23279065652096984</v>
      </c>
    </row>
    <row r="16" spans="1:9" x14ac:dyDescent="0.15">
      <c r="B16" s="41" t="s">
        <v>24</v>
      </c>
      <c r="C16" s="45">
        <f>'BLAST-HtgRes'!N$30</f>
        <v>70.5</v>
      </c>
      <c r="D16" s="46">
        <f>'DOE-HtgRes'!N$30</f>
        <v>67.44</v>
      </c>
      <c r="E16" s="47">
        <f>'SRES-HtgRes'!N$30</f>
        <v>82.92</v>
      </c>
      <c r="F16" s="45">
        <f t="shared" ref="F16:F23" si="4">MIN(C16:E16)</f>
        <v>67.44</v>
      </c>
      <c r="G16" s="46">
        <f t="shared" ref="G16:G23" si="5">MAX(C16:E16)</f>
        <v>82.92</v>
      </c>
      <c r="H16" s="92">
        <f t="shared" ref="H16:H23" si="6">AVERAGE(C16:E16)</f>
        <v>73.62</v>
      </c>
      <c r="I16" s="97">
        <f t="shared" ref="I16:I23" si="7">ABS((G16-F16)/AVERAGE(C16:E16))</f>
        <v>0.21026894865525678</v>
      </c>
    </row>
    <row r="17" spans="2:9" x14ac:dyDescent="0.15">
      <c r="B17" s="41" t="s">
        <v>25</v>
      </c>
      <c r="C17" s="45">
        <f>'BLAST-HtgRes'!O$30</f>
        <v>65.239999999999995</v>
      </c>
      <c r="D17" s="46">
        <f>'DOE-HtgRes'!O$30</f>
        <v>60.119999999999983</v>
      </c>
      <c r="E17" s="47">
        <f>'SRES-HtgRes'!O$30</f>
        <v>73.099999999999994</v>
      </c>
      <c r="F17" s="45">
        <f t="shared" si="4"/>
        <v>60.119999999999983</v>
      </c>
      <c r="G17" s="46">
        <f t="shared" si="5"/>
        <v>73.099999999999994</v>
      </c>
      <c r="H17" s="92">
        <f t="shared" si="6"/>
        <v>66.153333333333322</v>
      </c>
      <c r="I17" s="97">
        <f t="shared" si="7"/>
        <v>0.19621082333971601</v>
      </c>
    </row>
    <row r="18" spans="2:9" x14ac:dyDescent="0.15">
      <c r="B18" s="41" t="s">
        <v>26</v>
      </c>
      <c r="C18" s="45">
        <f>'BLAST-HtgRes'!P$30</f>
        <v>60.050000000000004</v>
      </c>
      <c r="D18" s="46">
        <f>'DOE-HtgRes'!P$30</f>
        <v>56.640000000000008</v>
      </c>
      <c r="E18" s="47">
        <f>'SRES-HtgRes'!P$30</f>
        <v>69.16</v>
      </c>
      <c r="F18" s="45">
        <f t="shared" si="4"/>
        <v>56.640000000000008</v>
      </c>
      <c r="G18" s="46">
        <f t="shared" si="5"/>
        <v>69.16</v>
      </c>
      <c r="H18" s="92">
        <f t="shared" si="6"/>
        <v>61.95000000000001</v>
      </c>
      <c r="I18" s="97">
        <f t="shared" si="7"/>
        <v>0.20209846650524596</v>
      </c>
    </row>
    <row r="19" spans="2:9" x14ac:dyDescent="0.15">
      <c r="B19" s="41" t="s">
        <v>27</v>
      </c>
      <c r="C19" s="45">
        <f>'BLAST-HtgRes'!Q$30</f>
        <v>55.59</v>
      </c>
      <c r="D19" s="46">
        <f>'DOE-HtgRes'!Q$30</f>
        <v>50.12</v>
      </c>
      <c r="E19" s="47">
        <f>'SRES-HtgRes'!Q$30</f>
        <v>61.589999999999996</v>
      </c>
      <c r="F19" s="45">
        <f t="shared" si="4"/>
        <v>50.12</v>
      </c>
      <c r="G19" s="46">
        <f t="shared" si="5"/>
        <v>61.589999999999996</v>
      </c>
      <c r="H19" s="92">
        <f t="shared" si="6"/>
        <v>55.766666666666673</v>
      </c>
      <c r="I19" s="97">
        <f t="shared" si="7"/>
        <v>0.20567842199641359</v>
      </c>
    </row>
    <row r="20" spans="2:9" x14ac:dyDescent="0.15">
      <c r="B20" s="41" t="s">
        <v>28</v>
      </c>
      <c r="C20" s="45">
        <f>'BLAST-HtgRes'!R$30</f>
        <v>91.649999999999991</v>
      </c>
      <c r="D20" s="46">
        <f>'DOE-HtgRes'!R$30</f>
        <v>88.259999999999991</v>
      </c>
      <c r="E20" s="47">
        <f>'SRES-HtgRes'!R$30</f>
        <v>105.94</v>
      </c>
      <c r="F20" s="45">
        <f t="shared" si="4"/>
        <v>88.259999999999991</v>
      </c>
      <c r="G20" s="46">
        <f t="shared" si="5"/>
        <v>105.94</v>
      </c>
      <c r="H20" s="92">
        <f t="shared" si="6"/>
        <v>95.283333333333317</v>
      </c>
      <c r="I20" s="97">
        <f t="shared" si="7"/>
        <v>0.18555186286513917</v>
      </c>
    </row>
    <row r="21" spans="2:9" x14ac:dyDescent="0.15">
      <c r="B21" s="41" t="s">
        <v>29</v>
      </c>
      <c r="C21" s="45">
        <f>'BLAST-HtgRes'!S$30</f>
        <v>92.490000000000009</v>
      </c>
      <c r="D21" s="46">
        <f>'DOE-HtgRes'!S$30</f>
        <v>86.320000000000007</v>
      </c>
      <c r="E21" s="47">
        <f>'SRES-HtgRes'!S$30</f>
        <v>107.67999999999998</v>
      </c>
      <c r="F21" s="45">
        <f t="shared" si="4"/>
        <v>86.320000000000007</v>
      </c>
      <c r="G21" s="46">
        <f t="shared" si="5"/>
        <v>107.67999999999998</v>
      </c>
      <c r="H21" s="92">
        <f t="shared" si="6"/>
        <v>95.49666666666667</v>
      </c>
      <c r="I21" s="97">
        <f t="shared" si="7"/>
        <v>0.22367272854200815</v>
      </c>
    </row>
    <row r="22" spans="2:9" x14ac:dyDescent="0.15">
      <c r="B22" s="41" t="s">
        <v>30</v>
      </c>
      <c r="C22" s="45">
        <f>'BLAST-HtgRes'!T$30</f>
        <v>81.820000000000007</v>
      </c>
      <c r="D22" s="46">
        <f>'DOE-HtgRes'!T$30</f>
        <v>77.72</v>
      </c>
      <c r="E22" s="47">
        <f>'SRES-HtgRes'!T$30</f>
        <v>92.390000000000015</v>
      </c>
      <c r="F22" s="45">
        <f t="shared" si="4"/>
        <v>77.72</v>
      </c>
      <c r="G22" s="46">
        <f t="shared" si="5"/>
        <v>92.390000000000015</v>
      </c>
      <c r="H22" s="92">
        <f t="shared" si="6"/>
        <v>83.976666666666674</v>
      </c>
      <c r="I22" s="97">
        <f t="shared" si="7"/>
        <v>0.17469138252689256</v>
      </c>
    </row>
    <row r="23" spans="2:9" x14ac:dyDescent="0.15">
      <c r="B23" s="41" t="s">
        <v>31</v>
      </c>
      <c r="C23" s="45">
        <f>'BLAST-HtgRes'!U$30</f>
        <v>87.97</v>
      </c>
      <c r="D23" s="46">
        <f>'DOE-HtgRes'!U$30</f>
        <v>82.87</v>
      </c>
      <c r="E23" s="47">
        <f>'SRES-HtgRes'!U$30</f>
        <v>92.100000000000009</v>
      </c>
      <c r="F23" s="45">
        <f t="shared" si="4"/>
        <v>82.87</v>
      </c>
      <c r="G23" s="46">
        <f t="shared" si="5"/>
        <v>92.100000000000009</v>
      </c>
      <c r="H23" s="92">
        <f t="shared" si="6"/>
        <v>87.646666666666661</v>
      </c>
      <c r="I23" s="97">
        <f t="shared" si="7"/>
        <v>0.10530919601429989</v>
      </c>
    </row>
    <row r="24" spans="2:9" x14ac:dyDescent="0.15">
      <c r="B24" s="41" t="s">
        <v>32</v>
      </c>
      <c r="C24" s="45">
        <f>'BLAST-HtgRes'!V$30</f>
        <v>64.910000000000011</v>
      </c>
      <c r="D24" s="46">
        <f>'DOE-HtgRes'!V$30</f>
        <v>61.11</v>
      </c>
      <c r="E24" s="47">
        <f>'SRES-HtgRes'!V$30</f>
        <v>72.58</v>
      </c>
      <c r="F24" s="45">
        <f t="shared" si="1"/>
        <v>61.11</v>
      </c>
      <c r="G24" s="46">
        <f t="shared" si="2"/>
        <v>72.58</v>
      </c>
      <c r="H24" s="92">
        <f t="shared" si="3"/>
        <v>66.2</v>
      </c>
      <c r="I24" s="97">
        <f t="shared" si="0"/>
        <v>0.17326283987915406</v>
      </c>
    </row>
    <row r="25" spans="2:9" x14ac:dyDescent="0.15">
      <c r="B25" s="41" t="s">
        <v>33</v>
      </c>
      <c r="C25" s="45">
        <f>'BLAST-HtgRes'!W$30</f>
        <v>65.010000000000005</v>
      </c>
      <c r="D25" s="46">
        <f>'DOE-HtgRes'!W$30</f>
        <v>60.31</v>
      </c>
      <c r="E25" s="47">
        <f>'SRES-HtgRes'!W$30</f>
        <v>73.47</v>
      </c>
      <c r="F25" s="45">
        <f t="shared" si="1"/>
        <v>60.31</v>
      </c>
      <c r="G25" s="46">
        <f t="shared" si="2"/>
        <v>73.47</v>
      </c>
      <c r="H25" s="92">
        <f t="shared" si="3"/>
        <v>66.263333333333335</v>
      </c>
      <c r="I25" s="97">
        <f t="shared" si="0"/>
        <v>0.19860153931284263</v>
      </c>
    </row>
    <row r="26" spans="2:9" x14ac:dyDescent="0.15">
      <c r="B26" s="41" t="s">
        <v>34</v>
      </c>
      <c r="C26" s="45">
        <f>'BLAST-HtgRes'!X$30</f>
        <v>56.589999999999989</v>
      </c>
      <c r="D26" s="46">
        <f>'DOE-HtgRes'!X$30</f>
        <v>50.379999999999995</v>
      </c>
      <c r="E26" s="47">
        <f>'SRES-HtgRes'!X$30</f>
        <v>62.45</v>
      </c>
      <c r="F26" s="45">
        <f t="shared" si="1"/>
        <v>50.379999999999995</v>
      </c>
      <c r="G26" s="46">
        <f t="shared" si="2"/>
        <v>62.45</v>
      </c>
      <c r="H26" s="92">
        <f t="shared" si="3"/>
        <v>56.473333333333329</v>
      </c>
      <c r="I26" s="97">
        <f t="shared" si="0"/>
        <v>0.21372919371974988</v>
      </c>
    </row>
    <row r="27" spans="2:9" x14ac:dyDescent="0.15">
      <c r="B27" s="59" t="s">
        <v>35</v>
      </c>
      <c r="C27" s="48">
        <f>'BLAST-HtgRes'!Y$30</f>
        <v>60.400000000000006</v>
      </c>
      <c r="D27" s="49">
        <f>'DOE-HtgRes'!Y$30</f>
        <v>51.879999999999995</v>
      </c>
      <c r="E27" s="50">
        <f>'SRES-HtgRes'!Y$30</f>
        <v>65.300000000000011</v>
      </c>
      <c r="F27" s="48">
        <f t="shared" si="1"/>
        <v>51.879999999999995</v>
      </c>
      <c r="G27" s="49">
        <f t="shared" si="2"/>
        <v>65.300000000000011</v>
      </c>
      <c r="H27" s="93">
        <f t="shared" si="3"/>
        <v>59.193333333333335</v>
      </c>
      <c r="I27" s="98">
        <f t="shared" si="0"/>
        <v>0.22671472012614061</v>
      </c>
    </row>
    <row r="28" spans="2:9" x14ac:dyDescent="0.15">
      <c r="B28" s="100" t="s">
        <v>150</v>
      </c>
      <c r="I28" s="56"/>
    </row>
    <row r="29" spans="2:9" x14ac:dyDescent="0.15">
      <c r="B29" s="58"/>
      <c r="I29" s="56"/>
    </row>
    <row r="30" spans="2:9" ht="25.5" customHeight="1" x14ac:dyDescent="0.15">
      <c r="B30" s="159" t="s">
        <v>206</v>
      </c>
      <c r="C30" s="160"/>
      <c r="D30" s="160"/>
      <c r="E30" s="160"/>
      <c r="F30" s="160"/>
      <c r="G30" s="160"/>
      <c r="H30" s="160"/>
      <c r="I30" s="160"/>
    </row>
    <row r="31" spans="2:9" x14ac:dyDescent="0.15">
      <c r="B31" s="161" t="s">
        <v>128</v>
      </c>
      <c r="C31" s="162"/>
      <c r="D31" s="162"/>
      <c r="E31" s="163"/>
      <c r="F31" s="161" t="s">
        <v>98</v>
      </c>
      <c r="G31" s="162"/>
      <c r="H31" s="162"/>
      <c r="I31" s="99"/>
    </row>
    <row r="32" spans="2:9" ht="27.5" customHeight="1" x14ac:dyDescent="0.15">
      <c r="B32" s="66" t="s">
        <v>109</v>
      </c>
      <c r="C32" s="42" t="s">
        <v>96</v>
      </c>
      <c r="D32" s="43" t="s">
        <v>97</v>
      </c>
      <c r="E32" s="44" t="s">
        <v>47</v>
      </c>
      <c r="F32" s="42" t="s">
        <v>94</v>
      </c>
      <c r="G32" s="43" t="s">
        <v>95</v>
      </c>
      <c r="H32" s="91" t="s">
        <v>48</v>
      </c>
      <c r="I32" s="96" t="s">
        <v>149</v>
      </c>
    </row>
    <row r="33" spans="2:9" x14ac:dyDescent="0.15">
      <c r="B33" s="67" t="s">
        <v>57</v>
      </c>
      <c r="C33" s="45">
        <f>C6-C5</f>
        <v>24.010000000000012</v>
      </c>
      <c r="D33" s="46">
        <f>D6-D5</f>
        <v>23.39</v>
      </c>
      <c r="E33" s="47">
        <f>E6-E5</f>
        <v>24.14</v>
      </c>
      <c r="F33" s="45">
        <f>MIN(C33:E33)</f>
        <v>23.39</v>
      </c>
      <c r="G33" s="46">
        <f>MAX(C33:E33)</f>
        <v>24.14</v>
      </c>
      <c r="H33" s="92">
        <f>AVERAGE(C33:E33)</f>
        <v>23.846666666666675</v>
      </c>
      <c r="I33" s="97">
        <f t="shared" ref="I33:I54" si="8">ABS((G33-F33)/AVERAGE(C33:E33))</f>
        <v>3.145093653899915E-2</v>
      </c>
    </row>
    <row r="34" spans="2:9" x14ac:dyDescent="0.15">
      <c r="B34" s="67" t="s">
        <v>58</v>
      </c>
      <c r="C34" s="45">
        <f>C7-C5</f>
        <v>-11.670000000000009</v>
      </c>
      <c r="D34" s="46">
        <f>D7-D5</f>
        <v>-12.899999999999999</v>
      </c>
      <c r="E34" s="47">
        <f>E7-E5</f>
        <v>-14.570000000000007</v>
      </c>
      <c r="F34" s="45">
        <f t="shared" ref="F34:F54" si="9">MIN(C34:E34)</f>
        <v>-14.570000000000007</v>
      </c>
      <c r="G34" s="46">
        <f t="shared" ref="G34:G54" si="10">MAX(C34:E34)</f>
        <v>-11.670000000000009</v>
      </c>
      <c r="H34" s="92">
        <f t="shared" ref="H34:H54" si="11">AVERAGE(C34:E34)</f>
        <v>-13.046666666666672</v>
      </c>
      <c r="I34" s="97">
        <f t="shared" si="8"/>
        <v>0.22227899846704119</v>
      </c>
    </row>
    <row r="35" spans="2:9" x14ac:dyDescent="0.15">
      <c r="B35" s="67" t="s">
        <v>49</v>
      </c>
      <c r="C35" s="45">
        <f>C8-C5</f>
        <v>-15.590000000000011</v>
      </c>
      <c r="D35" s="46">
        <f>D8-D5</f>
        <v>-12.160000000000011</v>
      </c>
      <c r="E35" s="47">
        <f>E8-E5</f>
        <v>-22.409999999999997</v>
      </c>
      <c r="F35" s="45">
        <f t="shared" si="9"/>
        <v>-22.409999999999997</v>
      </c>
      <c r="G35" s="46">
        <f t="shared" si="10"/>
        <v>-12.160000000000011</v>
      </c>
      <c r="H35" s="92">
        <f t="shared" si="11"/>
        <v>-16.720000000000006</v>
      </c>
      <c r="I35" s="97">
        <f t="shared" si="8"/>
        <v>0.61303827751196061</v>
      </c>
    </row>
    <row r="36" spans="2:9" x14ac:dyDescent="0.15">
      <c r="B36" s="67" t="s">
        <v>50</v>
      </c>
      <c r="C36" s="45">
        <f>C9-C5</f>
        <v>-12.790000000000013</v>
      </c>
      <c r="D36" s="46">
        <f>D9-D5</f>
        <v>-10.749999999999993</v>
      </c>
      <c r="E36" s="47">
        <f>E9-E5</f>
        <v>-19.910000000000004</v>
      </c>
      <c r="F36" s="45">
        <f t="shared" si="9"/>
        <v>-19.910000000000004</v>
      </c>
      <c r="G36" s="46">
        <f t="shared" si="10"/>
        <v>-10.749999999999993</v>
      </c>
      <c r="H36" s="92">
        <f t="shared" si="11"/>
        <v>-14.483333333333336</v>
      </c>
      <c r="I36" s="97">
        <f t="shared" si="8"/>
        <v>0.63245109321058746</v>
      </c>
    </row>
    <row r="37" spans="2:9" x14ac:dyDescent="0.15">
      <c r="B37" s="67" t="s">
        <v>51</v>
      </c>
      <c r="C37" s="45">
        <f>C10-C5</f>
        <v>-7.0100000000000051</v>
      </c>
      <c r="D37" s="46">
        <f>D10-D5</f>
        <v>-8.519999999999996</v>
      </c>
      <c r="E37" s="47">
        <f>E10-E5</f>
        <v>-8.3599999999999852</v>
      </c>
      <c r="F37" s="45">
        <f t="shared" si="9"/>
        <v>-8.519999999999996</v>
      </c>
      <c r="G37" s="46">
        <f t="shared" si="10"/>
        <v>-7.0100000000000051</v>
      </c>
      <c r="H37" s="92">
        <f t="shared" si="11"/>
        <v>-7.9633333333333285</v>
      </c>
      <c r="I37" s="97">
        <f t="shared" si="8"/>
        <v>0.18961908748430203</v>
      </c>
    </row>
    <row r="38" spans="2:9" x14ac:dyDescent="0.15">
      <c r="B38" s="67" t="s">
        <v>52</v>
      </c>
      <c r="C38" s="45">
        <f>C11-C10</f>
        <v>2.4600000000000009</v>
      </c>
      <c r="D38" s="46">
        <f>D11-D10</f>
        <v>2.8200000000000003</v>
      </c>
      <c r="E38" s="47">
        <f>E11-E10</f>
        <v>2.8699999999999761</v>
      </c>
      <c r="F38" s="45">
        <f t="shared" si="9"/>
        <v>2.4600000000000009</v>
      </c>
      <c r="G38" s="46">
        <f t="shared" si="10"/>
        <v>2.8699999999999761</v>
      </c>
      <c r="H38" s="92">
        <f t="shared" si="11"/>
        <v>2.7166666666666592</v>
      </c>
      <c r="I38" s="97">
        <f t="shared" si="8"/>
        <v>0.15092024539876431</v>
      </c>
    </row>
    <row r="39" spans="2:9" x14ac:dyDescent="0.15">
      <c r="B39" s="67" t="s">
        <v>53</v>
      </c>
      <c r="C39" s="45">
        <f>C12-C5</f>
        <v>0.96000000000000085</v>
      </c>
      <c r="D39" s="46">
        <f>D12-D5</f>
        <v>0.28999999999999915</v>
      </c>
      <c r="E39" s="47">
        <f>E12-E5</f>
        <v>1.1199999999999903</v>
      </c>
      <c r="F39" s="45">
        <f t="shared" si="9"/>
        <v>0.28999999999999915</v>
      </c>
      <c r="G39" s="46">
        <f t="shared" si="10"/>
        <v>1.1199999999999903</v>
      </c>
      <c r="H39" s="92">
        <f t="shared" si="11"/>
        <v>0.78999999999999682</v>
      </c>
      <c r="I39" s="97">
        <f t="shared" si="8"/>
        <v>1.0506329113923982</v>
      </c>
    </row>
    <row r="40" spans="2:9" x14ac:dyDescent="0.15">
      <c r="B40" s="67" t="s">
        <v>54</v>
      </c>
      <c r="C40" s="45">
        <f>C13-C5</f>
        <v>11.119999999999983</v>
      </c>
      <c r="D40" s="46">
        <f>D13-D5</f>
        <v>13.649999999999991</v>
      </c>
      <c r="E40" s="47">
        <f>E13-E5</f>
        <v>13.069999999999993</v>
      </c>
      <c r="F40" s="45">
        <f t="shared" si="9"/>
        <v>11.119999999999983</v>
      </c>
      <c r="G40" s="46">
        <f t="shared" si="10"/>
        <v>13.649999999999991</v>
      </c>
      <c r="H40" s="92">
        <f t="shared" si="11"/>
        <v>12.613333333333323</v>
      </c>
      <c r="I40" s="97">
        <f t="shared" si="8"/>
        <v>0.20058139534883804</v>
      </c>
    </row>
    <row r="41" spans="2:9" x14ac:dyDescent="0.15">
      <c r="B41" s="67" t="s">
        <v>55</v>
      </c>
      <c r="C41" s="45">
        <f>C14-C5</f>
        <v>72.03</v>
      </c>
      <c r="D41" s="46">
        <f>D14-D5</f>
        <v>78.119999999999976</v>
      </c>
      <c r="E41" s="47">
        <f>E14-E5</f>
        <v>95.95</v>
      </c>
      <c r="F41" s="45">
        <f t="shared" si="9"/>
        <v>72.03</v>
      </c>
      <c r="G41" s="46">
        <f t="shared" si="10"/>
        <v>95.95</v>
      </c>
      <c r="H41" s="92">
        <f t="shared" si="11"/>
        <v>82.033333333333317</v>
      </c>
      <c r="I41" s="97">
        <f t="shared" si="8"/>
        <v>0.29158878504672903</v>
      </c>
    </row>
    <row r="42" spans="2:9" x14ac:dyDescent="0.15">
      <c r="B42" s="67" t="s">
        <v>56</v>
      </c>
      <c r="C42" s="65">
        <f>C15-C14</f>
        <v>3.5</v>
      </c>
      <c r="D42" s="46">
        <f>D15-D14</f>
        <v>5.9400000000000261</v>
      </c>
      <c r="E42" s="148">
        <f>E15-E14</f>
        <v>4.210000000000008</v>
      </c>
      <c r="F42" s="45">
        <f t="shared" si="9"/>
        <v>3.5</v>
      </c>
      <c r="G42" s="46">
        <f t="shared" si="10"/>
        <v>5.9400000000000261</v>
      </c>
      <c r="H42" s="92">
        <f t="shared" si="11"/>
        <v>4.5500000000000114</v>
      </c>
      <c r="I42" s="97">
        <f t="shared" si="8"/>
        <v>0.53626373626374069</v>
      </c>
    </row>
    <row r="43" spans="2:9" x14ac:dyDescent="0.15">
      <c r="B43" s="67" t="s">
        <v>195</v>
      </c>
      <c r="C43" s="65">
        <f>C16-C5</f>
        <v>8.5599999999999952</v>
      </c>
      <c r="D43" s="46">
        <f>D16-D5</f>
        <v>9.4399999999999977</v>
      </c>
      <c r="E43" s="149">
        <f>E16-E5</f>
        <v>10.530000000000001</v>
      </c>
      <c r="F43" s="45">
        <f t="shared" ref="F43:F50" si="12">MIN(C43:E43)</f>
        <v>8.5599999999999952</v>
      </c>
      <c r="G43" s="46">
        <f t="shared" ref="G43:G50" si="13">MAX(C43:E43)</f>
        <v>10.530000000000001</v>
      </c>
      <c r="H43" s="92">
        <f t="shared" ref="H43:H50" si="14">AVERAGE(C43:E43)</f>
        <v>9.509999999999998</v>
      </c>
      <c r="I43" s="97">
        <f t="shared" ref="I43:I50" si="15">ABS((G43-F43)/AVERAGE(C43:E43))</f>
        <v>0.20715036803364947</v>
      </c>
    </row>
    <row r="44" spans="2:9" x14ac:dyDescent="0.15">
      <c r="B44" s="67" t="s">
        <v>184</v>
      </c>
      <c r="C44" s="65">
        <f>C17-C5</f>
        <v>3.2999999999999901</v>
      </c>
      <c r="D44" s="46">
        <f>D17-D5</f>
        <v>2.1199999999999832</v>
      </c>
      <c r="E44" s="149">
        <f>E17-E5</f>
        <v>0.70999999999999375</v>
      </c>
      <c r="F44" s="45">
        <f t="shared" si="12"/>
        <v>0.70999999999999375</v>
      </c>
      <c r="G44" s="46">
        <f t="shared" si="13"/>
        <v>3.2999999999999901</v>
      </c>
      <c r="H44" s="92">
        <f t="shared" si="14"/>
        <v>2.0433333333333223</v>
      </c>
      <c r="I44" s="97">
        <f t="shared" si="15"/>
        <v>1.267536704730837</v>
      </c>
    </row>
    <row r="45" spans="2:9" x14ac:dyDescent="0.15">
      <c r="B45" s="67" t="s">
        <v>185</v>
      </c>
      <c r="C45" s="65">
        <f t="shared" ref="C45:E46" si="16">C16-C18</f>
        <v>10.449999999999996</v>
      </c>
      <c r="D45" s="46">
        <f t="shared" si="16"/>
        <v>10.79999999999999</v>
      </c>
      <c r="E45" s="149">
        <f t="shared" si="16"/>
        <v>13.760000000000005</v>
      </c>
      <c r="F45" s="45">
        <f t="shared" si="12"/>
        <v>10.449999999999996</v>
      </c>
      <c r="G45" s="46">
        <f t="shared" si="13"/>
        <v>13.760000000000005</v>
      </c>
      <c r="H45" s="92">
        <f t="shared" si="14"/>
        <v>11.669999999999996</v>
      </c>
      <c r="I45" s="97">
        <f t="shared" si="15"/>
        <v>0.28363324764353132</v>
      </c>
    </row>
    <row r="46" spans="2:9" x14ac:dyDescent="0.15">
      <c r="B46" s="67" t="s">
        <v>186</v>
      </c>
      <c r="C46" s="65">
        <f t="shared" si="16"/>
        <v>9.6499999999999915</v>
      </c>
      <c r="D46" s="46">
        <f t="shared" si="16"/>
        <v>9.9999999999999858</v>
      </c>
      <c r="E46" s="149">
        <f t="shared" si="16"/>
        <v>11.509999999999998</v>
      </c>
      <c r="F46" s="45">
        <f t="shared" si="12"/>
        <v>9.6499999999999915</v>
      </c>
      <c r="G46" s="46">
        <f t="shared" si="13"/>
        <v>11.509999999999998</v>
      </c>
      <c r="H46" s="92">
        <f t="shared" si="14"/>
        <v>10.386666666666658</v>
      </c>
      <c r="I46" s="97">
        <f t="shared" si="15"/>
        <v>0.1790757381258031</v>
      </c>
    </row>
    <row r="47" spans="2:9" x14ac:dyDescent="0.15">
      <c r="B47" s="67" t="s">
        <v>187</v>
      </c>
      <c r="C47" s="65">
        <f>C20-C5</f>
        <v>29.709999999999987</v>
      </c>
      <c r="D47" s="46">
        <f>D20-D5</f>
        <v>30.259999999999991</v>
      </c>
      <c r="E47" s="149">
        <f>E20-E5</f>
        <v>33.549999999999997</v>
      </c>
      <c r="F47" s="45">
        <f t="shared" si="12"/>
        <v>29.709999999999987</v>
      </c>
      <c r="G47" s="46">
        <f t="shared" si="13"/>
        <v>33.549999999999997</v>
      </c>
      <c r="H47" s="92">
        <f t="shared" si="14"/>
        <v>31.173333333333328</v>
      </c>
      <c r="I47" s="97">
        <f t="shared" si="15"/>
        <v>0.1231822070145427</v>
      </c>
    </row>
    <row r="48" spans="2:9" x14ac:dyDescent="0.15">
      <c r="B48" s="67" t="s">
        <v>188</v>
      </c>
      <c r="C48" s="65">
        <f>C21-C5</f>
        <v>30.550000000000004</v>
      </c>
      <c r="D48" s="46">
        <f>D21-D5</f>
        <v>28.320000000000007</v>
      </c>
      <c r="E48" s="149">
        <f>E21-E5</f>
        <v>35.289999999999978</v>
      </c>
      <c r="F48" s="45">
        <f t="shared" si="12"/>
        <v>28.320000000000007</v>
      </c>
      <c r="G48" s="46">
        <f t="shared" si="13"/>
        <v>35.289999999999978</v>
      </c>
      <c r="H48" s="92">
        <f t="shared" si="14"/>
        <v>31.386666666666667</v>
      </c>
      <c r="I48" s="97">
        <f t="shared" si="15"/>
        <v>0.22206881903143491</v>
      </c>
    </row>
    <row r="49" spans="2:9" x14ac:dyDescent="0.15">
      <c r="B49" s="67" t="s">
        <v>189</v>
      </c>
      <c r="C49" s="65">
        <f>C22-C5</f>
        <v>19.880000000000003</v>
      </c>
      <c r="D49" s="46">
        <f>D22-D5</f>
        <v>19.72</v>
      </c>
      <c r="E49" s="149">
        <f>E22-E5</f>
        <v>20.000000000000014</v>
      </c>
      <c r="F49" s="45">
        <f t="shared" si="12"/>
        <v>19.72</v>
      </c>
      <c r="G49" s="46">
        <f t="shared" si="13"/>
        <v>20.000000000000014</v>
      </c>
      <c r="H49" s="92">
        <f t="shared" si="14"/>
        <v>19.866666666666671</v>
      </c>
      <c r="I49" s="97">
        <f t="shared" si="15"/>
        <v>1.4093959731544394E-2</v>
      </c>
    </row>
    <row r="50" spans="2:9" x14ac:dyDescent="0.15">
      <c r="B50" s="67" t="s">
        <v>190</v>
      </c>
      <c r="C50" s="65">
        <f>C23-C5</f>
        <v>26.029999999999994</v>
      </c>
      <c r="D50" s="46">
        <f>D23-D5</f>
        <v>24.870000000000005</v>
      </c>
      <c r="E50" s="149">
        <f>E23-E5</f>
        <v>19.710000000000008</v>
      </c>
      <c r="F50" s="45">
        <f t="shared" si="12"/>
        <v>19.710000000000008</v>
      </c>
      <c r="G50" s="46">
        <f t="shared" si="13"/>
        <v>26.029999999999994</v>
      </c>
      <c r="H50" s="92">
        <f t="shared" si="14"/>
        <v>23.536666666666672</v>
      </c>
      <c r="I50" s="97">
        <f t="shared" si="15"/>
        <v>0.26851720719444772</v>
      </c>
    </row>
    <row r="51" spans="2:9" x14ac:dyDescent="0.15">
      <c r="B51" s="67" t="s">
        <v>191</v>
      </c>
      <c r="C51" s="65">
        <f>C20-C24</f>
        <v>26.739999999999981</v>
      </c>
      <c r="D51" s="46">
        <f>D20-D24</f>
        <v>27.149999999999991</v>
      </c>
      <c r="E51" s="149">
        <f>E20-E24</f>
        <v>33.36</v>
      </c>
      <c r="F51" s="45">
        <f t="shared" si="9"/>
        <v>26.739999999999981</v>
      </c>
      <c r="G51" s="46">
        <f t="shared" si="10"/>
        <v>33.36</v>
      </c>
      <c r="H51" s="92">
        <f t="shared" si="11"/>
        <v>29.083333333333325</v>
      </c>
      <c r="I51" s="97">
        <f t="shared" si="8"/>
        <v>0.22762177650429871</v>
      </c>
    </row>
    <row r="52" spans="2:9" x14ac:dyDescent="0.15">
      <c r="B52" s="67" t="s">
        <v>192</v>
      </c>
      <c r="C52" s="65">
        <f t="shared" ref="C52:E54" si="17">C21-C25</f>
        <v>27.480000000000004</v>
      </c>
      <c r="D52" s="46">
        <f t="shared" si="17"/>
        <v>26.010000000000005</v>
      </c>
      <c r="E52" s="149">
        <f t="shared" si="17"/>
        <v>34.20999999999998</v>
      </c>
      <c r="F52" s="45">
        <f t="shared" si="9"/>
        <v>26.010000000000005</v>
      </c>
      <c r="G52" s="46">
        <f t="shared" si="10"/>
        <v>34.20999999999998</v>
      </c>
      <c r="H52" s="92">
        <f t="shared" si="11"/>
        <v>29.233333333333331</v>
      </c>
      <c r="I52" s="97">
        <f t="shared" si="8"/>
        <v>0.28050171037628191</v>
      </c>
    </row>
    <row r="53" spans="2:9" x14ac:dyDescent="0.15">
      <c r="B53" s="67" t="s">
        <v>193</v>
      </c>
      <c r="C53" s="65">
        <f t="shared" si="17"/>
        <v>25.230000000000018</v>
      </c>
      <c r="D53" s="46">
        <f t="shared" si="17"/>
        <v>27.340000000000003</v>
      </c>
      <c r="E53" s="149">
        <f t="shared" si="17"/>
        <v>29.940000000000012</v>
      </c>
      <c r="F53" s="45">
        <f t="shared" si="9"/>
        <v>25.230000000000018</v>
      </c>
      <c r="G53" s="46">
        <f t="shared" si="10"/>
        <v>29.940000000000012</v>
      </c>
      <c r="H53" s="92">
        <f t="shared" si="11"/>
        <v>27.503333333333345</v>
      </c>
      <c r="I53" s="97">
        <f t="shared" si="8"/>
        <v>0.17125196945824719</v>
      </c>
    </row>
    <row r="54" spans="2:9" x14ac:dyDescent="0.15">
      <c r="B54" s="68" t="s">
        <v>194</v>
      </c>
      <c r="C54" s="147">
        <f t="shared" si="17"/>
        <v>27.569999999999993</v>
      </c>
      <c r="D54" s="49">
        <f t="shared" si="17"/>
        <v>30.990000000000009</v>
      </c>
      <c r="E54" s="150">
        <f t="shared" si="17"/>
        <v>26.799999999999997</v>
      </c>
      <c r="F54" s="48">
        <f t="shared" si="9"/>
        <v>26.799999999999997</v>
      </c>
      <c r="G54" s="49">
        <f t="shared" si="10"/>
        <v>30.990000000000009</v>
      </c>
      <c r="H54" s="93">
        <f t="shared" si="11"/>
        <v>28.453333333333333</v>
      </c>
      <c r="I54" s="98">
        <f t="shared" si="8"/>
        <v>0.14725866916588609</v>
      </c>
    </row>
    <row r="55" spans="2:9" x14ac:dyDescent="0.15">
      <c r="B55" s="100" t="s">
        <v>150</v>
      </c>
      <c r="I55" s="56"/>
    </row>
    <row r="56" spans="2:9" x14ac:dyDescent="0.15">
      <c r="B56" s="58"/>
      <c r="I56" s="56"/>
    </row>
    <row r="57" spans="2:9" ht="25.5" customHeight="1" x14ac:dyDescent="0.15">
      <c r="B57" s="159" t="s">
        <v>207</v>
      </c>
      <c r="C57" s="160"/>
      <c r="D57" s="160"/>
      <c r="E57" s="160"/>
      <c r="F57" s="160"/>
      <c r="G57" s="160"/>
      <c r="H57" s="160"/>
      <c r="I57" s="160"/>
    </row>
    <row r="58" spans="2:9" x14ac:dyDescent="0.15">
      <c r="B58" s="161" t="s">
        <v>128</v>
      </c>
      <c r="C58" s="162"/>
      <c r="D58" s="162"/>
      <c r="E58" s="163"/>
      <c r="F58" s="161" t="s">
        <v>98</v>
      </c>
      <c r="G58" s="162"/>
      <c r="H58" s="162"/>
      <c r="I58" s="99"/>
    </row>
    <row r="59" spans="2:9" ht="27.5" customHeight="1" x14ac:dyDescent="0.15">
      <c r="B59" s="40" t="s">
        <v>108</v>
      </c>
      <c r="C59" s="42" t="s">
        <v>96</v>
      </c>
      <c r="D59" s="43" t="s">
        <v>97</v>
      </c>
      <c r="E59" s="44" t="s">
        <v>47</v>
      </c>
      <c r="F59" s="42" t="s">
        <v>94</v>
      </c>
      <c r="G59" s="43" t="s">
        <v>95</v>
      </c>
      <c r="H59" s="91" t="s">
        <v>48</v>
      </c>
      <c r="I59" s="96" t="s">
        <v>149</v>
      </c>
    </row>
    <row r="60" spans="2:9" x14ac:dyDescent="0.15">
      <c r="B60" s="41" t="s">
        <v>36</v>
      </c>
      <c r="C60" s="45">
        <f>'BLAST-ClgRes'!C$30</f>
        <v>54.660000000000004</v>
      </c>
      <c r="D60" s="46">
        <f>'DOE-ClgRes'!C$30</f>
        <v>60.800000000000004</v>
      </c>
      <c r="E60" s="47">
        <f>'SRES-ClgRes'!C$30</f>
        <v>59.32</v>
      </c>
      <c r="F60" s="45">
        <f>MIN(C60:E60)</f>
        <v>54.660000000000004</v>
      </c>
      <c r="G60" s="46">
        <f>MAX(C60:E60)</f>
        <v>60.800000000000004</v>
      </c>
      <c r="H60" s="92">
        <f>AVERAGE(C60:E60)</f>
        <v>58.26</v>
      </c>
      <c r="I60" s="97">
        <f t="shared" ref="I60:I70" si="18">ABS((G60-F60)/AVERAGE(C60:E60))</f>
        <v>0.10538963268108481</v>
      </c>
    </row>
    <row r="61" spans="2:9" x14ac:dyDescent="0.15">
      <c r="B61" s="41" t="s">
        <v>37</v>
      </c>
      <c r="C61" s="45">
        <f>'BLAST-ClgRes'!D$30</f>
        <v>57.709999999999994</v>
      </c>
      <c r="D61" s="46">
        <f>'DOE-ClgRes'!D$30</f>
        <v>63.82</v>
      </c>
      <c r="E61" s="47">
        <f>'SRES-ClgRes'!D$30</f>
        <v>63.18</v>
      </c>
      <c r="F61" s="45">
        <f t="shared" ref="F61:F70" si="19">MIN(C61:E61)</f>
        <v>57.709999999999994</v>
      </c>
      <c r="G61" s="46">
        <f t="shared" ref="G61:G70" si="20">MAX(C61:E61)</f>
        <v>63.82</v>
      </c>
      <c r="H61" s="92">
        <f t="shared" ref="H61:H70" si="21">AVERAGE(C61:E61)</f>
        <v>61.57</v>
      </c>
      <c r="I61" s="97">
        <f t="shared" si="18"/>
        <v>9.9236641221374156E-2</v>
      </c>
    </row>
    <row r="62" spans="2:9" x14ac:dyDescent="0.15">
      <c r="B62" s="41" t="s">
        <v>38</v>
      </c>
      <c r="C62" s="45">
        <f>'BLAST-ClgRes'!E$30</f>
        <v>51.36</v>
      </c>
      <c r="D62" s="46">
        <f>'DOE-ClgRes'!E$30</f>
        <v>56.14</v>
      </c>
      <c r="E62" s="47">
        <f>'SRES-ClgRes'!E$30</f>
        <v>55.01</v>
      </c>
      <c r="F62" s="45">
        <f t="shared" si="19"/>
        <v>51.36</v>
      </c>
      <c r="G62" s="46">
        <f t="shared" si="20"/>
        <v>56.14</v>
      </c>
      <c r="H62" s="92">
        <f t="shared" si="21"/>
        <v>54.169999999999995</v>
      </c>
      <c r="I62" s="97">
        <f t="shared" si="18"/>
        <v>8.8240723647775549E-2</v>
      </c>
    </row>
    <row r="63" spans="2:9" x14ac:dyDescent="0.15">
      <c r="B63" s="41" t="s">
        <v>39</v>
      </c>
      <c r="C63" s="45">
        <f>'BLAST-ClgRes'!F$30</f>
        <v>36.96</v>
      </c>
      <c r="D63" s="46">
        <f>'DOE-ClgRes'!F$30</f>
        <v>41.25</v>
      </c>
      <c r="E63" s="47">
        <f>'SRES-ClgRes'!F$30</f>
        <v>38.93</v>
      </c>
      <c r="F63" s="45">
        <f t="shared" si="19"/>
        <v>36.96</v>
      </c>
      <c r="G63" s="46">
        <f t="shared" si="20"/>
        <v>41.25</v>
      </c>
      <c r="H63" s="92">
        <f t="shared" si="21"/>
        <v>39.046666666666674</v>
      </c>
      <c r="I63" s="97">
        <f t="shared" si="18"/>
        <v>0.10986853337886286</v>
      </c>
    </row>
    <row r="64" spans="2:9" x14ac:dyDescent="0.15">
      <c r="B64" s="41" t="s">
        <v>40</v>
      </c>
      <c r="C64" s="45">
        <f>'BLAST-ClgRes'!G$30</f>
        <v>23.52</v>
      </c>
      <c r="D64" s="46">
        <f>'DOE-ClgRes'!G$30</f>
        <v>26.54</v>
      </c>
      <c r="E64" s="47">
        <f>'SRES-ClgRes'!G$30</f>
        <v>24.64</v>
      </c>
      <c r="F64" s="45">
        <f t="shared" si="19"/>
        <v>23.52</v>
      </c>
      <c r="G64" s="46">
        <f t="shared" si="20"/>
        <v>26.54</v>
      </c>
      <c r="H64" s="92">
        <f t="shared" si="21"/>
        <v>24.900000000000002</v>
      </c>
      <c r="I64" s="97">
        <f t="shared" si="18"/>
        <v>0.12128514056224897</v>
      </c>
    </row>
    <row r="65" spans="2:9" x14ac:dyDescent="0.15">
      <c r="B65" s="41" t="s">
        <v>41</v>
      </c>
      <c r="C65" s="45">
        <f>'BLAST-ClgRes'!H$30</f>
        <v>67.72999999999999</v>
      </c>
      <c r="D65" s="46">
        <f>'DOE-ClgRes'!H$30</f>
        <v>77.349999999999994</v>
      </c>
      <c r="E65" s="47">
        <f>'SRES-ClgRes'!H$30</f>
        <v>72.03</v>
      </c>
      <c r="F65" s="45">
        <f t="shared" si="19"/>
        <v>67.72999999999999</v>
      </c>
      <c r="G65" s="46">
        <f t="shared" si="20"/>
        <v>77.349999999999994</v>
      </c>
      <c r="H65" s="92">
        <f t="shared" si="21"/>
        <v>72.36999999999999</v>
      </c>
      <c r="I65" s="97">
        <f t="shared" si="18"/>
        <v>0.1329280088434435</v>
      </c>
    </row>
    <row r="66" spans="2:9" x14ac:dyDescent="0.15">
      <c r="B66" s="41" t="s">
        <v>42</v>
      </c>
      <c r="C66" s="45">
        <f>'BLAST-ClgRes'!I$30</f>
        <v>54.089999999999996</v>
      </c>
      <c r="D66" s="46">
        <f>'DOE-ClgRes'!I$30</f>
        <v>59.059999999999988</v>
      </c>
      <c r="E66" s="47">
        <f>'SRES-ClgRes'!I$30</f>
        <v>57.510000000000005</v>
      </c>
      <c r="F66" s="45">
        <f t="shared" si="19"/>
        <v>54.089999999999996</v>
      </c>
      <c r="G66" s="46">
        <f t="shared" si="20"/>
        <v>59.059999999999988</v>
      </c>
      <c r="H66" s="92">
        <f t="shared" si="21"/>
        <v>56.886666666666656</v>
      </c>
      <c r="I66" s="97">
        <f t="shared" si="18"/>
        <v>8.7366694011484697E-2</v>
      </c>
    </row>
    <row r="67" spans="2:9" x14ac:dyDescent="0.15">
      <c r="B67" s="41" t="s">
        <v>43</v>
      </c>
      <c r="C67" s="45">
        <f>'BLAST-ClgRes'!J$30</f>
        <v>62.62</v>
      </c>
      <c r="D67" s="46">
        <f>'DOE-ClgRes'!J$30</f>
        <v>68.69</v>
      </c>
      <c r="E67" s="47">
        <f>'SRES-ClgRes'!J$30</f>
        <v>67.62</v>
      </c>
      <c r="F67" s="45">
        <f t="shared" si="19"/>
        <v>62.62</v>
      </c>
      <c r="G67" s="46">
        <f t="shared" si="20"/>
        <v>68.69</v>
      </c>
      <c r="H67" s="92">
        <f t="shared" si="21"/>
        <v>66.31</v>
      </c>
      <c r="I67" s="97">
        <f t="shared" si="18"/>
        <v>9.1539737596139342E-2</v>
      </c>
    </row>
    <row r="68" spans="2:9" x14ac:dyDescent="0.15">
      <c r="B68" s="41" t="s">
        <v>44</v>
      </c>
      <c r="C68" s="45">
        <f>'BLAST-ClgRes'!K$30</f>
        <v>45.83</v>
      </c>
      <c r="D68" s="46">
        <f>'DOE-ClgRes'!K$30</f>
        <v>49.08</v>
      </c>
      <c r="E68" s="47">
        <f>'SRES-ClgRes'!K$30</f>
        <v>49.3</v>
      </c>
      <c r="F68" s="45">
        <f t="shared" si="19"/>
        <v>45.83</v>
      </c>
      <c r="G68" s="46">
        <f t="shared" si="20"/>
        <v>49.3</v>
      </c>
      <c r="H68" s="92">
        <f t="shared" si="21"/>
        <v>48.069999999999993</v>
      </c>
      <c r="I68" s="97">
        <f t="shared" si="18"/>
        <v>7.2186394840857065E-2</v>
      </c>
    </row>
    <row r="69" spans="2:9" x14ac:dyDescent="0.15">
      <c r="B69" s="41" t="s">
        <v>45</v>
      </c>
      <c r="C69" s="45">
        <f>'BLAST-ClgRes'!L$30</f>
        <v>65.709999999999994</v>
      </c>
      <c r="D69" s="46">
        <f>'DOE-ClgRes'!L$30</f>
        <v>73.100000000000009</v>
      </c>
      <c r="E69" s="47">
        <f>'SRES-ClgRes'!L$30</f>
        <v>76.710000000000008</v>
      </c>
      <c r="F69" s="45">
        <f t="shared" si="19"/>
        <v>65.709999999999994</v>
      </c>
      <c r="G69" s="46">
        <f t="shared" si="20"/>
        <v>76.710000000000008</v>
      </c>
      <c r="H69" s="92">
        <f t="shared" si="21"/>
        <v>71.84</v>
      </c>
      <c r="I69" s="97">
        <f t="shared" si="18"/>
        <v>0.15311804008908705</v>
      </c>
    </row>
    <row r="70" spans="2:9" x14ac:dyDescent="0.15">
      <c r="B70" s="59" t="s">
        <v>46</v>
      </c>
      <c r="C70" s="48">
        <f>'BLAST-ClgRes'!M$30</f>
        <v>59.609999999999992</v>
      </c>
      <c r="D70" s="49">
        <f>'DOE-ClgRes'!M$30</f>
        <v>62.239999999999995</v>
      </c>
      <c r="E70" s="50">
        <f>'SRES-ClgRes'!M$30</f>
        <v>70.570000000000007</v>
      </c>
      <c r="F70" s="48">
        <f t="shared" si="19"/>
        <v>59.609999999999992</v>
      </c>
      <c r="G70" s="49">
        <f t="shared" si="20"/>
        <v>70.570000000000007</v>
      </c>
      <c r="H70" s="93">
        <f t="shared" si="21"/>
        <v>64.14</v>
      </c>
      <c r="I70" s="98">
        <f t="shared" si="18"/>
        <v>0.17087620829435632</v>
      </c>
    </row>
    <row r="71" spans="2:9" x14ac:dyDescent="0.15">
      <c r="B71" s="100" t="s">
        <v>150</v>
      </c>
      <c r="I71" s="56"/>
    </row>
    <row r="72" spans="2:9" x14ac:dyDescent="0.15">
      <c r="B72" s="58"/>
      <c r="I72" s="56"/>
    </row>
    <row r="73" spans="2:9" ht="25.5" customHeight="1" x14ac:dyDescent="0.15">
      <c r="B73" s="159" t="s">
        <v>208</v>
      </c>
      <c r="C73" s="160"/>
      <c r="D73" s="160"/>
      <c r="E73" s="160"/>
      <c r="F73" s="160"/>
      <c r="G73" s="160"/>
      <c r="H73" s="160"/>
      <c r="I73" s="160"/>
    </row>
    <row r="74" spans="2:9" x14ac:dyDescent="0.15">
      <c r="B74" s="161" t="s">
        <v>128</v>
      </c>
      <c r="C74" s="162"/>
      <c r="D74" s="162"/>
      <c r="E74" s="163"/>
      <c r="F74" s="161" t="s">
        <v>98</v>
      </c>
      <c r="G74" s="162"/>
      <c r="H74" s="162"/>
      <c r="I74" s="99"/>
    </row>
    <row r="75" spans="2:9" ht="27.5" customHeight="1" x14ac:dyDescent="0.15">
      <c r="B75" s="66" t="s">
        <v>109</v>
      </c>
      <c r="C75" s="42" t="s">
        <v>96</v>
      </c>
      <c r="D75" s="43" t="s">
        <v>97</v>
      </c>
      <c r="E75" s="44" t="s">
        <v>47</v>
      </c>
      <c r="F75" s="42" t="s">
        <v>94</v>
      </c>
      <c r="G75" s="43" t="s">
        <v>95</v>
      </c>
      <c r="H75" s="91" t="s">
        <v>48</v>
      </c>
      <c r="I75" s="96" t="s">
        <v>149</v>
      </c>
    </row>
    <row r="76" spans="2:9" x14ac:dyDescent="0.15">
      <c r="B76" s="41" t="s">
        <v>67</v>
      </c>
      <c r="C76" s="45">
        <f>C61-C60</f>
        <v>3.0499999999999901</v>
      </c>
      <c r="D76" s="46">
        <f>D61-D60</f>
        <v>3.019999999999996</v>
      </c>
      <c r="E76" s="47">
        <f>E61-E60</f>
        <v>3.8599999999999994</v>
      </c>
      <c r="F76" s="45">
        <f t="shared" ref="F76:F85" si="22">MIN(C76:E76)</f>
        <v>3.019999999999996</v>
      </c>
      <c r="G76" s="46">
        <f t="shared" ref="G76:G85" si="23">MAX(C76:E76)</f>
        <v>3.8599999999999994</v>
      </c>
      <c r="H76" s="92">
        <f t="shared" ref="H76:H85" si="24">AVERAGE(C76:E76)</f>
        <v>3.3099999999999952</v>
      </c>
      <c r="I76" s="97">
        <f t="shared" ref="I76:I85" si="25">ABS((G76-F76)/AVERAGE(C76:E76))</f>
        <v>0.2537764350453186</v>
      </c>
    </row>
    <row r="77" spans="2:9" x14ac:dyDescent="0.15">
      <c r="B77" s="41" t="s">
        <v>68</v>
      </c>
      <c r="C77" s="45">
        <f>C62-C60</f>
        <v>-3.3000000000000043</v>
      </c>
      <c r="D77" s="46">
        <f>D62-D60</f>
        <v>-4.6600000000000037</v>
      </c>
      <c r="E77" s="47">
        <f>E62-E60</f>
        <v>-4.3100000000000023</v>
      </c>
      <c r="F77" s="45">
        <f t="shared" si="22"/>
        <v>-4.6600000000000037</v>
      </c>
      <c r="G77" s="46">
        <f t="shared" si="23"/>
        <v>-3.3000000000000043</v>
      </c>
      <c r="H77" s="92">
        <f t="shared" si="24"/>
        <v>-4.0900000000000034</v>
      </c>
      <c r="I77" s="97">
        <f t="shared" si="25"/>
        <v>0.33251833740831255</v>
      </c>
    </row>
    <row r="78" spans="2:9" x14ac:dyDescent="0.15">
      <c r="B78" s="41" t="s">
        <v>69</v>
      </c>
      <c r="C78" s="45">
        <f>C63-C60</f>
        <v>-17.700000000000003</v>
      </c>
      <c r="D78" s="46">
        <f>D63-D60</f>
        <v>-19.550000000000004</v>
      </c>
      <c r="E78" s="47">
        <f>E63-E60</f>
        <v>-20.39</v>
      </c>
      <c r="F78" s="45">
        <f t="shared" si="22"/>
        <v>-20.39</v>
      </c>
      <c r="G78" s="46">
        <f t="shared" si="23"/>
        <v>-17.700000000000003</v>
      </c>
      <c r="H78" s="92">
        <f t="shared" si="24"/>
        <v>-19.213333333333335</v>
      </c>
      <c r="I78" s="97">
        <f t="shared" si="25"/>
        <v>0.14000693962526012</v>
      </c>
    </row>
    <row r="79" spans="2:9" x14ac:dyDescent="0.15">
      <c r="B79" s="41" t="s">
        <v>70</v>
      </c>
      <c r="C79" s="45">
        <f>C64-C60</f>
        <v>-31.140000000000004</v>
      </c>
      <c r="D79" s="46">
        <f>D64-D60</f>
        <v>-34.260000000000005</v>
      </c>
      <c r="E79" s="47">
        <f>E64-E60</f>
        <v>-34.68</v>
      </c>
      <c r="F79" s="45">
        <f t="shared" si="22"/>
        <v>-34.68</v>
      </c>
      <c r="G79" s="46">
        <f t="shared" si="23"/>
        <v>-31.140000000000004</v>
      </c>
      <c r="H79" s="92">
        <f t="shared" si="24"/>
        <v>-33.360000000000007</v>
      </c>
      <c r="I79" s="97">
        <f t="shared" si="25"/>
        <v>0.10611510791366892</v>
      </c>
    </row>
    <row r="80" spans="2:9" x14ac:dyDescent="0.15">
      <c r="B80" s="41" t="s">
        <v>71</v>
      </c>
      <c r="C80" s="45">
        <f>C65-C60</f>
        <v>13.069999999999986</v>
      </c>
      <c r="D80" s="46">
        <f>D65-D60</f>
        <v>16.54999999999999</v>
      </c>
      <c r="E80" s="47">
        <f>E65-E60</f>
        <v>12.71</v>
      </c>
      <c r="F80" s="45">
        <f t="shared" si="22"/>
        <v>12.71</v>
      </c>
      <c r="G80" s="46">
        <f t="shared" si="23"/>
        <v>16.54999999999999</v>
      </c>
      <c r="H80" s="92">
        <f t="shared" si="24"/>
        <v>14.109999999999992</v>
      </c>
      <c r="I80" s="97">
        <f t="shared" si="25"/>
        <v>0.2721474131821397</v>
      </c>
    </row>
    <row r="81" spans="2:9" x14ac:dyDescent="0.15">
      <c r="B81" s="41" t="s">
        <v>72</v>
      </c>
      <c r="C81" s="45">
        <f>C66-C65</f>
        <v>-13.639999999999993</v>
      </c>
      <c r="D81" s="46">
        <f>D66-D65</f>
        <v>-18.290000000000006</v>
      </c>
      <c r="E81" s="47">
        <f>E66-E65</f>
        <v>-14.519999999999996</v>
      </c>
      <c r="F81" s="45">
        <f t="shared" si="22"/>
        <v>-18.290000000000006</v>
      </c>
      <c r="G81" s="46">
        <f t="shared" si="23"/>
        <v>-13.639999999999993</v>
      </c>
      <c r="H81" s="92">
        <f t="shared" si="24"/>
        <v>-15.483333333333333</v>
      </c>
      <c r="I81" s="97">
        <f t="shared" si="25"/>
        <v>0.30032292787944109</v>
      </c>
    </row>
    <row r="82" spans="2:9" x14ac:dyDescent="0.15">
      <c r="B82" s="41" t="s">
        <v>73</v>
      </c>
      <c r="C82" s="45">
        <f>C67-C60</f>
        <v>7.9599999999999937</v>
      </c>
      <c r="D82" s="46">
        <f>D67-D60</f>
        <v>7.8899999999999935</v>
      </c>
      <c r="E82" s="47">
        <f>E67-E60</f>
        <v>8.3000000000000043</v>
      </c>
      <c r="F82" s="45">
        <f t="shared" si="22"/>
        <v>7.8899999999999935</v>
      </c>
      <c r="G82" s="46">
        <f t="shared" si="23"/>
        <v>8.3000000000000043</v>
      </c>
      <c r="H82" s="92">
        <f t="shared" si="24"/>
        <v>8.0499999999999972</v>
      </c>
      <c r="I82" s="97">
        <f t="shared" si="25"/>
        <v>5.0931677018634901E-2</v>
      </c>
    </row>
    <row r="83" spans="2:9" x14ac:dyDescent="0.15">
      <c r="B83" s="41" t="s">
        <v>74</v>
      </c>
      <c r="C83" s="45">
        <f>C68-C60</f>
        <v>-8.8300000000000054</v>
      </c>
      <c r="D83" s="46">
        <f>D68-D60</f>
        <v>-11.720000000000006</v>
      </c>
      <c r="E83" s="47">
        <f>E68-E60</f>
        <v>-10.020000000000003</v>
      </c>
      <c r="F83" s="45">
        <f t="shared" si="22"/>
        <v>-11.720000000000006</v>
      </c>
      <c r="G83" s="46">
        <f t="shared" si="23"/>
        <v>-8.8300000000000054</v>
      </c>
      <c r="H83" s="92">
        <f t="shared" si="24"/>
        <v>-10.190000000000005</v>
      </c>
      <c r="I83" s="97">
        <f t="shared" si="25"/>
        <v>0.28361138370951905</v>
      </c>
    </row>
    <row r="84" spans="2:9" x14ac:dyDescent="0.15">
      <c r="B84" s="41" t="s">
        <v>75</v>
      </c>
      <c r="C84" s="45">
        <f>C69-C60</f>
        <v>11.04999999999999</v>
      </c>
      <c r="D84" s="46">
        <f>D69-D60</f>
        <v>12.300000000000004</v>
      </c>
      <c r="E84" s="47">
        <f>E69-E60</f>
        <v>17.390000000000008</v>
      </c>
      <c r="F84" s="45">
        <f t="shared" si="22"/>
        <v>11.04999999999999</v>
      </c>
      <c r="G84" s="46">
        <f t="shared" si="23"/>
        <v>17.390000000000008</v>
      </c>
      <c r="H84" s="92">
        <f t="shared" si="24"/>
        <v>13.58</v>
      </c>
      <c r="I84" s="97">
        <f t="shared" si="25"/>
        <v>0.46686303387334444</v>
      </c>
    </row>
    <row r="85" spans="2:9" x14ac:dyDescent="0.15">
      <c r="B85" s="59" t="s">
        <v>76</v>
      </c>
      <c r="C85" s="48">
        <f>C70-C69</f>
        <v>-6.1000000000000014</v>
      </c>
      <c r="D85" s="49">
        <f>D70-D69</f>
        <v>-10.860000000000014</v>
      </c>
      <c r="E85" s="50">
        <f>E70-E69</f>
        <v>-6.1400000000000006</v>
      </c>
      <c r="F85" s="48">
        <f t="shared" si="22"/>
        <v>-10.860000000000014</v>
      </c>
      <c r="G85" s="49">
        <f t="shared" si="23"/>
        <v>-6.1000000000000014</v>
      </c>
      <c r="H85" s="93">
        <f t="shared" si="24"/>
        <v>-7.7000000000000055</v>
      </c>
      <c r="I85" s="98">
        <f t="shared" si="25"/>
        <v>0.61818181818181928</v>
      </c>
    </row>
    <row r="86" spans="2:9" x14ac:dyDescent="0.15">
      <c r="B86" s="100" t="s">
        <v>150</v>
      </c>
      <c r="C86" s="26"/>
      <c r="D86" s="26"/>
      <c r="E86" s="26"/>
      <c r="F86" s="26"/>
      <c r="G86" s="26"/>
      <c r="H86" s="26"/>
      <c r="I86" s="56"/>
    </row>
    <row r="87" spans="2:9" x14ac:dyDescent="0.15">
      <c r="B87" s="52"/>
      <c r="C87" s="26"/>
      <c r="D87" s="26"/>
      <c r="E87" s="26"/>
      <c r="F87" s="26"/>
      <c r="G87" s="26"/>
      <c r="H87" s="26"/>
      <c r="I87" s="56"/>
    </row>
    <row r="88" spans="2:9" ht="25.5" customHeight="1" x14ac:dyDescent="0.15">
      <c r="B88" s="159" t="s">
        <v>209</v>
      </c>
      <c r="C88" s="160"/>
      <c r="D88" s="160"/>
      <c r="E88" s="160"/>
      <c r="F88" s="160"/>
      <c r="G88" s="160"/>
      <c r="H88" s="160"/>
      <c r="I88" s="160"/>
    </row>
    <row r="89" spans="2:9" x14ac:dyDescent="0.15">
      <c r="B89" s="161" t="s">
        <v>128</v>
      </c>
      <c r="C89" s="162"/>
      <c r="D89" s="162"/>
      <c r="E89" s="163"/>
      <c r="F89" s="161" t="s">
        <v>98</v>
      </c>
      <c r="G89" s="162"/>
      <c r="H89" s="162"/>
      <c r="I89" s="99"/>
    </row>
    <row r="90" spans="2:9" ht="27.5" customHeight="1" x14ac:dyDescent="0.15">
      <c r="B90" s="40" t="s">
        <v>108</v>
      </c>
      <c r="C90" s="42" t="s">
        <v>96</v>
      </c>
      <c r="D90" s="43" t="s">
        <v>97</v>
      </c>
      <c r="E90" s="44" t="s">
        <v>47</v>
      </c>
      <c r="F90" s="42" t="s">
        <v>94</v>
      </c>
      <c r="G90" s="43" t="s">
        <v>95</v>
      </c>
      <c r="H90" s="91" t="s">
        <v>48</v>
      </c>
      <c r="I90" s="96" t="s">
        <v>149</v>
      </c>
    </row>
    <row r="91" spans="2:9" x14ac:dyDescent="0.15">
      <c r="B91" s="41" t="str">
        <f>'BLAST-HtgRes'!AB$17</f>
        <v>L165AC</v>
      </c>
      <c r="C91" s="45">
        <f>'BLAST-HtgRes'!AB$30</f>
        <v>66.84</v>
      </c>
      <c r="D91" s="46">
        <f>'DOE-HtgRes'!AB$30</f>
        <v>64.72999999999999</v>
      </c>
      <c r="E91" s="47">
        <f>'SRES-HtgRes'!AB$30</f>
        <v>78.05</v>
      </c>
      <c r="F91" s="45">
        <f t="shared" ref="F91:F96" si="26">MIN(C91:E91)</f>
        <v>64.72999999999999</v>
      </c>
      <c r="G91" s="46">
        <f t="shared" ref="G91:G96" si="27">MAX(C91:E91)</f>
        <v>78.05</v>
      </c>
      <c r="H91" s="92">
        <f t="shared" ref="H91:H96" si="28">AVERAGE(C91:E91)</f>
        <v>69.873333333333335</v>
      </c>
      <c r="I91" s="97">
        <f t="shared" ref="I91:I96" si="29">ABS((G91-F91)/AVERAGE(C91:E91))</f>
        <v>0.19063066501288056</v>
      </c>
    </row>
    <row r="92" spans="2:9" x14ac:dyDescent="0.15">
      <c r="B92" s="41" t="str">
        <f>'BLAST-HtgRes'!AC$17</f>
        <v>P100AC</v>
      </c>
      <c r="C92" s="45">
        <f>'BLAST-HtgRes'!AC$30</f>
        <v>12.31</v>
      </c>
      <c r="D92" s="46">
        <f>'DOE-HtgRes'!AC$30</f>
        <v>10.02</v>
      </c>
      <c r="E92" s="47">
        <f>'SRES-HtgRes'!AC$30</f>
        <v>14.400000000000002</v>
      </c>
      <c r="F92" s="45">
        <f t="shared" si="26"/>
        <v>10.02</v>
      </c>
      <c r="G92" s="46">
        <f t="shared" si="27"/>
        <v>14.400000000000002</v>
      </c>
      <c r="H92" s="92">
        <f t="shared" si="28"/>
        <v>12.243333333333334</v>
      </c>
      <c r="I92" s="97">
        <f t="shared" si="29"/>
        <v>0.35774571195208293</v>
      </c>
    </row>
    <row r="93" spans="2:9" x14ac:dyDescent="0.15">
      <c r="B93" s="41" t="str">
        <f>'BLAST-HtgRes'!AD$17</f>
        <v>P105AC</v>
      </c>
      <c r="C93" s="45">
        <f>'BLAST-HtgRes'!AD$30</f>
        <v>14.6</v>
      </c>
      <c r="D93" s="46">
        <f>'DOE-HtgRes'!AD$30</f>
        <v>12.099999999999998</v>
      </c>
      <c r="E93" s="47">
        <f>'SRES-HtgRes'!AD$30</f>
        <v>16.96</v>
      </c>
      <c r="F93" s="45">
        <f t="shared" si="26"/>
        <v>12.099999999999998</v>
      </c>
      <c r="G93" s="46">
        <f t="shared" si="27"/>
        <v>16.96</v>
      </c>
      <c r="H93" s="92">
        <f t="shared" si="28"/>
        <v>14.553333333333333</v>
      </c>
      <c r="I93" s="97">
        <f t="shared" si="29"/>
        <v>0.33394411360513077</v>
      </c>
    </row>
    <row r="94" spans="2:9" x14ac:dyDescent="0.15">
      <c r="B94" s="41" t="str">
        <f>'BLAST-HtgRes'!AE$17</f>
        <v>P110AC</v>
      </c>
      <c r="C94" s="45">
        <f>'BLAST-HtgRes'!AE$30</f>
        <v>22.370000000000005</v>
      </c>
      <c r="D94" s="46">
        <f>'DOE-HtgRes'!AE$30</f>
        <v>20.169999999999998</v>
      </c>
      <c r="E94" s="47">
        <f>'SRES-HtgRes'!AE$30</f>
        <v>23.78</v>
      </c>
      <c r="F94" s="45">
        <f t="shared" si="26"/>
        <v>20.169999999999998</v>
      </c>
      <c r="G94" s="46">
        <f t="shared" si="27"/>
        <v>23.78</v>
      </c>
      <c r="H94" s="92">
        <f t="shared" si="28"/>
        <v>22.106666666666669</v>
      </c>
      <c r="I94" s="97">
        <f t="shared" si="29"/>
        <v>0.1632991556091678</v>
      </c>
    </row>
    <row r="95" spans="2:9" x14ac:dyDescent="0.15">
      <c r="B95" s="41" t="str">
        <f>'BLAST-HtgRes'!AF$17</f>
        <v>P140AC</v>
      </c>
      <c r="C95" s="45">
        <f>'BLAST-HtgRes'!AF$30</f>
        <v>29.419999999999998</v>
      </c>
      <c r="D95" s="46">
        <f>'DOE-HtgRes'!AF$30</f>
        <v>25.82</v>
      </c>
      <c r="E95" s="47">
        <f>'SRES-HtgRes'!AF$30</f>
        <v>29.42</v>
      </c>
      <c r="F95" s="45">
        <f t="shared" si="26"/>
        <v>25.82</v>
      </c>
      <c r="G95" s="46">
        <f t="shared" si="27"/>
        <v>29.42</v>
      </c>
      <c r="H95" s="92">
        <f t="shared" si="28"/>
        <v>28.22</v>
      </c>
      <c r="I95" s="97">
        <f t="shared" si="29"/>
        <v>0.12756909992912832</v>
      </c>
    </row>
    <row r="96" spans="2:9" x14ac:dyDescent="0.15">
      <c r="B96" s="59" t="str">
        <f>'BLAST-HtgRes'!AG$17</f>
        <v>P150AC</v>
      </c>
      <c r="C96" s="48">
        <f>'BLAST-HtgRes'!AG$30</f>
        <v>25.1</v>
      </c>
      <c r="D96" s="49">
        <f>'DOE-HtgRes'!AG$30</f>
        <v>22.580000000000002</v>
      </c>
      <c r="E96" s="50">
        <f>'SRES-HtgRes'!AG$30</f>
        <v>28.01</v>
      </c>
      <c r="F96" s="48">
        <f t="shared" si="26"/>
        <v>22.580000000000002</v>
      </c>
      <c r="G96" s="49">
        <f t="shared" si="27"/>
        <v>28.01</v>
      </c>
      <c r="H96" s="93">
        <f t="shared" si="28"/>
        <v>25.230000000000004</v>
      </c>
      <c r="I96" s="98">
        <f t="shared" si="29"/>
        <v>0.21521997621878711</v>
      </c>
    </row>
    <row r="97" spans="2:9" x14ac:dyDescent="0.15">
      <c r="B97" s="100" t="s">
        <v>150</v>
      </c>
      <c r="I97" s="56"/>
    </row>
    <row r="98" spans="2:9" x14ac:dyDescent="0.15">
      <c r="B98" s="58"/>
      <c r="I98" s="56"/>
    </row>
    <row r="99" spans="2:9" ht="25.5" customHeight="1" x14ac:dyDescent="0.15">
      <c r="B99" s="159" t="s">
        <v>210</v>
      </c>
      <c r="C99" s="160"/>
      <c r="D99" s="160"/>
      <c r="E99" s="160"/>
      <c r="F99" s="160"/>
      <c r="G99" s="160"/>
      <c r="H99" s="160"/>
      <c r="I99" s="160"/>
    </row>
    <row r="100" spans="2:9" x14ac:dyDescent="0.15">
      <c r="B100" s="161" t="s">
        <v>128</v>
      </c>
      <c r="C100" s="162"/>
      <c r="D100" s="162"/>
      <c r="E100" s="163"/>
      <c r="F100" s="161" t="s">
        <v>98</v>
      </c>
      <c r="G100" s="162"/>
      <c r="H100" s="162"/>
      <c r="I100" s="99"/>
    </row>
    <row r="101" spans="2:9" ht="27.5" customHeight="1" x14ac:dyDescent="0.15">
      <c r="B101" s="66" t="s">
        <v>109</v>
      </c>
      <c r="C101" s="42" t="s">
        <v>96</v>
      </c>
      <c r="D101" s="43" t="s">
        <v>97</v>
      </c>
      <c r="E101" s="44" t="s">
        <v>47</v>
      </c>
      <c r="F101" s="42" t="s">
        <v>94</v>
      </c>
      <c r="G101" s="43" t="s">
        <v>95</v>
      </c>
      <c r="H101" s="91" t="s">
        <v>48</v>
      </c>
      <c r="I101" s="96" t="s">
        <v>149</v>
      </c>
    </row>
    <row r="102" spans="2:9" x14ac:dyDescent="0.15">
      <c r="B102" s="83" t="s">
        <v>121</v>
      </c>
      <c r="C102" s="84">
        <f>C91-C12</f>
        <v>3.9399999999999977</v>
      </c>
      <c r="D102" s="85">
        <f>D91-D12</f>
        <v>6.4399999999999906</v>
      </c>
      <c r="E102" s="86">
        <f>E91-E12</f>
        <v>4.5400000000000063</v>
      </c>
      <c r="F102" s="45">
        <f>MIN(C102:E102)</f>
        <v>3.9399999999999977</v>
      </c>
      <c r="G102" s="46">
        <f>MAX(C102:E102)</f>
        <v>6.4399999999999906</v>
      </c>
      <c r="H102" s="94">
        <f>AVERAGE(C102:E102)</f>
        <v>4.9733333333333318</v>
      </c>
      <c r="I102" s="97">
        <f>ABS((G102-F102)/AVERAGE(C102:E102))</f>
        <v>0.50268096514745175</v>
      </c>
    </row>
    <row r="103" spans="2:9" x14ac:dyDescent="0.15">
      <c r="B103" s="67" t="s">
        <v>122</v>
      </c>
      <c r="C103" s="45">
        <f>C93-C92</f>
        <v>2.2899999999999991</v>
      </c>
      <c r="D103" s="46">
        <f>D93-D92</f>
        <v>2.0799999999999983</v>
      </c>
      <c r="E103" s="47">
        <f>E93-E92</f>
        <v>2.5599999999999987</v>
      </c>
      <c r="F103" s="45">
        <f>MIN(C103:E103)</f>
        <v>2.0799999999999983</v>
      </c>
      <c r="G103" s="46">
        <f>MAX(C103:E103)</f>
        <v>2.5599999999999987</v>
      </c>
      <c r="H103" s="92">
        <f>AVERAGE(C103:E103)</f>
        <v>2.3099999999999987</v>
      </c>
      <c r="I103" s="97">
        <f>ABS((G103-F103)/AVERAGE(C103:E103))</f>
        <v>0.20779220779220808</v>
      </c>
    </row>
    <row r="104" spans="2:9" x14ac:dyDescent="0.15">
      <c r="B104" s="67" t="s">
        <v>123</v>
      </c>
      <c r="C104" s="45">
        <f>C94-C92</f>
        <v>10.060000000000004</v>
      </c>
      <c r="D104" s="46">
        <f>D94-D92</f>
        <v>10.149999999999999</v>
      </c>
      <c r="E104" s="47">
        <f>E94-E92</f>
        <v>9.379999999999999</v>
      </c>
      <c r="F104" s="45">
        <f>MIN(C104:E104)</f>
        <v>9.379999999999999</v>
      </c>
      <c r="G104" s="46">
        <f>MAX(C104:E104)</f>
        <v>10.149999999999999</v>
      </c>
      <c r="H104" s="92">
        <f>AVERAGE(C104:E104)</f>
        <v>9.8633333333333333</v>
      </c>
      <c r="I104" s="97">
        <f>ABS((G104-F104)/AVERAGE(C104:E104))</f>
        <v>7.8066914498141224E-2</v>
      </c>
    </row>
    <row r="105" spans="2:9" x14ac:dyDescent="0.15">
      <c r="B105" s="67" t="s">
        <v>124</v>
      </c>
      <c r="C105" s="45">
        <f>C95-C92</f>
        <v>17.11</v>
      </c>
      <c r="D105" s="46">
        <f>D95-D92</f>
        <v>15.8</v>
      </c>
      <c r="E105" s="47">
        <f>E95-E92</f>
        <v>15.02</v>
      </c>
      <c r="F105" s="45">
        <f>MIN(C105:E105)</f>
        <v>15.02</v>
      </c>
      <c r="G105" s="46">
        <f>MAX(C105:E105)</f>
        <v>17.11</v>
      </c>
      <c r="H105" s="92">
        <f>AVERAGE(C105:E105)</f>
        <v>15.976666666666665</v>
      </c>
      <c r="I105" s="97">
        <f>ABS((G105-F105)/AVERAGE(C105:E105))</f>
        <v>0.13081577300229502</v>
      </c>
    </row>
    <row r="106" spans="2:9" x14ac:dyDescent="0.15">
      <c r="B106" s="68" t="s">
        <v>125</v>
      </c>
      <c r="C106" s="48">
        <f>C96-C92</f>
        <v>12.790000000000001</v>
      </c>
      <c r="D106" s="49">
        <f>D96-D92</f>
        <v>12.560000000000002</v>
      </c>
      <c r="E106" s="50">
        <f>E96-E92</f>
        <v>13.61</v>
      </c>
      <c r="F106" s="48">
        <f>MIN(C106:E106)</f>
        <v>12.560000000000002</v>
      </c>
      <c r="G106" s="49">
        <f>MAX(C106:E106)</f>
        <v>13.61</v>
      </c>
      <c r="H106" s="93">
        <f>AVERAGE(C106:E106)</f>
        <v>12.986666666666666</v>
      </c>
      <c r="I106" s="98">
        <f>ABS((G106-F106)/AVERAGE(C106:E106))</f>
        <v>8.0852156057494656E-2</v>
      </c>
    </row>
    <row r="107" spans="2:9" x14ac:dyDescent="0.15">
      <c r="B107" s="100" t="s">
        <v>150</v>
      </c>
      <c r="I107" s="56"/>
    </row>
    <row r="108" spans="2:9" x14ac:dyDescent="0.15">
      <c r="B108" s="58"/>
      <c r="I108" s="56"/>
    </row>
    <row r="109" spans="2:9" ht="25.5" customHeight="1" x14ac:dyDescent="0.15">
      <c r="B109" s="159" t="s">
        <v>211</v>
      </c>
      <c r="C109" s="160"/>
      <c r="D109" s="160"/>
      <c r="E109" s="160"/>
      <c r="F109" s="160"/>
      <c r="G109" s="160"/>
      <c r="H109" s="160"/>
      <c r="I109" s="160"/>
    </row>
    <row r="110" spans="2:9" x14ac:dyDescent="0.15">
      <c r="B110" s="161" t="s">
        <v>128</v>
      </c>
      <c r="C110" s="162"/>
      <c r="D110" s="162"/>
      <c r="E110" s="163"/>
      <c r="F110" s="161" t="s">
        <v>98</v>
      </c>
      <c r="G110" s="162"/>
      <c r="H110" s="162"/>
      <c r="I110" s="99"/>
    </row>
    <row r="111" spans="2:9" ht="27.5" customHeight="1" x14ac:dyDescent="0.15">
      <c r="B111" s="40" t="s">
        <v>108</v>
      </c>
      <c r="C111" s="42" t="s">
        <v>96</v>
      </c>
      <c r="D111" s="43" t="s">
        <v>97</v>
      </c>
      <c r="E111" s="44" t="s">
        <v>47</v>
      </c>
      <c r="F111" s="42" t="s">
        <v>94</v>
      </c>
      <c r="G111" s="43" t="s">
        <v>95</v>
      </c>
      <c r="H111" s="91" t="s">
        <v>48</v>
      </c>
      <c r="I111" s="96" t="s">
        <v>149</v>
      </c>
    </row>
    <row r="112" spans="2:9" x14ac:dyDescent="0.15">
      <c r="B112" s="41" t="str">
        <f>'BLAST-ClgRes'!P$17</f>
        <v>L165AL</v>
      </c>
      <c r="C112" s="45">
        <f>'BLAST-ClgRes'!P$30</f>
        <v>54.77</v>
      </c>
      <c r="D112" s="46">
        <f>'DOE-ClgRes'!P$30</f>
        <v>52.870000000000005</v>
      </c>
      <c r="E112" s="47">
        <f>'SRES-ClgRes'!P$30</f>
        <v>59.58</v>
      </c>
      <c r="F112" s="45">
        <f t="shared" ref="F112:F117" si="30">MIN(C112:E112)</f>
        <v>52.870000000000005</v>
      </c>
      <c r="G112" s="46">
        <f t="shared" ref="G112:G117" si="31">MAX(C112:E112)</f>
        <v>59.58</v>
      </c>
      <c r="H112" s="92">
        <f t="shared" ref="H112:H117" si="32">AVERAGE(C112:E112)</f>
        <v>55.740000000000009</v>
      </c>
      <c r="I112" s="97">
        <f t="shared" ref="I112:I117" si="33">ABS((G112-F112)/AVERAGE(C112:E112))</f>
        <v>0.12038033728022951</v>
      </c>
    </row>
    <row r="113" spans="2:9" x14ac:dyDescent="0.15">
      <c r="B113" s="41" t="str">
        <f>'BLAST-ClgRes'!Q$17</f>
        <v>P100AC</v>
      </c>
      <c r="C113" s="45">
        <f>'BLAST-ClgRes'!Q$30</f>
        <v>18.109999999999996</v>
      </c>
      <c r="D113" s="46">
        <f>'DOE-ClgRes'!Q$30</f>
        <v>23.01</v>
      </c>
      <c r="E113" s="47">
        <f>'SRES-ClgRes'!Q$30</f>
        <v>20.07</v>
      </c>
      <c r="F113" s="45">
        <f t="shared" si="30"/>
        <v>18.109999999999996</v>
      </c>
      <c r="G113" s="46">
        <f t="shared" si="31"/>
        <v>23.01</v>
      </c>
      <c r="H113" s="92">
        <f t="shared" si="32"/>
        <v>20.396666666666665</v>
      </c>
      <c r="I113" s="97">
        <f t="shared" si="33"/>
        <v>0.24023533257068178</v>
      </c>
    </row>
    <row r="114" spans="2:9" x14ac:dyDescent="0.15">
      <c r="B114" s="41" t="str">
        <f>'BLAST-ClgRes'!R$17</f>
        <v>P105AC</v>
      </c>
      <c r="C114" s="45">
        <f>'BLAST-ClgRes'!R$30</f>
        <v>11.94</v>
      </c>
      <c r="D114" s="46">
        <f>'DOE-ClgRes'!R$30</f>
        <v>13.610000000000001</v>
      </c>
      <c r="E114" s="47">
        <f>'SRES-ClgRes'!R$30</f>
        <v>13.46</v>
      </c>
      <c r="F114" s="45">
        <f t="shared" si="30"/>
        <v>11.94</v>
      </c>
      <c r="G114" s="46">
        <f t="shared" si="31"/>
        <v>13.610000000000001</v>
      </c>
      <c r="H114" s="92">
        <f t="shared" si="32"/>
        <v>13.003333333333336</v>
      </c>
      <c r="I114" s="97">
        <f t="shared" si="33"/>
        <v>0.12842860804921827</v>
      </c>
    </row>
    <row r="115" spans="2:9" x14ac:dyDescent="0.15">
      <c r="B115" s="41" t="str">
        <f>'BLAST-ClgRes'!S$17</f>
        <v>P110AC</v>
      </c>
      <c r="C115" s="45">
        <f>'BLAST-ClgRes'!S$30</f>
        <v>30.189999999999998</v>
      </c>
      <c r="D115" s="46">
        <f>'DOE-ClgRes'!S$30</f>
        <v>36.479999999999997</v>
      </c>
      <c r="E115" s="47">
        <f>'SRES-ClgRes'!S$30</f>
        <v>30.859999999999996</v>
      </c>
      <c r="F115" s="45">
        <f t="shared" si="30"/>
        <v>30.189999999999998</v>
      </c>
      <c r="G115" s="46">
        <f t="shared" si="31"/>
        <v>36.479999999999997</v>
      </c>
      <c r="H115" s="92">
        <f t="shared" si="32"/>
        <v>32.51</v>
      </c>
      <c r="I115" s="97">
        <f t="shared" si="33"/>
        <v>0.19347892956013532</v>
      </c>
    </row>
    <row r="116" spans="2:9" x14ac:dyDescent="0.15">
      <c r="B116" s="41" t="str">
        <f>'BLAST-ClgRes'!T$17</f>
        <v>P140AC</v>
      </c>
      <c r="C116" s="45">
        <f>'BLAST-ClgRes'!T$30</f>
        <v>1.6800000000000002</v>
      </c>
      <c r="D116" s="46">
        <f>'DOE-ClgRes'!T$30</f>
        <v>2.84</v>
      </c>
      <c r="E116" s="47">
        <f>'SRES-ClgRes'!T$30</f>
        <v>1.7400000000000002</v>
      </c>
      <c r="F116" s="45">
        <f t="shared" si="30"/>
        <v>1.6800000000000002</v>
      </c>
      <c r="G116" s="46">
        <f t="shared" si="31"/>
        <v>2.84</v>
      </c>
      <c r="H116" s="92">
        <f t="shared" si="32"/>
        <v>2.0866666666666664</v>
      </c>
      <c r="I116" s="97">
        <f t="shared" si="33"/>
        <v>0.55591054313099031</v>
      </c>
    </row>
    <row r="117" spans="2:9" x14ac:dyDescent="0.15">
      <c r="B117" s="59" t="str">
        <f>'BLAST-ClgRes'!U$17</f>
        <v>P150AC</v>
      </c>
      <c r="C117" s="48">
        <f>'BLAST-ClgRes'!U$30</f>
        <v>12.43</v>
      </c>
      <c r="D117" s="49">
        <f>'DOE-ClgRes'!U$30</f>
        <v>15.030000000000001</v>
      </c>
      <c r="E117" s="50">
        <f>'SRES-ClgRes'!U$30</f>
        <v>14.030000000000001</v>
      </c>
      <c r="F117" s="48">
        <f t="shared" si="30"/>
        <v>12.43</v>
      </c>
      <c r="G117" s="49">
        <f t="shared" si="31"/>
        <v>15.030000000000001</v>
      </c>
      <c r="H117" s="93">
        <f t="shared" si="32"/>
        <v>13.83</v>
      </c>
      <c r="I117" s="98">
        <f t="shared" si="33"/>
        <v>0.18799710773680414</v>
      </c>
    </row>
    <row r="118" spans="2:9" x14ac:dyDescent="0.15">
      <c r="B118" s="100" t="s">
        <v>150</v>
      </c>
      <c r="I118" s="56"/>
    </row>
    <row r="119" spans="2:9" x14ac:dyDescent="0.15">
      <c r="B119" s="58"/>
      <c r="I119" s="56"/>
    </row>
    <row r="120" spans="2:9" ht="25.5" customHeight="1" x14ac:dyDescent="0.15">
      <c r="B120" s="159" t="s">
        <v>212</v>
      </c>
      <c r="C120" s="160"/>
      <c r="D120" s="160"/>
      <c r="E120" s="160"/>
      <c r="F120" s="160"/>
      <c r="G120" s="160"/>
      <c r="H120" s="160"/>
      <c r="I120" s="160"/>
    </row>
    <row r="121" spans="2:9" x14ac:dyDescent="0.15">
      <c r="B121" s="161" t="s">
        <v>128</v>
      </c>
      <c r="C121" s="162"/>
      <c r="D121" s="162"/>
      <c r="E121" s="163"/>
      <c r="F121" s="161" t="s">
        <v>98</v>
      </c>
      <c r="G121" s="162"/>
      <c r="H121" s="162"/>
      <c r="I121" s="99"/>
    </row>
    <row r="122" spans="2:9" ht="27.5" customHeight="1" x14ac:dyDescent="0.15">
      <c r="B122" s="66" t="s">
        <v>109</v>
      </c>
      <c r="C122" s="42" t="s">
        <v>96</v>
      </c>
      <c r="D122" s="43" t="s">
        <v>97</v>
      </c>
      <c r="E122" s="44" t="s">
        <v>47</v>
      </c>
      <c r="F122" s="42" t="s">
        <v>94</v>
      </c>
      <c r="G122" s="43" t="s">
        <v>95</v>
      </c>
      <c r="H122" s="91" t="s">
        <v>48</v>
      </c>
      <c r="I122" s="96" t="s">
        <v>149</v>
      </c>
    </row>
    <row r="123" spans="2:9" x14ac:dyDescent="0.15">
      <c r="B123" s="83" t="s">
        <v>126</v>
      </c>
      <c r="C123" s="84">
        <f>C112-C67</f>
        <v>-7.8499999999999943</v>
      </c>
      <c r="D123" s="85">
        <f>D112-D67</f>
        <v>-15.819999999999993</v>
      </c>
      <c r="E123" s="86">
        <f>E112-E67</f>
        <v>-8.0400000000000063</v>
      </c>
      <c r="F123" s="45">
        <f>MIN(C123:E123)</f>
        <v>-15.819999999999993</v>
      </c>
      <c r="G123" s="46">
        <f>MAX(C123:E123)</f>
        <v>-7.8499999999999943</v>
      </c>
      <c r="H123" s="92">
        <f>AVERAGE(C123:E123)</f>
        <v>-10.569999999999999</v>
      </c>
      <c r="I123" s="97">
        <f>ABS((G123-F123)/AVERAGE(C123:E123))</f>
        <v>0.75402081362346263</v>
      </c>
    </row>
    <row r="124" spans="2:9" x14ac:dyDescent="0.15">
      <c r="B124" s="67" t="s">
        <v>122</v>
      </c>
      <c r="C124" s="45">
        <f>C114-C113</f>
        <v>-6.1699999999999964</v>
      </c>
      <c r="D124" s="46">
        <f>D114-D113</f>
        <v>-9.4</v>
      </c>
      <c r="E124" s="47">
        <f>E114-E113</f>
        <v>-6.6099999999999994</v>
      </c>
      <c r="F124" s="45">
        <f>MIN(C124:E124)</f>
        <v>-9.4</v>
      </c>
      <c r="G124" s="46">
        <f>MAX(C124:E124)</f>
        <v>-6.1699999999999964</v>
      </c>
      <c r="H124" s="92">
        <f>AVERAGE(C124:E124)</f>
        <v>-7.3933333333333318</v>
      </c>
      <c r="I124" s="97">
        <f>ABS((G124-F124)/AVERAGE(C124:E124))</f>
        <v>0.43688007213706104</v>
      </c>
    </row>
    <row r="125" spans="2:9" x14ac:dyDescent="0.15">
      <c r="B125" s="67" t="s">
        <v>123</v>
      </c>
      <c r="C125" s="45">
        <f>C115-C113</f>
        <v>12.080000000000002</v>
      </c>
      <c r="D125" s="46">
        <f>D115-D113</f>
        <v>13.469999999999995</v>
      </c>
      <c r="E125" s="47">
        <f>E115-E113</f>
        <v>10.789999999999996</v>
      </c>
      <c r="F125" s="45">
        <f>MIN(C125:E125)</f>
        <v>10.789999999999996</v>
      </c>
      <c r="G125" s="46">
        <f>MAX(C125:E125)</f>
        <v>13.469999999999995</v>
      </c>
      <c r="H125" s="92">
        <f>AVERAGE(C125:E125)</f>
        <v>12.11333333333333</v>
      </c>
      <c r="I125" s="97">
        <f>ABS((G125-F125)/AVERAGE(C125:E125))</f>
        <v>0.22124380847550912</v>
      </c>
    </row>
    <row r="126" spans="2:9" x14ac:dyDescent="0.15">
      <c r="B126" s="67" t="s">
        <v>124</v>
      </c>
      <c r="C126" s="45">
        <f>C116-C113</f>
        <v>-16.429999999999996</v>
      </c>
      <c r="D126" s="46">
        <f>D116-D113</f>
        <v>-20.170000000000002</v>
      </c>
      <c r="E126" s="47">
        <f>E116-E113</f>
        <v>-18.329999999999998</v>
      </c>
      <c r="F126" s="45">
        <f>MIN(C126:E126)</f>
        <v>-20.170000000000002</v>
      </c>
      <c r="G126" s="46">
        <f>MAX(C126:E126)</f>
        <v>-16.429999999999996</v>
      </c>
      <c r="H126" s="92">
        <f>AVERAGE(C126:E126)</f>
        <v>-18.309999999999999</v>
      </c>
      <c r="I126" s="97">
        <f>ABS((G126-F126)/AVERAGE(C126:E126))</f>
        <v>0.20425996723102161</v>
      </c>
    </row>
    <row r="127" spans="2:9" x14ac:dyDescent="0.15">
      <c r="B127" s="68" t="s">
        <v>125</v>
      </c>
      <c r="C127" s="48">
        <f>C117-C113</f>
        <v>-5.6799999999999962</v>
      </c>
      <c r="D127" s="49">
        <f>D117-D113</f>
        <v>-7.98</v>
      </c>
      <c r="E127" s="50">
        <f>E117-E113</f>
        <v>-6.0399999999999991</v>
      </c>
      <c r="F127" s="48">
        <f>MIN(C127:E127)</f>
        <v>-7.98</v>
      </c>
      <c r="G127" s="49">
        <f>MAX(C127:E127)</f>
        <v>-5.6799999999999962</v>
      </c>
      <c r="H127" s="93">
        <f>AVERAGE(C127:E127)</f>
        <v>-6.5666666666666655</v>
      </c>
      <c r="I127" s="98">
        <f>ABS((G127-F127)/AVERAGE(C127:E127))</f>
        <v>0.3502538071065997</v>
      </c>
    </row>
    <row r="128" spans="2:9" x14ac:dyDescent="0.15">
      <c r="B128" s="100" t="s">
        <v>150</v>
      </c>
    </row>
  </sheetData>
  <mergeCells count="25">
    <mergeCell ref="B121:E121"/>
    <mergeCell ref="F121:H121"/>
    <mergeCell ref="B89:E89"/>
    <mergeCell ref="F89:H89"/>
    <mergeCell ref="B100:E100"/>
    <mergeCell ref="F100:H100"/>
    <mergeCell ref="B120:I120"/>
    <mergeCell ref="B99:I99"/>
    <mergeCell ref="B109:I109"/>
    <mergeCell ref="A1:I1"/>
    <mergeCell ref="B110:E110"/>
    <mergeCell ref="F110:H110"/>
    <mergeCell ref="B3:E3"/>
    <mergeCell ref="B74:E74"/>
    <mergeCell ref="F74:H74"/>
    <mergeCell ref="F3:H3"/>
    <mergeCell ref="B31:E31"/>
    <mergeCell ref="F31:H31"/>
    <mergeCell ref="B88:I88"/>
    <mergeCell ref="B2:I2"/>
    <mergeCell ref="B30:I30"/>
    <mergeCell ref="B73:I73"/>
    <mergeCell ref="B58:E58"/>
    <mergeCell ref="F58:H58"/>
    <mergeCell ref="B57:I57"/>
  </mergeCells>
  <phoneticPr fontId="0" type="noConversion"/>
  <pageMargins left="0.75" right="0.75" top="1" bottom="1" header="0.5" footer="0.5"/>
  <pageSetup scale="84" orientation="portrait"/>
  <headerFooter alignWithMargins="0"/>
  <rowBreaks count="2" manualBreakCount="2">
    <brk id="56" max="16383" man="1"/>
    <brk id="86"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1"/>
  <sheetViews>
    <sheetView workbookViewId="0"/>
  </sheetViews>
  <sheetFormatPr baseColWidth="10" defaultColWidth="8.83203125" defaultRowHeight="13" x14ac:dyDescent="0.15"/>
  <cols>
    <col min="1" max="1" width="3.6640625" customWidth="1"/>
  </cols>
  <sheetData>
    <row r="1" spans="1:33" ht="14" thickTop="1" x14ac:dyDescent="0.15">
      <c r="B1" s="21" t="s">
        <v>165</v>
      </c>
      <c r="C1" s="22"/>
      <c r="D1" s="22"/>
      <c r="E1" s="22"/>
      <c r="F1" s="22"/>
      <c r="G1" s="22"/>
      <c r="H1" s="22"/>
      <c r="I1" s="22"/>
      <c r="J1" s="22"/>
      <c r="K1" s="22"/>
      <c r="L1" s="22"/>
      <c r="M1" s="22"/>
      <c r="N1" s="60"/>
      <c r="O1" s="22"/>
      <c r="P1" s="22"/>
      <c r="Q1" s="22"/>
      <c r="R1" s="22"/>
      <c r="S1" s="22"/>
      <c r="T1" s="22"/>
      <c r="U1" s="22"/>
      <c r="V1" s="22"/>
      <c r="W1" s="22"/>
      <c r="X1" s="22"/>
      <c r="Y1" s="23"/>
      <c r="AA1" s="166" t="s">
        <v>166</v>
      </c>
      <c r="AB1" s="167"/>
      <c r="AC1" s="167"/>
      <c r="AD1" s="167"/>
      <c r="AE1" s="167"/>
      <c r="AF1" s="167"/>
      <c r="AG1" s="168"/>
    </row>
    <row r="2" spans="1:33" ht="14" thickBot="1" x14ac:dyDescent="0.2">
      <c r="B2" s="2"/>
      <c r="C2" s="3" t="s">
        <v>0</v>
      </c>
      <c r="D2" s="3" t="s">
        <v>1</v>
      </c>
      <c r="E2" s="3" t="s">
        <v>2</v>
      </c>
      <c r="F2" s="3" t="s">
        <v>3</v>
      </c>
      <c r="G2" s="3" t="s">
        <v>4</v>
      </c>
      <c r="H2" s="3" t="s">
        <v>5</v>
      </c>
      <c r="I2" s="3" t="s">
        <v>6</v>
      </c>
      <c r="J2" s="3" t="s">
        <v>7</v>
      </c>
      <c r="K2" s="3" t="s">
        <v>8</v>
      </c>
      <c r="L2" s="3" t="s">
        <v>9</v>
      </c>
      <c r="M2" s="3" t="s">
        <v>10</v>
      </c>
      <c r="N2" s="61" t="s">
        <v>24</v>
      </c>
      <c r="O2" s="3" t="s">
        <v>25</v>
      </c>
      <c r="P2" s="3" t="s">
        <v>26</v>
      </c>
      <c r="Q2" s="3" t="s">
        <v>27</v>
      </c>
      <c r="R2" s="3" t="s">
        <v>28</v>
      </c>
      <c r="S2" s="3" t="s">
        <v>29</v>
      </c>
      <c r="T2" s="3" t="s">
        <v>30</v>
      </c>
      <c r="U2" s="3" t="s">
        <v>31</v>
      </c>
      <c r="V2" s="3" t="s">
        <v>32</v>
      </c>
      <c r="W2" s="3" t="s">
        <v>33</v>
      </c>
      <c r="X2" s="3" t="s">
        <v>34</v>
      </c>
      <c r="Y2" s="4" t="s">
        <v>35</v>
      </c>
      <c r="AA2" s="1"/>
      <c r="AB2" s="6" t="s">
        <v>113</v>
      </c>
      <c r="AC2" s="6" t="s">
        <v>114</v>
      </c>
      <c r="AD2" s="6" t="s">
        <v>115</v>
      </c>
      <c r="AE2" s="6" t="s">
        <v>116</v>
      </c>
      <c r="AF2" s="6" t="s">
        <v>117</v>
      </c>
      <c r="AG2" s="7" t="s">
        <v>118</v>
      </c>
    </row>
    <row r="3" spans="1:33" x14ac:dyDescent="0.15">
      <c r="A3">
        <v>1</v>
      </c>
      <c r="B3" s="1" t="s">
        <v>11</v>
      </c>
      <c r="C3" s="6">
        <v>11.3</v>
      </c>
      <c r="D3" s="6">
        <v>15.27</v>
      </c>
      <c r="E3" s="6">
        <v>9.34</v>
      </c>
      <c r="F3" s="6">
        <v>8.7200000000000006</v>
      </c>
      <c r="G3" s="6">
        <v>8.9600000000000009</v>
      </c>
      <c r="H3" s="6">
        <v>9.61</v>
      </c>
      <c r="I3" s="6">
        <v>9.69</v>
      </c>
      <c r="J3" s="6">
        <v>11.94</v>
      </c>
      <c r="K3" s="6">
        <v>12.68</v>
      </c>
      <c r="L3" s="6">
        <v>22.73</v>
      </c>
      <c r="M3" s="24">
        <v>23.21</v>
      </c>
      <c r="N3" s="62">
        <v>12.52</v>
      </c>
      <c r="O3" s="6">
        <v>12.22</v>
      </c>
      <c r="P3" s="6">
        <v>10.86</v>
      </c>
      <c r="Q3" s="6">
        <v>10.5</v>
      </c>
      <c r="R3" s="6">
        <v>16.190000000000001</v>
      </c>
      <c r="S3" s="6">
        <v>16.41</v>
      </c>
      <c r="T3" s="6">
        <v>15.72</v>
      </c>
      <c r="U3" s="6">
        <v>16.37</v>
      </c>
      <c r="V3" s="6">
        <v>11.91</v>
      </c>
      <c r="W3" s="6">
        <v>11.99</v>
      </c>
      <c r="X3" s="6">
        <v>11.16</v>
      </c>
      <c r="Y3" s="7">
        <v>11.26</v>
      </c>
      <c r="AA3" s="8" t="s">
        <v>11</v>
      </c>
      <c r="AB3" s="9">
        <v>12.63</v>
      </c>
      <c r="AC3" s="9">
        <v>2.44</v>
      </c>
      <c r="AD3" s="9">
        <v>2.4500000000000002</v>
      </c>
      <c r="AE3" s="9">
        <v>4.2</v>
      </c>
      <c r="AF3" s="9">
        <v>5.68</v>
      </c>
      <c r="AG3" s="10">
        <v>5.44</v>
      </c>
    </row>
    <row r="4" spans="1:33" x14ac:dyDescent="0.15">
      <c r="A4">
        <v>2</v>
      </c>
      <c r="B4" s="1" t="s">
        <v>12</v>
      </c>
      <c r="C4" s="6">
        <v>9.74</v>
      </c>
      <c r="D4" s="6">
        <v>13.21</v>
      </c>
      <c r="E4" s="6">
        <v>8.07</v>
      </c>
      <c r="F4" s="6">
        <v>7.5</v>
      </c>
      <c r="G4" s="6">
        <v>7.79</v>
      </c>
      <c r="H4" s="6">
        <v>8.5399999999999991</v>
      </c>
      <c r="I4" s="6">
        <v>8.8000000000000007</v>
      </c>
      <c r="J4" s="6">
        <v>9.99</v>
      </c>
      <c r="K4" s="6">
        <v>11</v>
      </c>
      <c r="L4" s="6">
        <v>19.739999999999998</v>
      </c>
      <c r="M4" s="24">
        <v>20.190000000000001</v>
      </c>
      <c r="N4" s="62">
        <v>10.81</v>
      </c>
      <c r="O4" s="6">
        <v>10.87</v>
      </c>
      <c r="P4" s="6">
        <v>9.3699999999999992</v>
      </c>
      <c r="Q4" s="6">
        <v>9.34</v>
      </c>
      <c r="R4" s="6">
        <v>14.05</v>
      </c>
      <c r="S4" s="6">
        <v>14.26</v>
      </c>
      <c r="T4" s="6">
        <v>14.02</v>
      </c>
      <c r="U4" s="6">
        <v>14.54</v>
      </c>
      <c r="V4" s="6">
        <v>10.29</v>
      </c>
      <c r="W4" s="6">
        <v>10.36</v>
      </c>
      <c r="X4" s="6">
        <v>9.84</v>
      </c>
      <c r="Y4" s="7">
        <v>10.14</v>
      </c>
      <c r="AA4" s="1" t="s">
        <v>12</v>
      </c>
      <c r="AB4" s="6">
        <v>10.63</v>
      </c>
      <c r="AC4" s="6">
        <v>2.41</v>
      </c>
      <c r="AD4" s="6">
        <v>2.61</v>
      </c>
      <c r="AE4" s="6">
        <v>3.88</v>
      </c>
      <c r="AF4" s="6">
        <v>4.9800000000000004</v>
      </c>
      <c r="AG4" s="7">
        <v>4.68</v>
      </c>
    </row>
    <row r="5" spans="1:33" x14ac:dyDescent="0.15">
      <c r="A5">
        <v>3</v>
      </c>
      <c r="B5" s="1" t="s">
        <v>13</v>
      </c>
      <c r="C5" s="6">
        <v>9.0399999999999991</v>
      </c>
      <c r="D5" s="6">
        <v>12.41</v>
      </c>
      <c r="E5" s="6">
        <v>7.43</v>
      </c>
      <c r="F5" s="6">
        <v>6.9</v>
      </c>
      <c r="G5" s="6">
        <v>7.39</v>
      </c>
      <c r="H5" s="6">
        <v>8.23</v>
      </c>
      <c r="I5" s="6">
        <v>8.8699999999999992</v>
      </c>
      <c r="J5" s="6">
        <v>8.76</v>
      </c>
      <c r="K5" s="6">
        <v>10.39</v>
      </c>
      <c r="L5" s="6">
        <v>18.86</v>
      </c>
      <c r="M5" s="24">
        <v>19.37</v>
      </c>
      <c r="N5" s="62">
        <v>10.11</v>
      </c>
      <c r="O5" s="6">
        <v>9.9600000000000009</v>
      </c>
      <c r="P5" s="6">
        <v>8.6999999999999993</v>
      </c>
      <c r="Q5" s="6">
        <v>8.51</v>
      </c>
      <c r="R5" s="6">
        <v>13.25</v>
      </c>
      <c r="S5" s="6">
        <v>13.46</v>
      </c>
      <c r="T5" s="6">
        <v>12.9</v>
      </c>
      <c r="U5" s="6">
        <v>13.56</v>
      </c>
      <c r="V5" s="6">
        <v>9.5299999999999994</v>
      </c>
      <c r="W5" s="6">
        <v>9.61</v>
      </c>
      <c r="X5" s="6">
        <v>8.8699999999999992</v>
      </c>
      <c r="Y5" s="7">
        <v>9.3000000000000007</v>
      </c>
      <c r="AA5" s="1" t="s">
        <v>13</v>
      </c>
      <c r="AB5" s="6">
        <v>9.33</v>
      </c>
      <c r="AC5" s="6">
        <v>2.23</v>
      </c>
      <c r="AD5" s="6">
        <v>3.04</v>
      </c>
      <c r="AE5" s="6">
        <v>3.63</v>
      </c>
      <c r="AF5" s="6">
        <v>4.67</v>
      </c>
      <c r="AG5" s="7">
        <v>3.87</v>
      </c>
    </row>
    <row r="6" spans="1:33" x14ac:dyDescent="0.15">
      <c r="A6">
        <v>4</v>
      </c>
      <c r="B6" s="1" t="s">
        <v>14</v>
      </c>
      <c r="C6" s="6">
        <v>5.17</v>
      </c>
      <c r="D6" s="6">
        <v>7.28</v>
      </c>
      <c r="E6" s="6">
        <v>4.16</v>
      </c>
      <c r="F6" s="6">
        <v>3.81</v>
      </c>
      <c r="G6" s="6">
        <v>4.24</v>
      </c>
      <c r="H6" s="6">
        <v>5.13</v>
      </c>
      <c r="I6" s="6">
        <v>5.75</v>
      </c>
      <c r="J6" s="6">
        <v>4.7</v>
      </c>
      <c r="K6" s="6">
        <v>6.26</v>
      </c>
      <c r="L6" s="6">
        <v>11.52</v>
      </c>
      <c r="M6" s="24">
        <v>11.93</v>
      </c>
      <c r="N6" s="62">
        <v>5.92</v>
      </c>
      <c r="O6" s="6">
        <v>5.35</v>
      </c>
      <c r="P6" s="6">
        <v>5.01</v>
      </c>
      <c r="Q6" s="6">
        <v>4.58</v>
      </c>
      <c r="R6" s="6">
        <v>7.82</v>
      </c>
      <c r="S6" s="6">
        <v>7.96</v>
      </c>
      <c r="T6" s="6">
        <v>6.62</v>
      </c>
      <c r="U6" s="6">
        <v>7.39</v>
      </c>
      <c r="V6" s="6">
        <v>5.42</v>
      </c>
      <c r="W6" s="6">
        <v>5.45</v>
      </c>
      <c r="X6" s="6">
        <v>4.43</v>
      </c>
      <c r="Y6" s="7">
        <v>4.96</v>
      </c>
      <c r="AA6" s="1" t="s">
        <v>14</v>
      </c>
      <c r="AB6" s="6">
        <v>4.95</v>
      </c>
      <c r="AC6" s="6">
        <v>1.29</v>
      </c>
      <c r="AD6" s="6">
        <v>2.1800000000000002</v>
      </c>
      <c r="AE6" s="6">
        <v>2.15</v>
      </c>
      <c r="AF6" s="6">
        <v>2.48</v>
      </c>
      <c r="AG6" s="7">
        <v>1.67</v>
      </c>
    </row>
    <row r="7" spans="1:33" x14ac:dyDescent="0.15">
      <c r="A7">
        <v>5</v>
      </c>
      <c r="B7" s="1" t="s">
        <v>15</v>
      </c>
      <c r="C7" s="6">
        <v>2.4300000000000002</v>
      </c>
      <c r="D7" s="6">
        <v>3.66</v>
      </c>
      <c r="E7" s="6">
        <v>1.84</v>
      </c>
      <c r="F7" s="6">
        <v>1.63</v>
      </c>
      <c r="G7" s="6">
        <v>1.89</v>
      </c>
      <c r="H7" s="6">
        <v>2.54</v>
      </c>
      <c r="I7" s="6">
        <v>2.79</v>
      </c>
      <c r="J7" s="6">
        <v>2.17</v>
      </c>
      <c r="K7" s="6">
        <v>3.3</v>
      </c>
      <c r="L7" s="6">
        <v>6.33</v>
      </c>
      <c r="M7" s="24">
        <v>6.57</v>
      </c>
      <c r="N7" s="62">
        <v>2.99</v>
      </c>
      <c r="O7" s="6">
        <v>2.13</v>
      </c>
      <c r="P7" s="6">
        <v>2.42</v>
      </c>
      <c r="Q7" s="6">
        <v>1.75</v>
      </c>
      <c r="R7" s="6">
        <v>3.95</v>
      </c>
      <c r="S7" s="6">
        <v>3.96</v>
      </c>
      <c r="T7" s="6">
        <v>2.1800000000000002</v>
      </c>
      <c r="U7" s="6">
        <v>2.9</v>
      </c>
      <c r="V7" s="6">
        <v>2.4900000000000002</v>
      </c>
      <c r="W7" s="6">
        <v>2.46</v>
      </c>
      <c r="X7" s="6">
        <v>1.36</v>
      </c>
      <c r="Y7" s="7">
        <v>1.88</v>
      </c>
      <c r="AA7" s="1" t="s">
        <v>15</v>
      </c>
      <c r="AB7" s="6">
        <v>2.29</v>
      </c>
      <c r="AC7" s="6">
        <v>0.36</v>
      </c>
      <c r="AD7" s="6">
        <v>0.62</v>
      </c>
      <c r="AE7" s="6">
        <v>0.81</v>
      </c>
      <c r="AF7" s="6">
        <v>0.8</v>
      </c>
      <c r="AG7" s="7">
        <v>0.36</v>
      </c>
    </row>
    <row r="8" spans="1:33" x14ac:dyDescent="0.15">
      <c r="A8">
        <v>6</v>
      </c>
      <c r="B8" s="1" t="s">
        <v>16</v>
      </c>
      <c r="C8" s="6">
        <v>0.69</v>
      </c>
      <c r="D8" s="6">
        <v>1.2</v>
      </c>
      <c r="E8" s="6">
        <v>0.46</v>
      </c>
      <c r="F8" s="6">
        <v>0.4</v>
      </c>
      <c r="G8" s="6">
        <v>0.47</v>
      </c>
      <c r="H8" s="6">
        <v>0.76</v>
      </c>
      <c r="I8" s="6">
        <v>0.82</v>
      </c>
      <c r="J8" s="6">
        <v>0.6</v>
      </c>
      <c r="K8" s="6">
        <v>1.1100000000000001</v>
      </c>
      <c r="L8" s="6">
        <v>2.5499999999999998</v>
      </c>
      <c r="M8" s="24">
        <v>2.65</v>
      </c>
      <c r="N8" s="62">
        <v>1.01</v>
      </c>
      <c r="O8" s="6">
        <v>0.44</v>
      </c>
      <c r="P8" s="6">
        <v>0.73</v>
      </c>
      <c r="Q8" s="6">
        <v>0.34</v>
      </c>
      <c r="R8" s="6">
        <v>1.29</v>
      </c>
      <c r="S8" s="6">
        <v>1.2</v>
      </c>
      <c r="T8" s="6">
        <v>0.38</v>
      </c>
      <c r="U8" s="6">
        <v>0.57999999999999996</v>
      </c>
      <c r="V8" s="6">
        <v>0.66</v>
      </c>
      <c r="W8" s="6">
        <v>0.62</v>
      </c>
      <c r="X8" s="6">
        <v>0.22</v>
      </c>
      <c r="Y8" s="7">
        <v>0.38</v>
      </c>
      <c r="AA8" s="1" t="s">
        <v>16</v>
      </c>
      <c r="AB8" s="6">
        <v>0.63</v>
      </c>
      <c r="AC8" s="6">
        <v>0.05</v>
      </c>
      <c r="AD8" s="6">
        <v>0.09</v>
      </c>
      <c r="AE8" s="6">
        <v>0.18</v>
      </c>
      <c r="AF8" s="6">
        <v>0.15</v>
      </c>
      <c r="AG8" s="7">
        <v>0.03</v>
      </c>
    </row>
    <row r="9" spans="1:33" x14ac:dyDescent="0.15">
      <c r="A9">
        <v>7</v>
      </c>
      <c r="B9" s="1" t="s">
        <v>17</v>
      </c>
      <c r="C9" s="6">
        <v>0.06</v>
      </c>
      <c r="D9" s="6">
        <v>0.2</v>
      </c>
      <c r="E9" s="6">
        <v>0.02</v>
      </c>
      <c r="F9" s="6">
        <v>0.01</v>
      </c>
      <c r="G9" s="6">
        <v>0.02</v>
      </c>
      <c r="H9" s="6">
        <v>7.0000000000000007E-2</v>
      </c>
      <c r="I9" s="6">
        <v>0.08</v>
      </c>
      <c r="J9" s="6">
        <v>0.05</v>
      </c>
      <c r="K9" s="6">
        <v>0.23</v>
      </c>
      <c r="L9" s="6">
        <v>0.79</v>
      </c>
      <c r="M9" s="24">
        <v>0.83</v>
      </c>
      <c r="N9" s="62">
        <v>0.19</v>
      </c>
      <c r="O9" s="6">
        <v>0</v>
      </c>
      <c r="P9" s="6">
        <v>0.09</v>
      </c>
      <c r="Q9" s="6">
        <v>0</v>
      </c>
      <c r="R9" s="6">
        <v>0.21</v>
      </c>
      <c r="S9" s="6">
        <v>0.15</v>
      </c>
      <c r="T9" s="6">
        <v>0</v>
      </c>
      <c r="U9" s="6">
        <v>0</v>
      </c>
      <c r="V9" s="6">
        <v>0.03</v>
      </c>
      <c r="W9" s="6">
        <v>0.02</v>
      </c>
      <c r="X9" s="6">
        <v>0</v>
      </c>
      <c r="Y9" s="7">
        <v>0</v>
      </c>
      <c r="AA9" s="1" t="s">
        <v>17</v>
      </c>
      <c r="AB9" s="6">
        <v>0.05</v>
      </c>
      <c r="AC9" s="6">
        <v>0</v>
      </c>
      <c r="AD9" s="6">
        <v>0</v>
      </c>
      <c r="AE9" s="6">
        <v>0</v>
      </c>
      <c r="AF9" s="6">
        <v>0</v>
      </c>
      <c r="AG9" s="7">
        <v>0</v>
      </c>
    </row>
    <row r="10" spans="1:33" x14ac:dyDescent="0.15">
      <c r="A10">
        <v>8</v>
      </c>
      <c r="B10" s="1" t="s">
        <v>18</v>
      </c>
      <c r="C10" s="6">
        <v>0.13</v>
      </c>
      <c r="D10" s="6">
        <v>0.34</v>
      </c>
      <c r="E10" s="6">
        <v>0.05</v>
      </c>
      <c r="F10" s="6">
        <v>0.04</v>
      </c>
      <c r="G10" s="6">
        <v>0.04</v>
      </c>
      <c r="H10" s="6">
        <v>0.13</v>
      </c>
      <c r="I10" s="6">
        <v>0.17</v>
      </c>
      <c r="J10" s="6">
        <v>0.11</v>
      </c>
      <c r="K10" s="6">
        <v>0.37</v>
      </c>
      <c r="L10" s="6">
        <v>1.1599999999999999</v>
      </c>
      <c r="M10" s="24">
        <v>1.22</v>
      </c>
      <c r="N10" s="62">
        <v>0.31</v>
      </c>
      <c r="O10" s="6">
        <v>0</v>
      </c>
      <c r="P10" s="6">
        <v>0.17</v>
      </c>
      <c r="Q10" s="6">
        <v>0</v>
      </c>
      <c r="R10" s="6">
        <v>0.35</v>
      </c>
      <c r="S10" s="6">
        <v>0.27</v>
      </c>
      <c r="T10" s="6">
        <v>0</v>
      </c>
      <c r="U10" s="6">
        <v>0</v>
      </c>
      <c r="V10" s="6">
        <v>0.09</v>
      </c>
      <c r="W10" s="6">
        <v>0.06</v>
      </c>
      <c r="X10" s="6">
        <v>0</v>
      </c>
      <c r="Y10" s="7">
        <v>0</v>
      </c>
      <c r="AA10" s="1" t="s">
        <v>18</v>
      </c>
      <c r="AB10" s="6">
        <v>0.12</v>
      </c>
      <c r="AC10" s="6">
        <v>0</v>
      </c>
      <c r="AD10" s="6">
        <v>0</v>
      </c>
      <c r="AE10" s="6">
        <v>0</v>
      </c>
      <c r="AF10" s="6">
        <v>0</v>
      </c>
      <c r="AG10" s="7">
        <v>0</v>
      </c>
    </row>
    <row r="11" spans="1:33" x14ac:dyDescent="0.15">
      <c r="A11">
        <v>9</v>
      </c>
      <c r="B11" s="1" t="s">
        <v>19</v>
      </c>
      <c r="C11" s="6">
        <v>1.2</v>
      </c>
      <c r="D11" s="6">
        <v>1.92</v>
      </c>
      <c r="E11" s="6">
        <v>0.82</v>
      </c>
      <c r="F11" s="6">
        <v>0.7</v>
      </c>
      <c r="G11" s="6">
        <v>0.79</v>
      </c>
      <c r="H11" s="6">
        <v>1.1000000000000001</v>
      </c>
      <c r="I11" s="6">
        <v>1.25</v>
      </c>
      <c r="J11" s="6">
        <v>1.1299999999999999</v>
      </c>
      <c r="K11" s="6">
        <v>1.8</v>
      </c>
      <c r="L11" s="6">
        <v>3.68</v>
      </c>
      <c r="M11" s="24">
        <v>3.8</v>
      </c>
      <c r="N11" s="62">
        <v>1.62</v>
      </c>
      <c r="O11" s="6">
        <v>0.68</v>
      </c>
      <c r="P11" s="6">
        <v>1.25</v>
      </c>
      <c r="Q11" s="6">
        <v>0.48</v>
      </c>
      <c r="R11" s="6">
        <v>2.0499999999999998</v>
      </c>
      <c r="S11" s="6">
        <v>1.96</v>
      </c>
      <c r="T11" s="6">
        <v>0.28000000000000003</v>
      </c>
      <c r="U11" s="6">
        <v>0.79</v>
      </c>
      <c r="V11" s="6">
        <v>1.18</v>
      </c>
      <c r="W11" s="6">
        <v>1.0900000000000001</v>
      </c>
      <c r="X11" s="6">
        <v>0.15</v>
      </c>
      <c r="Y11" s="7">
        <v>0.56000000000000005</v>
      </c>
      <c r="AA11" s="1" t="s">
        <v>19</v>
      </c>
      <c r="AB11" s="6">
        <v>1.2</v>
      </c>
      <c r="AC11" s="6">
        <v>0</v>
      </c>
      <c r="AD11" s="6">
        <v>0</v>
      </c>
      <c r="AE11" s="6">
        <v>0.13</v>
      </c>
      <c r="AF11" s="6">
        <v>0.11</v>
      </c>
      <c r="AG11" s="7">
        <v>0</v>
      </c>
    </row>
    <row r="12" spans="1:33" x14ac:dyDescent="0.15">
      <c r="A12">
        <v>10</v>
      </c>
      <c r="B12" s="1" t="s">
        <v>20</v>
      </c>
      <c r="C12" s="6">
        <v>3.46</v>
      </c>
      <c r="D12" s="6">
        <v>5.03</v>
      </c>
      <c r="E12" s="6">
        <v>2.66</v>
      </c>
      <c r="F12" s="6">
        <v>2.38</v>
      </c>
      <c r="G12" s="6">
        <v>2.71</v>
      </c>
      <c r="H12" s="6">
        <v>2.95</v>
      </c>
      <c r="I12" s="6">
        <v>3.12</v>
      </c>
      <c r="J12" s="6">
        <v>3.5</v>
      </c>
      <c r="K12" s="6">
        <v>4.46</v>
      </c>
      <c r="L12" s="6">
        <v>8.36</v>
      </c>
      <c r="M12" s="24">
        <v>8.6</v>
      </c>
      <c r="N12" s="62">
        <v>4.18</v>
      </c>
      <c r="O12" s="6">
        <v>3.09</v>
      </c>
      <c r="P12" s="6">
        <v>3.45</v>
      </c>
      <c r="Q12" s="6">
        <v>2.52</v>
      </c>
      <c r="R12" s="6">
        <v>5.39</v>
      </c>
      <c r="S12" s="6">
        <v>5.36</v>
      </c>
      <c r="T12" s="6">
        <v>3.22</v>
      </c>
      <c r="U12" s="6">
        <v>4.18</v>
      </c>
      <c r="V12" s="6">
        <v>3.56</v>
      </c>
      <c r="W12" s="6">
        <v>3.47</v>
      </c>
      <c r="X12" s="6">
        <v>2.0299999999999998</v>
      </c>
      <c r="Y12" s="7">
        <v>2.72</v>
      </c>
      <c r="AA12" s="1" t="s">
        <v>20</v>
      </c>
      <c r="AB12" s="6">
        <v>3.78</v>
      </c>
      <c r="AC12" s="6">
        <v>0.23</v>
      </c>
      <c r="AD12" s="6">
        <v>0.27</v>
      </c>
      <c r="AE12" s="6">
        <v>0.75</v>
      </c>
      <c r="AF12" s="6">
        <v>1.28</v>
      </c>
      <c r="AG12" s="7">
        <v>0.5</v>
      </c>
    </row>
    <row r="13" spans="1:33" x14ac:dyDescent="0.15">
      <c r="A13">
        <v>11</v>
      </c>
      <c r="B13" s="1" t="s">
        <v>21</v>
      </c>
      <c r="C13" s="6">
        <v>8.18</v>
      </c>
      <c r="D13" s="6">
        <v>11.21</v>
      </c>
      <c r="E13" s="6">
        <v>6.7</v>
      </c>
      <c r="F13" s="6">
        <v>6.23</v>
      </c>
      <c r="G13" s="6">
        <v>6.66</v>
      </c>
      <c r="H13" s="6">
        <v>6.86</v>
      </c>
      <c r="I13" s="6">
        <v>6.99</v>
      </c>
      <c r="J13" s="6">
        <v>8.7100000000000009</v>
      </c>
      <c r="K13" s="6">
        <v>9.5</v>
      </c>
      <c r="L13" s="6">
        <v>17.12</v>
      </c>
      <c r="M13" s="24">
        <v>17.54</v>
      </c>
      <c r="N13" s="62">
        <v>9.16</v>
      </c>
      <c r="O13" s="6">
        <v>8.94</v>
      </c>
      <c r="P13" s="6">
        <v>7.87</v>
      </c>
      <c r="Q13" s="6">
        <v>7.61</v>
      </c>
      <c r="R13" s="6">
        <v>11.96</v>
      </c>
      <c r="S13" s="6">
        <v>12.16</v>
      </c>
      <c r="T13" s="6">
        <v>11.61</v>
      </c>
      <c r="U13" s="6">
        <v>12.22</v>
      </c>
      <c r="V13" s="6">
        <v>8.6300000000000008</v>
      </c>
      <c r="W13" s="6">
        <v>8.68</v>
      </c>
      <c r="X13" s="6">
        <v>7.98</v>
      </c>
      <c r="Y13" s="7">
        <v>8.35</v>
      </c>
      <c r="AA13" s="1" t="s">
        <v>21</v>
      </c>
      <c r="AB13" s="6">
        <v>9.3699999999999992</v>
      </c>
      <c r="AC13" s="6">
        <v>1.1100000000000001</v>
      </c>
      <c r="AD13" s="6">
        <v>1.1499999999999999</v>
      </c>
      <c r="AE13" s="6">
        <v>2.68</v>
      </c>
      <c r="AF13" s="6">
        <v>4.13</v>
      </c>
      <c r="AG13" s="7">
        <v>3.45</v>
      </c>
    </row>
    <row r="14" spans="1:33" ht="14" thickBot="1" x14ac:dyDescent="0.2">
      <c r="A14">
        <v>12</v>
      </c>
      <c r="B14" s="1" t="s">
        <v>22</v>
      </c>
      <c r="C14" s="6">
        <v>10.54</v>
      </c>
      <c r="D14" s="6">
        <v>14.22</v>
      </c>
      <c r="E14" s="6">
        <v>8.7200000000000006</v>
      </c>
      <c r="F14" s="6">
        <v>8.0299999999999994</v>
      </c>
      <c r="G14" s="6">
        <v>8.19</v>
      </c>
      <c r="H14" s="6">
        <v>9.01</v>
      </c>
      <c r="I14" s="6">
        <v>9.06</v>
      </c>
      <c r="J14" s="6">
        <v>11.24</v>
      </c>
      <c r="K14" s="6">
        <v>11.96</v>
      </c>
      <c r="L14" s="6">
        <v>21.13</v>
      </c>
      <c r="M14" s="24">
        <v>21.56</v>
      </c>
      <c r="N14" s="62">
        <v>11.68</v>
      </c>
      <c r="O14" s="6">
        <v>11.56</v>
      </c>
      <c r="P14" s="6">
        <v>10.130000000000001</v>
      </c>
      <c r="Q14" s="6">
        <v>9.9600000000000009</v>
      </c>
      <c r="R14" s="6">
        <v>15.14</v>
      </c>
      <c r="S14" s="6">
        <v>15.34</v>
      </c>
      <c r="T14" s="6">
        <v>14.89</v>
      </c>
      <c r="U14" s="6">
        <v>15.44</v>
      </c>
      <c r="V14" s="6">
        <v>11.12</v>
      </c>
      <c r="W14" s="6">
        <v>11.2</v>
      </c>
      <c r="X14" s="6">
        <v>10.55</v>
      </c>
      <c r="Y14" s="7">
        <v>10.85</v>
      </c>
      <c r="AA14" s="2" t="s">
        <v>22</v>
      </c>
      <c r="AB14" s="3">
        <v>11.86</v>
      </c>
      <c r="AC14" s="3">
        <v>2.19</v>
      </c>
      <c r="AD14" s="3">
        <v>2.19</v>
      </c>
      <c r="AE14" s="3">
        <v>3.96</v>
      </c>
      <c r="AF14" s="3">
        <v>5.14</v>
      </c>
      <c r="AG14" s="4">
        <v>5.0999999999999996</v>
      </c>
    </row>
    <row r="15" spans="1:33" ht="14" thickBot="1" x14ac:dyDescent="0.2">
      <c r="B15" s="11" t="s">
        <v>23</v>
      </c>
      <c r="C15" s="12">
        <v>61.94</v>
      </c>
      <c r="D15" s="12">
        <v>85.93</v>
      </c>
      <c r="E15" s="12">
        <v>50.27</v>
      </c>
      <c r="F15" s="12">
        <v>46.34</v>
      </c>
      <c r="G15" s="12">
        <v>49.14</v>
      </c>
      <c r="H15" s="12">
        <v>54.92</v>
      </c>
      <c r="I15" s="12">
        <v>57.38</v>
      </c>
      <c r="J15" s="12">
        <v>62.88</v>
      </c>
      <c r="K15" s="12">
        <v>73.06</v>
      </c>
      <c r="L15" s="12">
        <v>133.97</v>
      </c>
      <c r="M15" s="12">
        <v>137.46</v>
      </c>
      <c r="N15" s="63">
        <v>70.48</v>
      </c>
      <c r="O15" s="12">
        <v>65.25</v>
      </c>
      <c r="P15" s="12">
        <v>60.06</v>
      </c>
      <c r="Q15" s="12">
        <v>55.59</v>
      </c>
      <c r="R15" s="12">
        <v>91.66</v>
      </c>
      <c r="S15" s="12">
        <v>92.5</v>
      </c>
      <c r="T15" s="12">
        <v>81.819999999999993</v>
      </c>
      <c r="U15" s="12">
        <v>87.97</v>
      </c>
      <c r="V15" s="12">
        <v>64.900000000000006</v>
      </c>
      <c r="W15" s="12">
        <v>65.02</v>
      </c>
      <c r="X15" s="12">
        <v>56.57</v>
      </c>
      <c r="Y15" s="13">
        <v>60.4</v>
      </c>
      <c r="AA15" s="11" t="s">
        <v>23</v>
      </c>
      <c r="AB15" s="12">
        <v>66.84</v>
      </c>
      <c r="AC15" s="12">
        <v>12.31</v>
      </c>
      <c r="AD15" s="12">
        <v>14.59</v>
      </c>
      <c r="AE15" s="12">
        <v>22.38</v>
      </c>
      <c r="AF15" s="12">
        <v>29.4</v>
      </c>
      <c r="AG15" s="13">
        <v>25.1</v>
      </c>
    </row>
    <row r="16" spans="1:33" ht="14" thickTop="1" x14ac:dyDescent="0.15">
      <c r="A16" t="s">
        <v>80</v>
      </c>
      <c r="B16" s="32"/>
      <c r="C16" s="24"/>
      <c r="D16" s="24"/>
      <c r="E16" s="24"/>
      <c r="F16" s="24"/>
      <c r="G16" s="24"/>
      <c r="H16" s="24"/>
      <c r="I16" s="24"/>
      <c r="J16" s="24"/>
      <c r="K16" s="24"/>
      <c r="L16" s="24"/>
      <c r="M16" s="24"/>
      <c r="N16" s="62"/>
      <c r="O16" s="24"/>
      <c r="P16" s="24"/>
      <c r="Q16" s="24"/>
      <c r="R16" s="24"/>
      <c r="S16" s="24"/>
      <c r="T16" s="24"/>
      <c r="U16" s="24"/>
      <c r="V16" s="24"/>
      <c r="W16" s="24"/>
      <c r="X16" s="24"/>
      <c r="Y16" s="24"/>
      <c r="AA16" s="80" t="s">
        <v>120</v>
      </c>
    </row>
    <row r="17" spans="1:33" x14ac:dyDescent="0.15">
      <c r="B17" s="31" t="s">
        <v>90</v>
      </c>
      <c r="C17" s="5" t="str">
        <f>C2</f>
        <v>L100AC</v>
      </c>
      <c r="D17" s="5" t="str">
        <f t="shared" ref="D17:Y17" si="0">D2</f>
        <v>L110AC</v>
      </c>
      <c r="E17" s="5" t="str">
        <f t="shared" si="0"/>
        <v>L120AC</v>
      </c>
      <c r="F17" s="5" t="str">
        <f t="shared" si="0"/>
        <v>L130AC</v>
      </c>
      <c r="G17" s="5" t="str">
        <f t="shared" si="0"/>
        <v>L140AC</v>
      </c>
      <c r="H17" s="5" t="str">
        <f t="shared" si="0"/>
        <v>L150AC</v>
      </c>
      <c r="I17" s="5" t="str">
        <f t="shared" si="0"/>
        <v>L155AC</v>
      </c>
      <c r="J17" s="5" t="str">
        <f t="shared" si="0"/>
        <v>L160AC</v>
      </c>
      <c r="K17" s="5" t="str">
        <f t="shared" si="0"/>
        <v>L170AC</v>
      </c>
      <c r="L17" s="5" t="str">
        <f t="shared" si="0"/>
        <v>L200AC</v>
      </c>
      <c r="M17" s="5" t="str">
        <f t="shared" si="0"/>
        <v>L202AC</v>
      </c>
      <c r="N17" s="19" t="str">
        <f>N2</f>
        <v>L302AC</v>
      </c>
      <c r="O17" s="5" t="str">
        <f t="shared" si="0"/>
        <v>L302BC</v>
      </c>
      <c r="P17" s="5" t="str">
        <f t="shared" si="0"/>
        <v>L304AC</v>
      </c>
      <c r="Q17" s="5" t="str">
        <f t="shared" si="0"/>
        <v>L304BC</v>
      </c>
      <c r="R17" s="5" t="str">
        <f t="shared" si="0"/>
        <v>L322A1</v>
      </c>
      <c r="S17" s="5" t="str">
        <f t="shared" si="0"/>
        <v>L322A2</v>
      </c>
      <c r="T17" s="5" t="str">
        <f t="shared" si="0"/>
        <v>L322B1</v>
      </c>
      <c r="U17" s="5" t="str">
        <f t="shared" si="0"/>
        <v>L322B2</v>
      </c>
      <c r="V17" s="5" t="str">
        <f t="shared" si="0"/>
        <v>L324A1</v>
      </c>
      <c r="W17" s="5" t="str">
        <f t="shared" si="0"/>
        <v>L324A2</v>
      </c>
      <c r="X17" s="5" t="str">
        <f t="shared" si="0"/>
        <v>L324B1</v>
      </c>
      <c r="Y17" s="5" t="str">
        <f t="shared" si="0"/>
        <v>L324B2</v>
      </c>
      <c r="AA17" s="5"/>
      <c r="AB17" s="5" t="str">
        <f t="shared" ref="AB17:AG17" si="1">AB2</f>
        <v>L165AC</v>
      </c>
      <c r="AC17" s="5" t="str">
        <f t="shared" si="1"/>
        <v>P100AC</v>
      </c>
      <c r="AD17" s="5" t="str">
        <f t="shared" si="1"/>
        <v>P105AC</v>
      </c>
      <c r="AE17" s="5" t="str">
        <f t="shared" si="1"/>
        <v>P110AC</v>
      </c>
      <c r="AF17" s="5" t="str">
        <f t="shared" si="1"/>
        <v>P140AC</v>
      </c>
      <c r="AG17" s="5" t="str">
        <f t="shared" si="1"/>
        <v>P150AC</v>
      </c>
    </row>
    <row r="18" spans="1:33" x14ac:dyDescent="0.15">
      <c r="A18">
        <v>1</v>
      </c>
      <c r="B18" s="30">
        <f>Season_Coeff!N4</f>
        <v>1</v>
      </c>
      <c r="C18" s="14">
        <f t="shared" ref="C18:C29" si="2">IF($B18*C3&gt;0,$B18*C3,"")</f>
        <v>11.3</v>
      </c>
      <c r="D18" s="14">
        <f t="shared" ref="D18:Y29" si="3">IF($B18*D3&gt;0,$B18*D3,"")</f>
        <v>15.27</v>
      </c>
      <c r="E18" s="14">
        <f t="shared" si="3"/>
        <v>9.34</v>
      </c>
      <c r="F18" s="14">
        <f t="shared" si="3"/>
        <v>8.7200000000000006</v>
      </c>
      <c r="G18" s="14">
        <f t="shared" si="3"/>
        <v>8.9600000000000009</v>
      </c>
      <c r="H18" s="14">
        <f t="shared" si="3"/>
        <v>9.61</v>
      </c>
      <c r="I18" s="14">
        <f t="shared" si="3"/>
        <v>9.69</v>
      </c>
      <c r="J18" s="14">
        <f t="shared" si="3"/>
        <v>11.94</v>
      </c>
      <c r="K18" s="14">
        <f t="shared" si="3"/>
        <v>12.68</v>
      </c>
      <c r="L18" s="14">
        <f t="shared" si="3"/>
        <v>22.73</v>
      </c>
      <c r="M18" s="14">
        <f t="shared" si="3"/>
        <v>23.21</v>
      </c>
      <c r="N18" s="20">
        <f t="shared" si="3"/>
        <v>12.52</v>
      </c>
      <c r="O18" s="14">
        <f t="shared" si="3"/>
        <v>12.22</v>
      </c>
      <c r="P18" s="14">
        <f t="shared" si="3"/>
        <v>10.86</v>
      </c>
      <c r="Q18" s="14">
        <f t="shared" si="3"/>
        <v>10.5</v>
      </c>
      <c r="R18" s="14">
        <f t="shared" si="3"/>
        <v>16.190000000000001</v>
      </c>
      <c r="S18" s="14">
        <f t="shared" si="3"/>
        <v>16.41</v>
      </c>
      <c r="T18" s="14">
        <f t="shared" si="3"/>
        <v>15.72</v>
      </c>
      <c r="U18" s="14">
        <f t="shared" si="3"/>
        <v>16.37</v>
      </c>
      <c r="V18" s="14">
        <f t="shared" si="3"/>
        <v>11.91</v>
      </c>
      <c r="W18" s="14">
        <f t="shared" si="3"/>
        <v>11.99</v>
      </c>
      <c r="X18" s="14">
        <f t="shared" si="3"/>
        <v>11.16</v>
      </c>
      <c r="Y18" s="14">
        <f t="shared" si="3"/>
        <v>11.26</v>
      </c>
      <c r="AA18" s="14"/>
      <c r="AB18" s="14">
        <f t="shared" ref="AB18:AG18" si="4">IF($B18*AB3&gt;0,$B18*AB3,"")</f>
        <v>12.63</v>
      </c>
      <c r="AC18" s="14">
        <f t="shared" si="4"/>
        <v>2.44</v>
      </c>
      <c r="AD18" s="14">
        <f t="shared" si="4"/>
        <v>2.4500000000000002</v>
      </c>
      <c r="AE18" s="14">
        <f t="shared" si="4"/>
        <v>4.2</v>
      </c>
      <c r="AF18" s="14">
        <f t="shared" si="4"/>
        <v>5.68</v>
      </c>
      <c r="AG18" s="14">
        <f t="shared" si="4"/>
        <v>5.44</v>
      </c>
    </row>
    <row r="19" spans="1:33" x14ac:dyDescent="0.15">
      <c r="A19">
        <v>2</v>
      </c>
      <c r="B19" s="30">
        <f>Season_Coeff!N5</f>
        <v>1</v>
      </c>
      <c r="C19" s="14">
        <f t="shared" si="2"/>
        <v>9.74</v>
      </c>
      <c r="D19" s="14">
        <f t="shared" ref="D19:R19" si="5">IF($B19*D4&gt;0,$B19*D4,"")</f>
        <v>13.21</v>
      </c>
      <c r="E19" s="14">
        <f t="shared" si="5"/>
        <v>8.07</v>
      </c>
      <c r="F19" s="14">
        <f t="shared" si="5"/>
        <v>7.5</v>
      </c>
      <c r="G19" s="14">
        <f t="shared" si="5"/>
        <v>7.79</v>
      </c>
      <c r="H19" s="14">
        <f t="shared" si="5"/>
        <v>8.5399999999999991</v>
      </c>
      <c r="I19" s="14">
        <f t="shared" si="5"/>
        <v>8.8000000000000007</v>
      </c>
      <c r="J19" s="14">
        <f t="shared" si="5"/>
        <v>9.99</v>
      </c>
      <c r="K19" s="14">
        <f t="shared" si="5"/>
        <v>11</v>
      </c>
      <c r="L19" s="14">
        <f t="shared" si="5"/>
        <v>19.739999999999998</v>
      </c>
      <c r="M19" s="14">
        <f t="shared" si="5"/>
        <v>20.190000000000001</v>
      </c>
      <c r="N19" s="20">
        <f t="shared" si="5"/>
        <v>10.81</v>
      </c>
      <c r="O19" s="14">
        <f t="shared" si="5"/>
        <v>10.87</v>
      </c>
      <c r="P19" s="14">
        <f t="shared" si="5"/>
        <v>9.3699999999999992</v>
      </c>
      <c r="Q19" s="14">
        <f t="shared" si="5"/>
        <v>9.34</v>
      </c>
      <c r="R19" s="14">
        <f t="shared" si="5"/>
        <v>14.05</v>
      </c>
      <c r="S19" s="14">
        <f t="shared" si="3"/>
        <v>14.26</v>
      </c>
      <c r="T19" s="14">
        <f t="shared" si="3"/>
        <v>14.02</v>
      </c>
      <c r="U19" s="14">
        <f t="shared" si="3"/>
        <v>14.54</v>
      </c>
      <c r="V19" s="14">
        <f t="shared" si="3"/>
        <v>10.29</v>
      </c>
      <c r="W19" s="14">
        <f t="shared" si="3"/>
        <v>10.36</v>
      </c>
      <c r="X19" s="14">
        <f t="shared" si="3"/>
        <v>9.84</v>
      </c>
      <c r="Y19" s="14">
        <f t="shared" si="3"/>
        <v>10.14</v>
      </c>
      <c r="AA19" s="14"/>
      <c r="AB19" s="14">
        <f t="shared" ref="AB19:AG19" si="6">IF($B19*AB4&gt;0,$B19*AB4,"")</f>
        <v>10.63</v>
      </c>
      <c r="AC19" s="14">
        <f t="shared" si="6"/>
        <v>2.41</v>
      </c>
      <c r="AD19" s="14">
        <f t="shared" si="6"/>
        <v>2.61</v>
      </c>
      <c r="AE19" s="14">
        <f t="shared" si="6"/>
        <v>3.88</v>
      </c>
      <c r="AF19" s="14">
        <f t="shared" si="6"/>
        <v>4.9800000000000004</v>
      </c>
      <c r="AG19" s="14">
        <f t="shared" si="6"/>
        <v>4.68</v>
      </c>
    </row>
    <row r="20" spans="1:33" x14ac:dyDescent="0.15">
      <c r="A20">
        <v>3</v>
      </c>
      <c r="B20" s="30">
        <f>Season_Coeff!N6</f>
        <v>1</v>
      </c>
      <c r="C20" s="14">
        <f t="shared" si="2"/>
        <v>9.0399999999999991</v>
      </c>
      <c r="D20" s="14">
        <f t="shared" si="3"/>
        <v>12.41</v>
      </c>
      <c r="E20" s="14">
        <f t="shared" si="3"/>
        <v>7.43</v>
      </c>
      <c r="F20" s="14">
        <f t="shared" si="3"/>
        <v>6.9</v>
      </c>
      <c r="G20" s="14">
        <f t="shared" si="3"/>
        <v>7.39</v>
      </c>
      <c r="H20" s="14">
        <f t="shared" si="3"/>
        <v>8.23</v>
      </c>
      <c r="I20" s="14">
        <f t="shared" si="3"/>
        <v>8.8699999999999992</v>
      </c>
      <c r="J20" s="14">
        <f t="shared" si="3"/>
        <v>8.76</v>
      </c>
      <c r="K20" s="14">
        <f t="shared" si="3"/>
        <v>10.39</v>
      </c>
      <c r="L20" s="14">
        <f t="shared" si="3"/>
        <v>18.86</v>
      </c>
      <c r="M20" s="14">
        <f t="shared" si="3"/>
        <v>19.37</v>
      </c>
      <c r="N20" s="20">
        <f t="shared" si="3"/>
        <v>10.11</v>
      </c>
      <c r="O20" s="14">
        <f t="shared" si="3"/>
        <v>9.9600000000000009</v>
      </c>
      <c r="P20" s="14">
        <f t="shared" si="3"/>
        <v>8.6999999999999993</v>
      </c>
      <c r="Q20" s="14">
        <f t="shared" si="3"/>
        <v>8.51</v>
      </c>
      <c r="R20" s="14">
        <f t="shared" si="3"/>
        <v>13.25</v>
      </c>
      <c r="S20" s="14">
        <f t="shared" si="3"/>
        <v>13.46</v>
      </c>
      <c r="T20" s="14">
        <f t="shared" si="3"/>
        <v>12.9</v>
      </c>
      <c r="U20" s="14">
        <f t="shared" si="3"/>
        <v>13.56</v>
      </c>
      <c r="V20" s="14">
        <f t="shared" si="3"/>
        <v>9.5299999999999994</v>
      </c>
      <c r="W20" s="14">
        <f t="shared" si="3"/>
        <v>9.61</v>
      </c>
      <c r="X20" s="14">
        <f t="shared" si="3"/>
        <v>8.8699999999999992</v>
      </c>
      <c r="Y20" s="14">
        <f t="shared" si="3"/>
        <v>9.3000000000000007</v>
      </c>
      <c r="AA20" s="14"/>
      <c r="AB20" s="14">
        <f t="shared" ref="AB20:AG20" si="7">IF($B20*AB5&gt;0,$B20*AB5,"")</f>
        <v>9.33</v>
      </c>
      <c r="AC20" s="14">
        <f t="shared" si="7"/>
        <v>2.23</v>
      </c>
      <c r="AD20" s="14">
        <f t="shared" si="7"/>
        <v>3.04</v>
      </c>
      <c r="AE20" s="14">
        <f t="shared" si="7"/>
        <v>3.63</v>
      </c>
      <c r="AF20" s="14">
        <f t="shared" si="7"/>
        <v>4.67</v>
      </c>
      <c r="AG20" s="14">
        <f t="shared" si="7"/>
        <v>3.87</v>
      </c>
    </row>
    <row r="21" spans="1:33" x14ac:dyDescent="0.15">
      <c r="A21">
        <v>4</v>
      </c>
      <c r="B21" s="30">
        <f>Season_Coeff!N7</f>
        <v>1</v>
      </c>
      <c r="C21" s="14">
        <f t="shared" si="2"/>
        <v>5.17</v>
      </c>
      <c r="D21" s="14">
        <f t="shared" si="3"/>
        <v>7.28</v>
      </c>
      <c r="E21" s="14">
        <f t="shared" si="3"/>
        <v>4.16</v>
      </c>
      <c r="F21" s="14">
        <f t="shared" si="3"/>
        <v>3.81</v>
      </c>
      <c r="G21" s="14">
        <f t="shared" si="3"/>
        <v>4.24</v>
      </c>
      <c r="H21" s="14">
        <f t="shared" si="3"/>
        <v>5.13</v>
      </c>
      <c r="I21" s="14">
        <f t="shared" si="3"/>
        <v>5.75</v>
      </c>
      <c r="J21" s="14">
        <f t="shared" si="3"/>
        <v>4.7</v>
      </c>
      <c r="K21" s="14">
        <f t="shared" si="3"/>
        <v>6.26</v>
      </c>
      <c r="L21" s="14">
        <f t="shared" si="3"/>
        <v>11.52</v>
      </c>
      <c r="M21" s="14">
        <f t="shared" si="3"/>
        <v>11.93</v>
      </c>
      <c r="N21" s="20">
        <f t="shared" si="3"/>
        <v>5.92</v>
      </c>
      <c r="O21" s="14">
        <f t="shared" si="3"/>
        <v>5.35</v>
      </c>
      <c r="P21" s="14">
        <f t="shared" si="3"/>
        <v>5.01</v>
      </c>
      <c r="Q21" s="14">
        <f t="shared" si="3"/>
        <v>4.58</v>
      </c>
      <c r="R21" s="14">
        <f t="shared" si="3"/>
        <v>7.82</v>
      </c>
      <c r="S21" s="14">
        <f t="shared" si="3"/>
        <v>7.96</v>
      </c>
      <c r="T21" s="14">
        <f t="shared" si="3"/>
        <v>6.62</v>
      </c>
      <c r="U21" s="14">
        <f t="shared" si="3"/>
        <v>7.39</v>
      </c>
      <c r="V21" s="14">
        <f t="shared" si="3"/>
        <v>5.42</v>
      </c>
      <c r="W21" s="14">
        <f t="shared" si="3"/>
        <v>5.45</v>
      </c>
      <c r="X21" s="14">
        <f t="shared" si="3"/>
        <v>4.43</v>
      </c>
      <c r="Y21" s="14">
        <f t="shared" si="3"/>
        <v>4.96</v>
      </c>
      <c r="AA21" s="14"/>
      <c r="AB21" s="14">
        <f t="shared" ref="AB21:AG21" si="8">IF($B21*AB6&gt;0,$B21*AB6,"")</f>
        <v>4.95</v>
      </c>
      <c r="AC21" s="14">
        <f t="shared" si="8"/>
        <v>1.29</v>
      </c>
      <c r="AD21" s="14">
        <f t="shared" si="8"/>
        <v>2.1800000000000002</v>
      </c>
      <c r="AE21" s="14">
        <f t="shared" si="8"/>
        <v>2.15</v>
      </c>
      <c r="AF21" s="14">
        <f t="shared" si="8"/>
        <v>2.48</v>
      </c>
      <c r="AG21" s="14">
        <f t="shared" si="8"/>
        <v>1.67</v>
      </c>
    </row>
    <row r="22" spans="1:33" x14ac:dyDescent="0.15">
      <c r="A22">
        <v>5</v>
      </c>
      <c r="B22" s="30">
        <f>Season_Coeff!N8</f>
        <v>1</v>
      </c>
      <c r="C22" s="14">
        <f t="shared" si="2"/>
        <v>2.4300000000000002</v>
      </c>
      <c r="D22" s="14">
        <f t="shared" si="3"/>
        <v>3.66</v>
      </c>
      <c r="E22" s="14">
        <f t="shared" si="3"/>
        <v>1.84</v>
      </c>
      <c r="F22" s="14">
        <f t="shared" si="3"/>
        <v>1.63</v>
      </c>
      <c r="G22" s="14">
        <f t="shared" si="3"/>
        <v>1.89</v>
      </c>
      <c r="H22" s="14">
        <f t="shared" si="3"/>
        <v>2.54</v>
      </c>
      <c r="I22" s="14">
        <f t="shared" si="3"/>
        <v>2.79</v>
      </c>
      <c r="J22" s="14">
        <f t="shared" si="3"/>
        <v>2.17</v>
      </c>
      <c r="K22" s="14">
        <f t="shared" si="3"/>
        <v>3.3</v>
      </c>
      <c r="L22" s="14">
        <f t="shared" si="3"/>
        <v>6.33</v>
      </c>
      <c r="M22" s="14">
        <f t="shared" si="3"/>
        <v>6.57</v>
      </c>
      <c r="N22" s="20">
        <f t="shared" si="3"/>
        <v>2.99</v>
      </c>
      <c r="O22" s="14">
        <f t="shared" si="3"/>
        <v>2.13</v>
      </c>
      <c r="P22" s="14">
        <f t="shared" si="3"/>
        <v>2.42</v>
      </c>
      <c r="Q22" s="14">
        <f t="shared" si="3"/>
        <v>1.75</v>
      </c>
      <c r="R22" s="14">
        <f t="shared" si="3"/>
        <v>3.95</v>
      </c>
      <c r="S22" s="14">
        <f t="shared" si="3"/>
        <v>3.96</v>
      </c>
      <c r="T22" s="14">
        <f t="shared" si="3"/>
        <v>2.1800000000000002</v>
      </c>
      <c r="U22" s="14">
        <f t="shared" si="3"/>
        <v>2.9</v>
      </c>
      <c r="V22" s="14">
        <f t="shared" si="3"/>
        <v>2.4900000000000002</v>
      </c>
      <c r="W22" s="14">
        <f t="shared" si="3"/>
        <v>2.46</v>
      </c>
      <c r="X22" s="14">
        <f t="shared" si="3"/>
        <v>1.36</v>
      </c>
      <c r="Y22" s="14">
        <f t="shared" si="3"/>
        <v>1.88</v>
      </c>
      <c r="AA22" s="14"/>
      <c r="AB22" s="14">
        <f t="shared" ref="AB22:AG22" si="9">IF($B22*AB7&gt;0,$B22*AB7,"")</f>
        <v>2.29</v>
      </c>
      <c r="AC22" s="14">
        <f t="shared" si="9"/>
        <v>0.36</v>
      </c>
      <c r="AD22" s="14">
        <f t="shared" si="9"/>
        <v>0.62</v>
      </c>
      <c r="AE22" s="14">
        <f t="shared" si="9"/>
        <v>0.81</v>
      </c>
      <c r="AF22" s="14">
        <f t="shared" si="9"/>
        <v>0.8</v>
      </c>
      <c r="AG22" s="14">
        <f t="shared" si="9"/>
        <v>0.36</v>
      </c>
    </row>
    <row r="23" spans="1:33" x14ac:dyDescent="0.15">
      <c r="A23">
        <v>6</v>
      </c>
      <c r="B23" s="30">
        <f>Season_Coeff!N9</f>
        <v>1</v>
      </c>
      <c r="C23" s="14">
        <f t="shared" si="2"/>
        <v>0.69</v>
      </c>
      <c r="D23" s="14">
        <f t="shared" si="3"/>
        <v>1.2</v>
      </c>
      <c r="E23" s="14">
        <f t="shared" si="3"/>
        <v>0.46</v>
      </c>
      <c r="F23" s="14">
        <f t="shared" si="3"/>
        <v>0.4</v>
      </c>
      <c r="G23" s="14">
        <f t="shared" si="3"/>
        <v>0.47</v>
      </c>
      <c r="H23" s="14">
        <f t="shared" si="3"/>
        <v>0.76</v>
      </c>
      <c r="I23" s="14">
        <f t="shared" si="3"/>
        <v>0.82</v>
      </c>
      <c r="J23" s="14">
        <f t="shared" si="3"/>
        <v>0.6</v>
      </c>
      <c r="K23" s="14">
        <f t="shared" si="3"/>
        <v>1.1100000000000001</v>
      </c>
      <c r="L23" s="14">
        <f t="shared" si="3"/>
        <v>2.5499999999999998</v>
      </c>
      <c r="M23" s="14">
        <f t="shared" si="3"/>
        <v>2.65</v>
      </c>
      <c r="N23" s="20">
        <f t="shared" si="3"/>
        <v>1.01</v>
      </c>
      <c r="O23" s="14">
        <f t="shared" si="3"/>
        <v>0.44</v>
      </c>
      <c r="P23" s="14">
        <f t="shared" si="3"/>
        <v>0.73</v>
      </c>
      <c r="Q23" s="14">
        <f t="shared" si="3"/>
        <v>0.34</v>
      </c>
      <c r="R23" s="14">
        <f t="shared" si="3"/>
        <v>1.29</v>
      </c>
      <c r="S23" s="14">
        <f t="shared" si="3"/>
        <v>1.2</v>
      </c>
      <c r="T23" s="14">
        <f t="shared" si="3"/>
        <v>0.38</v>
      </c>
      <c r="U23" s="14">
        <f t="shared" si="3"/>
        <v>0.57999999999999996</v>
      </c>
      <c r="V23" s="14">
        <f t="shared" si="3"/>
        <v>0.66</v>
      </c>
      <c r="W23" s="14">
        <f t="shared" si="3"/>
        <v>0.62</v>
      </c>
      <c r="X23" s="14">
        <f t="shared" si="3"/>
        <v>0.22</v>
      </c>
      <c r="Y23" s="14">
        <f t="shared" si="3"/>
        <v>0.38</v>
      </c>
      <c r="AA23" s="14"/>
      <c r="AB23" s="14">
        <f t="shared" ref="AB23:AG23" si="10">IF($B23*AB8&gt;0,$B23*AB8,"")</f>
        <v>0.63</v>
      </c>
      <c r="AC23" s="14">
        <f t="shared" si="10"/>
        <v>0.05</v>
      </c>
      <c r="AD23" s="14">
        <f t="shared" si="10"/>
        <v>0.09</v>
      </c>
      <c r="AE23" s="14">
        <f t="shared" si="10"/>
        <v>0.18</v>
      </c>
      <c r="AF23" s="14">
        <f t="shared" si="10"/>
        <v>0.15</v>
      </c>
      <c r="AG23" s="14">
        <f t="shared" si="10"/>
        <v>0.03</v>
      </c>
    </row>
    <row r="24" spans="1:33" x14ac:dyDescent="0.15">
      <c r="A24">
        <v>7</v>
      </c>
      <c r="B24" s="30">
        <f>Season_Coeff!N10</f>
        <v>1</v>
      </c>
      <c r="C24" s="14">
        <f t="shared" si="2"/>
        <v>0.06</v>
      </c>
      <c r="D24" s="14">
        <f t="shared" si="3"/>
        <v>0.2</v>
      </c>
      <c r="E24" s="14">
        <f t="shared" si="3"/>
        <v>0.02</v>
      </c>
      <c r="F24" s="14">
        <f t="shared" si="3"/>
        <v>0.01</v>
      </c>
      <c r="G24" s="14">
        <f t="shared" si="3"/>
        <v>0.02</v>
      </c>
      <c r="H24" s="14">
        <f t="shared" si="3"/>
        <v>7.0000000000000007E-2</v>
      </c>
      <c r="I24" s="14">
        <f t="shared" si="3"/>
        <v>0.08</v>
      </c>
      <c r="J24" s="14">
        <f t="shared" si="3"/>
        <v>0.05</v>
      </c>
      <c r="K24" s="14">
        <f t="shared" si="3"/>
        <v>0.23</v>
      </c>
      <c r="L24" s="14">
        <f t="shared" si="3"/>
        <v>0.79</v>
      </c>
      <c r="M24" s="14">
        <f t="shared" si="3"/>
        <v>0.83</v>
      </c>
      <c r="N24" s="20">
        <f t="shared" si="3"/>
        <v>0.19</v>
      </c>
      <c r="O24" s="14" t="str">
        <f t="shared" si="3"/>
        <v/>
      </c>
      <c r="P24" s="14">
        <f t="shared" si="3"/>
        <v>0.09</v>
      </c>
      <c r="Q24" s="14" t="str">
        <f t="shared" si="3"/>
        <v/>
      </c>
      <c r="R24" s="14">
        <f t="shared" si="3"/>
        <v>0.21</v>
      </c>
      <c r="S24" s="14">
        <f t="shared" si="3"/>
        <v>0.15</v>
      </c>
      <c r="T24" s="14" t="str">
        <f t="shared" si="3"/>
        <v/>
      </c>
      <c r="U24" s="14" t="str">
        <f t="shared" si="3"/>
        <v/>
      </c>
      <c r="V24" s="14">
        <f t="shared" si="3"/>
        <v>0.03</v>
      </c>
      <c r="W24" s="14">
        <f t="shared" si="3"/>
        <v>0.02</v>
      </c>
      <c r="X24" s="14" t="str">
        <f t="shared" si="3"/>
        <v/>
      </c>
      <c r="Y24" s="14" t="str">
        <f t="shared" si="3"/>
        <v/>
      </c>
      <c r="AA24" s="14"/>
      <c r="AB24" s="14">
        <f t="shared" ref="AB24:AG24" si="11">IF($B24*AB9&gt;0,$B24*AB9,"")</f>
        <v>0.05</v>
      </c>
      <c r="AC24" s="14" t="str">
        <f t="shared" si="11"/>
        <v/>
      </c>
      <c r="AD24" s="14" t="str">
        <f t="shared" si="11"/>
        <v/>
      </c>
      <c r="AE24" s="14" t="str">
        <f t="shared" si="11"/>
        <v/>
      </c>
      <c r="AF24" s="14" t="str">
        <f t="shared" si="11"/>
        <v/>
      </c>
      <c r="AG24" s="14" t="str">
        <f t="shared" si="11"/>
        <v/>
      </c>
    </row>
    <row r="25" spans="1:33" x14ac:dyDescent="0.15">
      <c r="A25">
        <v>8</v>
      </c>
      <c r="B25" s="30">
        <f>Season_Coeff!N11</f>
        <v>1</v>
      </c>
      <c r="C25" s="14">
        <f t="shared" si="2"/>
        <v>0.13</v>
      </c>
      <c r="D25" s="14">
        <f t="shared" si="3"/>
        <v>0.34</v>
      </c>
      <c r="E25" s="14">
        <f t="shared" si="3"/>
        <v>0.05</v>
      </c>
      <c r="F25" s="14">
        <f t="shared" si="3"/>
        <v>0.04</v>
      </c>
      <c r="G25" s="14">
        <f t="shared" si="3"/>
        <v>0.04</v>
      </c>
      <c r="H25" s="14">
        <f t="shared" si="3"/>
        <v>0.13</v>
      </c>
      <c r="I25" s="14">
        <f t="shared" si="3"/>
        <v>0.17</v>
      </c>
      <c r="J25" s="14">
        <f t="shared" si="3"/>
        <v>0.11</v>
      </c>
      <c r="K25" s="14">
        <f t="shared" si="3"/>
        <v>0.37</v>
      </c>
      <c r="L25" s="14">
        <f t="shared" si="3"/>
        <v>1.1599999999999999</v>
      </c>
      <c r="M25" s="14">
        <f t="shared" si="3"/>
        <v>1.22</v>
      </c>
      <c r="N25" s="20">
        <f t="shared" si="3"/>
        <v>0.31</v>
      </c>
      <c r="O25" s="14" t="str">
        <f t="shared" si="3"/>
        <v/>
      </c>
      <c r="P25" s="14">
        <f t="shared" si="3"/>
        <v>0.17</v>
      </c>
      <c r="Q25" s="14" t="str">
        <f t="shared" si="3"/>
        <v/>
      </c>
      <c r="R25" s="14">
        <f t="shared" si="3"/>
        <v>0.35</v>
      </c>
      <c r="S25" s="14">
        <f t="shared" si="3"/>
        <v>0.27</v>
      </c>
      <c r="T25" s="14" t="str">
        <f t="shared" si="3"/>
        <v/>
      </c>
      <c r="U25" s="14" t="str">
        <f t="shared" si="3"/>
        <v/>
      </c>
      <c r="V25" s="14">
        <f t="shared" si="3"/>
        <v>0.09</v>
      </c>
      <c r="W25" s="14">
        <f t="shared" si="3"/>
        <v>0.06</v>
      </c>
      <c r="X25" s="14" t="str">
        <f t="shared" si="3"/>
        <v/>
      </c>
      <c r="Y25" s="14" t="str">
        <f t="shared" si="3"/>
        <v/>
      </c>
      <c r="AA25" s="14"/>
      <c r="AB25" s="14">
        <f t="shared" ref="AB25:AG25" si="12">IF($B25*AB10&gt;0,$B25*AB10,"")</f>
        <v>0.12</v>
      </c>
      <c r="AC25" s="14" t="str">
        <f t="shared" si="12"/>
        <v/>
      </c>
      <c r="AD25" s="14" t="str">
        <f t="shared" si="12"/>
        <v/>
      </c>
      <c r="AE25" s="14" t="str">
        <f t="shared" si="12"/>
        <v/>
      </c>
      <c r="AF25" s="14" t="str">
        <f t="shared" si="12"/>
        <v/>
      </c>
      <c r="AG25" s="14" t="str">
        <f t="shared" si="12"/>
        <v/>
      </c>
    </row>
    <row r="26" spans="1:33" x14ac:dyDescent="0.15">
      <c r="A26">
        <v>9</v>
      </c>
      <c r="B26" s="30">
        <f>Season_Coeff!N12</f>
        <v>1</v>
      </c>
      <c r="C26" s="14">
        <f t="shared" si="2"/>
        <v>1.2</v>
      </c>
      <c r="D26" s="14">
        <f t="shared" si="3"/>
        <v>1.92</v>
      </c>
      <c r="E26" s="14">
        <f t="shared" si="3"/>
        <v>0.82</v>
      </c>
      <c r="F26" s="14">
        <f t="shared" si="3"/>
        <v>0.7</v>
      </c>
      <c r="G26" s="14">
        <f t="shared" si="3"/>
        <v>0.79</v>
      </c>
      <c r="H26" s="14">
        <f t="shared" si="3"/>
        <v>1.1000000000000001</v>
      </c>
      <c r="I26" s="14">
        <f t="shared" si="3"/>
        <v>1.25</v>
      </c>
      <c r="J26" s="14">
        <f t="shared" si="3"/>
        <v>1.1299999999999999</v>
      </c>
      <c r="K26" s="14">
        <f t="shared" si="3"/>
        <v>1.8</v>
      </c>
      <c r="L26" s="14">
        <f t="shared" si="3"/>
        <v>3.68</v>
      </c>
      <c r="M26" s="14">
        <f t="shared" si="3"/>
        <v>3.8</v>
      </c>
      <c r="N26" s="20">
        <f t="shared" si="3"/>
        <v>1.62</v>
      </c>
      <c r="O26" s="14">
        <f t="shared" si="3"/>
        <v>0.68</v>
      </c>
      <c r="P26" s="14">
        <f t="shared" si="3"/>
        <v>1.25</v>
      </c>
      <c r="Q26" s="14">
        <f t="shared" si="3"/>
        <v>0.48</v>
      </c>
      <c r="R26" s="14">
        <f t="shared" si="3"/>
        <v>2.0499999999999998</v>
      </c>
      <c r="S26" s="14">
        <f t="shared" si="3"/>
        <v>1.96</v>
      </c>
      <c r="T26" s="14">
        <f t="shared" si="3"/>
        <v>0.28000000000000003</v>
      </c>
      <c r="U26" s="14">
        <f t="shared" si="3"/>
        <v>0.79</v>
      </c>
      <c r="V26" s="14">
        <f t="shared" si="3"/>
        <v>1.18</v>
      </c>
      <c r="W26" s="14">
        <f t="shared" si="3"/>
        <v>1.0900000000000001</v>
      </c>
      <c r="X26" s="14">
        <f t="shared" si="3"/>
        <v>0.15</v>
      </c>
      <c r="Y26" s="14">
        <f t="shared" si="3"/>
        <v>0.56000000000000005</v>
      </c>
      <c r="AA26" s="14"/>
      <c r="AB26" s="14">
        <f t="shared" ref="AB26:AG26" si="13">IF($B26*AB11&gt;0,$B26*AB11,"")</f>
        <v>1.2</v>
      </c>
      <c r="AC26" s="14" t="str">
        <f t="shared" si="13"/>
        <v/>
      </c>
      <c r="AD26" s="14" t="str">
        <f t="shared" si="13"/>
        <v/>
      </c>
      <c r="AE26" s="14">
        <f t="shared" si="13"/>
        <v>0.13</v>
      </c>
      <c r="AF26" s="14">
        <f t="shared" si="13"/>
        <v>0.11</v>
      </c>
      <c r="AG26" s="14" t="str">
        <f t="shared" si="13"/>
        <v/>
      </c>
    </row>
    <row r="27" spans="1:33" x14ac:dyDescent="0.15">
      <c r="A27">
        <v>10</v>
      </c>
      <c r="B27" s="30">
        <f>Season_Coeff!N13</f>
        <v>1</v>
      </c>
      <c r="C27" s="14">
        <f t="shared" si="2"/>
        <v>3.46</v>
      </c>
      <c r="D27" s="14">
        <f t="shared" si="3"/>
        <v>5.03</v>
      </c>
      <c r="E27" s="14">
        <f t="shared" si="3"/>
        <v>2.66</v>
      </c>
      <c r="F27" s="14">
        <f t="shared" si="3"/>
        <v>2.38</v>
      </c>
      <c r="G27" s="14">
        <f t="shared" si="3"/>
        <v>2.71</v>
      </c>
      <c r="H27" s="14">
        <f t="shared" si="3"/>
        <v>2.95</v>
      </c>
      <c r="I27" s="14">
        <f t="shared" si="3"/>
        <v>3.12</v>
      </c>
      <c r="J27" s="14">
        <f t="shared" si="3"/>
        <v>3.5</v>
      </c>
      <c r="K27" s="14">
        <f t="shared" si="3"/>
        <v>4.46</v>
      </c>
      <c r="L27" s="14">
        <f t="shared" si="3"/>
        <v>8.36</v>
      </c>
      <c r="M27" s="14">
        <f t="shared" si="3"/>
        <v>8.6</v>
      </c>
      <c r="N27" s="20">
        <f t="shared" si="3"/>
        <v>4.18</v>
      </c>
      <c r="O27" s="14">
        <f t="shared" si="3"/>
        <v>3.09</v>
      </c>
      <c r="P27" s="14">
        <f t="shared" si="3"/>
        <v>3.45</v>
      </c>
      <c r="Q27" s="14">
        <f t="shared" si="3"/>
        <v>2.52</v>
      </c>
      <c r="R27" s="14">
        <f t="shared" si="3"/>
        <v>5.39</v>
      </c>
      <c r="S27" s="14">
        <f t="shared" si="3"/>
        <v>5.36</v>
      </c>
      <c r="T27" s="14">
        <f t="shared" si="3"/>
        <v>3.22</v>
      </c>
      <c r="U27" s="14">
        <f t="shared" si="3"/>
        <v>4.18</v>
      </c>
      <c r="V27" s="14">
        <f t="shared" si="3"/>
        <v>3.56</v>
      </c>
      <c r="W27" s="14">
        <f t="shared" si="3"/>
        <v>3.47</v>
      </c>
      <c r="X27" s="14">
        <f t="shared" si="3"/>
        <v>2.0299999999999998</v>
      </c>
      <c r="Y27" s="14">
        <f t="shared" si="3"/>
        <v>2.72</v>
      </c>
      <c r="AA27" s="14"/>
      <c r="AB27" s="14">
        <f t="shared" ref="AB27:AG27" si="14">IF($B27*AB12&gt;0,$B27*AB12,"")</f>
        <v>3.78</v>
      </c>
      <c r="AC27" s="14">
        <f t="shared" si="14"/>
        <v>0.23</v>
      </c>
      <c r="AD27" s="14">
        <f t="shared" si="14"/>
        <v>0.27</v>
      </c>
      <c r="AE27" s="14">
        <f t="shared" si="14"/>
        <v>0.75</v>
      </c>
      <c r="AF27" s="14">
        <f t="shared" si="14"/>
        <v>1.28</v>
      </c>
      <c r="AG27" s="14">
        <f t="shared" si="14"/>
        <v>0.5</v>
      </c>
    </row>
    <row r="28" spans="1:33" x14ac:dyDescent="0.15">
      <c r="A28">
        <v>11</v>
      </c>
      <c r="B28" s="30">
        <f>Season_Coeff!N14</f>
        <v>1</v>
      </c>
      <c r="C28" s="14">
        <f t="shared" si="2"/>
        <v>8.18</v>
      </c>
      <c r="D28" s="14">
        <f t="shared" si="3"/>
        <v>11.21</v>
      </c>
      <c r="E28" s="14">
        <f t="shared" si="3"/>
        <v>6.7</v>
      </c>
      <c r="F28" s="14">
        <f t="shared" si="3"/>
        <v>6.23</v>
      </c>
      <c r="G28" s="14">
        <f t="shared" si="3"/>
        <v>6.66</v>
      </c>
      <c r="H28" s="14">
        <f t="shared" si="3"/>
        <v>6.86</v>
      </c>
      <c r="I28" s="14">
        <f t="shared" si="3"/>
        <v>6.99</v>
      </c>
      <c r="J28" s="14">
        <f t="shared" si="3"/>
        <v>8.7100000000000009</v>
      </c>
      <c r="K28" s="14">
        <f t="shared" si="3"/>
        <v>9.5</v>
      </c>
      <c r="L28" s="14">
        <f t="shared" si="3"/>
        <v>17.12</v>
      </c>
      <c r="M28" s="14">
        <f t="shared" si="3"/>
        <v>17.54</v>
      </c>
      <c r="N28" s="20">
        <f t="shared" si="3"/>
        <v>9.16</v>
      </c>
      <c r="O28" s="14">
        <f t="shared" si="3"/>
        <v>8.94</v>
      </c>
      <c r="P28" s="14">
        <f t="shared" si="3"/>
        <v>7.87</v>
      </c>
      <c r="Q28" s="14">
        <f t="shared" si="3"/>
        <v>7.61</v>
      </c>
      <c r="R28" s="14">
        <f t="shared" si="3"/>
        <v>11.96</v>
      </c>
      <c r="S28" s="14">
        <f t="shared" si="3"/>
        <v>12.16</v>
      </c>
      <c r="T28" s="14">
        <f t="shared" si="3"/>
        <v>11.61</v>
      </c>
      <c r="U28" s="14">
        <f t="shared" si="3"/>
        <v>12.22</v>
      </c>
      <c r="V28" s="14">
        <f t="shared" si="3"/>
        <v>8.6300000000000008</v>
      </c>
      <c r="W28" s="14">
        <f t="shared" si="3"/>
        <v>8.68</v>
      </c>
      <c r="X28" s="14">
        <f t="shared" si="3"/>
        <v>7.98</v>
      </c>
      <c r="Y28" s="14">
        <f t="shared" si="3"/>
        <v>8.35</v>
      </c>
      <c r="AA28" s="14"/>
      <c r="AB28" s="14">
        <f t="shared" ref="AB28:AG28" si="15">IF($B28*AB13&gt;0,$B28*AB13,"")</f>
        <v>9.3699999999999992</v>
      </c>
      <c r="AC28" s="14">
        <f t="shared" si="15"/>
        <v>1.1100000000000001</v>
      </c>
      <c r="AD28" s="14">
        <f t="shared" si="15"/>
        <v>1.1499999999999999</v>
      </c>
      <c r="AE28" s="14">
        <f t="shared" si="15"/>
        <v>2.68</v>
      </c>
      <c r="AF28" s="14">
        <f t="shared" si="15"/>
        <v>4.13</v>
      </c>
      <c r="AG28" s="14">
        <f t="shared" si="15"/>
        <v>3.45</v>
      </c>
    </row>
    <row r="29" spans="1:33" x14ac:dyDescent="0.15">
      <c r="A29">
        <v>12</v>
      </c>
      <c r="B29" s="30">
        <f>Season_Coeff!N15</f>
        <v>1</v>
      </c>
      <c r="C29" s="14">
        <f t="shared" si="2"/>
        <v>10.54</v>
      </c>
      <c r="D29" s="14">
        <f t="shared" si="3"/>
        <v>14.22</v>
      </c>
      <c r="E29" s="14">
        <f t="shared" si="3"/>
        <v>8.7200000000000006</v>
      </c>
      <c r="F29" s="14">
        <f t="shared" si="3"/>
        <v>8.0299999999999994</v>
      </c>
      <c r="G29" s="14">
        <f t="shared" si="3"/>
        <v>8.19</v>
      </c>
      <c r="H29" s="14">
        <f t="shared" si="3"/>
        <v>9.01</v>
      </c>
      <c r="I29" s="14">
        <f t="shared" si="3"/>
        <v>9.06</v>
      </c>
      <c r="J29" s="14">
        <f t="shared" si="3"/>
        <v>11.24</v>
      </c>
      <c r="K29" s="14">
        <f t="shared" si="3"/>
        <v>11.96</v>
      </c>
      <c r="L29" s="14">
        <f t="shared" si="3"/>
        <v>21.13</v>
      </c>
      <c r="M29" s="14">
        <f t="shared" si="3"/>
        <v>21.56</v>
      </c>
      <c r="N29" s="20">
        <f t="shared" si="3"/>
        <v>11.68</v>
      </c>
      <c r="O29" s="14">
        <f t="shared" si="3"/>
        <v>11.56</v>
      </c>
      <c r="P29" s="14">
        <f t="shared" si="3"/>
        <v>10.130000000000001</v>
      </c>
      <c r="Q29" s="14">
        <f t="shared" si="3"/>
        <v>9.9600000000000009</v>
      </c>
      <c r="R29" s="14">
        <f t="shared" si="3"/>
        <v>15.14</v>
      </c>
      <c r="S29" s="14">
        <f t="shared" si="3"/>
        <v>15.34</v>
      </c>
      <c r="T29" s="14">
        <f t="shared" si="3"/>
        <v>14.89</v>
      </c>
      <c r="U29" s="14">
        <f t="shared" si="3"/>
        <v>15.44</v>
      </c>
      <c r="V29" s="14">
        <f t="shared" si="3"/>
        <v>11.12</v>
      </c>
      <c r="W29" s="14">
        <f t="shared" si="3"/>
        <v>11.2</v>
      </c>
      <c r="X29" s="14">
        <f t="shared" si="3"/>
        <v>10.55</v>
      </c>
      <c r="Y29" s="14">
        <f t="shared" si="3"/>
        <v>10.85</v>
      </c>
      <c r="AA29" s="26"/>
      <c r="AB29" s="14">
        <f t="shared" ref="AB29:AG29" si="16">IF($B29*AB14&gt;0,$B29*AB14,"")</f>
        <v>11.86</v>
      </c>
      <c r="AC29" s="14">
        <f t="shared" si="16"/>
        <v>2.19</v>
      </c>
      <c r="AD29" s="14">
        <f t="shared" si="16"/>
        <v>2.19</v>
      </c>
      <c r="AE29" s="14">
        <f t="shared" si="16"/>
        <v>3.96</v>
      </c>
      <c r="AF29" s="14">
        <f t="shared" si="16"/>
        <v>5.14</v>
      </c>
      <c r="AG29" s="14">
        <f t="shared" si="16"/>
        <v>5.0999999999999996</v>
      </c>
    </row>
    <row r="30" spans="1:33" x14ac:dyDescent="0.15">
      <c r="B30" s="33" t="s">
        <v>23</v>
      </c>
      <c r="C30" s="33">
        <f>SUM(C18:C29)</f>
        <v>61.940000000000005</v>
      </c>
      <c r="D30" s="33">
        <f t="shared" ref="D30:Y30" si="17">SUM(D18:D29)</f>
        <v>85.950000000000017</v>
      </c>
      <c r="E30" s="33">
        <f t="shared" si="17"/>
        <v>50.269999999999996</v>
      </c>
      <c r="F30" s="33">
        <f t="shared" si="17"/>
        <v>46.349999999999994</v>
      </c>
      <c r="G30" s="33">
        <f t="shared" si="17"/>
        <v>49.149999999999991</v>
      </c>
      <c r="H30" s="33">
        <f t="shared" si="17"/>
        <v>54.93</v>
      </c>
      <c r="I30" s="33">
        <f t="shared" si="17"/>
        <v>57.39</v>
      </c>
      <c r="J30" s="33">
        <f t="shared" si="17"/>
        <v>62.900000000000006</v>
      </c>
      <c r="K30" s="33">
        <f t="shared" si="17"/>
        <v>73.059999999999988</v>
      </c>
      <c r="L30" s="33">
        <f t="shared" si="17"/>
        <v>133.97</v>
      </c>
      <c r="M30" s="33">
        <f t="shared" si="17"/>
        <v>137.47</v>
      </c>
      <c r="N30" s="64">
        <f t="shared" si="17"/>
        <v>70.5</v>
      </c>
      <c r="O30" s="33">
        <f t="shared" si="17"/>
        <v>65.239999999999995</v>
      </c>
      <c r="P30" s="33">
        <f t="shared" si="17"/>
        <v>60.050000000000004</v>
      </c>
      <c r="Q30" s="33">
        <f t="shared" si="17"/>
        <v>55.59</v>
      </c>
      <c r="R30" s="33">
        <f t="shared" si="17"/>
        <v>91.649999999999991</v>
      </c>
      <c r="S30" s="33">
        <f t="shared" si="17"/>
        <v>92.490000000000009</v>
      </c>
      <c r="T30" s="33">
        <f t="shared" si="17"/>
        <v>81.820000000000007</v>
      </c>
      <c r="U30" s="33">
        <f t="shared" si="17"/>
        <v>87.97</v>
      </c>
      <c r="V30" s="33">
        <f t="shared" si="17"/>
        <v>64.910000000000011</v>
      </c>
      <c r="W30" s="33">
        <f t="shared" si="17"/>
        <v>65.010000000000005</v>
      </c>
      <c r="X30" s="33">
        <f t="shared" si="17"/>
        <v>56.589999999999989</v>
      </c>
      <c r="Y30" s="33">
        <f t="shared" si="17"/>
        <v>60.400000000000006</v>
      </c>
      <c r="AA30" s="26"/>
      <c r="AB30" s="33">
        <f t="shared" ref="AB30:AG30" si="18">SUM(AB18:AB29)</f>
        <v>66.84</v>
      </c>
      <c r="AC30" s="33">
        <f t="shared" si="18"/>
        <v>12.31</v>
      </c>
      <c r="AD30" s="33">
        <f t="shared" si="18"/>
        <v>14.6</v>
      </c>
      <c r="AE30" s="33">
        <f t="shared" si="18"/>
        <v>22.370000000000005</v>
      </c>
      <c r="AF30" s="33">
        <f t="shared" si="18"/>
        <v>29.419999999999998</v>
      </c>
      <c r="AG30" s="33">
        <f t="shared" si="18"/>
        <v>25.1</v>
      </c>
    </row>
    <row r="31" spans="1:33" x14ac:dyDescent="0.15">
      <c r="B31" s="14"/>
    </row>
  </sheetData>
  <mergeCells count="1">
    <mergeCell ref="AA1:AG1"/>
  </mergeCells>
  <phoneticPr fontId="0" type="noConversion"/>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0"/>
  <sheetViews>
    <sheetView workbookViewId="0"/>
  </sheetViews>
  <sheetFormatPr baseColWidth="10" defaultColWidth="8.83203125" defaultRowHeight="13" x14ac:dyDescent="0.15"/>
  <cols>
    <col min="1" max="1" width="3.6640625" customWidth="1"/>
    <col min="2" max="15" width="8.83203125" customWidth="1"/>
    <col min="16" max="17" width="10" customWidth="1"/>
    <col min="18" max="18" width="9.83203125" customWidth="1"/>
    <col min="19" max="19" width="10" customWidth="1"/>
    <col min="20" max="21" width="9.83203125" customWidth="1"/>
  </cols>
  <sheetData>
    <row r="1" spans="1:21" ht="14" thickTop="1" x14ac:dyDescent="0.15">
      <c r="B1" s="21" t="s">
        <v>167</v>
      </c>
      <c r="C1" s="22"/>
      <c r="D1" s="22"/>
      <c r="E1" s="22"/>
      <c r="F1" s="22"/>
      <c r="G1" s="22"/>
      <c r="H1" s="22"/>
      <c r="I1" s="22"/>
      <c r="J1" s="22"/>
      <c r="K1" s="22"/>
      <c r="L1" s="22"/>
      <c r="M1" s="23"/>
      <c r="O1" s="169" t="s">
        <v>168</v>
      </c>
      <c r="P1" s="170"/>
      <c r="Q1" s="170"/>
      <c r="R1" s="170"/>
      <c r="S1" s="170"/>
      <c r="T1" s="170"/>
      <c r="U1" s="171"/>
    </row>
    <row r="2" spans="1:21" ht="14" thickBot="1" x14ac:dyDescent="0.2">
      <c r="B2" s="2"/>
      <c r="C2" s="3" t="s">
        <v>36</v>
      </c>
      <c r="D2" s="3" t="s">
        <v>37</v>
      </c>
      <c r="E2" s="3" t="s">
        <v>38</v>
      </c>
      <c r="F2" s="3" t="s">
        <v>39</v>
      </c>
      <c r="G2" s="3" t="s">
        <v>40</v>
      </c>
      <c r="H2" s="3" t="s">
        <v>41</v>
      </c>
      <c r="I2" s="3" t="s">
        <v>42</v>
      </c>
      <c r="J2" s="3" t="s">
        <v>43</v>
      </c>
      <c r="K2" s="3" t="s">
        <v>44</v>
      </c>
      <c r="L2" s="3" t="s">
        <v>45</v>
      </c>
      <c r="M2" s="4" t="s">
        <v>46</v>
      </c>
      <c r="O2" s="71"/>
      <c r="P2" s="72" t="s">
        <v>119</v>
      </c>
      <c r="Q2" s="72" t="s">
        <v>114</v>
      </c>
      <c r="R2" s="72" t="s">
        <v>115</v>
      </c>
      <c r="S2" s="72" t="s">
        <v>116</v>
      </c>
      <c r="T2" s="72" t="s">
        <v>117</v>
      </c>
      <c r="U2" s="73" t="s">
        <v>118</v>
      </c>
    </row>
    <row r="3" spans="1:21" x14ac:dyDescent="0.15">
      <c r="A3">
        <v>1</v>
      </c>
      <c r="B3" s="1" t="s">
        <v>11</v>
      </c>
      <c r="C3" s="6">
        <v>7.0000000000000007E-2</v>
      </c>
      <c r="D3" s="6">
        <v>0.03</v>
      </c>
      <c r="E3" s="6">
        <v>0.08</v>
      </c>
      <c r="F3" s="6">
        <v>0</v>
      </c>
      <c r="G3" s="6">
        <v>0</v>
      </c>
      <c r="H3" s="6">
        <v>1.91</v>
      </c>
      <c r="I3" s="6">
        <v>1.55</v>
      </c>
      <c r="J3" s="6">
        <v>0.01</v>
      </c>
      <c r="K3" s="6">
        <v>0.03</v>
      </c>
      <c r="L3" s="6">
        <v>0.01</v>
      </c>
      <c r="M3" s="7">
        <v>0</v>
      </c>
      <c r="O3" s="74" t="s">
        <v>11</v>
      </c>
      <c r="P3" s="75">
        <v>0</v>
      </c>
      <c r="Q3" s="75">
        <v>0.62</v>
      </c>
      <c r="R3" s="75">
        <v>0.62</v>
      </c>
      <c r="S3" s="75">
        <v>2.17</v>
      </c>
      <c r="T3" s="75">
        <v>0</v>
      </c>
      <c r="U3" s="76">
        <v>0</v>
      </c>
    </row>
    <row r="4" spans="1:21" x14ac:dyDescent="0.15">
      <c r="A4">
        <v>2</v>
      </c>
      <c r="B4" s="1" t="s">
        <v>12</v>
      </c>
      <c r="C4" s="6">
        <v>0.38</v>
      </c>
      <c r="D4" s="6">
        <v>0.24</v>
      </c>
      <c r="E4" s="6">
        <v>0.41</v>
      </c>
      <c r="F4" s="6">
        <v>0.06</v>
      </c>
      <c r="G4" s="6">
        <v>0</v>
      </c>
      <c r="H4" s="6">
        <v>2.39</v>
      </c>
      <c r="I4" s="6">
        <v>1.58</v>
      </c>
      <c r="J4" s="6">
        <v>0.22</v>
      </c>
      <c r="K4" s="6">
        <v>0.22</v>
      </c>
      <c r="L4" s="6">
        <v>0.21</v>
      </c>
      <c r="M4" s="7">
        <v>0.1</v>
      </c>
      <c r="O4" s="74" t="s">
        <v>12</v>
      </c>
      <c r="P4" s="75">
        <v>7.0000000000000007E-2</v>
      </c>
      <c r="Q4" s="75">
        <v>0.17</v>
      </c>
      <c r="R4" s="75">
        <v>0.14000000000000001</v>
      </c>
      <c r="S4" s="75">
        <v>1.42</v>
      </c>
      <c r="T4" s="75">
        <v>0</v>
      </c>
      <c r="U4" s="76">
        <v>0</v>
      </c>
    </row>
    <row r="5" spans="1:21" x14ac:dyDescent="0.15">
      <c r="A5">
        <v>3</v>
      </c>
      <c r="B5" s="1" t="s">
        <v>13</v>
      </c>
      <c r="C5" s="6">
        <v>1.44</v>
      </c>
      <c r="D5" s="6">
        <v>1.1499999999999999</v>
      </c>
      <c r="E5" s="6">
        <v>1.46</v>
      </c>
      <c r="F5" s="6">
        <v>0.55000000000000004</v>
      </c>
      <c r="G5" s="6">
        <v>7.0000000000000007E-2</v>
      </c>
      <c r="H5" s="6">
        <v>3.35</v>
      </c>
      <c r="I5" s="6">
        <v>1.69</v>
      </c>
      <c r="J5" s="6">
        <v>1.58</v>
      </c>
      <c r="K5" s="6">
        <v>1.01</v>
      </c>
      <c r="L5" s="6">
        <v>1.04</v>
      </c>
      <c r="M5" s="7">
        <v>0.69</v>
      </c>
      <c r="O5" s="74" t="s">
        <v>13</v>
      </c>
      <c r="P5" s="75">
        <v>1.01</v>
      </c>
      <c r="Q5" s="75">
        <v>0.03</v>
      </c>
      <c r="R5" s="75">
        <v>0</v>
      </c>
      <c r="S5" s="75">
        <v>1.0900000000000001</v>
      </c>
      <c r="T5" s="75">
        <v>0</v>
      </c>
      <c r="U5" s="76">
        <v>0</v>
      </c>
    </row>
    <row r="6" spans="1:21" x14ac:dyDescent="0.15">
      <c r="A6">
        <v>4</v>
      </c>
      <c r="B6" s="1" t="s">
        <v>14</v>
      </c>
      <c r="C6" s="6">
        <v>2.1800000000000002</v>
      </c>
      <c r="D6" s="6">
        <v>1.92</v>
      </c>
      <c r="E6" s="6">
        <v>2.16</v>
      </c>
      <c r="F6" s="6">
        <v>1.1599999999999999</v>
      </c>
      <c r="G6" s="6">
        <v>0.36</v>
      </c>
      <c r="H6" s="6">
        <v>2.78</v>
      </c>
      <c r="I6" s="6">
        <v>1.1599999999999999</v>
      </c>
      <c r="J6" s="6">
        <v>3.16</v>
      </c>
      <c r="K6" s="6">
        <v>1.6</v>
      </c>
      <c r="L6" s="6">
        <v>1.83</v>
      </c>
      <c r="M6" s="7">
        <v>1.42</v>
      </c>
      <c r="O6" s="74" t="s">
        <v>14</v>
      </c>
      <c r="P6" s="75">
        <v>2.38</v>
      </c>
      <c r="Q6" s="75">
        <v>0.25</v>
      </c>
      <c r="R6" s="75">
        <v>0</v>
      </c>
      <c r="S6" s="75">
        <v>0.91</v>
      </c>
      <c r="T6" s="75">
        <v>0</v>
      </c>
      <c r="U6" s="76">
        <v>0.16</v>
      </c>
    </row>
    <row r="7" spans="1:21" x14ac:dyDescent="0.15">
      <c r="A7">
        <v>5</v>
      </c>
      <c r="B7" s="1" t="s">
        <v>15</v>
      </c>
      <c r="C7" s="6">
        <v>5.85</v>
      </c>
      <c r="D7" s="6">
        <v>6.02</v>
      </c>
      <c r="E7" s="6">
        <v>5.55</v>
      </c>
      <c r="F7" s="6">
        <v>3.9</v>
      </c>
      <c r="G7" s="6">
        <v>2.14</v>
      </c>
      <c r="H7" s="6">
        <v>5.51</v>
      </c>
      <c r="I7" s="6">
        <v>4.3</v>
      </c>
      <c r="J7" s="6">
        <v>7.59</v>
      </c>
      <c r="K7" s="6">
        <v>4.76</v>
      </c>
      <c r="L7" s="6">
        <v>6.56</v>
      </c>
      <c r="M7" s="7">
        <v>5.81</v>
      </c>
      <c r="O7" s="74" t="s">
        <v>15</v>
      </c>
      <c r="P7" s="75">
        <v>6.53</v>
      </c>
      <c r="Q7" s="75">
        <v>0.48</v>
      </c>
      <c r="R7" s="75">
        <v>0.03</v>
      </c>
      <c r="S7" s="75">
        <v>1.27</v>
      </c>
      <c r="T7" s="75">
        <v>0</v>
      </c>
      <c r="U7" s="76">
        <v>0.48</v>
      </c>
    </row>
    <row r="8" spans="1:21" x14ac:dyDescent="0.15">
      <c r="A8">
        <v>6</v>
      </c>
      <c r="B8" s="1" t="s">
        <v>16</v>
      </c>
      <c r="C8" s="6">
        <v>9.43</v>
      </c>
      <c r="D8" s="6">
        <v>10.26</v>
      </c>
      <c r="E8" s="6">
        <v>8.7200000000000006</v>
      </c>
      <c r="F8" s="6">
        <v>6.72</v>
      </c>
      <c r="G8" s="6">
        <v>4.6100000000000003</v>
      </c>
      <c r="H8" s="6">
        <v>8.7100000000000009</v>
      </c>
      <c r="I8" s="6">
        <v>7.85</v>
      </c>
      <c r="J8" s="6">
        <v>11.41</v>
      </c>
      <c r="K8" s="6">
        <v>8.1</v>
      </c>
      <c r="L8" s="6">
        <v>11.96</v>
      </c>
      <c r="M8" s="7">
        <v>10.99</v>
      </c>
      <c r="O8" s="74" t="s">
        <v>16</v>
      </c>
      <c r="P8" s="75">
        <v>10.26</v>
      </c>
      <c r="Q8" s="75">
        <v>2.0499999999999998</v>
      </c>
      <c r="R8" s="75">
        <v>1.34</v>
      </c>
      <c r="S8" s="75">
        <v>2.5499999999999998</v>
      </c>
      <c r="T8" s="75">
        <v>0.21</v>
      </c>
      <c r="U8" s="76">
        <v>2.42</v>
      </c>
    </row>
    <row r="9" spans="1:21" x14ac:dyDescent="0.15">
      <c r="A9">
        <v>7</v>
      </c>
      <c r="B9" s="1" t="s">
        <v>17</v>
      </c>
      <c r="C9" s="6">
        <v>12.16</v>
      </c>
      <c r="D9" s="6">
        <v>13.62</v>
      </c>
      <c r="E9" s="6">
        <v>11.15</v>
      </c>
      <c r="F9" s="6">
        <v>8.84</v>
      </c>
      <c r="G9" s="6">
        <v>6.57</v>
      </c>
      <c r="H9" s="6">
        <v>11.51</v>
      </c>
      <c r="I9" s="6">
        <v>10.69</v>
      </c>
      <c r="J9" s="6">
        <v>13.98</v>
      </c>
      <c r="K9" s="6">
        <v>10.67</v>
      </c>
      <c r="L9" s="6">
        <v>16.399999999999999</v>
      </c>
      <c r="M9" s="7">
        <v>15.44</v>
      </c>
      <c r="O9" s="74" t="s">
        <v>17</v>
      </c>
      <c r="P9" s="75">
        <v>12.92</v>
      </c>
      <c r="Q9" s="75">
        <v>3.1</v>
      </c>
      <c r="R9" s="75">
        <v>2.33</v>
      </c>
      <c r="S9" s="75">
        <v>3.47</v>
      </c>
      <c r="T9" s="75">
        <v>0.65</v>
      </c>
      <c r="U9" s="76">
        <v>3.46</v>
      </c>
    </row>
    <row r="10" spans="1:21" x14ac:dyDescent="0.15">
      <c r="A10">
        <v>8</v>
      </c>
      <c r="B10" s="1" t="s">
        <v>18</v>
      </c>
      <c r="C10" s="6">
        <v>10.87</v>
      </c>
      <c r="D10" s="6">
        <v>12.01</v>
      </c>
      <c r="E10" s="6">
        <v>10.02</v>
      </c>
      <c r="F10" s="6">
        <v>7.85</v>
      </c>
      <c r="G10" s="6">
        <v>5.65</v>
      </c>
      <c r="H10" s="6">
        <v>11.18</v>
      </c>
      <c r="I10" s="6">
        <v>9.19</v>
      </c>
      <c r="J10" s="6">
        <v>12.31</v>
      </c>
      <c r="K10" s="6">
        <v>9.41</v>
      </c>
      <c r="L10" s="6">
        <v>14.21</v>
      </c>
      <c r="M10" s="7">
        <v>13.26</v>
      </c>
      <c r="O10" s="74" t="s">
        <v>18</v>
      </c>
      <c r="P10" s="75">
        <v>11.28</v>
      </c>
      <c r="Q10" s="75">
        <v>3.7</v>
      </c>
      <c r="R10" s="75">
        <v>2.02</v>
      </c>
      <c r="S10" s="75">
        <v>4.1500000000000004</v>
      </c>
      <c r="T10" s="75">
        <v>0.53</v>
      </c>
      <c r="U10" s="76">
        <v>3.25</v>
      </c>
    </row>
    <row r="11" spans="1:21" x14ac:dyDescent="0.15">
      <c r="A11">
        <v>9</v>
      </c>
      <c r="B11" s="1" t="s">
        <v>19</v>
      </c>
      <c r="C11" s="6">
        <v>7.76</v>
      </c>
      <c r="D11" s="6">
        <v>8.24</v>
      </c>
      <c r="E11" s="6">
        <v>7.33</v>
      </c>
      <c r="F11" s="6">
        <v>5.35</v>
      </c>
      <c r="G11" s="6">
        <v>3.32</v>
      </c>
      <c r="H11" s="6">
        <v>9.33</v>
      </c>
      <c r="I11" s="6">
        <v>7.08</v>
      </c>
      <c r="J11" s="6">
        <v>8.4</v>
      </c>
      <c r="K11" s="6">
        <v>6.51</v>
      </c>
      <c r="L11" s="6">
        <v>9.2100000000000009</v>
      </c>
      <c r="M11" s="7">
        <v>8.44</v>
      </c>
      <c r="O11" s="74" t="s">
        <v>19</v>
      </c>
      <c r="P11" s="75">
        <v>7.4</v>
      </c>
      <c r="Q11" s="75">
        <v>3.59</v>
      </c>
      <c r="R11" s="75">
        <v>2</v>
      </c>
      <c r="S11" s="75">
        <v>4.4000000000000004</v>
      </c>
      <c r="T11" s="75">
        <v>0.28999999999999998</v>
      </c>
      <c r="U11" s="76">
        <v>2.0099999999999998</v>
      </c>
    </row>
    <row r="12" spans="1:21" x14ac:dyDescent="0.15">
      <c r="A12">
        <v>10</v>
      </c>
      <c r="B12" s="1" t="s">
        <v>20</v>
      </c>
      <c r="C12" s="6">
        <v>3.92</v>
      </c>
      <c r="D12" s="6">
        <v>3.79</v>
      </c>
      <c r="E12" s="6">
        <v>3.84</v>
      </c>
      <c r="F12" s="6">
        <v>2.36</v>
      </c>
      <c r="G12" s="6">
        <v>0.8</v>
      </c>
      <c r="H12" s="6">
        <v>6.76</v>
      </c>
      <c r="I12" s="6">
        <v>5.43</v>
      </c>
      <c r="J12" s="6">
        <v>3.59</v>
      </c>
      <c r="K12" s="6">
        <v>3.13</v>
      </c>
      <c r="L12" s="6">
        <v>3.89</v>
      </c>
      <c r="M12" s="7">
        <v>3.24</v>
      </c>
      <c r="O12" s="74" t="s">
        <v>20</v>
      </c>
      <c r="P12" s="75">
        <v>2.75</v>
      </c>
      <c r="Q12" s="75">
        <v>3.29</v>
      </c>
      <c r="R12" s="75">
        <v>2.68</v>
      </c>
      <c r="S12" s="75">
        <v>4.6399999999999997</v>
      </c>
      <c r="T12" s="75">
        <v>0</v>
      </c>
      <c r="U12" s="76">
        <v>0.65</v>
      </c>
    </row>
    <row r="13" spans="1:21" x14ac:dyDescent="0.15">
      <c r="A13">
        <v>11</v>
      </c>
      <c r="B13" s="1" t="s">
        <v>21</v>
      </c>
      <c r="C13" s="6">
        <v>0.6</v>
      </c>
      <c r="D13" s="6">
        <v>0.43</v>
      </c>
      <c r="E13" s="6">
        <v>0.63</v>
      </c>
      <c r="F13" s="6">
        <v>0.17</v>
      </c>
      <c r="G13" s="6">
        <v>0</v>
      </c>
      <c r="H13" s="6">
        <v>3.08</v>
      </c>
      <c r="I13" s="6">
        <v>2.5499999999999998</v>
      </c>
      <c r="J13" s="6">
        <v>0.37</v>
      </c>
      <c r="K13" s="6">
        <v>0.39</v>
      </c>
      <c r="L13" s="6">
        <v>0.39</v>
      </c>
      <c r="M13" s="7">
        <v>0.22</v>
      </c>
      <c r="O13" s="74" t="s">
        <v>21</v>
      </c>
      <c r="P13" s="75">
        <v>0.17</v>
      </c>
      <c r="Q13" s="75">
        <v>0.57999999999999996</v>
      </c>
      <c r="R13" s="75">
        <v>0.54</v>
      </c>
      <c r="S13" s="75">
        <v>2.33</v>
      </c>
      <c r="T13" s="75">
        <v>0</v>
      </c>
      <c r="U13" s="76">
        <v>0</v>
      </c>
    </row>
    <row r="14" spans="1:21" ht="14" thickBot="1" x14ac:dyDescent="0.2">
      <c r="A14">
        <v>12</v>
      </c>
      <c r="B14" s="1" t="s">
        <v>22</v>
      </c>
      <c r="C14" s="6">
        <v>0</v>
      </c>
      <c r="D14" s="6">
        <v>0</v>
      </c>
      <c r="E14" s="6">
        <v>0.01</v>
      </c>
      <c r="F14" s="6">
        <v>0</v>
      </c>
      <c r="G14" s="6">
        <v>0</v>
      </c>
      <c r="H14" s="6">
        <v>1.22</v>
      </c>
      <c r="I14" s="6">
        <v>1.02</v>
      </c>
      <c r="J14" s="6">
        <v>0</v>
      </c>
      <c r="K14" s="6">
        <v>0</v>
      </c>
      <c r="L14" s="6">
        <v>0</v>
      </c>
      <c r="M14" s="7">
        <v>0</v>
      </c>
      <c r="O14" s="74" t="s">
        <v>22</v>
      </c>
      <c r="P14" s="75">
        <v>0</v>
      </c>
      <c r="Q14" s="75">
        <v>0.25</v>
      </c>
      <c r="R14" s="75">
        <v>0.24</v>
      </c>
      <c r="S14" s="75">
        <v>1.79</v>
      </c>
      <c r="T14" s="75">
        <v>0</v>
      </c>
      <c r="U14" s="76">
        <v>0</v>
      </c>
    </row>
    <row r="15" spans="1:21" ht="14" thickBot="1" x14ac:dyDescent="0.2">
      <c r="B15" s="11" t="s">
        <v>23</v>
      </c>
      <c r="C15" s="12">
        <v>54.66</v>
      </c>
      <c r="D15" s="12">
        <v>57.7</v>
      </c>
      <c r="E15" s="12">
        <v>51.34</v>
      </c>
      <c r="F15" s="12">
        <v>36.950000000000003</v>
      </c>
      <c r="G15" s="12">
        <v>23.52</v>
      </c>
      <c r="H15" s="12">
        <v>67.72</v>
      </c>
      <c r="I15" s="12">
        <v>54.08</v>
      </c>
      <c r="J15" s="12">
        <v>62.61</v>
      </c>
      <c r="K15" s="12">
        <v>45.83</v>
      </c>
      <c r="L15" s="12">
        <v>65.7</v>
      </c>
      <c r="M15" s="13">
        <v>59.61</v>
      </c>
      <c r="O15" s="77" t="s">
        <v>23</v>
      </c>
      <c r="P15" s="78">
        <v>54.77</v>
      </c>
      <c r="Q15" s="78">
        <v>18.11</v>
      </c>
      <c r="R15" s="78">
        <v>11.95</v>
      </c>
      <c r="S15" s="78">
        <v>30.18</v>
      </c>
      <c r="T15" s="78">
        <v>1.67</v>
      </c>
      <c r="U15" s="79">
        <v>12.42</v>
      </c>
    </row>
    <row r="16" spans="1:21" ht="14" thickTop="1" x14ac:dyDescent="0.15">
      <c r="A16" t="s">
        <v>80</v>
      </c>
      <c r="B16" s="32"/>
      <c r="C16" s="24"/>
      <c r="D16" s="24"/>
      <c r="E16" s="24"/>
      <c r="F16" s="24"/>
      <c r="G16" s="24"/>
      <c r="H16" s="24"/>
      <c r="I16" s="24"/>
      <c r="J16" s="24"/>
      <c r="K16" s="24"/>
      <c r="L16" s="24"/>
      <c r="M16" s="24"/>
      <c r="O16" s="80" t="s">
        <v>120</v>
      </c>
    </row>
    <row r="17" spans="1:25" x14ac:dyDescent="0.15">
      <c r="B17" s="31" t="s">
        <v>89</v>
      </c>
      <c r="C17" s="5" t="str">
        <f>C2</f>
        <v>L100AL</v>
      </c>
      <c r="D17" s="5" t="str">
        <f t="shared" ref="D17:M17" si="0">D2</f>
        <v>L110AL</v>
      </c>
      <c r="E17" s="5" t="str">
        <f t="shared" si="0"/>
        <v>L120AL</v>
      </c>
      <c r="F17" s="5" t="str">
        <f t="shared" si="0"/>
        <v>L130AL</v>
      </c>
      <c r="G17" s="5" t="str">
        <f t="shared" si="0"/>
        <v>L140AL</v>
      </c>
      <c r="H17" s="5" t="str">
        <f t="shared" si="0"/>
        <v>L150AL</v>
      </c>
      <c r="I17" s="5" t="str">
        <f t="shared" si="0"/>
        <v>L155AL</v>
      </c>
      <c r="J17" s="5" t="str">
        <f t="shared" si="0"/>
        <v>L160AL</v>
      </c>
      <c r="K17" s="5" t="str">
        <f t="shared" si="0"/>
        <v>L170AL</v>
      </c>
      <c r="L17" s="5" t="str">
        <f t="shared" si="0"/>
        <v>L200AL</v>
      </c>
      <c r="M17" s="5" t="str">
        <f t="shared" si="0"/>
        <v>L202AL</v>
      </c>
      <c r="P17" s="5" t="str">
        <f t="shared" ref="P17:U17" si="1">P2</f>
        <v>L165AL</v>
      </c>
      <c r="Q17" s="5" t="str">
        <f t="shared" si="1"/>
        <v>P100AC</v>
      </c>
      <c r="R17" s="5" t="str">
        <f t="shared" si="1"/>
        <v>P105AC</v>
      </c>
      <c r="S17" s="5" t="str">
        <f t="shared" si="1"/>
        <v>P110AC</v>
      </c>
      <c r="T17" s="5" t="str">
        <f t="shared" si="1"/>
        <v>P140AC</v>
      </c>
      <c r="U17" s="5" t="str">
        <f t="shared" si="1"/>
        <v>P150AC</v>
      </c>
    </row>
    <row r="18" spans="1:25" x14ac:dyDescent="0.15">
      <c r="A18">
        <v>1</v>
      </c>
      <c r="B18" s="30">
        <f>Season_Coeff!N19</f>
        <v>1</v>
      </c>
      <c r="C18" s="14">
        <f>IF($B18*C3&gt;0,$B18*C3,"")</f>
        <v>7.0000000000000007E-2</v>
      </c>
      <c r="D18" s="14">
        <f t="shared" ref="D18:M18" si="2">IF($B18*D3&gt;0,$B18*D3,"")</f>
        <v>0.03</v>
      </c>
      <c r="E18" s="14">
        <f t="shared" si="2"/>
        <v>0.08</v>
      </c>
      <c r="F18" s="14" t="str">
        <f t="shared" si="2"/>
        <v/>
      </c>
      <c r="G18" s="14" t="str">
        <f t="shared" si="2"/>
        <v/>
      </c>
      <c r="H18" s="14">
        <f t="shared" si="2"/>
        <v>1.91</v>
      </c>
      <c r="I18" s="14">
        <f t="shared" si="2"/>
        <v>1.55</v>
      </c>
      <c r="J18" s="14">
        <f t="shared" si="2"/>
        <v>0.01</v>
      </c>
      <c r="K18" s="14">
        <f t="shared" si="2"/>
        <v>0.03</v>
      </c>
      <c r="L18" s="14">
        <f t="shared" si="2"/>
        <v>0.01</v>
      </c>
      <c r="M18" s="14" t="str">
        <f t="shared" si="2"/>
        <v/>
      </c>
      <c r="P18" s="14" t="str">
        <f t="shared" ref="P18:U18" si="3">IF($B18*P3&gt;0,$B18*P3,"")</f>
        <v/>
      </c>
      <c r="Q18" s="14">
        <f t="shared" si="3"/>
        <v>0.62</v>
      </c>
      <c r="R18" s="14">
        <f t="shared" si="3"/>
        <v>0.62</v>
      </c>
      <c r="S18" s="14">
        <f t="shared" si="3"/>
        <v>2.17</v>
      </c>
      <c r="T18" s="14" t="str">
        <f t="shared" si="3"/>
        <v/>
      </c>
      <c r="U18" s="14" t="str">
        <f t="shared" si="3"/>
        <v/>
      </c>
    </row>
    <row r="19" spans="1:25" x14ac:dyDescent="0.15">
      <c r="A19">
        <v>2</v>
      </c>
      <c r="B19" s="30">
        <f>Season_Coeff!N20</f>
        <v>1</v>
      </c>
      <c r="C19" s="14">
        <f t="shared" ref="C19:M19" si="4">IF($B19*C4&gt;0,$B19*C4,"")</f>
        <v>0.38</v>
      </c>
      <c r="D19" s="14">
        <f t="shared" si="4"/>
        <v>0.24</v>
      </c>
      <c r="E19" s="14">
        <f t="shared" si="4"/>
        <v>0.41</v>
      </c>
      <c r="F19" s="14">
        <f t="shared" si="4"/>
        <v>0.06</v>
      </c>
      <c r="G19" s="14" t="str">
        <f t="shared" si="4"/>
        <v/>
      </c>
      <c r="H19" s="14">
        <f t="shared" si="4"/>
        <v>2.39</v>
      </c>
      <c r="I19" s="14">
        <f t="shared" si="4"/>
        <v>1.58</v>
      </c>
      <c r="J19" s="14">
        <f t="shared" si="4"/>
        <v>0.22</v>
      </c>
      <c r="K19" s="14">
        <f t="shared" si="4"/>
        <v>0.22</v>
      </c>
      <c r="L19" s="14">
        <f t="shared" si="4"/>
        <v>0.21</v>
      </c>
      <c r="M19" s="14">
        <f t="shared" si="4"/>
        <v>0.1</v>
      </c>
      <c r="P19" s="14">
        <f t="shared" ref="P19:U19" si="5">IF($B19*P4&gt;0,$B19*P4,"")</f>
        <v>7.0000000000000007E-2</v>
      </c>
      <c r="Q19" s="14">
        <f t="shared" si="5"/>
        <v>0.17</v>
      </c>
      <c r="R19" s="14">
        <f t="shared" si="5"/>
        <v>0.14000000000000001</v>
      </c>
      <c r="S19" s="14">
        <f t="shared" si="5"/>
        <v>1.42</v>
      </c>
      <c r="T19" s="14" t="str">
        <f t="shared" si="5"/>
        <v/>
      </c>
      <c r="U19" s="14" t="str">
        <f t="shared" si="5"/>
        <v/>
      </c>
    </row>
    <row r="20" spans="1:25" x14ac:dyDescent="0.15">
      <c r="A20">
        <v>3</v>
      </c>
      <c r="B20" s="30">
        <f>Season_Coeff!N21</f>
        <v>1</v>
      </c>
      <c r="C20" s="14">
        <f t="shared" ref="C20:M20" si="6">IF($B20*C5&gt;0,$B20*C5,"")</f>
        <v>1.44</v>
      </c>
      <c r="D20" s="14">
        <f t="shared" si="6"/>
        <v>1.1499999999999999</v>
      </c>
      <c r="E20" s="14">
        <f t="shared" si="6"/>
        <v>1.46</v>
      </c>
      <c r="F20" s="14">
        <f t="shared" si="6"/>
        <v>0.55000000000000004</v>
      </c>
      <c r="G20" s="14">
        <f t="shared" si="6"/>
        <v>7.0000000000000007E-2</v>
      </c>
      <c r="H20" s="14">
        <f t="shared" si="6"/>
        <v>3.35</v>
      </c>
      <c r="I20" s="14">
        <f t="shared" si="6"/>
        <v>1.69</v>
      </c>
      <c r="J20" s="14">
        <f t="shared" si="6"/>
        <v>1.58</v>
      </c>
      <c r="K20" s="14">
        <f t="shared" si="6"/>
        <v>1.01</v>
      </c>
      <c r="L20" s="14">
        <f t="shared" si="6"/>
        <v>1.04</v>
      </c>
      <c r="M20" s="14">
        <f t="shared" si="6"/>
        <v>0.69</v>
      </c>
      <c r="P20" s="14">
        <f t="shared" ref="P20:U20" si="7">IF($B20*P5&gt;0,$B20*P5,"")</f>
        <v>1.01</v>
      </c>
      <c r="Q20" s="14">
        <f t="shared" si="7"/>
        <v>0.03</v>
      </c>
      <c r="R20" s="14" t="str">
        <f t="shared" si="7"/>
        <v/>
      </c>
      <c r="S20" s="14">
        <f t="shared" si="7"/>
        <v>1.0900000000000001</v>
      </c>
      <c r="T20" s="14" t="str">
        <f t="shared" si="7"/>
        <v/>
      </c>
      <c r="U20" s="14" t="str">
        <f t="shared" si="7"/>
        <v/>
      </c>
    </row>
    <row r="21" spans="1:25" x14ac:dyDescent="0.15">
      <c r="A21">
        <v>4</v>
      </c>
      <c r="B21" s="30">
        <f>Season_Coeff!N22</f>
        <v>1</v>
      </c>
      <c r="C21" s="14">
        <f t="shared" ref="C21:M21" si="8">IF($B21*C6&gt;0,$B21*C6,"")</f>
        <v>2.1800000000000002</v>
      </c>
      <c r="D21" s="14">
        <f t="shared" si="8"/>
        <v>1.92</v>
      </c>
      <c r="E21" s="14">
        <f t="shared" si="8"/>
        <v>2.16</v>
      </c>
      <c r="F21" s="14">
        <f t="shared" si="8"/>
        <v>1.1599999999999999</v>
      </c>
      <c r="G21" s="14">
        <f t="shared" si="8"/>
        <v>0.36</v>
      </c>
      <c r="H21" s="14">
        <f t="shared" si="8"/>
        <v>2.78</v>
      </c>
      <c r="I21" s="14">
        <f t="shared" si="8"/>
        <v>1.1599999999999999</v>
      </c>
      <c r="J21" s="14">
        <f t="shared" si="8"/>
        <v>3.16</v>
      </c>
      <c r="K21" s="14">
        <f t="shared" si="8"/>
        <v>1.6</v>
      </c>
      <c r="L21" s="14">
        <f t="shared" si="8"/>
        <v>1.83</v>
      </c>
      <c r="M21" s="14">
        <f t="shared" si="8"/>
        <v>1.42</v>
      </c>
      <c r="P21" s="14">
        <f t="shared" ref="P21:U21" si="9">IF($B21*P6&gt;0,$B21*P6,"")</f>
        <v>2.38</v>
      </c>
      <c r="Q21" s="14">
        <f t="shared" si="9"/>
        <v>0.25</v>
      </c>
      <c r="R21" s="14" t="str">
        <f t="shared" si="9"/>
        <v/>
      </c>
      <c r="S21" s="14">
        <f t="shared" si="9"/>
        <v>0.91</v>
      </c>
      <c r="T21" s="14" t="str">
        <f t="shared" si="9"/>
        <v/>
      </c>
      <c r="U21" s="14">
        <f t="shared" si="9"/>
        <v>0.16</v>
      </c>
    </row>
    <row r="22" spans="1:25" x14ac:dyDescent="0.15">
      <c r="A22">
        <v>5</v>
      </c>
      <c r="B22" s="30">
        <f>Season_Coeff!N23</f>
        <v>1</v>
      </c>
      <c r="C22" s="14">
        <f t="shared" ref="C22:M22" si="10">IF($B22*C7&gt;0,$B22*C7,"")</f>
        <v>5.85</v>
      </c>
      <c r="D22" s="14">
        <f t="shared" si="10"/>
        <v>6.02</v>
      </c>
      <c r="E22" s="14">
        <f t="shared" si="10"/>
        <v>5.55</v>
      </c>
      <c r="F22" s="14">
        <f t="shared" si="10"/>
        <v>3.9</v>
      </c>
      <c r="G22" s="14">
        <f t="shared" si="10"/>
        <v>2.14</v>
      </c>
      <c r="H22" s="14">
        <f t="shared" si="10"/>
        <v>5.51</v>
      </c>
      <c r="I22" s="14">
        <f t="shared" si="10"/>
        <v>4.3</v>
      </c>
      <c r="J22" s="14">
        <f t="shared" si="10"/>
        <v>7.59</v>
      </c>
      <c r="K22" s="14">
        <f t="shared" si="10"/>
        <v>4.76</v>
      </c>
      <c r="L22" s="14">
        <f t="shared" si="10"/>
        <v>6.56</v>
      </c>
      <c r="M22" s="14">
        <f t="shared" si="10"/>
        <v>5.81</v>
      </c>
      <c r="P22" s="14">
        <f t="shared" ref="P22:U22" si="11">IF($B22*P7&gt;0,$B22*P7,"")</f>
        <v>6.53</v>
      </c>
      <c r="Q22" s="14">
        <f t="shared" si="11"/>
        <v>0.48</v>
      </c>
      <c r="R22" s="14">
        <f t="shared" si="11"/>
        <v>0.03</v>
      </c>
      <c r="S22" s="14">
        <f t="shared" si="11"/>
        <v>1.27</v>
      </c>
      <c r="T22" s="14" t="str">
        <f t="shared" si="11"/>
        <v/>
      </c>
      <c r="U22" s="14">
        <f t="shared" si="11"/>
        <v>0.48</v>
      </c>
    </row>
    <row r="23" spans="1:25" x14ac:dyDescent="0.15">
      <c r="A23">
        <v>6</v>
      </c>
      <c r="B23" s="30">
        <f>Season_Coeff!N24</f>
        <v>1</v>
      </c>
      <c r="C23" s="14">
        <f t="shared" ref="C23:M23" si="12">IF($B23*C8&gt;0,$B23*C8,"")</f>
        <v>9.43</v>
      </c>
      <c r="D23" s="14">
        <f t="shared" si="12"/>
        <v>10.26</v>
      </c>
      <c r="E23" s="14">
        <f t="shared" si="12"/>
        <v>8.7200000000000006</v>
      </c>
      <c r="F23" s="14">
        <f t="shared" si="12"/>
        <v>6.72</v>
      </c>
      <c r="G23" s="14">
        <f t="shared" si="12"/>
        <v>4.6100000000000003</v>
      </c>
      <c r="H23" s="14">
        <f t="shared" si="12"/>
        <v>8.7100000000000009</v>
      </c>
      <c r="I23" s="14">
        <f t="shared" si="12"/>
        <v>7.85</v>
      </c>
      <c r="J23" s="14">
        <f t="shared" si="12"/>
        <v>11.41</v>
      </c>
      <c r="K23" s="14">
        <f t="shared" si="12"/>
        <v>8.1</v>
      </c>
      <c r="L23" s="14">
        <f t="shared" si="12"/>
        <v>11.96</v>
      </c>
      <c r="M23" s="14">
        <f t="shared" si="12"/>
        <v>10.99</v>
      </c>
      <c r="P23" s="14">
        <f t="shared" ref="P23:U23" si="13">IF($B23*P8&gt;0,$B23*P8,"")</f>
        <v>10.26</v>
      </c>
      <c r="Q23" s="14">
        <f t="shared" si="13"/>
        <v>2.0499999999999998</v>
      </c>
      <c r="R23" s="14">
        <f t="shared" si="13"/>
        <v>1.34</v>
      </c>
      <c r="S23" s="14">
        <f t="shared" si="13"/>
        <v>2.5499999999999998</v>
      </c>
      <c r="T23" s="14">
        <f t="shared" si="13"/>
        <v>0.21</v>
      </c>
      <c r="U23" s="14">
        <f t="shared" si="13"/>
        <v>2.42</v>
      </c>
    </row>
    <row r="24" spans="1:25" x14ac:dyDescent="0.15">
      <c r="A24">
        <v>7</v>
      </c>
      <c r="B24" s="30">
        <f>Season_Coeff!N25</f>
        <v>1</v>
      </c>
      <c r="C24" s="14">
        <f t="shared" ref="C24:M24" si="14">IF($B24*C9&gt;0,$B24*C9,"")</f>
        <v>12.16</v>
      </c>
      <c r="D24" s="14">
        <f t="shared" si="14"/>
        <v>13.62</v>
      </c>
      <c r="E24" s="14">
        <f t="shared" si="14"/>
        <v>11.15</v>
      </c>
      <c r="F24" s="14">
        <f t="shared" si="14"/>
        <v>8.84</v>
      </c>
      <c r="G24" s="14">
        <f t="shared" si="14"/>
        <v>6.57</v>
      </c>
      <c r="H24" s="14">
        <f t="shared" si="14"/>
        <v>11.51</v>
      </c>
      <c r="I24" s="14">
        <f t="shared" si="14"/>
        <v>10.69</v>
      </c>
      <c r="J24" s="14">
        <f t="shared" si="14"/>
        <v>13.98</v>
      </c>
      <c r="K24" s="14">
        <f t="shared" si="14"/>
        <v>10.67</v>
      </c>
      <c r="L24" s="14">
        <f t="shared" si="14"/>
        <v>16.399999999999999</v>
      </c>
      <c r="M24" s="14">
        <f t="shared" si="14"/>
        <v>15.44</v>
      </c>
      <c r="P24" s="14">
        <f t="shared" ref="P24:U24" si="15">IF($B24*P9&gt;0,$B24*P9,"")</f>
        <v>12.92</v>
      </c>
      <c r="Q24" s="14">
        <f t="shared" si="15"/>
        <v>3.1</v>
      </c>
      <c r="R24" s="14">
        <f t="shared" si="15"/>
        <v>2.33</v>
      </c>
      <c r="S24" s="14">
        <f t="shared" si="15"/>
        <v>3.47</v>
      </c>
      <c r="T24" s="14">
        <f t="shared" si="15"/>
        <v>0.65</v>
      </c>
      <c r="U24" s="14">
        <f t="shared" si="15"/>
        <v>3.46</v>
      </c>
    </row>
    <row r="25" spans="1:25" x14ac:dyDescent="0.15">
      <c r="A25">
        <v>8</v>
      </c>
      <c r="B25" s="30">
        <f>Season_Coeff!N26</f>
        <v>1</v>
      </c>
      <c r="C25" s="14">
        <f t="shared" ref="C25:M25" si="16">IF($B25*C10&gt;0,$B25*C10,"")</f>
        <v>10.87</v>
      </c>
      <c r="D25" s="14">
        <f t="shared" si="16"/>
        <v>12.01</v>
      </c>
      <c r="E25" s="14">
        <f t="shared" si="16"/>
        <v>10.02</v>
      </c>
      <c r="F25" s="14">
        <f t="shared" si="16"/>
        <v>7.85</v>
      </c>
      <c r="G25" s="14">
        <f t="shared" si="16"/>
        <v>5.65</v>
      </c>
      <c r="H25" s="14">
        <f t="shared" si="16"/>
        <v>11.18</v>
      </c>
      <c r="I25" s="14">
        <f t="shared" si="16"/>
        <v>9.19</v>
      </c>
      <c r="J25" s="14">
        <f t="shared" si="16"/>
        <v>12.31</v>
      </c>
      <c r="K25" s="14">
        <f t="shared" si="16"/>
        <v>9.41</v>
      </c>
      <c r="L25" s="14">
        <f t="shared" si="16"/>
        <v>14.21</v>
      </c>
      <c r="M25" s="14">
        <f t="shared" si="16"/>
        <v>13.26</v>
      </c>
      <c r="P25" s="14">
        <f t="shared" ref="P25:U25" si="17">IF($B25*P10&gt;0,$B25*P10,"")</f>
        <v>11.28</v>
      </c>
      <c r="Q25" s="14">
        <f t="shared" si="17"/>
        <v>3.7</v>
      </c>
      <c r="R25" s="14">
        <f t="shared" si="17"/>
        <v>2.02</v>
      </c>
      <c r="S25" s="14">
        <f t="shared" si="17"/>
        <v>4.1500000000000004</v>
      </c>
      <c r="T25" s="14">
        <f t="shared" si="17"/>
        <v>0.53</v>
      </c>
      <c r="U25" s="14">
        <f t="shared" si="17"/>
        <v>3.25</v>
      </c>
    </row>
    <row r="26" spans="1:25" x14ac:dyDescent="0.15">
      <c r="A26">
        <v>9</v>
      </c>
      <c r="B26" s="30">
        <f>Season_Coeff!N27</f>
        <v>1</v>
      </c>
      <c r="C26" s="14">
        <f t="shared" ref="C26:M26" si="18">IF($B26*C11&gt;0,$B26*C11,"")</f>
        <v>7.76</v>
      </c>
      <c r="D26" s="14">
        <f t="shared" si="18"/>
        <v>8.24</v>
      </c>
      <c r="E26" s="14">
        <f t="shared" si="18"/>
        <v>7.33</v>
      </c>
      <c r="F26" s="14">
        <f t="shared" si="18"/>
        <v>5.35</v>
      </c>
      <c r="G26" s="14">
        <f t="shared" si="18"/>
        <v>3.32</v>
      </c>
      <c r="H26" s="14">
        <f t="shared" si="18"/>
        <v>9.33</v>
      </c>
      <c r="I26" s="14">
        <f t="shared" si="18"/>
        <v>7.08</v>
      </c>
      <c r="J26" s="14">
        <f t="shared" si="18"/>
        <v>8.4</v>
      </c>
      <c r="K26" s="14">
        <f t="shared" si="18"/>
        <v>6.51</v>
      </c>
      <c r="L26" s="14">
        <f t="shared" si="18"/>
        <v>9.2100000000000009</v>
      </c>
      <c r="M26" s="14">
        <f t="shared" si="18"/>
        <v>8.44</v>
      </c>
      <c r="P26" s="14">
        <f t="shared" ref="P26:U26" si="19">IF($B26*P11&gt;0,$B26*P11,"")</f>
        <v>7.4</v>
      </c>
      <c r="Q26" s="14">
        <f t="shared" si="19"/>
        <v>3.59</v>
      </c>
      <c r="R26" s="14">
        <f t="shared" si="19"/>
        <v>2</v>
      </c>
      <c r="S26" s="14">
        <f t="shared" si="19"/>
        <v>4.4000000000000004</v>
      </c>
      <c r="T26" s="14">
        <f t="shared" si="19"/>
        <v>0.28999999999999998</v>
      </c>
      <c r="U26" s="14">
        <f t="shared" si="19"/>
        <v>2.0099999999999998</v>
      </c>
    </row>
    <row r="27" spans="1:25" x14ac:dyDescent="0.15">
      <c r="A27">
        <v>10</v>
      </c>
      <c r="B27" s="30">
        <f>Season_Coeff!N28</f>
        <v>1</v>
      </c>
      <c r="C27" s="14">
        <f t="shared" ref="C27:M27" si="20">IF($B27*C12&gt;0,$B27*C12,"")</f>
        <v>3.92</v>
      </c>
      <c r="D27" s="14">
        <f t="shared" si="20"/>
        <v>3.79</v>
      </c>
      <c r="E27" s="14">
        <f t="shared" si="20"/>
        <v>3.84</v>
      </c>
      <c r="F27" s="14">
        <f t="shared" si="20"/>
        <v>2.36</v>
      </c>
      <c r="G27" s="14">
        <f t="shared" si="20"/>
        <v>0.8</v>
      </c>
      <c r="H27" s="14">
        <f t="shared" si="20"/>
        <v>6.76</v>
      </c>
      <c r="I27" s="14">
        <f t="shared" si="20"/>
        <v>5.43</v>
      </c>
      <c r="J27" s="14">
        <f t="shared" si="20"/>
        <v>3.59</v>
      </c>
      <c r="K27" s="14">
        <f t="shared" si="20"/>
        <v>3.13</v>
      </c>
      <c r="L27" s="14">
        <f t="shared" si="20"/>
        <v>3.89</v>
      </c>
      <c r="M27" s="14">
        <f t="shared" si="20"/>
        <v>3.24</v>
      </c>
      <c r="P27" s="14">
        <f t="shared" ref="P27:U27" si="21">IF($B27*P12&gt;0,$B27*P12,"")</f>
        <v>2.75</v>
      </c>
      <c r="Q27" s="14">
        <f t="shared" si="21"/>
        <v>3.29</v>
      </c>
      <c r="R27" s="14">
        <f t="shared" si="21"/>
        <v>2.68</v>
      </c>
      <c r="S27" s="14">
        <f t="shared" si="21"/>
        <v>4.6399999999999997</v>
      </c>
      <c r="T27" s="14" t="str">
        <f t="shared" si="21"/>
        <v/>
      </c>
      <c r="U27" s="14">
        <f t="shared" si="21"/>
        <v>0.65</v>
      </c>
    </row>
    <row r="28" spans="1:25" x14ac:dyDescent="0.15">
      <c r="A28">
        <v>11</v>
      </c>
      <c r="B28" s="30">
        <f>Season_Coeff!N29</f>
        <v>1</v>
      </c>
      <c r="C28" s="14">
        <f t="shared" ref="C28:M28" si="22">IF($B28*C13&gt;0,$B28*C13,"")</f>
        <v>0.6</v>
      </c>
      <c r="D28" s="14">
        <f t="shared" si="22"/>
        <v>0.43</v>
      </c>
      <c r="E28" s="14">
        <f t="shared" si="22"/>
        <v>0.63</v>
      </c>
      <c r="F28" s="14">
        <f t="shared" si="22"/>
        <v>0.17</v>
      </c>
      <c r="G28" s="14" t="str">
        <f t="shared" si="22"/>
        <v/>
      </c>
      <c r="H28" s="14">
        <f t="shared" si="22"/>
        <v>3.08</v>
      </c>
      <c r="I28" s="14">
        <f t="shared" si="22"/>
        <v>2.5499999999999998</v>
      </c>
      <c r="J28" s="14">
        <f t="shared" si="22"/>
        <v>0.37</v>
      </c>
      <c r="K28" s="14">
        <f t="shared" si="22"/>
        <v>0.39</v>
      </c>
      <c r="L28" s="14">
        <f t="shared" si="22"/>
        <v>0.39</v>
      </c>
      <c r="M28" s="14">
        <f t="shared" si="22"/>
        <v>0.22</v>
      </c>
      <c r="P28" s="14">
        <f t="shared" ref="P28:U28" si="23">IF($B28*P13&gt;0,$B28*P13,"")</f>
        <v>0.17</v>
      </c>
      <c r="Q28" s="14">
        <f t="shared" si="23"/>
        <v>0.57999999999999996</v>
      </c>
      <c r="R28" s="14">
        <f t="shared" si="23"/>
        <v>0.54</v>
      </c>
      <c r="S28" s="14">
        <f t="shared" si="23"/>
        <v>2.33</v>
      </c>
      <c r="T28" s="14" t="str">
        <f t="shared" si="23"/>
        <v/>
      </c>
      <c r="U28" s="14" t="str">
        <f t="shared" si="23"/>
        <v/>
      </c>
    </row>
    <row r="29" spans="1:25" x14ac:dyDescent="0.15">
      <c r="A29">
        <v>12</v>
      </c>
      <c r="B29" s="30">
        <f>Season_Coeff!N30</f>
        <v>1</v>
      </c>
      <c r="C29" s="14" t="str">
        <f t="shared" ref="C29:M29" si="24">IF($B29*C14&gt;0,$B29*C14,"")</f>
        <v/>
      </c>
      <c r="D29" s="14" t="str">
        <f t="shared" si="24"/>
        <v/>
      </c>
      <c r="E29" s="14">
        <f t="shared" si="24"/>
        <v>0.01</v>
      </c>
      <c r="F29" s="14" t="str">
        <f t="shared" si="24"/>
        <v/>
      </c>
      <c r="G29" s="14" t="str">
        <f t="shared" si="24"/>
        <v/>
      </c>
      <c r="H29" s="14">
        <f t="shared" si="24"/>
        <v>1.22</v>
      </c>
      <c r="I29" s="14">
        <f t="shared" si="24"/>
        <v>1.02</v>
      </c>
      <c r="J29" s="14" t="str">
        <f t="shared" si="24"/>
        <v/>
      </c>
      <c r="K29" s="14" t="str">
        <f t="shared" si="24"/>
        <v/>
      </c>
      <c r="L29" s="14" t="str">
        <f t="shared" si="24"/>
        <v/>
      </c>
      <c r="M29" s="14" t="str">
        <f t="shared" si="24"/>
        <v/>
      </c>
      <c r="P29" s="14" t="str">
        <f t="shared" ref="P29:U29" si="25">IF($B29*P14&gt;0,$B29*P14,"")</f>
        <v/>
      </c>
      <c r="Q29" s="14">
        <f t="shared" si="25"/>
        <v>0.25</v>
      </c>
      <c r="R29" s="14">
        <f t="shared" si="25"/>
        <v>0.24</v>
      </c>
      <c r="S29" s="14">
        <f t="shared" si="25"/>
        <v>1.79</v>
      </c>
      <c r="T29" s="14" t="str">
        <f t="shared" si="25"/>
        <v/>
      </c>
      <c r="U29" s="14" t="str">
        <f t="shared" si="25"/>
        <v/>
      </c>
    </row>
    <row r="30" spans="1:25" x14ac:dyDescent="0.15">
      <c r="B30" s="33" t="s">
        <v>23</v>
      </c>
      <c r="C30" s="33">
        <f t="shared" ref="C30:M30" si="26">SUM(C18:C29)</f>
        <v>54.660000000000004</v>
      </c>
      <c r="D30" s="33">
        <f t="shared" si="26"/>
        <v>57.709999999999994</v>
      </c>
      <c r="E30" s="33">
        <f t="shared" si="26"/>
        <v>51.36</v>
      </c>
      <c r="F30" s="33">
        <f t="shared" si="26"/>
        <v>36.96</v>
      </c>
      <c r="G30" s="33">
        <f t="shared" si="26"/>
        <v>23.52</v>
      </c>
      <c r="H30" s="33">
        <f t="shared" si="26"/>
        <v>67.72999999999999</v>
      </c>
      <c r="I30" s="33">
        <f t="shared" si="26"/>
        <v>54.089999999999996</v>
      </c>
      <c r="J30" s="33">
        <f t="shared" si="26"/>
        <v>62.62</v>
      </c>
      <c r="K30" s="33">
        <f t="shared" si="26"/>
        <v>45.83</v>
      </c>
      <c r="L30" s="33">
        <f t="shared" si="26"/>
        <v>65.709999999999994</v>
      </c>
      <c r="M30" s="33">
        <f t="shared" si="26"/>
        <v>59.609999999999992</v>
      </c>
      <c r="N30" s="26"/>
      <c r="O30" s="26"/>
      <c r="P30" s="33">
        <f t="shared" ref="P30:U30" si="27">SUM(P18:P29)</f>
        <v>54.77</v>
      </c>
      <c r="Q30" s="33">
        <f t="shared" si="27"/>
        <v>18.109999999999996</v>
      </c>
      <c r="R30" s="33">
        <f t="shared" si="27"/>
        <v>11.94</v>
      </c>
      <c r="S30" s="33">
        <f t="shared" si="27"/>
        <v>30.189999999999998</v>
      </c>
      <c r="T30" s="33">
        <f t="shared" si="27"/>
        <v>1.6800000000000002</v>
      </c>
      <c r="U30" s="33">
        <f t="shared" si="27"/>
        <v>12.43</v>
      </c>
      <c r="V30" s="26"/>
      <c r="W30" s="26"/>
      <c r="X30" s="26"/>
      <c r="Y30" s="26"/>
    </row>
  </sheetData>
  <mergeCells count="1">
    <mergeCell ref="O1:U1"/>
  </mergeCells>
  <phoneticPr fontId="0" type="noConversion"/>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0"/>
  <sheetViews>
    <sheetView workbookViewId="0"/>
  </sheetViews>
  <sheetFormatPr baseColWidth="10" defaultColWidth="8.83203125" defaultRowHeight="13" x14ac:dyDescent="0.15"/>
  <cols>
    <col min="1" max="1" width="3.6640625" customWidth="1"/>
  </cols>
  <sheetData>
    <row r="1" spans="1:33" ht="14" thickTop="1" x14ac:dyDescent="0.15">
      <c r="B1" s="21" t="s">
        <v>175</v>
      </c>
      <c r="C1" s="22"/>
      <c r="D1" s="22"/>
      <c r="E1" s="22"/>
      <c r="F1" s="22"/>
      <c r="G1" s="22"/>
      <c r="H1" s="22"/>
      <c r="I1" s="22"/>
      <c r="J1" s="22"/>
      <c r="K1" s="22"/>
      <c r="L1" s="22"/>
      <c r="M1" s="22"/>
      <c r="N1" s="22"/>
      <c r="O1" s="22"/>
      <c r="P1" s="22"/>
      <c r="Q1" s="22"/>
      <c r="R1" s="22"/>
      <c r="S1" s="22"/>
      <c r="T1" s="22"/>
      <c r="U1" s="22"/>
      <c r="V1" s="22"/>
      <c r="W1" s="22"/>
      <c r="X1" s="22"/>
      <c r="Y1" s="23"/>
      <c r="AA1" s="166" t="s">
        <v>176</v>
      </c>
      <c r="AB1" s="167"/>
      <c r="AC1" s="167"/>
      <c r="AD1" s="167"/>
      <c r="AE1" s="167"/>
      <c r="AF1" s="167"/>
      <c r="AG1" s="168"/>
    </row>
    <row r="2" spans="1:33" ht="14" thickBot="1" x14ac:dyDescent="0.2">
      <c r="B2" s="2"/>
      <c r="C2" s="3" t="s">
        <v>0</v>
      </c>
      <c r="D2" s="3" t="s">
        <v>1</v>
      </c>
      <c r="E2" s="3" t="s">
        <v>2</v>
      </c>
      <c r="F2" s="3" t="s">
        <v>3</v>
      </c>
      <c r="G2" s="3" t="s">
        <v>4</v>
      </c>
      <c r="H2" s="3" t="s">
        <v>5</v>
      </c>
      <c r="I2" s="3" t="s">
        <v>6</v>
      </c>
      <c r="J2" s="3" t="s">
        <v>7</v>
      </c>
      <c r="K2" s="3" t="s">
        <v>8</v>
      </c>
      <c r="L2" s="3" t="s">
        <v>9</v>
      </c>
      <c r="M2" s="3" t="s">
        <v>10</v>
      </c>
      <c r="N2" s="61" t="s">
        <v>24</v>
      </c>
      <c r="O2" s="3" t="s">
        <v>25</v>
      </c>
      <c r="P2" s="3" t="s">
        <v>26</v>
      </c>
      <c r="Q2" s="3" t="s">
        <v>27</v>
      </c>
      <c r="R2" s="3" t="s">
        <v>28</v>
      </c>
      <c r="S2" s="3" t="s">
        <v>29</v>
      </c>
      <c r="T2" s="3" t="s">
        <v>30</v>
      </c>
      <c r="U2" s="3" t="s">
        <v>31</v>
      </c>
      <c r="V2" s="3" t="s">
        <v>32</v>
      </c>
      <c r="W2" s="3" t="s">
        <v>33</v>
      </c>
      <c r="X2" s="3" t="s">
        <v>34</v>
      </c>
      <c r="Y2" s="4" t="s">
        <v>35</v>
      </c>
      <c r="AA2" s="2"/>
      <c r="AB2" s="3" t="s">
        <v>113</v>
      </c>
      <c r="AC2" s="3" t="s">
        <v>114</v>
      </c>
      <c r="AD2" s="3" t="s">
        <v>115</v>
      </c>
      <c r="AE2" s="3" t="s">
        <v>116</v>
      </c>
      <c r="AF2" s="3" t="s">
        <v>117</v>
      </c>
      <c r="AG2" s="4" t="s">
        <v>118</v>
      </c>
    </row>
    <row r="3" spans="1:33" x14ac:dyDescent="0.15">
      <c r="A3">
        <v>1</v>
      </c>
      <c r="B3" s="1" t="s">
        <v>11</v>
      </c>
      <c r="C3" s="6">
        <v>10.58</v>
      </c>
      <c r="D3" s="6">
        <v>14.39</v>
      </c>
      <c r="E3" s="6">
        <v>8.4600000000000009</v>
      </c>
      <c r="F3" s="6">
        <v>8.56</v>
      </c>
      <c r="G3" s="6">
        <v>8.67</v>
      </c>
      <c r="H3" s="6">
        <v>8.6300000000000008</v>
      </c>
      <c r="I3" s="6">
        <v>8.73</v>
      </c>
      <c r="J3" s="6">
        <v>11.11</v>
      </c>
      <c r="K3" s="6">
        <v>12.3</v>
      </c>
      <c r="L3" s="6">
        <v>22.72</v>
      </c>
      <c r="M3" s="24">
        <v>23.56</v>
      </c>
      <c r="N3" s="62">
        <v>11.93</v>
      </c>
      <c r="O3" s="6">
        <v>11.37</v>
      </c>
      <c r="P3" s="6">
        <v>10.210000000000001</v>
      </c>
      <c r="Q3" s="6">
        <v>9.68</v>
      </c>
      <c r="R3" s="6">
        <v>15.43</v>
      </c>
      <c r="S3" s="6">
        <v>15.3</v>
      </c>
      <c r="T3" s="6">
        <v>15.03</v>
      </c>
      <c r="U3" s="6">
        <v>15.54</v>
      </c>
      <c r="V3" s="6">
        <v>11.18</v>
      </c>
      <c r="W3" s="6">
        <v>11.18</v>
      </c>
      <c r="X3" s="6">
        <v>10.28</v>
      </c>
      <c r="Y3" s="7">
        <v>9.92</v>
      </c>
      <c r="AA3" s="1" t="s">
        <v>11</v>
      </c>
      <c r="AB3" s="6">
        <v>12.14</v>
      </c>
      <c r="AC3" s="6">
        <v>2.04</v>
      </c>
      <c r="AD3" s="6">
        <v>2.12</v>
      </c>
      <c r="AE3" s="6">
        <v>3.71</v>
      </c>
      <c r="AF3" s="6">
        <v>5.14</v>
      </c>
      <c r="AG3" s="7">
        <v>4.9400000000000004</v>
      </c>
    </row>
    <row r="4" spans="1:33" x14ac:dyDescent="0.15">
      <c r="A4">
        <v>2</v>
      </c>
      <c r="B4" s="1" t="s">
        <v>12</v>
      </c>
      <c r="C4" s="6">
        <v>9.0399999999999991</v>
      </c>
      <c r="D4" s="6">
        <v>12.35</v>
      </c>
      <c r="E4" s="6">
        <v>7.23</v>
      </c>
      <c r="F4" s="6">
        <v>7.28</v>
      </c>
      <c r="G4" s="6">
        <v>7.46</v>
      </c>
      <c r="H4" s="6">
        <v>7.62</v>
      </c>
      <c r="I4" s="6">
        <v>7.8</v>
      </c>
      <c r="J4" s="6">
        <v>9.17</v>
      </c>
      <c r="K4" s="6">
        <v>10.58</v>
      </c>
      <c r="L4" s="6">
        <v>19.670000000000002</v>
      </c>
      <c r="M4" s="24">
        <v>20.46</v>
      </c>
      <c r="N4" s="62">
        <v>10.24</v>
      </c>
      <c r="O4" s="6">
        <v>9.8800000000000008</v>
      </c>
      <c r="P4" s="6">
        <v>8.73</v>
      </c>
      <c r="Q4" s="6">
        <v>8.34</v>
      </c>
      <c r="R4" s="6">
        <v>13.3</v>
      </c>
      <c r="S4" s="6">
        <v>13.24</v>
      </c>
      <c r="T4" s="6">
        <v>13.08</v>
      </c>
      <c r="U4" s="6">
        <v>13.48</v>
      </c>
      <c r="V4" s="6">
        <v>9.56</v>
      </c>
      <c r="W4" s="6">
        <v>9.58</v>
      </c>
      <c r="X4" s="6">
        <v>8.8699999999999992</v>
      </c>
      <c r="Y4" s="7">
        <v>8.6</v>
      </c>
      <c r="AA4" s="1" t="s">
        <v>12</v>
      </c>
      <c r="AB4" s="6">
        <v>10.14</v>
      </c>
      <c r="AC4" s="6">
        <v>1.9</v>
      </c>
      <c r="AD4" s="6">
        <v>2.0099999999999998</v>
      </c>
      <c r="AE4" s="6">
        <v>3.44</v>
      </c>
      <c r="AF4" s="6">
        <v>4.45</v>
      </c>
      <c r="AG4" s="7">
        <v>4.17</v>
      </c>
    </row>
    <row r="5" spans="1:33" x14ac:dyDescent="0.15">
      <c r="A5">
        <v>3</v>
      </c>
      <c r="B5" s="1" t="s">
        <v>13</v>
      </c>
      <c r="C5" s="6">
        <v>8.32</v>
      </c>
      <c r="D5" s="6">
        <v>11.55</v>
      </c>
      <c r="E5" s="6">
        <v>6.59</v>
      </c>
      <c r="F5" s="6">
        <v>6.67</v>
      </c>
      <c r="G5" s="6">
        <v>7.01</v>
      </c>
      <c r="H5" s="6">
        <v>7.31</v>
      </c>
      <c r="I5" s="6">
        <v>7.8</v>
      </c>
      <c r="J5" s="6">
        <v>7.88</v>
      </c>
      <c r="K5" s="6">
        <v>9.9600000000000009</v>
      </c>
      <c r="L5" s="6">
        <v>18.829999999999998</v>
      </c>
      <c r="M5" s="24">
        <v>19.739999999999998</v>
      </c>
      <c r="N5" s="62">
        <v>9.5399999999999991</v>
      </c>
      <c r="O5" s="6">
        <v>8.9499999999999993</v>
      </c>
      <c r="P5" s="6">
        <v>8.0500000000000007</v>
      </c>
      <c r="Q5" s="6">
        <v>7.47</v>
      </c>
      <c r="R5" s="6">
        <v>12.53</v>
      </c>
      <c r="S5" s="6">
        <v>12.48</v>
      </c>
      <c r="T5" s="6">
        <v>11.92</v>
      </c>
      <c r="U5" s="6">
        <v>12.39</v>
      </c>
      <c r="V5" s="6">
        <v>8.8000000000000007</v>
      </c>
      <c r="W5" s="6">
        <v>8.82</v>
      </c>
      <c r="X5" s="6">
        <v>7.8</v>
      </c>
      <c r="Y5" s="7">
        <v>7.71</v>
      </c>
      <c r="AA5" s="1" t="s">
        <v>13</v>
      </c>
      <c r="AB5" s="6">
        <v>8.89</v>
      </c>
      <c r="AC5" s="6">
        <v>1.8</v>
      </c>
      <c r="AD5" s="6">
        <v>2.3199999999999998</v>
      </c>
      <c r="AE5" s="6">
        <v>3.27</v>
      </c>
      <c r="AF5" s="6">
        <v>4.09</v>
      </c>
      <c r="AG5" s="7">
        <v>3.42</v>
      </c>
    </row>
    <row r="6" spans="1:33" x14ac:dyDescent="0.15">
      <c r="A6">
        <v>4</v>
      </c>
      <c r="B6" s="1" t="s">
        <v>14</v>
      </c>
      <c r="C6" s="6">
        <v>4.79</v>
      </c>
      <c r="D6" s="6">
        <v>6.83</v>
      </c>
      <c r="E6" s="6">
        <v>3.67</v>
      </c>
      <c r="F6" s="6">
        <v>3.73</v>
      </c>
      <c r="G6" s="6">
        <v>3.98</v>
      </c>
      <c r="H6" s="6">
        <v>4.6100000000000003</v>
      </c>
      <c r="I6" s="6">
        <v>5.12</v>
      </c>
      <c r="J6" s="6">
        <v>4.3</v>
      </c>
      <c r="K6" s="6">
        <v>6.11</v>
      </c>
      <c r="L6" s="6">
        <v>11.65</v>
      </c>
      <c r="M6" s="24">
        <v>12.33</v>
      </c>
      <c r="N6" s="62">
        <v>5.64</v>
      </c>
      <c r="O6" s="6">
        <v>4.8499999999999996</v>
      </c>
      <c r="P6" s="6">
        <v>4.6900000000000004</v>
      </c>
      <c r="Q6" s="6">
        <v>3.96</v>
      </c>
      <c r="R6" s="6">
        <v>7.47</v>
      </c>
      <c r="S6" s="6">
        <v>7.38</v>
      </c>
      <c r="T6" s="6">
        <v>6.12</v>
      </c>
      <c r="U6" s="6">
        <v>6.7</v>
      </c>
      <c r="V6" s="6">
        <v>5.05</v>
      </c>
      <c r="W6" s="6">
        <v>4.99</v>
      </c>
      <c r="X6" s="6">
        <v>3.72</v>
      </c>
      <c r="Y6" s="7">
        <v>4.21</v>
      </c>
      <c r="AA6" s="1" t="s">
        <v>14</v>
      </c>
      <c r="AB6" s="6">
        <v>4.83</v>
      </c>
      <c r="AC6" s="6">
        <v>1.05</v>
      </c>
      <c r="AD6" s="6">
        <v>1.73</v>
      </c>
      <c r="AE6" s="6">
        <v>1.98</v>
      </c>
      <c r="AF6" s="6">
        <v>2.06</v>
      </c>
      <c r="AG6" s="7">
        <v>1.47</v>
      </c>
    </row>
    <row r="7" spans="1:33" x14ac:dyDescent="0.15">
      <c r="A7">
        <v>5</v>
      </c>
      <c r="B7" s="1" t="s">
        <v>15</v>
      </c>
      <c r="C7" s="6">
        <v>2.27</v>
      </c>
      <c r="D7" s="6">
        <v>3.51</v>
      </c>
      <c r="E7" s="6">
        <v>1.6</v>
      </c>
      <c r="F7" s="6">
        <v>1.67</v>
      </c>
      <c r="G7" s="6">
        <v>1.76</v>
      </c>
      <c r="H7" s="6">
        <v>2.36</v>
      </c>
      <c r="I7" s="6">
        <v>2.67</v>
      </c>
      <c r="J7" s="6">
        <v>2.0299999999999998</v>
      </c>
      <c r="K7" s="6">
        <v>3.33</v>
      </c>
      <c r="L7" s="6">
        <v>6.63</v>
      </c>
      <c r="M7" s="24">
        <v>7</v>
      </c>
      <c r="N7" s="62">
        <v>2.89</v>
      </c>
      <c r="O7" s="6">
        <v>1.91</v>
      </c>
      <c r="P7" s="6">
        <v>2.2999999999999998</v>
      </c>
      <c r="Q7" s="6">
        <v>1.48</v>
      </c>
      <c r="R7" s="6">
        <v>3.9</v>
      </c>
      <c r="S7" s="6">
        <v>3.67</v>
      </c>
      <c r="T7" s="6">
        <v>2.09</v>
      </c>
      <c r="U7" s="6">
        <v>2.6</v>
      </c>
      <c r="V7" s="6">
        <v>2.37</v>
      </c>
      <c r="W7" s="6">
        <v>2.21</v>
      </c>
      <c r="X7" s="6">
        <v>0.99</v>
      </c>
      <c r="Y7" s="7">
        <v>1.6</v>
      </c>
      <c r="AA7" s="1" t="s">
        <v>15</v>
      </c>
      <c r="AB7" s="6">
        <v>2.36</v>
      </c>
      <c r="AC7" s="6">
        <v>0.33</v>
      </c>
      <c r="AD7" s="6">
        <v>0.63</v>
      </c>
      <c r="AE7" s="6">
        <v>0.81</v>
      </c>
      <c r="AF7" s="6">
        <v>0.57999999999999996</v>
      </c>
      <c r="AG7" s="7">
        <v>0.34</v>
      </c>
    </row>
    <row r="8" spans="1:33" x14ac:dyDescent="0.15">
      <c r="A8">
        <v>6</v>
      </c>
      <c r="B8" s="1" t="s">
        <v>16</v>
      </c>
      <c r="C8" s="6">
        <v>0.66</v>
      </c>
      <c r="D8" s="6">
        <v>1.19</v>
      </c>
      <c r="E8" s="6">
        <v>0.4</v>
      </c>
      <c r="F8" s="6">
        <v>0.45</v>
      </c>
      <c r="G8" s="6">
        <v>0.48</v>
      </c>
      <c r="H8" s="6">
        <v>0.76</v>
      </c>
      <c r="I8" s="6">
        <v>0.85</v>
      </c>
      <c r="J8" s="6">
        <v>0.56999999999999995</v>
      </c>
      <c r="K8" s="6">
        <v>1.19</v>
      </c>
      <c r="L8" s="6">
        <v>2.83</v>
      </c>
      <c r="M8" s="24">
        <v>3</v>
      </c>
      <c r="N8" s="62">
        <v>0.99</v>
      </c>
      <c r="O8" s="6">
        <v>0.41</v>
      </c>
      <c r="P8" s="6">
        <v>0.73</v>
      </c>
      <c r="Q8" s="6">
        <v>0.3</v>
      </c>
      <c r="R8" s="6">
        <v>1.36</v>
      </c>
      <c r="S8" s="6">
        <v>1.1200000000000001</v>
      </c>
      <c r="T8" s="6">
        <v>0.38</v>
      </c>
      <c r="U8" s="6">
        <v>0.53</v>
      </c>
      <c r="V8" s="6">
        <v>0.67</v>
      </c>
      <c r="W8" s="6">
        <v>0.56000000000000005</v>
      </c>
      <c r="X8" s="6">
        <v>0.12</v>
      </c>
      <c r="Y8" s="7">
        <v>0.33</v>
      </c>
      <c r="AA8" s="1" t="s">
        <v>16</v>
      </c>
      <c r="AB8" s="6">
        <v>0.7</v>
      </c>
      <c r="AC8" s="6">
        <v>0.05</v>
      </c>
      <c r="AD8" s="6">
        <v>0.11</v>
      </c>
      <c r="AE8" s="6">
        <v>0.19</v>
      </c>
      <c r="AF8" s="6">
        <v>0.09</v>
      </c>
      <c r="AG8" s="7">
        <v>0.03</v>
      </c>
    </row>
    <row r="9" spans="1:33" x14ac:dyDescent="0.15">
      <c r="A9">
        <v>7</v>
      </c>
      <c r="B9" s="1" t="s">
        <v>17</v>
      </c>
      <c r="C9" s="6">
        <v>0.06</v>
      </c>
      <c r="D9" s="6">
        <v>0.21</v>
      </c>
      <c r="E9" s="6">
        <v>0.02</v>
      </c>
      <c r="F9" s="6">
        <v>0.02</v>
      </c>
      <c r="G9" s="6">
        <v>0.02</v>
      </c>
      <c r="H9" s="6">
        <v>0.08</v>
      </c>
      <c r="I9" s="6">
        <v>0.1</v>
      </c>
      <c r="J9" s="6">
        <v>0.05</v>
      </c>
      <c r="K9" s="6">
        <v>0.28000000000000003</v>
      </c>
      <c r="L9" s="6">
        <v>0.96</v>
      </c>
      <c r="M9" s="24">
        <v>1.04</v>
      </c>
      <c r="N9" s="62">
        <v>0.17</v>
      </c>
      <c r="O9" s="6">
        <v>0</v>
      </c>
      <c r="P9" s="6">
        <v>0.09</v>
      </c>
      <c r="Q9" s="6">
        <v>0</v>
      </c>
      <c r="R9" s="6">
        <v>0.26</v>
      </c>
      <c r="S9" s="6">
        <v>0.14000000000000001</v>
      </c>
      <c r="T9" s="6">
        <v>0</v>
      </c>
      <c r="U9" s="6">
        <v>0</v>
      </c>
      <c r="V9" s="6">
        <v>0.05</v>
      </c>
      <c r="W9" s="6">
        <v>0.03</v>
      </c>
      <c r="X9" s="6">
        <v>0</v>
      </c>
      <c r="Y9" s="7">
        <v>0</v>
      </c>
      <c r="AA9" s="1" t="s">
        <v>17</v>
      </c>
      <c r="AB9" s="6">
        <v>0.08</v>
      </c>
      <c r="AC9" s="6">
        <v>0</v>
      </c>
      <c r="AD9" s="6">
        <v>0</v>
      </c>
      <c r="AE9" s="6">
        <v>0</v>
      </c>
      <c r="AF9" s="6">
        <v>0</v>
      </c>
      <c r="AG9" s="7">
        <v>0</v>
      </c>
    </row>
    <row r="10" spans="1:33" x14ac:dyDescent="0.15">
      <c r="A10">
        <v>8</v>
      </c>
      <c r="B10" s="1" t="s">
        <v>18</v>
      </c>
      <c r="C10" s="6">
        <v>0.13</v>
      </c>
      <c r="D10" s="6">
        <v>0.35</v>
      </c>
      <c r="E10" s="6">
        <v>0.05</v>
      </c>
      <c r="F10" s="6">
        <v>7.0000000000000007E-2</v>
      </c>
      <c r="G10" s="6">
        <v>0.05</v>
      </c>
      <c r="H10" s="6">
        <v>0.13</v>
      </c>
      <c r="I10" s="6">
        <v>0.19</v>
      </c>
      <c r="J10" s="6">
        <v>0.12</v>
      </c>
      <c r="K10" s="6">
        <v>0.45</v>
      </c>
      <c r="L10" s="6">
        <v>1.37</v>
      </c>
      <c r="M10" s="24">
        <v>1.46</v>
      </c>
      <c r="N10" s="62">
        <v>0.3</v>
      </c>
      <c r="O10" s="6">
        <v>0</v>
      </c>
      <c r="P10" s="6">
        <v>0.18</v>
      </c>
      <c r="Q10" s="6">
        <v>0</v>
      </c>
      <c r="R10" s="6">
        <v>0.43</v>
      </c>
      <c r="S10" s="6">
        <v>0.25</v>
      </c>
      <c r="T10" s="6">
        <v>0</v>
      </c>
      <c r="U10" s="6">
        <v>0.01</v>
      </c>
      <c r="V10" s="6">
        <v>0.12</v>
      </c>
      <c r="W10" s="6">
        <v>0.06</v>
      </c>
      <c r="X10" s="6">
        <v>0</v>
      </c>
      <c r="Y10" s="7">
        <v>0</v>
      </c>
      <c r="AA10" s="1" t="s">
        <v>18</v>
      </c>
      <c r="AB10" s="6">
        <v>0.16</v>
      </c>
      <c r="AC10" s="6">
        <v>0</v>
      </c>
      <c r="AD10" s="6">
        <v>0</v>
      </c>
      <c r="AE10" s="6">
        <v>0</v>
      </c>
      <c r="AF10" s="6">
        <v>0</v>
      </c>
      <c r="AG10" s="7">
        <v>0</v>
      </c>
    </row>
    <row r="11" spans="1:33" x14ac:dyDescent="0.15">
      <c r="A11">
        <v>9</v>
      </c>
      <c r="B11" s="1" t="s">
        <v>19</v>
      </c>
      <c r="C11" s="6">
        <v>1.17</v>
      </c>
      <c r="D11" s="6">
        <v>1.93</v>
      </c>
      <c r="E11" s="6">
        <v>0.71</v>
      </c>
      <c r="F11" s="6">
        <v>0.81</v>
      </c>
      <c r="G11" s="6">
        <v>0.81</v>
      </c>
      <c r="H11" s="6">
        <v>1</v>
      </c>
      <c r="I11" s="6">
        <v>1.3</v>
      </c>
      <c r="J11" s="6">
        <v>1.1299999999999999</v>
      </c>
      <c r="K11" s="6">
        <v>1.91</v>
      </c>
      <c r="L11" s="6">
        <v>4.07</v>
      </c>
      <c r="M11" s="24">
        <v>4.26</v>
      </c>
      <c r="N11" s="62">
        <v>1.6</v>
      </c>
      <c r="O11" s="6">
        <v>0.68</v>
      </c>
      <c r="P11" s="6">
        <v>1.24</v>
      </c>
      <c r="Q11" s="6">
        <v>0.45</v>
      </c>
      <c r="R11" s="6">
        <v>2.14</v>
      </c>
      <c r="S11" s="6">
        <v>1.83</v>
      </c>
      <c r="T11" s="6">
        <v>0.36</v>
      </c>
      <c r="U11" s="6">
        <v>0.85</v>
      </c>
      <c r="V11" s="6">
        <v>1.18</v>
      </c>
      <c r="W11" s="6">
        <v>0.98</v>
      </c>
      <c r="X11" s="6">
        <v>0.06</v>
      </c>
      <c r="Y11" s="7">
        <v>0.51</v>
      </c>
      <c r="AA11" s="1" t="s">
        <v>19</v>
      </c>
      <c r="AB11" s="6">
        <v>1.3</v>
      </c>
      <c r="AC11" s="6">
        <v>0</v>
      </c>
      <c r="AD11" s="6">
        <v>0.01</v>
      </c>
      <c r="AE11" s="6">
        <v>0.14000000000000001</v>
      </c>
      <c r="AF11" s="6">
        <v>0.06</v>
      </c>
      <c r="AG11" s="7">
        <v>0</v>
      </c>
    </row>
    <row r="12" spans="1:33" x14ac:dyDescent="0.15">
      <c r="A12">
        <v>10</v>
      </c>
      <c r="B12" s="1" t="s">
        <v>20</v>
      </c>
      <c r="C12" s="6">
        <v>3.33</v>
      </c>
      <c r="D12" s="6">
        <v>4.93</v>
      </c>
      <c r="E12" s="6">
        <v>2.36</v>
      </c>
      <c r="F12" s="6">
        <v>2.5</v>
      </c>
      <c r="G12" s="6">
        <v>2.63</v>
      </c>
      <c r="H12" s="6">
        <v>2.67</v>
      </c>
      <c r="I12" s="6">
        <v>3.05</v>
      </c>
      <c r="J12" s="6">
        <v>3.38</v>
      </c>
      <c r="K12" s="6">
        <v>4.55</v>
      </c>
      <c r="L12" s="6">
        <v>8.83</v>
      </c>
      <c r="M12" s="24">
        <v>9.1999999999999993</v>
      </c>
      <c r="N12" s="62">
        <v>4.1100000000000003</v>
      </c>
      <c r="O12" s="6">
        <v>3.01</v>
      </c>
      <c r="P12" s="6">
        <v>3.36</v>
      </c>
      <c r="Q12" s="6">
        <v>2.33</v>
      </c>
      <c r="R12" s="6">
        <v>5.41</v>
      </c>
      <c r="S12" s="6">
        <v>5.0599999999999996</v>
      </c>
      <c r="T12" s="6">
        <v>3.32</v>
      </c>
      <c r="U12" s="6">
        <v>4.2699999999999996</v>
      </c>
      <c r="V12" s="6">
        <v>3.47</v>
      </c>
      <c r="W12" s="6">
        <v>3.23</v>
      </c>
      <c r="X12" s="6">
        <v>1.57</v>
      </c>
      <c r="Y12" s="7">
        <v>2.5099999999999998</v>
      </c>
      <c r="AA12" s="1" t="s">
        <v>20</v>
      </c>
      <c r="AB12" s="6">
        <v>3.75</v>
      </c>
      <c r="AC12" s="6">
        <v>0.22</v>
      </c>
      <c r="AD12" s="6">
        <v>0.28999999999999998</v>
      </c>
      <c r="AE12" s="6">
        <v>0.7</v>
      </c>
      <c r="AF12" s="6">
        <v>1.02</v>
      </c>
      <c r="AG12" s="7">
        <v>0.48</v>
      </c>
    </row>
    <row r="13" spans="1:33" x14ac:dyDescent="0.15">
      <c r="A13">
        <v>11</v>
      </c>
      <c r="B13" s="1" t="s">
        <v>21</v>
      </c>
      <c r="C13" s="6">
        <v>7.63</v>
      </c>
      <c r="D13" s="6">
        <v>10.56</v>
      </c>
      <c r="E13" s="6">
        <v>6</v>
      </c>
      <c r="F13" s="6">
        <v>6.1</v>
      </c>
      <c r="G13" s="6">
        <v>6.39</v>
      </c>
      <c r="H13" s="6">
        <v>6.11</v>
      </c>
      <c r="I13" s="6">
        <v>6.38</v>
      </c>
      <c r="J13" s="6">
        <v>7.97</v>
      </c>
      <c r="K13" s="6">
        <v>9.2200000000000006</v>
      </c>
      <c r="L13" s="6">
        <v>17.149999999999999</v>
      </c>
      <c r="M13" s="24">
        <v>17.88</v>
      </c>
      <c r="N13" s="62">
        <v>8.74</v>
      </c>
      <c r="O13" s="6">
        <v>8.19</v>
      </c>
      <c r="P13" s="6">
        <v>7.39</v>
      </c>
      <c r="Q13" s="6">
        <v>6.86</v>
      </c>
      <c r="R13" s="6">
        <v>11.41</v>
      </c>
      <c r="S13" s="6">
        <v>11.34</v>
      </c>
      <c r="T13" s="6">
        <v>10.95</v>
      </c>
      <c r="U13" s="6">
        <v>11.56</v>
      </c>
      <c r="V13" s="6">
        <v>8.07</v>
      </c>
      <c r="W13" s="6">
        <v>8.07</v>
      </c>
      <c r="X13" s="6">
        <v>7.13</v>
      </c>
      <c r="Y13" s="7">
        <v>7.01</v>
      </c>
      <c r="AA13" s="1" t="s">
        <v>21</v>
      </c>
      <c r="AB13" s="6">
        <v>8.89</v>
      </c>
      <c r="AC13" s="6">
        <v>0.86</v>
      </c>
      <c r="AD13" s="6">
        <v>1.02</v>
      </c>
      <c r="AE13" s="6">
        <v>2.34</v>
      </c>
      <c r="AF13" s="6">
        <v>3.66</v>
      </c>
      <c r="AG13" s="7">
        <v>3.04</v>
      </c>
    </row>
    <row r="14" spans="1:33" ht="14" thickBot="1" x14ac:dyDescent="0.2">
      <c r="A14">
        <v>12</v>
      </c>
      <c r="B14" s="1" t="s">
        <v>22</v>
      </c>
      <c r="C14" s="6">
        <v>10.02</v>
      </c>
      <c r="D14" s="6">
        <v>13.59</v>
      </c>
      <c r="E14" s="6">
        <v>8.01</v>
      </c>
      <c r="F14" s="6">
        <v>7.98</v>
      </c>
      <c r="G14" s="6">
        <v>7.99</v>
      </c>
      <c r="H14" s="6">
        <v>8.1999999999999993</v>
      </c>
      <c r="I14" s="6">
        <v>8.31</v>
      </c>
      <c r="J14" s="6">
        <v>10.58</v>
      </c>
      <c r="K14" s="6">
        <v>11.77</v>
      </c>
      <c r="L14" s="6">
        <v>21.41</v>
      </c>
      <c r="M14" s="24">
        <v>22.13</v>
      </c>
      <c r="N14" s="62">
        <v>11.29</v>
      </c>
      <c r="O14" s="6">
        <v>10.87</v>
      </c>
      <c r="P14" s="6">
        <v>9.67</v>
      </c>
      <c r="Q14" s="6">
        <v>9.25</v>
      </c>
      <c r="R14" s="6">
        <v>14.62</v>
      </c>
      <c r="S14" s="6">
        <v>14.51</v>
      </c>
      <c r="T14" s="6">
        <v>14.47</v>
      </c>
      <c r="U14" s="6">
        <v>14.94</v>
      </c>
      <c r="V14" s="6">
        <v>10.59</v>
      </c>
      <c r="W14" s="6">
        <v>10.6</v>
      </c>
      <c r="X14" s="6">
        <v>9.84</v>
      </c>
      <c r="Y14" s="7">
        <v>9.48</v>
      </c>
      <c r="AA14" s="1" t="s">
        <v>22</v>
      </c>
      <c r="AB14" s="6">
        <v>11.49</v>
      </c>
      <c r="AC14" s="6">
        <v>1.77</v>
      </c>
      <c r="AD14" s="6">
        <v>1.86</v>
      </c>
      <c r="AE14" s="6">
        <v>3.59</v>
      </c>
      <c r="AF14" s="6">
        <v>4.67</v>
      </c>
      <c r="AG14" s="7">
        <v>4.6900000000000004</v>
      </c>
    </row>
    <row r="15" spans="1:33" ht="14" thickBot="1" x14ac:dyDescent="0.2">
      <c r="B15" s="11" t="s">
        <v>23</v>
      </c>
      <c r="C15" s="12">
        <v>58</v>
      </c>
      <c r="D15" s="12">
        <v>81.36</v>
      </c>
      <c r="E15" s="12">
        <v>45.08</v>
      </c>
      <c r="F15" s="12">
        <v>45.82</v>
      </c>
      <c r="G15" s="12">
        <v>47.24</v>
      </c>
      <c r="H15" s="12">
        <v>49.47</v>
      </c>
      <c r="I15" s="12">
        <v>52.28</v>
      </c>
      <c r="J15" s="12">
        <v>58.28</v>
      </c>
      <c r="K15" s="12">
        <v>71.64</v>
      </c>
      <c r="L15" s="12">
        <v>136.12</v>
      </c>
      <c r="M15" s="12">
        <v>142.06</v>
      </c>
      <c r="N15" s="63">
        <v>67.430000000000007</v>
      </c>
      <c r="O15" s="12">
        <v>60.12</v>
      </c>
      <c r="P15" s="12">
        <v>56.62</v>
      </c>
      <c r="Q15" s="12">
        <v>50.11</v>
      </c>
      <c r="R15" s="12">
        <v>88.27</v>
      </c>
      <c r="S15" s="12">
        <v>86.33</v>
      </c>
      <c r="T15" s="12">
        <v>77.709999999999994</v>
      </c>
      <c r="U15" s="12">
        <v>82.87</v>
      </c>
      <c r="V15" s="12">
        <v>61.1</v>
      </c>
      <c r="W15" s="12">
        <v>60.31</v>
      </c>
      <c r="X15" s="12">
        <v>50.38</v>
      </c>
      <c r="Y15" s="13">
        <v>51.88</v>
      </c>
      <c r="AA15" s="11" t="s">
        <v>23</v>
      </c>
      <c r="AB15" s="12">
        <v>64.72</v>
      </c>
      <c r="AC15" s="12">
        <v>10.02</v>
      </c>
      <c r="AD15" s="12">
        <v>12.1</v>
      </c>
      <c r="AE15" s="12">
        <v>20.190000000000001</v>
      </c>
      <c r="AF15" s="12">
        <v>25.82</v>
      </c>
      <c r="AG15" s="13">
        <v>22.58</v>
      </c>
    </row>
    <row r="16" spans="1:33" ht="14" thickTop="1" x14ac:dyDescent="0.15">
      <c r="A16" t="s">
        <v>80</v>
      </c>
      <c r="B16" s="32"/>
      <c r="C16" s="24"/>
      <c r="D16" s="24"/>
      <c r="E16" s="24"/>
      <c r="F16" s="24"/>
      <c r="G16" s="24"/>
      <c r="H16" s="24"/>
      <c r="I16" s="24"/>
      <c r="J16" s="24"/>
      <c r="K16" s="24"/>
      <c r="L16" s="24"/>
      <c r="M16" s="24"/>
      <c r="N16" s="62"/>
      <c r="O16" s="24"/>
      <c r="P16" s="24"/>
      <c r="Q16" s="24"/>
      <c r="R16" s="24"/>
      <c r="S16" s="24"/>
      <c r="T16" s="24"/>
      <c r="U16" s="24"/>
      <c r="V16" s="24"/>
      <c r="W16" s="24"/>
      <c r="X16" s="24"/>
      <c r="Y16" s="24"/>
      <c r="AA16" s="80" t="s">
        <v>120</v>
      </c>
    </row>
    <row r="17" spans="1:33" x14ac:dyDescent="0.15">
      <c r="B17" s="31" t="s">
        <v>90</v>
      </c>
      <c r="C17" s="5" t="str">
        <f>C2</f>
        <v>L100AC</v>
      </c>
      <c r="D17" s="5" t="str">
        <f t="shared" ref="D17:Y17" si="0">D2</f>
        <v>L110AC</v>
      </c>
      <c r="E17" s="5" t="str">
        <f t="shared" si="0"/>
        <v>L120AC</v>
      </c>
      <c r="F17" s="5" t="str">
        <f t="shared" si="0"/>
        <v>L130AC</v>
      </c>
      <c r="G17" s="5" t="str">
        <f t="shared" si="0"/>
        <v>L140AC</v>
      </c>
      <c r="H17" s="5" t="str">
        <f t="shared" si="0"/>
        <v>L150AC</v>
      </c>
      <c r="I17" s="5" t="str">
        <f t="shared" si="0"/>
        <v>L155AC</v>
      </c>
      <c r="J17" s="5" t="str">
        <f t="shared" si="0"/>
        <v>L160AC</v>
      </c>
      <c r="K17" s="5" t="str">
        <f t="shared" si="0"/>
        <v>L170AC</v>
      </c>
      <c r="L17" s="5" t="str">
        <f t="shared" si="0"/>
        <v>L200AC</v>
      </c>
      <c r="M17" s="5" t="str">
        <f t="shared" si="0"/>
        <v>L202AC</v>
      </c>
      <c r="N17" s="19" t="str">
        <f t="shared" si="0"/>
        <v>L302AC</v>
      </c>
      <c r="O17" s="5" t="str">
        <f t="shared" si="0"/>
        <v>L302BC</v>
      </c>
      <c r="P17" s="5" t="str">
        <f t="shared" si="0"/>
        <v>L304AC</v>
      </c>
      <c r="Q17" s="5" t="str">
        <f t="shared" si="0"/>
        <v>L304BC</v>
      </c>
      <c r="R17" s="5" t="str">
        <f t="shared" si="0"/>
        <v>L322A1</v>
      </c>
      <c r="S17" s="5" t="str">
        <f t="shared" si="0"/>
        <v>L322A2</v>
      </c>
      <c r="T17" s="5" t="str">
        <f t="shared" si="0"/>
        <v>L322B1</v>
      </c>
      <c r="U17" s="5" t="str">
        <f t="shared" si="0"/>
        <v>L322B2</v>
      </c>
      <c r="V17" s="5" t="str">
        <f t="shared" si="0"/>
        <v>L324A1</v>
      </c>
      <c r="W17" s="5" t="str">
        <f t="shared" si="0"/>
        <v>L324A2</v>
      </c>
      <c r="X17" s="5" t="str">
        <f t="shared" si="0"/>
        <v>L324B1</v>
      </c>
      <c r="Y17" s="5" t="str">
        <f t="shared" si="0"/>
        <v>L324B2</v>
      </c>
      <c r="AB17" s="5" t="str">
        <f t="shared" ref="AB17:AG17" si="1">AB2</f>
        <v>L165AC</v>
      </c>
      <c r="AC17" s="5" t="str">
        <f t="shared" si="1"/>
        <v>P100AC</v>
      </c>
      <c r="AD17" s="5" t="str">
        <f t="shared" si="1"/>
        <v>P105AC</v>
      </c>
      <c r="AE17" s="5" t="str">
        <f t="shared" si="1"/>
        <v>P110AC</v>
      </c>
      <c r="AF17" s="5" t="str">
        <f t="shared" si="1"/>
        <v>P140AC</v>
      </c>
      <c r="AG17" s="5" t="str">
        <f t="shared" si="1"/>
        <v>P150AC</v>
      </c>
    </row>
    <row r="18" spans="1:33" x14ac:dyDescent="0.15">
      <c r="A18">
        <v>1</v>
      </c>
      <c r="B18" s="30">
        <f>Season_Coeff!N4</f>
        <v>1</v>
      </c>
      <c r="C18" s="14">
        <f t="shared" ref="C18:C29" si="2">IF($B18*C3&gt;0,$B18*C3,"")</f>
        <v>10.58</v>
      </c>
      <c r="D18" s="14">
        <f t="shared" ref="D18:Y29" si="3">IF($B18*D3&gt;0,$B18*D3,"")</f>
        <v>14.39</v>
      </c>
      <c r="E18" s="14">
        <f t="shared" si="3"/>
        <v>8.4600000000000009</v>
      </c>
      <c r="F18" s="14">
        <f t="shared" si="3"/>
        <v>8.56</v>
      </c>
      <c r="G18" s="14">
        <f t="shared" si="3"/>
        <v>8.67</v>
      </c>
      <c r="H18" s="14">
        <f t="shared" si="3"/>
        <v>8.6300000000000008</v>
      </c>
      <c r="I18" s="14">
        <f t="shared" si="3"/>
        <v>8.73</v>
      </c>
      <c r="J18" s="14">
        <f t="shared" si="3"/>
        <v>11.11</v>
      </c>
      <c r="K18" s="14">
        <f t="shared" si="3"/>
        <v>12.3</v>
      </c>
      <c r="L18" s="14">
        <f t="shared" si="3"/>
        <v>22.72</v>
      </c>
      <c r="M18" s="14">
        <f t="shared" si="3"/>
        <v>23.56</v>
      </c>
      <c r="N18" s="20">
        <f t="shared" si="3"/>
        <v>11.93</v>
      </c>
      <c r="O18" s="14">
        <f t="shared" si="3"/>
        <v>11.37</v>
      </c>
      <c r="P18" s="14">
        <f t="shared" si="3"/>
        <v>10.210000000000001</v>
      </c>
      <c r="Q18" s="14">
        <f t="shared" si="3"/>
        <v>9.68</v>
      </c>
      <c r="R18" s="14">
        <f t="shared" si="3"/>
        <v>15.43</v>
      </c>
      <c r="S18" s="14">
        <f t="shared" si="3"/>
        <v>15.3</v>
      </c>
      <c r="T18" s="14">
        <f t="shared" si="3"/>
        <v>15.03</v>
      </c>
      <c r="U18" s="14">
        <f t="shared" si="3"/>
        <v>15.54</v>
      </c>
      <c r="V18" s="14">
        <f t="shared" si="3"/>
        <v>11.18</v>
      </c>
      <c r="W18" s="14">
        <f t="shared" si="3"/>
        <v>11.18</v>
      </c>
      <c r="X18" s="14">
        <f t="shared" si="3"/>
        <v>10.28</v>
      </c>
      <c r="Y18" s="14">
        <f t="shared" si="3"/>
        <v>9.92</v>
      </c>
      <c r="AB18" s="14">
        <f t="shared" ref="AB18:AG29" si="4">IF($B18*AB3&gt;0,$B18*AB3,"")</f>
        <v>12.14</v>
      </c>
      <c r="AC18" s="14">
        <f t="shared" si="4"/>
        <v>2.04</v>
      </c>
      <c r="AD18" s="14">
        <f t="shared" si="4"/>
        <v>2.12</v>
      </c>
      <c r="AE18" s="14">
        <f t="shared" si="4"/>
        <v>3.71</v>
      </c>
      <c r="AF18" s="14">
        <f t="shared" si="4"/>
        <v>5.14</v>
      </c>
      <c r="AG18" s="14">
        <f t="shared" si="4"/>
        <v>4.9400000000000004</v>
      </c>
    </row>
    <row r="19" spans="1:33" x14ac:dyDescent="0.15">
      <c r="A19">
        <v>2</v>
      </c>
      <c r="B19" s="30">
        <f>Season_Coeff!N5</f>
        <v>1</v>
      </c>
      <c r="C19" s="14">
        <f t="shared" si="2"/>
        <v>9.0399999999999991</v>
      </c>
      <c r="D19" s="14">
        <f t="shared" ref="D19:R19" si="5">IF($B19*D4&gt;0,$B19*D4,"")</f>
        <v>12.35</v>
      </c>
      <c r="E19" s="14">
        <f t="shared" si="5"/>
        <v>7.23</v>
      </c>
      <c r="F19" s="14">
        <f t="shared" si="5"/>
        <v>7.28</v>
      </c>
      <c r="G19" s="14">
        <f t="shared" si="5"/>
        <v>7.46</v>
      </c>
      <c r="H19" s="14">
        <f t="shared" si="5"/>
        <v>7.62</v>
      </c>
      <c r="I19" s="14">
        <f t="shared" si="5"/>
        <v>7.8</v>
      </c>
      <c r="J19" s="14">
        <f t="shared" si="5"/>
        <v>9.17</v>
      </c>
      <c r="K19" s="14">
        <f t="shared" si="5"/>
        <v>10.58</v>
      </c>
      <c r="L19" s="14">
        <f t="shared" si="5"/>
        <v>19.670000000000002</v>
      </c>
      <c r="M19" s="14">
        <f t="shared" si="5"/>
        <v>20.46</v>
      </c>
      <c r="N19" s="20">
        <f t="shared" si="5"/>
        <v>10.24</v>
      </c>
      <c r="O19" s="14">
        <f t="shared" si="5"/>
        <v>9.8800000000000008</v>
      </c>
      <c r="P19" s="14">
        <f t="shared" si="5"/>
        <v>8.73</v>
      </c>
      <c r="Q19" s="14">
        <f t="shared" si="5"/>
        <v>8.34</v>
      </c>
      <c r="R19" s="14">
        <f t="shared" si="5"/>
        <v>13.3</v>
      </c>
      <c r="S19" s="14">
        <f t="shared" si="3"/>
        <v>13.24</v>
      </c>
      <c r="T19" s="14">
        <f t="shared" si="3"/>
        <v>13.08</v>
      </c>
      <c r="U19" s="14">
        <f t="shared" si="3"/>
        <v>13.48</v>
      </c>
      <c r="V19" s="14">
        <f t="shared" si="3"/>
        <v>9.56</v>
      </c>
      <c r="W19" s="14">
        <f t="shared" si="3"/>
        <v>9.58</v>
      </c>
      <c r="X19" s="14">
        <f t="shared" si="3"/>
        <v>8.8699999999999992</v>
      </c>
      <c r="Y19" s="14">
        <f t="shared" si="3"/>
        <v>8.6</v>
      </c>
      <c r="AB19" s="14">
        <f t="shared" si="4"/>
        <v>10.14</v>
      </c>
      <c r="AC19" s="14">
        <f t="shared" si="4"/>
        <v>1.9</v>
      </c>
      <c r="AD19" s="14">
        <f t="shared" si="4"/>
        <v>2.0099999999999998</v>
      </c>
      <c r="AE19" s="14">
        <f t="shared" si="4"/>
        <v>3.44</v>
      </c>
      <c r="AF19" s="14">
        <f t="shared" si="4"/>
        <v>4.45</v>
      </c>
      <c r="AG19" s="14">
        <f t="shared" si="4"/>
        <v>4.17</v>
      </c>
    </row>
    <row r="20" spans="1:33" x14ac:dyDescent="0.15">
      <c r="A20">
        <v>3</v>
      </c>
      <c r="B20" s="30">
        <f>Season_Coeff!N6</f>
        <v>1</v>
      </c>
      <c r="C20" s="14">
        <f t="shared" si="2"/>
        <v>8.32</v>
      </c>
      <c r="D20" s="14">
        <f t="shared" si="3"/>
        <v>11.55</v>
      </c>
      <c r="E20" s="14">
        <f t="shared" si="3"/>
        <v>6.59</v>
      </c>
      <c r="F20" s="14">
        <f t="shared" si="3"/>
        <v>6.67</v>
      </c>
      <c r="G20" s="14">
        <f t="shared" si="3"/>
        <v>7.01</v>
      </c>
      <c r="H20" s="14">
        <f t="shared" si="3"/>
        <v>7.31</v>
      </c>
      <c r="I20" s="14">
        <f t="shared" si="3"/>
        <v>7.8</v>
      </c>
      <c r="J20" s="14">
        <f t="shared" si="3"/>
        <v>7.88</v>
      </c>
      <c r="K20" s="14">
        <f t="shared" si="3"/>
        <v>9.9600000000000009</v>
      </c>
      <c r="L20" s="14">
        <f t="shared" si="3"/>
        <v>18.829999999999998</v>
      </c>
      <c r="M20" s="14">
        <f t="shared" si="3"/>
        <v>19.739999999999998</v>
      </c>
      <c r="N20" s="20">
        <f t="shared" si="3"/>
        <v>9.5399999999999991</v>
      </c>
      <c r="O20" s="14">
        <f t="shared" si="3"/>
        <v>8.9499999999999993</v>
      </c>
      <c r="P20" s="14">
        <f t="shared" si="3"/>
        <v>8.0500000000000007</v>
      </c>
      <c r="Q20" s="14">
        <f t="shared" si="3"/>
        <v>7.47</v>
      </c>
      <c r="R20" s="14">
        <f t="shared" si="3"/>
        <v>12.53</v>
      </c>
      <c r="S20" s="14">
        <f t="shared" si="3"/>
        <v>12.48</v>
      </c>
      <c r="T20" s="14">
        <f t="shared" si="3"/>
        <v>11.92</v>
      </c>
      <c r="U20" s="14">
        <f t="shared" si="3"/>
        <v>12.39</v>
      </c>
      <c r="V20" s="14">
        <f t="shared" si="3"/>
        <v>8.8000000000000007</v>
      </c>
      <c r="W20" s="14">
        <f t="shared" si="3"/>
        <v>8.82</v>
      </c>
      <c r="X20" s="14">
        <f t="shared" si="3"/>
        <v>7.8</v>
      </c>
      <c r="Y20" s="14">
        <f t="shared" si="3"/>
        <v>7.71</v>
      </c>
      <c r="AB20" s="14">
        <f t="shared" si="4"/>
        <v>8.89</v>
      </c>
      <c r="AC20" s="14">
        <f t="shared" si="4"/>
        <v>1.8</v>
      </c>
      <c r="AD20" s="14">
        <f t="shared" si="4"/>
        <v>2.3199999999999998</v>
      </c>
      <c r="AE20" s="14">
        <f t="shared" si="4"/>
        <v>3.27</v>
      </c>
      <c r="AF20" s="14">
        <f t="shared" si="4"/>
        <v>4.09</v>
      </c>
      <c r="AG20" s="14">
        <f t="shared" si="4"/>
        <v>3.42</v>
      </c>
    </row>
    <row r="21" spans="1:33" x14ac:dyDescent="0.15">
      <c r="A21">
        <v>4</v>
      </c>
      <c r="B21" s="30">
        <f>Season_Coeff!N7</f>
        <v>1</v>
      </c>
      <c r="C21" s="14">
        <f t="shared" si="2"/>
        <v>4.79</v>
      </c>
      <c r="D21" s="14">
        <f t="shared" si="3"/>
        <v>6.83</v>
      </c>
      <c r="E21" s="14">
        <f t="shared" si="3"/>
        <v>3.67</v>
      </c>
      <c r="F21" s="14">
        <f t="shared" si="3"/>
        <v>3.73</v>
      </c>
      <c r="G21" s="14">
        <f t="shared" si="3"/>
        <v>3.98</v>
      </c>
      <c r="H21" s="14">
        <f t="shared" si="3"/>
        <v>4.6100000000000003</v>
      </c>
      <c r="I21" s="14">
        <f t="shared" si="3"/>
        <v>5.12</v>
      </c>
      <c r="J21" s="14">
        <f t="shared" si="3"/>
        <v>4.3</v>
      </c>
      <c r="K21" s="14">
        <f t="shared" si="3"/>
        <v>6.11</v>
      </c>
      <c r="L21" s="14">
        <f t="shared" si="3"/>
        <v>11.65</v>
      </c>
      <c r="M21" s="14">
        <f t="shared" si="3"/>
        <v>12.33</v>
      </c>
      <c r="N21" s="20">
        <f t="shared" si="3"/>
        <v>5.64</v>
      </c>
      <c r="O21" s="14">
        <f t="shared" si="3"/>
        <v>4.8499999999999996</v>
      </c>
      <c r="P21" s="14">
        <f t="shared" si="3"/>
        <v>4.6900000000000004</v>
      </c>
      <c r="Q21" s="14">
        <f t="shared" si="3"/>
        <v>3.96</v>
      </c>
      <c r="R21" s="14">
        <f t="shared" si="3"/>
        <v>7.47</v>
      </c>
      <c r="S21" s="14">
        <f t="shared" si="3"/>
        <v>7.38</v>
      </c>
      <c r="T21" s="14">
        <f t="shared" si="3"/>
        <v>6.12</v>
      </c>
      <c r="U21" s="14">
        <f t="shared" si="3"/>
        <v>6.7</v>
      </c>
      <c r="V21" s="14">
        <f t="shared" si="3"/>
        <v>5.05</v>
      </c>
      <c r="W21" s="14">
        <f t="shared" si="3"/>
        <v>4.99</v>
      </c>
      <c r="X21" s="14">
        <f t="shared" si="3"/>
        <v>3.72</v>
      </c>
      <c r="Y21" s="14">
        <f t="shared" si="3"/>
        <v>4.21</v>
      </c>
      <c r="AB21" s="14">
        <f t="shared" si="4"/>
        <v>4.83</v>
      </c>
      <c r="AC21" s="14">
        <f t="shared" si="4"/>
        <v>1.05</v>
      </c>
      <c r="AD21" s="14">
        <f t="shared" si="4"/>
        <v>1.73</v>
      </c>
      <c r="AE21" s="14">
        <f t="shared" si="4"/>
        <v>1.98</v>
      </c>
      <c r="AF21" s="14">
        <f t="shared" si="4"/>
        <v>2.06</v>
      </c>
      <c r="AG21" s="14">
        <f t="shared" si="4"/>
        <v>1.47</v>
      </c>
    </row>
    <row r="22" spans="1:33" x14ac:dyDescent="0.15">
      <c r="A22">
        <v>5</v>
      </c>
      <c r="B22" s="30">
        <f>Season_Coeff!N8</f>
        <v>1</v>
      </c>
      <c r="C22" s="14">
        <f t="shared" si="2"/>
        <v>2.27</v>
      </c>
      <c r="D22" s="14">
        <f t="shared" si="3"/>
        <v>3.51</v>
      </c>
      <c r="E22" s="14">
        <f t="shared" si="3"/>
        <v>1.6</v>
      </c>
      <c r="F22" s="14">
        <f t="shared" si="3"/>
        <v>1.67</v>
      </c>
      <c r="G22" s="14">
        <f t="shared" si="3"/>
        <v>1.76</v>
      </c>
      <c r="H22" s="14">
        <f t="shared" si="3"/>
        <v>2.36</v>
      </c>
      <c r="I22" s="14">
        <f t="shared" si="3"/>
        <v>2.67</v>
      </c>
      <c r="J22" s="14">
        <f t="shared" si="3"/>
        <v>2.0299999999999998</v>
      </c>
      <c r="K22" s="14">
        <f t="shared" si="3"/>
        <v>3.33</v>
      </c>
      <c r="L22" s="14">
        <f t="shared" si="3"/>
        <v>6.63</v>
      </c>
      <c r="M22" s="14">
        <f t="shared" si="3"/>
        <v>7</v>
      </c>
      <c r="N22" s="20">
        <f t="shared" si="3"/>
        <v>2.89</v>
      </c>
      <c r="O22" s="14">
        <f t="shared" si="3"/>
        <v>1.91</v>
      </c>
      <c r="P22" s="14">
        <f t="shared" si="3"/>
        <v>2.2999999999999998</v>
      </c>
      <c r="Q22" s="14">
        <f t="shared" si="3"/>
        <v>1.48</v>
      </c>
      <c r="R22" s="14">
        <f t="shared" si="3"/>
        <v>3.9</v>
      </c>
      <c r="S22" s="14">
        <f t="shared" si="3"/>
        <v>3.67</v>
      </c>
      <c r="T22" s="14">
        <f t="shared" si="3"/>
        <v>2.09</v>
      </c>
      <c r="U22" s="14">
        <f t="shared" si="3"/>
        <v>2.6</v>
      </c>
      <c r="V22" s="14">
        <f t="shared" si="3"/>
        <v>2.37</v>
      </c>
      <c r="W22" s="14">
        <f t="shared" si="3"/>
        <v>2.21</v>
      </c>
      <c r="X22" s="14">
        <f t="shared" si="3"/>
        <v>0.99</v>
      </c>
      <c r="Y22" s="14">
        <f t="shared" si="3"/>
        <v>1.6</v>
      </c>
      <c r="AB22" s="14">
        <f t="shared" si="4"/>
        <v>2.36</v>
      </c>
      <c r="AC22" s="14">
        <f t="shared" si="4"/>
        <v>0.33</v>
      </c>
      <c r="AD22" s="14">
        <f t="shared" si="4"/>
        <v>0.63</v>
      </c>
      <c r="AE22" s="14">
        <f t="shared" si="4"/>
        <v>0.81</v>
      </c>
      <c r="AF22" s="14">
        <f t="shared" si="4"/>
        <v>0.57999999999999996</v>
      </c>
      <c r="AG22" s="14">
        <f t="shared" si="4"/>
        <v>0.34</v>
      </c>
    </row>
    <row r="23" spans="1:33" x14ac:dyDescent="0.15">
      <c r="A23">
        <v>6</v>
      </c>
      <c r="B23" s="30">
        <f>Season_Coeff!N9</f>
        <v>1</v>
      </c>
      <c r="C23" s="14">
        <f t="shared" si="2"/>
        <v>0.66</v>
      </c>
      <c r="D23" s="14">
        <f t="shared" si="3"/>
        <v>1.19</v>
      </c>
      <c r="E23" s="14">
        <f t="shared" si="3"/>
        <v>0.4</v>
      </c>
      <c r="F23" s="14">
        <f t="shared" si="3"/>
        <v>0.45</v>
      </c>
      <c r="G23" s="14">
        <f t="shared" si="3"/>
        <v>0.48</v>
      </c>
      <c r="H23" s="14">
        <f t="shared" si="3"/>
        <v>0.76</v>
      </c>
      <c r="I23" s="14">
        <f t="shared" si="3"/>
        <v>0.85</v>
      </c>
      <c r="J23" s="14">
        <f t="shared" si="3"/>
        <v>0.56999999999999995</v>
      </c>
      <c r="K23" s="14">
        <f t="shared" si="3"/>
        <v>1.19</v>
      </c>
      <c r="L23" s="14">
        <f t="shared" si="3"/>
        <v>2.83</v>
      </c>
      <c r="M23" s="14">
        <f t="shared" si="3"/>
        <v>3</v>
      </c>
      <c r="N23" s="20">
        <f t="shared" si="3"/>
        <v>0.99</v>
      </c>
      <c r="O23" s="14">
        <f t="shared" si="3"/>
        <v>0.41</v>
      </c>
      <c r="P23" s="14">
        <f t="shared" si="3"/>
        <v>0.73</v>
      </c>
      <c r="Q23" s="14">
        <f t="shared" si="3"/>
        <v>0.3</v>
      </c>
      <c r="R23" s="14">
        <f t="shared" si="3"/>
        <v>1.36</v>
      </c>
      <c r="S23" s="14">
        <f t="shared" si="3"/>
        <v>1.1200000000000001</v>
      </c>
      <c r="T23" s="14">
        <f t="shared" si="3"/>
        <v>0.38</v>
      </c>
      <c r="U23" s="14">
        <f t="shared" si="3"/>
        <v>0.53</v>
      </c>
      <c r="V23" s="14">
        <f t="shared" si="3"/>
        <v>0.67</v>
      </c>
      <c r="W23" s="14">
        <f t="shared" si="3"/>
        <v>0.56000000000000005</v>
      </c>
      <c r="X23" s="14">
        <f t="shared" si="3"/>
        <v>0.12</v>
      </c>
      <c r="Y23" s="14">
        <f t="shared" si="3"/>
        <v>0.33</v>
      </c>
      <c r="AB23" s="14">
        <f t="shared" si="4"/>
        <v>0.7</v>
      </c>
      <c r="AC23" s="14">
        <f t="shared" si="4"/>
        <v>0.05</v>
      </c>
      <c r="AD23" s="14">
        <f t="shared" si="4"/>
        <v>0.11</v>
      </c>
      <c r="AE23" s="14">
        <f t="shared" si="4"/>
        <v>0.19</v>
      </c>
      <c r="AF23" s="14">
        <f t="shared" si="4"/>
        <v>0.09</v>
      </c>
      <c r="AG23" s="14">
        <f t="shared" si="4"/>
        <v>0.03</v>
      </c>
    </row>
    <row r="24" spans="1:33" x14ac:dyDescent="0.15">
      <c r="A24">
        <v>7</v>
      </c>
      <c r="B24" s="30">
        <f>Season_Coeff!N10</f>
        <v>1</v>
      </c>
      <c r="C24" s="14">
        <f t="shared" si="2"/>
        <v>0.06</v>
      </c>
      <c r="D24" s="14">
        <f t="shared" si="3"/>
        <v>0.21</v>
      </c>
      <c r="E24" s="14">
        <f t="shared" si="3"/>
        <v>0.02</v>
      </c>
      <c r="F24" s="14">
        <f t="shared" si="3"/>
        <v>0.02</v>
      </c>
      <c r="G24" s="14">
        <f t="shared" si="3"/>
        <v>0.02</v>
      </c>
      <c r="H24" s="14">
        <f t="shared" si="3"/>
        <v>0.08</v>
      </c>
      <c r="I24" s="14">
        <f t="shared" si="3"/>
        <v>0.1</v>
      </c>
      <c r="J24" s="14">
        <f t="shared" si="3"/>
        <v>0.05</v>
      </c>
      <c r="K24" s="14">
        <f t="shared" si="3"/>
        <v>0.28000000000000003</v>
      </c>
      <c r="L24" s="14">
        <f t="shared" si="3"/>
        <v>0.96</v>
      </c>
      <c r="M24" s="14">
        <f t="shared" si="3"/>
        <v>1.04</v>
      </c>
      <c r="N24" s="20">
        <f t="shared" si="3"/>
        <v>0.17</v>
      </c>
      <c r="O24" s="14" t="str">
        <f t="shared" si="3"/>
        <v/>
      </c>
      <c r="P24" s="14">
        <f t="shared" si="3"/>
        <v>0.09</v>
      </c>
      <c r="Q24" s="14" t="str">
        <f t="shared" si="3"/>
        <v/>
      </c>
      <c r="R24" s="14">
        <f t="shared" si="3"/>
        <v>0.26</v>
      </c>
      <c r="S24" s="14">
        <f t="shared" si="3"/>
        <v>0.14000000000000001</v>
      </c>
      <c r="T24" s="14" t="str">
        <f t="shared" si="3"/>
        <v/>
      </c>
      <c r="U24" s="14" t="str">
        <f t="shared" si="3"/>
        <v/>
      </c>
      <c r="V24" s="14">
        <f t="shared" si="3"/>
        <v>0.05</v>
      </c>
      <c r="W24" s="14">
        <f t="shared" si="3"/>
        <v>0.03</v>
      </c>
      <c r="X24" s="14" t="str">
        <f t="shared" si="3"/>
        <v/>
      </c>
      <c r="Y24" s="14" t="str">
        <f t="shared" si="3"/>
        <v/>
      </c>
      <c r="AB24" s="14">
        <f t="shared" si="4"/>
        <v>0.08</v>
      </c>
      <c r="AC24" s="14" t="str">
        <f t="shared" si="4"/>
        <v/>
      </c>
      <c r="AD24" s="14" t="str">
        <f t="shared" si="4"/>
        <v/>
      </c>
      <c r="AE24" s="14" t="str">
        <f t="shared" si="4"/>
        <v/>
      </c>
      <c r="AF24" s="14" t="str">
        <f t="shared" si="4"/>
        <v/>
      </c>
      <c r="AG24" s="14" t="str">
        <f t="shared" si="4"/>
        <v/>
      </c>
    </row>
    <row r="25" spans="1:33" x14ac:dyDescent="0.15">
      <c r="A25">
        <v>8</v>
      </c>
      <c r="B25" s="30">
        <f>Season_Coeff!N11</f>
        <v>1</v>
      </c>
      <c r="C25" s="14">
        <f t="shared" si="2"/>
        <v>0.13</v>
      </c>
      <c r="D25" s="14">
        <f t="shared" si="3"/>
        <v>0.35</v>
      </c>
      <c r="E25" s="14">
        <f t="shared" si="3"/>
        <v>0.05</v>
      </c>
      <c r="F25" s="14">
        <f t="shared" si="3"/>
        <v>7.0000000000000007E-2</v>
      </c>
      <c r="G25" s="14">
        <f t="shared" si="3"/>
        <v>0.05</v>
      </c>
      <c r="H25" s="14">
        <f t="shared" si="3"/>
        <v>0.13</v>
      </c>
      <c r="I25" s="14">
        <f t="shared" si="3"/>
        <v>0.19</v>
      </c>
      <c r="J25" s="14">
        <f t="shared" si="3"/>
        <v>0.12</v>
      </c>
      <c r="K25" s="14">
        <f t="shared" si="3"/>
        <v>0.45</v>
      </c>
      <c r="L25" s="14">
        <f t="shared" si="3"/>
        <v>1.37</v>
      </c>
      <c r="M25" s="14">
        <f t="shared" si="3"/>
        <v>1.46</v>
      </c>
      <c r="N25" s="20">
        <f t="shared" si="3"/>
        <v>0.3</v>
      </c>
      <c r="O25" s="14" t="str">
        <f t="shared" si="3"/>
        <v/>
      </c>
      <c r="P25" s="14">
        <f t="shared" si="3"/>
        <v>0.18</v>
      </c>
      <c r="Q25" s="14" t="str">
        <f t="shared" si="3"/>
        <v/>
      </c>
      <c r="R25" s="14">
        <f t="shared" si="3"/>
        <v>0.43</v>
      </c>
      <c r="S25" s="14">
        <f t="shared" si="3"/>
        <v>0.25</v>
      </c>
      <c r="T25" s="14" t="str">
        <f t="shared" si="3"/>
        <v/>
      </c>
      <c r="U25" s="14">
        <f t="shared" si="3"/>
        <v>0.01</v>
      </c>
      <c r="V25" s="14">
        <f t="shared" si="3"/>
        <v>0.12</v>
      </c>
      <c r="W25" s="14">
        <f t="shared" si="3"/>
        <v>0.06</v>
      </c>
      <c r="X25" s="14" t="str">
        <f t="shared" si="3"/>
        <v/>
      </c>
      <c r="Y25" s="14" t="str">
        <f t="shared" si="3"/>
        <v/>
      </c>
      <c r="AB25" s="14">
        <f t="shared" si="4"/>
        <v>0.16</v>
      </c>
      <c r="AC25" s="14" t="str">
        <f t="shared" si="4"/>
        <v/>
      </c>
      <c r="AD25" s="14" t="str">
        <f t="shared" si="4"/>
        <v/>
      </c>
      <c r="AE25" s="14" t="str">
        <f t="shared" si="4"/>
        <v/>
      </c>
      <c r="AF25" s="14" t="str">
        <f t="shared" si="4"/>
        <v/>
      </c>
      <c r="AG25" s="14" t="str">
        <f t="shared" si="4"/>
        <v/>
      </c>
    </row>
    <row r="26" spans="1:33" x14ac:dyDescent="0.15">
      <c r="A26">
        <v>9</v>
      </c>
      <c r="B26" s="30">
        <f>Season_Coeff!N12</f>
        <v>1</v>
      </c>
      <c r="C26" s="14">
        <f t="shared" si="2"/>
        <v>1.17</v>
      </c>
      <c r="D26" s="14">
        <f t="shared" si="3"/>
        <v>1.93</v>
      </c>
      <c r="E26" s="14">
        <f t="shared" si="3"/>
        <v>0.71</v>
      </c>
      <c r="F26" s="14">
        <f t="shared" si="3"/>
        <v>0.81</v>
      </c>
      <c r="G26" s="14">
        <f t="shared" si="3"/>
        <v>0.81</v>
      </c>
      <c r="H26" s="14">
        <f t="shared" si="3"/>
        <v>1</v>
      </c>
      <c r="I26" s="14">
        <f t="shared" si="3"/>
        <v>1.3</v>
      </c>
      <c r="J26" s="14">
        <f t="shared" si="3"/>
        <v>1.1299999999999999</v>
      </c>
      <c r="K26" s="14">
        <f t="shared" si="3"/>
        <v>1.91</v>
      </c>
      <c r="L26" s="14">
        <f t="shared" si="3"/>
        <v>4.07</v>
      </c>
      <c r="M26" s="14">
        <f t="shared" si="3"/>
        <v>4.26</v>
      </c>
      <c r="N26" s="20">
        <f t="shared" si="3"/>
        <v>1.6</v>
      </c>
      <c r="O26" s="14">
        <f t="shared" si="3"/>
        <v>0.68</v>
      </c>
      <c r="P26" s="14">
        <f t="shared" si="3"/>
        <v>1.24</v>
      </c>
      <c r="Q26" s="14">
        <f t="shared" si="3"/>
        <v>0.45</v>
      </c>
      <c r="R26" s="14">
        <f t="shared" si="3"/>
        <v>2.14</v>
      </c>
      <c r="S26" s="14">
        <f t="shared" si="3"/>
        <v>1.83</v>
      </c>
      <c r="T26" s="14">
        <f t="shared" si="3"/>
        <v>0.36</v>
      </c>
      <c r="U26" s="14">
        <f t="shared" si="3"/>
        <v>0.85</v>
      </c>
      <c r="V26" s="14">
        <f t="shared" si="3"/>
        <v>1.18</v>
      </c>
      <c r="W26" s="14">
        <f t="shared" si="3"/>
        <v>0.98</v>
      </c>
      <c r="X26" s="14">
        <f t="shared" si="3"/>
        <v>0.06</v>
      </c>
      <c r="Y26" s="14">
        <f t="shared" si="3"/>
        <v>0.51</v>
      </c>
      <c r="AB26" s="14">
        <f t="shared" si="4"/>
        <v>1.3</v>
      </c>
      <c r="AC26" s="14" t="str">
        <f t="shared" si="4"/>
        <v/>
      </c>
      <c r="AD26" s="14">
        <f t="shared" si="4"/>
        <v>0.01</v>
      </c>
      <c r="AE26" s="14">
        <f t="shared" si="4"/>
        <v>0.14000000000000001</v>
      </c>
      <c r="AF26" s="14">
        <f t="shared" si="4"/>
        <v>0.06</v>
      </c>
      <c r="AG26" s="14" t="str">
        <f t="shared" si="4"/>
        <v/>
      </c>
    </row>
    <row r="27" spans="1:33" x14ac:dyDescent="0.15">
      <c r="A27">
        <v>10</v>
      </c>
      <c r="B27" s="30">
        <f>Season_Coeff!N13</f>
        <v>1</v>
      </c>
      <c r="C27" s="14">
        <f t="shared" si="2"/>
        <v>3.33</v>
      </c>
      <c r="D27" s="14">
        <f t="shared" si="3"/>
        <v>4.93</v>
      </c>
      <c r="E27" s="14">
        <f t="shared" si="3"/>
        <v>2.36</v>
      </c>
      <c r="F27" s="14">
        <f t="shared" si="3"/>
        <v>2.5</v>
      </c>
      <c r="G27" s="14">
        <f t="shared" si="3"/>
        <v>2.63</v>
      </c>
      <c r="H27" s="14">
        <f t="shared" si="3"/>
        <v>2.67</v>
      </c>
      <c r="I27" s="14">
        <f t="shared" si="3"/>
        <v>3.05</v>
      </c>
      <c r="J27" s="14">
        <f t="shared" si="3"/>
        <v>3.38</v>
      </c>
      <c r="K27" s="14">
        <f t="shared" si="3"/>
        <v>4.55</v>
      </c>
      <c r="L27" s="14">
        <f t="shared" si="3"/>
        <v>8.83</v>
      </c>
      <c r="M27" s="14">
        <f t="shared" si="3"/>
        <v>9.1999999999999993</v>
      </c>
      <c r="N27" s="20">
        <f t="shared" si="3"/>
        <v>4.1100000000000003</v>
      </c>
      <c r="O27" s="14">
        <f t="shared" si="3"/>
        <v>3.01</v>
      </c>
      <c r="P27" s="14">
        <f t="shared" si="3"/>
        <v>3.36</v>
      </c>
      <c r="Q27" s="14">
        <f t="shared" si="3"/>
        <v>2.33</v>
      </c>
      <c r="R27" s="14">
        <f t="shared" si="3"/>
        <v>5.41</v>
      </c>
      <c r="S27" s="14">
        <f t="shared" si="3"/>
        <v>5.0599999999999996</v>
      </c>
      <c r="T27" s="14">
        <f t="shared" si="3"/>
        <v>3.32</v>
      </c>
      <c r="U27" s="14">
        <f t="shared" si="3"/>
        <v>4.2699999999999996</v>
      </c>
      <c r="V27" s="14">
        <f t="shared" si="3"/>
        <v>3.47</v>
      </c>
      <c r="W27" s="14">
        <f t="shared" si="3"/>
        <v>3.23</v>
      </c>
      <c r="X27" s="14">
        <f t="shared" si="3"/>
        <v>1.57</v>
      </c>
      <c r="Y27" s="14">
        <f t="shared" si="3"/>
        <v>2.5099999999999998</v>
      </c>
      <c r="AB27" s="14">
        <f t="shared" si="4"/>
        <v>3.75</v>
      </c>
      <c r="AC27" s="14">
        <f t="shared" si="4"/>
        <v>0.22</v>
      </c>
      <c r="AD27" s="14">
        <f t="shared" si="4"/>
        <v>0.28999999999999998</v>
      </c>
      <c r="AE27" s="14">
        <f t="shared" si="4"/>
        <v>0.7</v>
      </c>
      <c r="AF27" s="14">
        <f t="shared" si="4"/>
        <v>1.02</v>
      </c>
      <c r="AG27" s="14">
        <f t="shared" si="4"/>
        <v>0.48</v>
      </c>
    </row>
    <row r="28" spans="1:33" x14ac:dyDescent="0.15">
      <c r="A28">
        <v>11</v>
      </c>
      <c r="B28" s="30">
        <f>Season_Coeff!N14</f>
        <v>1</v>
      </c>
      <c r="C28" s="14">
        <f t="shared" si="2"/>
        <v>7.63</v>
      </c>
      <c r="D28" s="14">
        <f t="shared" si="3"/>
        <v>10.56</v>
      </c>
      <c r="E28" s="14">
        <f t="shared" si="3"/>
        <v>6</v>
      </c>
      <c r="F28" s="14">
        <f t="shared" si="3"/>
        <v>6.1</v>
      </c>
      <c r="G28" s="14">
        <f t="shared" si="3"/>
        <v>6.39</v>
      </c>
      <c r="H28" s="14">
        <f t="shared" si="3"/>
        <v>6.11</v>
      </c>
      <c r="I28" s="14">
        <f t="shared" si="3"/>
        <v>6.38</v>
      </c>
      <c r="J28" s="14">
        <f t="shared" si="3"/>
        <v>7.97</v>
      </c>
      <c r="K28" s="14">
        <f t="shared" si="3"/>
        <v>9.2200000000000006</v>
      </c>
      <c r="L28" s="14">
        <f t="shared" si="3"/>
        <v>17.149999999999999</v>
      </c>
      <c r="M28" s="14">
        <f t="shared" si="3"/>
        <v>17.88</v>
      </c>
      <c r="N28" s="20">
        <f t="shared" si="3"/>
        <v>8.74</v>
      </c>
      <c r="O28" s="14">
        <f t="shared" si="3"/>
        <v>8.19</v>
      </c>
      <c r="P28" s="14">
        <f t="shared" si="3"/>
        <v>7.39</v>
      </c>
      <c r="Q28" s="14">
        <f t="shared" si="3"/>
        <v>6.86</v>
      </c>
      <c r="R28" s="14">
        <f t="shared" si="3"/>
        <v>11.41</v>
      </c>
      <c r="S28" s="14">
        <f t="shared" si="3"/>
        <v>11.34</v>
      </c>
      <c r="T28" s="14">
        <f t="shared" si="3"/>
        <v>10.95</v>
      </c>
      <c r="U28" s="14">
        <f t="shared" si="3"/>
        <v>11.56</v>
      </c>
      <c r="V28" s="14">
        <f t="shared" si="3"/>
        <v>8.07</v>
      </c>
      <c r="W28" s="14">
        <f t="shared" si="3"/>
        <v>8.07</v>
      </c>
      <c r="X28" s="14">
        <f t="shared" si="3"/>
        <v>7.13</v>
      </c>
      <c r="Y28" s="14">
        <f t="shared" si="3"/>
        <v>7.01</v>
      </c>
      <c r="AB28" s="14">
        <f t="shared" si="4"/>
        <v>8.89</v>
      </c>
      <c r="AC28" s="14">
        <f t="shared" si="4"/>
        <v>0.86</v>
      </c>
      <c r="AD28" s="14">
        <f t="shared" si="4"/>
        <v>1.02</v>
      </c>
      <c r="AE28" s="14">
        <f t="shared" si="4"/>
        <v>2.34</v>
      </c>
      <c r="AF28" s="14">
        <f t="shared" si="4"/>
        <v>3.66</v>
      </c>
      <c r="AG28" s="14">
        <f t="shared" si="4"/>
        <v>3.04</v>
      </c>
    </row>
    <row r="29" spans="1:33" x14ac:dyDescent="0.15">
      <c r="A29">
        <v>12</v>
      </c>
      <c r="B29" s="30">
        <f>Season_Coeff!N15</f>
        <v>1</v>
      </c>
      <c r="C29" s="14">
        <f t="shared" si="2"/>
        <v>10.02</v>
      </c>
      <c r="D29" s="14">
        <f t="shared" si="3"/>
        <v>13.59</v>
      </c>
      <c r="E29" s="14">
        <f t="shared" si="3"/>
        <v>8.01</v>
      </c>
      <c r="F29" s="14">
        <f t="shared" si="3"/>
        <v>7.98</v>
      </c>
      <c r="G29" s="14">
        <f t="shared" si="3"/>
        <v>7.99</v>
      </c>
      <c r="H29" s="14">
        <f t="shared" si="3"/>
        <v>8.1999999999999993</v>
      </c>
      <c r="I29" s="14">
        <f t="shared" si="3"/>
        <v>8.31</v>
      </c>
      <c r="J29" s="14">
        <f t="shared" si="3"/>
        <v>10.58</v>
      </c>
      <c r="K29" s="14">
        <f t="shared" si="3"/>
        <v>11.77</v>
      </c>
      <c r="L29" s="14">
        <f t="shared" si="3"/>
        <v>21.41</v>
      </c>
      <c r="M29" s="14">
        <f t="shared" si="3"/>
        <v>22.13</v>
      </c>
      <c r="N29" s="20">
        <f t="shared" si="3"/>
        <v>11.29</v>
      </c>
      <c r="O29" s="14">
        <f t="shared" si="3"/>
        <v>10.87</v>
      </c>
      <c r="P29" s="14">
        <f t="shared" si="3"/>
        <v>9.67</v>
      </c>
      <c r="Q29" s="14">
        <f t="shared" si="3"/>
        <v>9.25</v>
      </c>
      <c r="R29" s="14">
        <f t="shared" si="3"/>
        <v>14.62</v>
      </c>
      <c r="S29" s="14">
        <f t="shared" si="3"/>
        <v>14.51</v>
      </c>
      <c r="T29" s="14">
        <f t="shared" si="3"/>
        <v>14.47</v>
      </c>
      <c r="U29" s="14">
        <f t="shared" si="3"/>
        <v>14.94</v>
      </c>
      <c r="V29" s="14">
        <f t="shared" si="3"/>
        <v>10.59</v>
      </c>
      <c r="W29" s="14">
        <f t="shared" si="3"/>
        <v>10.6</v>
      </c>
      <c r="X29" s="14">
        <f t="shared" si="3"/>
        <v>9.84</v>
      </c>
      <c r="Y29" s="14">
        <f t="shared" si="3"/>
        <v>9.48</v>
      </c>
      <c r="AB29" s="14">
        <f t="shared" si="4"/>
        <v>11.49</v>
      </c>
      <c r="AC29" s="14">
        <f t="shared" si="4"/>
        <v>1.77</v>
      </c>
      <c r="AD29" s="14">
        <f t="shared" si="4"/>
        <v>1.86</v>
      </c>
      <c r="AE29" s="14">
        <f t="shared" si="4"/>
        <v>3.59</v>
      </c>
      <c r="AF29" s="14">
        <f t="shared" si="4"/>
        <v>4.67</v>
      </c>
      <c r="AG29" s="14">
        <f t="shared" si="4"/>
        <v>4.6900000000000004</v>
      </c>
    </row>
    <row r="30" spans="1:33" x14ac:dyDescent="0.15">
      <c r="B30" s="33" t="s">
        <v>23</v>
      </c>
      <c r="C30" s="33">
        <f>SUM(C18:C29)</f>
        <v>58</v>
      </c>
      <c r="D30" s="33">
        <f t="shared" ref="D30:Y30" si="6">SUM(D18:D29)</f>
        <v>81.39</v>
      </c>
      <c r="E30" s="33">
        <f t="shared" si="6"/>
        <v>45.1</v>
      </c>
      <c r="F30" s="33">
        <f t="shared" si="6"/>
        <v>45.839999999999989</v>
      </c>
      <c r="G30" s="33">
        <f t="shared" si="6"/>
        <v>47.250000000000007</v>
      </c>
      <c r="H30" s="33">
        <f t="shared" si="6"/>
        <v>49.480000000000004</v>
      </c>
      <c r="I30" s="33">
        <f t="shared" si="6"/>
        <v>52.300000000000004</v>
      </c>
      <c r="J30" s="33">
        <f t="shared" si="6"/>
        <v>58.29</v>
      </c>
      <c r="K30" s="33">
        <f t="shared" si="6"/>
        <v>71.649999999999991</v>
      </c>
      <c r="L30" s="33">
        <f t="shared" si="6"/>
        <v>136.11999999999998</v>
      </c>
      <c r="M30" s="33">
        <f t="shared" si="6"/>
        <v>142.06</v>
      </c>
      <c r="N30" s="64">
        <f t="shared" si="6"/>
        <v>67.44</v>
      </c>
      <c r="O30" s="33">
        <f t="shared" si="6"/>
        <v>60.119999999999983</v>
      </c>
      <c r="P30" s="33">
        <f t="shared" si="6"/>
        <v>56.640000000000008</v>
      </c>
      <c r="Q30" s="33">
        <f t="shared" si="6"/>
        <v>50.12</v>
      </c>
      <c r="R30" s="33">
        <f t="shared" si="6"/>
        <v>88.259999999999991</v>
      </c>
      <c r="S30" s="33">
        <f t="shared" si="6"/>
        <v>86.320000000000007</v>
      </c>
      <c r="T30" s="33">
        <f t="shared" si="6"/>
        <v>77.72</v>
      </c>
      <c r="U30" s="33">
        <f t="shared" si="6"/>
        <v>82.87</v>
      </c>
      <c r="V30" s="33">
        <f t="shared" si="6"/>
        <v>61.11</v>
      </c>
      <c r="W30" s="33">
        <f t="shared" si="6"/>
        <v>60.31</v>
      </c>
      <c r="X30" s="33">
        <f t="shared" si="6"/>
        <v>50.379999999999995</v>
      </c>
      <c r="Y30" s="33">
        <f t="shared" si="6"/>
        <v>51.879999999999995</v>
      </c>
      <c r="AB30" s="33">
        <f t="shared" ref="AB30:AG30" si="7">SUM(AB18:AB29)</f>
        <v>64.72999999999999</v>
      </c>
      <c r="AC30" s="33">
        <f t="shared" si="7"/>
        <v>10.02</v>
      </c>
      <c r="AD30" s="33">
        <f t="shared" si="7"/>
        <v>12.099999999999998</v>
      </c>
      <c r="AE30" s="33">
        <f t="shared" si="7"/>
        <v>20.169999999999998</v>
      </c>
      <c r="AF30" s="33">
        <f t="shared" si="7"/>
        <v>25.82</v>
      </c>
      <c r="AG30" s="33">
        <f t="shared" si="7"/>
        <v>22.580000000000002</v>
      </c>
    </row>
  </sheetData>
  <mergeCells count="1">
    <mergeCell ref="AA1:AG1"/>
  </mergeCells>
  <phoneticPr fontId="0" type="noConversion"/>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workbookViewId="0"/>
  </sheetViews>
  <sheetFormatPr baseColWidth="10" defaultColWidth="8.83203125" defaultRowHeight="13" x14ac:dyDescent="0.15"/>
  <cols>
    <col min="1" max="1" width="3.6640625" customWidth="1"/>
    <col min="2" max="15" width="8.83203125" customWidth="1"/>
    <col min="16" max="21" width="9.83203125" customWidth="1"/>
  </cols>
  <sheetData>
    <row r="1" spans="1:21" ht="14" thickTop="1" x14ac:dyDescent="0.15">
      <c r="B1" s="21" t="s">
        <v>177</v>
      </c>
      <c r="C1" s="22"/>
      <c r="D1" s="22"/>
      <c r="E1" s="22"/>
      <c r="F1" s="22"/>
      <c r="G1" s="22"/>
      <c r="H1" s="22"/>
      <c r="I1" s="22"/>
      <c r="J1" s="22"/>
      <c r="K1" s="22"/>
      <c r="L1" s="22"/>
      <c r="M1" s="23"/>
      <c r="O1" s="169" t="s">
        <v>178</v>
      </c>
      <c r="P1" s="170"/>
      <c r="Q1" s="170"/>
      <c r="R1" s="170"/>
      <c r="S1" s="170"/>
      <c r="T1" s="170"/>
      <c r="U1" s="171"/>
    </row>
    <row r="2" spans="1:21" ht="14" thickBot="1" x14ac:dyDescent="0.2">
      <c r="B2" s="1"/>
      <c r="C2" s="6" t="s">
        <v>36</v>
      </c>
      <c r="D2" s="6" t="s">
        <v>37</v>
      </c>
      <c r="E2" s="6" t="s">
        <v>38</v>
      </c>
      <c r="F2" s="6" t="s">
        <v>39</v>
      </c>
      <c r="G2" s="6" t="s">
        <v>40</v>
      </c>
      <c r="H2" s="6" t="s">
        <v>41</v>
      </c>
      <c r="I2" s="6" t="s">
        <v>42</v>
      </c>
      <c r="J2" s="6" t="s">
        <v>43</v>
      </c>
      <c r="K2" s="6" t="s">
        <v>44</v>
      </c>
      <c r="L2" s="6" t="s">
        <v>45</v>
      </c>
      <c r="M2" s="7" t="s">
        <v>46</v>
      </c>
      <c r="O2" s="71"/>
      <c r="P2" s="72" t="s">
        <v>119</v>
      </c>
      <c r="Q2" s="72" t="s">
        <v>114</v>
      </c>
      <c r="R2" s="72" t="s">
        <v>115</v>
      </c>
      <c r="S2" s="72" t="s">
        <v>116</v>
      </c>
      <c r="T2" s="72" t="s">
        <v>117</v>
      </c>
      <c r="U2" s="73" t="s">
        <v>118</v>
      </c>
    </row>
    <row r="3" spans="1:21" x14ac:dyDescent="0.15">
      <c r="A3">
        <v>1</v>
      </c>
      <c r="B3" s="8" t="s">
        <v>11</v>
      </c>
      <c r="C3" s="9">
        <v>0.24</v>
      </c>
      <c r="D3" s="9">
        <v>0.1</v>
      </c>
      <c r="E3" s="9">
        <v>0.24</v>
      </c>
      <c r="F3" s="9">
        <v>0.02</v>
      </c>
      <c r="G3" s="9">
        <v>0</v>
      </c>
      <c r="H3" s="9">
        <v>2.94</v>
      </c>
      <c r="I3" s="9">
        <v>2.5</v>
      </c>
      <c r="J3" s="9">
        <v>0.05</v>
      </c>
      <c r="K3" s="9">
        <v>0.1</v>
      </c>
      <c r="L3" s="9">
        <v>0.08</v>
      </c>
      <c r="M3" s="10">
        <v>0</v>
      </c>
      <c r="O3" s="74" t="s">
        <v>11</v>
      </c>
      <c r="P3" s="75">
        <v>0</v>
      </c>
      <c r="Q3" s="75">
        <v>1.19</v>
      </c>
      <c r="R3" s="75">
        <v>1.1200000000000001</v>
      </c>
      <c r="S3" s="75">
        <v>2.8</v>
      </c>
      <c r="T3" s="75">
        <v>0</v>
      </c>
      <c r="U3" s="76">
        <v>0</v>
      </c>
    </row>
    <row r="4" spans="1:21" x14ac:dyDescent="0.15">
      <c r="A4">
        <v>2</v>
      </c>
      <c r="B4" s="1" t="s">
        <v>12</v>
      </c>
      <c r="C4" s="6">
        <v>0.83</v>
      </c>
      <c r="D4" s="6">
        <v>0.54</v>
      </c>
      <c r="E4" s="6">
        <v>0.83</v>
      </c>
      <c r="F4" s="6">
        <v>0.19</v>
      </c>
      <c r="G4" s="6">
        <v>0</v>
      </c>
      <c r="H4" s="6">
        <v>3.59</v>
      </c>
      <c r="I4" s="6">
        <v>2.81</v>
      </c>
      <c r="J4" s="6">
        <v>0.5</v>
      </c>
      <c r="K4" s="6">
        <v>0.49</v>
      </c>
      <c r="L4" s="6">
        <v>0.54</v>
      </c>
      <c r="M4" s="7">
        <v>0.23</v>
      </c>
      <c r="O4" s="74" t="s">
        <v>12</v>
      </c>
      <c r="P4" s="75">
        <v>0.11</v>
      </c>
      <c r="Q4" s="75">
        <v>0.47</v>
      </c>
      <c r="R4" s="75">
        <v>0.39</v>
      </c>
      <c r="S4" s="75">
        <v>2.13</v>
      </c>
      <c r="T4" s="75">
        <v>0</v>
      </c>
      <c r="U4" s="76">
        <v>0</v>
      </c>
    </row>
    <row r="5" spans="1:21" x14ac:dyDescent="0.15">
      <c r="A5">
        <v>3</v>
      </c>
      <c r="B5" s="1" t="s">
        <v>13</v>
      </c>
      <c r="C5" s="6">
        <v>2.2400000000000002</v>
      </c>
      <c r="D5" s="6">
        <v>1.8</v>
      </c>
      <c r="E5" s="6">
        <v>2.13</v>
      </c>
      <c r="F5" s="6">
        <v>0.9</v>
      </c>
      <c r="G5" s="6">
        <v>0.13</v>
      </c>
      <c r="H5" s="6">
        <v>4.55</v>
      </c>
      <c r="I5" s="6">
        <v>3.01</v>
      </c>
      <c r="J5" s="6">
        <v>2.41</v>
      </c>
      <c r="K5" s="6">
        <v>1.56</v>
      </c>
      <c r="L5" s="6">
        <v>1.79</v>
      </c>
      <c r="M5" s="7">
        <v>0.99</v>
      </c>
      <c r="O5" s="74" t="s">
        <v>13</v>
      </c>
      <c r="P5" s="75">
        <v>1.1000000000000001</v>
      </c>
      <c r="Q5" s="75">
        <v>0.21</v>
      </c>
      <c r="R5" s="75">
        <v>0.03</v>
      </c>
      <c r="S5" s="75">
        <v>1.54</v>
      </c>
      <c r="T5" s="75">
        <v>0</v>
      </c>
      <c r="U5" s="76">
        <v>0</v>
      </c>
    </row>
    <row r="6" spans="1:21" x14ac:dyDescent="0.15">
      <c r="A6">
        <v>4</v>
      </c>
      <c r="B6" s="1" t="s">
        <v>14</v>
      </c>
      <c r="C6" s="6">
        <v>2.98</v>
      </c>
      <c r="D6" s="6">
        <v>2.62</v>
      </c>
      <c r="E6" s="6">
        <v>2.83</v>
      </c>
      <c r="F6" s="6">
        <v>1.57</v>
      </c>
      <c r="G6" s="6">
        <v>0.54</v>
      </c>
      <c r="H6" s="6">
        <v>3.82</v>
      </c>
      <c r="I6" s="6">
        <v>2.0299999999999998</v>
      </c>
      <c r="J6" s="6">
        <v>4.16</v>
      </c>
      <c r="K6" s="6">
        <v>2.15</v>
      </c>
      <c r="L6" s="6">
        <v>2.59</v>
      </c>
      <c r="M6" s="7">
        <v>1.72</v>
      </c>
      <c r="O6" s="74" t="s">
        <v>14</v>
      </c>
      <c r="P6" s="75">
        <v>2.48</v>
      </c>
      <c r="Q6" s="75">
        <v>0.43</v>
      </c>
      <c r="R6" s="75">
        <v>0.13</v>
      </c>
      <c r="S6" s="75">
        <v>1.34</v>
      </c>
      <c r="T6" s="75">
        <v>0</v>
      </c>
      <c r="U6" s="76">
        <v>0.27</v>
      </c>
    </row>
    <row r="7" spans="1:21" x14ac:dyDescent="0.15">
      <c r="A7">
        <v>5</v>
      </c>
      <c r="B7" s="1" t="s">
        <v>15</v>
      </c>
      <c r="C7" s="6">
        <v>6.5</v>
      </c>
      <c r="D7" s="6">
        <v>6.71</v>
      </c>
      <c r="E7" s="6">
        <v>6.03</v>
      </c>
      <c r="F7" s="6">
        <v>4.3899999999999997</v>
      </c>
      <c r="G7" s="6">
        <v>2.5499999999999998</v>
      </c>
      <c r="H7" s="6">
        <v>6.01</v>
      </c>
      <c r="I7" s="6">
        <v>4.46</v>
      </c>
      <c r="J7" s="6">
        <v>8.51</v>
      </c>
      <c r="K7" s="6">
        <v>5.13</v>
      </c>
      <c r="L7" s="6">
        <v>7.46</v>
      </c>
      <c r="M7" s="7">
        <v>6.13</v>
      </c>
      <c r="O7" s="74" t="s">
        <v>15</v>
      </c>
      <c r="P7" s="75">
        <v>6.39</v>
      </c>
      <c r="Q7" s="75">
        <v>0.73</v>
      </c>
      <c r="R7" s="75">
        <v>0.1</v>
      </c>
      <c r="S7" s="75">
        <v>1.56</v>
      </c>
      <c r="T7" s="75">
        <v>0</v>
      </c>
      <c r="U7" s="76">
        <v>0.81</v>
      </c>
    </row>
    <row r="8" spans="1:21" x14ac:dyDescent="0.15">
      <c r="A8">
        <v>6</v>
      </c>
      <c r="B8" s="1" t="s">
        <v>16</v>
      </c>
      <c r="C8" s="6">
        <v>9.8800000000000008</v>
      </c>
      <c r="D8" s="6">
        <v>10.84</v>
      </c>
      <c r="E8" s="6">
        <v>8.9700000000000006</v>
      </c>
      <c r="F8" s="6">
        <v>7.26</v>
      </c>
      <c r="G8" s="6">
        <v>5.14</v>
      </c>
      <c r="H8" s="6">
        <v>8.74</v>
      </c>
      <c r="I8" s="6">
        <v>7.79</v>
      </c>
      <c r="J8" s="6">
        <v>11.98</v>
      </c>
      <c r="K8" s="6">
        <v>8.2100000000000009</v>
      </c>
      <c r="L8" s="6">
        <v>12.71</v>
      </c>
      <c r="M8" s="7">
        <v>11.1</v>
      </c>
      <c r="O8" s="74" t="s">
        <v>16</v>
      </c>
      <c r="P8" s="75">
        <v>9.74</v>
      </c>
      <c r="Q8" s="75">
        <v>2.1800000000000002</v>
      </c>
      <c r="R8" s="75">
        <v>1.4</v>
      </c>
      <c r="S8" s="75">
        <v>2.69</v>
      </c>
      <c r="T8" s="75">
        <v>0.44</v>
      </c>
      <c r="U8" s="76">
        <v>2.75</v>
      </c>
    </row>
    <row r="9" spans="1:21" x14ac:dyDescent="0.15">
      <c r="A9">
        <v>7</v>
      </c>
      <c r="B9" s="1" t="s">
        <v>17</v>
      </c>
      <c r="C9" s="6">
        <v>12.64</v>
      </c>
      <c r="D9" s="6">
        <v>14.29</v>
      </c>
      <c r="E9" s="6">
        <v>11.42</v>
      </c>
      <c r="F9" s="6">
        <v>9.49</v>
      </c>
      <c r="G9" s="6">
        <v>7.15</v>
      </c>
      <c r="H9" s="6">
        <v>11.76</v>
      </c>
      <c r="I9" s="6">
        <v>10.61</v>
      </c>
      <c r="J9" s="6">
        <v>14.52</v>
      </c>
      <c r="K9" s="6">
        <v>10.75</v>
      </c>
      <c r="L9" s="6">
        <v>17.18</v>
      </c>
      <c r="M9" s="7">
        <v>15.68</v>
      </c>
      <c r="O9" s="74" t="s">
        <v>17</v>
      </c>
      <c r="P9" s="75">
        <v>12.32</v>
      </c>
      <c r="Q9" s="75">
        <v>3.51</v>
      </c>
      <c r="R9" s="75">
        <v>2.4500000000000002</v>
      </c>
      <c r="S9" s="75">
        <v>3.86</v>
      </c>
      <c r="T9" s="75">
        <v>1.0900000000000001</v>
      </c>
      <c r="U9" s="76">
        <v>3.92</v>
      </c>
    </row>
    <row r="10" spans="1:21" x14ac:dyDescent="0.15">
      <c r="A10">
        <v>8</v>
      </c>
      <c r="B10" s="1" t="s">
        <v>18</v>
      </c>
      <c r="C10" s="6">
        <v>11.41</v>
      </c>
      <c r="D10" s="6">
        <v>12.71</v>
      </c>
      <c r="E10" s="6">
        <v>10.37</v>
      </c>
      <c r="F10" s="6">
        <v>8.4700000000000006</v>
      </c>
      <c r="G10" s="6">
        <v>6.19</v>
      </c>
      <c r="H10" s="6">
        <v>11.58</v>
      </c>
      <c r="I10" s="6">
        <v>9.15</v>
      </c>
      <c r="J10" s="6">
        <v>12.92</v>
      </c>
      <c r="K10" s="6">
        <v>9.58</v>
      </c>
      <c r="L10" s="6">
        <v>15.03</v>
      </c>
      <c r="M10" s="7">
        <v>13.48</v>
      </c>
      <c r="O10" s="74" t="s">
        <v>18</v>
      </c>
      <c r="P10" s="75">
        <v>10.79</v>
      </c>
      <c r="Q10" s="75">
        <v>4.1399999999999997</v>
      </c>
      <c r="R10" s="75">
        <v>2.09</v>
      </c>
      <c r="S10" s="75">
        <v>4.55</v>
      </c>
      <c r="T10" s="75">
        <v>0.91</v>
      </c>
      <c r="U10" s="76">
        <v>3.71</v>
      </c>
    </row>
    <row r="11" spans="1:21" x14ac:dyDescent="0.15">
      <c r="A11">
        <v>9</v>
      </c>
      <c r="B11" s="1" t="s">
        <v>19</v>
      </c>
      <c r="C11" s="6">
        <v>8.4600000000000009</v>
      </c>
      <c r="D11" s="6">
        <v>9.0299999999999994</v>
      </c>
      <c r="E11" s="6">
        <v>7.89</v>
      </c>
      <c r="F11" s="6">
        <v>5.91</v>
      </c>
      <c r="G11" s="6">
        <v>3.76</v>
      </c>
      <c r="H11" s="6">
        <v>10.35</v>
      </c>
      <c r="I11" s="6">
        <v>6.69</v>
      </c>
      <c r="J11" s="6">
        <v>9</v>
      </c>
      <c r="K11" s="6">
        <v>6.92</v>
      </c>
      <c r="L11" s="6">
        <v>10.199999999999999</v>
      </c>
      <c r="M11" s="7">
        <v>8.91</v>
      </c>
      <c r="O11" s="74" t="s">
        <v>19</v>
      </c>
      <c r="P11" s="75">
        <v>7.14</v>
      </c>
      <c r="Q11" s="75">
        <v>4.3099999999999996</v>
      </c>
      <c r="R11" s="75">
        <v>1.91</v>
      </c>
      <c r="S11" s="75">
        <v>5.15</v>
      </c>
      <c r="T11" s="75">
        <v>0.4</v>
      </c>
      <c r="U11" s="76">
        <v>2.56</v>
      </c>
    </row>
    <row r="12" spans="1:21" x14ac:dyDescent="0.15">
      <c r="A12">
        <v>10</v>
      </c>
      <c r="B12" s="1" t="s">
        <v>20</v>
      </c>
      <c r="C12" s="6">
        <v>4.57</v>
      </c>
      <c r="D12" s="6">
        <v>4.47</v>
      </c>
      <c r="E12" s="6">
        <v>4.37</v>
      </c>
      <c r="F12" s="6">
        <v>2.76</v>
      </c>
      <c r="G12" s="6">
        <v>1.08</v>
      </c>
      <c r="H12" s="6">
        <v>7.73</v>
      </c>
      <c r="I12" s="6">
        <v>5.26</v>
      </c>
      <c r="J12" s="6">
        <v>4.1500000000000004</v>
      </c>
      <c r="K12" s="6">
        <v>3.58</v>
      </c>
      <c r="L12" s="6">
        <v>4.79</v>
      </c>
      <c r="M12" s="7">
        <v>3.67</v>
      </c>
      <c r="O12" s="74" t="s">
        <v>20</v>
      </c>
      <c r="P12" s="75">
        <v>2.66</v>
      </c>
      <c r="Q12" s="75">
        <v>3.94</v>
      </c>
      <c r="R12" s="75">
        <v>2.4</v>
      </c>
      <c r="S12" s="75">
        <v>5.31</v>
      </c>
      <c r="T12" s="75">
        <v>0</v>
      </c>
      <c r="U12" s="76">
        <v>1.01</v>
      </c>
    </row>
    <row r="13" spans="1:21" x14ac:dyDescent="0.15">
      <c r="A13">
        <v>11</v>
      </c>
      <c r="B13" s="1" t="s">
        <v>21</v>
      </c>
      <c r="C13" s="6">
        <v>0.99</v>
      </c>
      <c r="D13" s="6">
        <v>0.7</v>
      </c>
      <c r="E13" s="6">
        <v>0.99</v>
      </c>
      <c r="F13" s="6">
        <v>0.28999999999999998</v>
      </c>
      <c r="G13" s="6">
        <v>0</v>
      </c>
      <c r="H13" s="6">
        <v>4.13</v>
      </c>
      <c r="I13" s="6">
        <v>3.04</v>
      </c>
      <c r="J13" s="6">
        <v>0.49</v>
      </c>
      <c r="K13" s="6">
        <v>0.6</v>
      </c>
      <c r="L13" s="6">
        <v>0.72</v>
      </c>
      <c r="M13" s="7">
        <v>0.33</v>
      </c>
      <c r="O13" s="74" t="s">
        <v>21</v>
      </c>
      <c r="P13" s="75">
        <v>0.14000000000000001</v>
      </c>
      <c r="Q13" s="75">
        <v>1.28</v>
      </c>
      <c r="R13" s="75">
        <v>1.03</v>
      </c>
      <c r="S13" s="75">
        <v>3.11</v>
      </c>
      <c r="T13" s="75">
        <v>0</v>
      </c>
      <c r="U13" s="76">
        <v>0</v>
      </c>
    </row>
    <row r="14" spans="1:21" ht="14" thickBot="1" x14ac:dyDescent="0.2">
      <c r="A14">
        <v>12</v>
      </c>
      <c r="B14" s="2" t="s">
        <v>22</v>
      </c>
      <c r="C14" s="3">
        <v>0.06</v>
      </c>
      <c r="D14" s="3">
        <v>0.01</v>
      </c>
      <c r="E14" s="3">
        <v>7.0000000000000007E-2</v>
      </c>
      <c r="F14" s="3">
        <v>0</v>
      </c>
      <c r="G14" s="3">
        <v>0</v>
      </c>
      <c r="H14" s="3">
        <v>2.15</v>
      </c>
      <c r="I14" s="3">
        <v>1.71</v>
      </c>
      <c r="J14" s="3">
        <v>0</v>
      </c>
      <c r="K14" s="3">
        <v>0.01</v>
      </c>
      <c r="L14" s="3">
        <v>0.01</v>
      </c>
      <c r="M14" s="4">
        <v>0</v>
      </c>
      <c r="O14" s="74" t="s">
        <v>22</v>
      </c>
      <c r="P14" s="75">
        <v>0</v>
      </c>
      <c r="Q14" s="75">
        <v>0.62</v>
      </c>
      <c r="R14" s="75">
        <v>0.56000000000000005</v>
      </c>
      <c r="S14" s="75">
        <v>2.44</v>
      </c>
      <c r="T14" s="75">
        <v>0</v>
      </c>
      <c r="U14" s="76">
        <v>0</v>
      </c>
    </row>
    <row r="15" spans="1:21" ht="14" thickBot="1" x14ac:dyDescent="0.2">
      <c r="B15" s="11" t="s">
        <v>23</v>
      </c>
      <c r="C15" s="12">
        <v>60.8</v>
      </c>
      <c r="D15" s="12">
        <v>63.83</v>
      </c>
      <c r="E15" s="12">
        <v>56.14</v>
      </c>
      <c r="F15" s="12">
        <v>41.26</v>
      </c>
      <c r="G15" s="12">
        <v>26.54</v>
      </c>
      <c r="H15" s="12">
        <v>77.349999999999994</v>
      </c>
      <c r="I15" s="12">
        <v>59.06</v>
      </c>
      <c r="J15" s="12">
        <v>68.680000000000007</v>
      </c>
      <c r="K15" s="12">
        <v>49.06</v>
      </c>
      <c r="L15" s="12">
        <v>73.099999999999994</v>
      </c>
      <c r="M15" s="13">
        <v>62.24</v>
      </c>
      <c r="O15" s="77" t="s">
        <v>23</v>
      </c>
      <c r="P15" s="78">
        <v>52.88</v>
      </c>
      <c r="Q15" s="78">
        <v>23.03</v>
      </c>
      <c r="R15" s="78">
        <v>13.63</v>
      </c>
      <c r="S15" s="78">
        <v>36.49</v>
      </c>
      <c r="T15" s="78">
        <v>2.84</v>
      </c>
      <c r="U15" s="79">
        <v>15.03</v>
      </c>
    </row>
    <row r="16" spans="1:21" ht="14" thickTop="1" x14ac:dyDescent="0.15">
      <c r="A16" t="s">
        <v>80</v>
      </c>
      <c r="B16" s="32"/>
      <c r="C16" s="24"/>
      <c r="D16" s="24"/>
      <c r="E16" s="24"/>
      <c r="F16" s="24"/>
      <c r="G16" s="24"/>
      <c r="H16" s="24"/>
      <c r="I16" s="24"/>
      <c r="J16" s="24"/>
      <c r="K16" s="24"/>
      <c r="L16" s="24"/>
      <c r="M16" s="24"/>
      <c r="O16" s="80" t="s">
        <v>120</v>
      </c>
    </row>
    <row r="17" spans="1:21" x14ac:dyDescent="0.15">
      <c r="B17" s="31" t="s">
        <v>89</v>
      </c>
      <c r="C17" s="5" t="str">
        <f>C2</f>
        <v>L100AL</v>
      </c>
      <c r="D17" s="5" t="str">
        <f t="shared" ref="D17:M17" si="0">D2</f>
        <v>L110AL</v>
      </c>
      <c r="E17" s="5" t="str">
        <f t="shared" si="0"/>
        <v>L120AL</v>
      </c>
      <c r="F17" s="5" t="str">
        <f t="shared" si="0"/>
        <v>L130AL</v>
      </c>
      <c r="G17" s="5" t="str">
        <f t="shared" si="0"/>
        <v>L140AL</v>
      </c>
      <c r="H17" s="5" t="str">
        <f t="shared" si="0"/>
        <v>L150AL</v>
      </c>
      <c r="I17" s="5" t="str">
        <f t="shared" si="0"/>
        <v>L155AL</v>
      </c>
      <c r="J17" s="5" t="str">
        <f t="shared" si="0"/>
        <v>L160AL</v>
      </c>
      <c r="K17" s="5" t="str">
        <f t="shared" si="0"/>
        <v>L170AL</v>
      </c>
      <c r="L17" s="5" t="str">
        <f t="shared" si="0"/>
        <v>L200AL</v>
      </c>
      <c r="M17" s="5" t="str">
        <f t="shared" si="0"/>
        <v>L202AL</v>
      </c>
      <c r="P17" s="5" t="str">
        <f t="shared" ref="P17:U17" si="1">P2</f>
        <v>L165AL</v>
      </c>
      <c r="Q17" s="5" t="str">
        <f t="shared" si="1"/>
        <v>P100AC</v>
      </c>
      <c r="R17" s="5" t="str">
        <f t="shared" si="1"/>
        <v>P105AC</v>
      </c>
      <c r="S17" s="5" t="str">
        <f t="shared" si="1"/>
        <v>P110AC</v>
      </c>
      <c r="T17" s="5" t="str">
        <f t="shared" si="1"/>
        <v>P140AC</v>
      </c>
      <c r="U17" s="5" t="str">
        <f t="shared" si="1"/>
        <v>P150AC</v>
      </c>
    </row>
    <row r="18" spans="1:21" x14ac:dyDescent="0.15">
      <c r="A18">
        <v>1</v>
      </c>
      <c r="B18" s="30">
        <f>Season_Coeff!N19</f>
        <v>1</v>
      </c>
      <c r="C18" s="14">
        <f>IF($B18*C3&gt;0,$B18*C3,"")</f>
        <v>0.24</v>
      </c>
      <c r="D18" s="14">
        <f t="shared" ref="D18:M18" si="2">IF($B18*D3&gt;0,$B18*D3,"")</f>
        <v>0.1</v>
      </c>
      <c r="E18" s="14">
        <f t="shared" si="2"/>
        <v>0.24</v>
      </c>
      <c r="F18" s="14">
        <f t="shared" si="2"/>
        <v>0.02</v>
      </c>
      <c r="G18" s="14" t="str">
        <f t="shared" si="2"/>
        <v/>
      </c>
      <c r="H18" s="14">
        <f t="shared" si="2"/>
        <v>2.94</v>
      </c>
      <c r="I18" s="14">
        <f t="shared" si="2"/>
        <v>2.5</v>
      </c>
      <c r="J18" s="14">
        <f t="shared" si="2"/>
        <v>0.05</v>
      </c>
      <c r="K18" s="14">
        <f t="shared" si="2"/>
        <v>0.1</v>
      </c>
      <c r="L18" s="14">
        <f t="shared" si="2"/>
        <v>0.08</v>
      </c>
      <c r="M18" s="14" t="str">
        <f t="shared" si="2"/>
        <v/>
      </c>
      <c r="P18" s="14" t="str">
        <f t="shared" ref="P18:U18" si="3">IF($B18*P3&gt;0,$B18*P3,"")</f>
        <v/>
      </c>
      <c r="Q18" s="14">
        <f t="shared" si="3"/>
        <v>1.19</v>
      </c>
      <c r="R18" s="14">
        <f t="shared" si="3"/>
        <v>1.1200000000000001</v>
      </c>
      <c r="S18" s="14">
        <f t="shared" si="3"/>
        <v>2.8</v>
      </c>
      <c r="T18" s="14" t="str">
        <f t="shared" si="3"/>
        <v/>
      </c>
      <c r="U18" s="14" t="str">
        <f t="shared" si="3"/>
        <v/>
      </c>
    </row>
    <row r="19" spans="1:21" x14ac:dyDescent="0.15">
      <c r="A19">
        <v>2</v>
      </c>
      <c r="B19" s="30">
        <f>Season_Coeff!N20</f>
        <v>1</v>
      </c>
      <c r="C19" s="14">
        <f t="shared" ref="C19:M29" si="4">IF($B19*C4&gt;0,$B19*C4,"")</f>
        <v>0.83</v>
      </c>
      <c r="D19" s="14">
        <f t="shared" si="4"/>
        <v>0.54</v>
      </c>
      <c r="E19" s="14">
        <f t="shared" si="4"/>
        <v>0.83</v>
      </c>
      <c r="F19" s="14">
        <f t="shared" si="4"/>
        <v>0.19</v>
      </c>
      <c r="G19" s="14" t="str">
        <f t="shared" si="4"/>
        <v/>
      </c>
      <c r="H19" s="14">
        <f t="shared" si="4"/>
        <v>3.59</v>
      </c>
      <c r="I19" s="14">
        <f t="shared" si="4"/>
        <v>2.81</v>
      </c>
      <c r="J19" s="14">
        <f t="shared" si="4"/>
        <v>0.5</v>
      </c>
      <c r="K19" s="14">
        <f t="shared" si="4"/>
        <v>0.49</v>
      </c>
      <c r="L19" s="14">
        <f t="shared" si="4"/>
        <v>0.54</v>
      </c>
      <c r="M19" s="14">
        <f t="shared" si="4"/>
        <v>0.23</v>
      </c>
      <c r="P19" s="14">
        <f t="shared" ref="P19:U19" si="5">IF($B19*P4&gt;0,$B19*P4,"")</f>
        <v>0.11</v>
      </c>
      <c r="Q19" s="14">
        <f t="shared" si="5"/>
        <v>0.47</v>
      </c>
      <c r="R19" s="14">
        <f t="shared" si="5"/>
        <v>0.39</v>
      </c>
      <c r="S19" s="14">
        <f t="shared" si="5"/>
        <v>2.13</v>
      </c>
      <c r="T19" s="14" t="str">
        <f t="shared" si="5"/>
        <v/>
      </c>
      <c r="U19" s="14" t="str">
        <f t="shared" si="5"/>
        <v/>
      </c>
    </row>
    <row r="20" spans="1:21" x14ac:dyDescent="0.15">
      <c r="A20">
        <v>3</v>
      </c>
      <c r="B20" s="30">
        <f>Season_Coeff!N21</f>
        <v>1</v>
      </c>
      <c r="C20" s="14">
        <f t="shared" si="4"/>
        <v>2.2400000000000002</v>
      </c>
      <c r="D20" s="14">
        <f t="shared" si="4"/>
        <v>1.8</v>
      </c>
      <c r="E20" s="14">
        <f t="shared" si="4"/>
        <v>2.13</v>
      </c>
      <c r="F20" s="14">
        <f t="shared" si="4"/>
        <v>0.9</v>
      </c>
      <c r="G20" s="14">
        <f t="shared" si="4"/>
        <v>0.13</v>
      </c>
      <c r="H20" s="14">
        <f t="shared" si="4"/>
        <v>4.55</v>
      </c>
      <c r="I20" s="14">
        <f t="shared" si="4"/>
        <v>3.01</v>
      </c>
      <c r="J20" s="14">
        <f t="shared" si="4"/>
        <v>2.41</v>
      </c>
      <c r="K20" s="14">
        <f t="shared" si="4"/>
        <v>1.56</v>
      </c>
      <c r="L20" s="14">
        <f t="shared" si="4"/>
        <v>1.79</v>
      </c>
      <c r="M20" s="14">
        <f t="shared" si="4"/>
        <v>0.99</v>
      </c>
      <c r="P20" s="14">
        <f t="shared" ref="P20:U20" si="6">IF($B20*P5&gt;0,$B20*P5,"")</f>
        <v>1.1000000000000001</v>
      </c>
      <c r="Q20" s="14">
        <f t="shared" si="6"/>
        <v>0.21</v>
      </c>
      <c r="R20" s="14">
        <f t="shared" si="6"/>
        <v>0.03</v>
      </c>
      <c r="S20" s="14">
        <f t="shared" si="6"/>
        <v>1.54</v>
      </c>
      <c r="T20" s="14" t="str">
        <f t="shared" si="6"/>
        <v/>
      </c>
      <c r="U20" s="14" t="str">
        <f t="shared" si="6"/>
        <v/>
      </c>
    </row>
    <row r="21" spans="1:21" x14ac:dyDescent="0.15">
      <c r="A21">
        <v>4</v>
      </c>
      <c r="B21" s="30">
        <f>Season_Coeff!N22</f>
        <v>1</v>
      </c>
      <c r="C21" s="14">
        <f t="shared" si="4"/>
        <v>2.98</v>
      </c>
      <c r="D21" s="14">
        <f t="shared" si="4"/>
        <v>2.62</v>
      </c>
      <c r="E21" s="14">
        <f t="shared" si="4"/>
        <v>2.83</v>
      </c>
      <c r="F21" s="14">
        <f t="shared" si="4"/>
        <v>1.57</v>
      </c>
      <c r="G21" s="14">
        <f t="shared" si="4"/>
        <v>0.54</v>
      </c>
      <c r="H21" s="14">
        <f t="shared" si="4"/>
        <v>3.82</v>
      </c>
      <c r="I21" s="14">
        <f t="shared" si="4"/>
        <v>2.0299999999999998</v>
      </c>
      <c r="J21" s="14">
        <f t="shared" si="4"/>
        <v>4.16</v>
      </c>
      <c r="K21" s="14">
        <f t="shared" si="4"/>
        <v>2.15</v>
      </c>
      <c r="L21" s="14">
        <f t="shared" si="4"/>
        <v>2.59</v>
      </c>
      <c r="M21" s="14">
        <f t="shared" si="4"/>
        <v>1.72</v>
      </c>
      <c r="P21" s="14">
        <f t="shared" ref="P21:U21" si="7">IF($B21*P6&gt;0,$B21*P6,"")</f>
        <v>2.48</v>
      </c>
      <c r="Q21" s="14">
        <f t="shared" si="7"/>
        <v>0.43</v>
      </c>
      <c r="R21" s="14">
        <f t="shared" si="7"/>
        <v>0.13</v>
      </c>
      <c r="S21" s="14">
        <f t="shared" si="7"/>
        <v>1.34</v>
      </c>
      <c r="T21" s="14" t="str">
        <f t="shared" si="7"/>
        <v/>
      </c>
      <c r="U21" s="14">
        <f t="shared" si="7"/>
        <v>0.27</v>
      </c>
    </row>
    <row r="22" spans="1:21" x14ac:dyDescent="0.15">
      <c r="A22">
        <v>5</v>
      </c>
      <c r="B22" s="30">
        <f>Season_Coeff!N23</f>
        <v>1</v>
      </c>
      <c r="C22" s="14">
        <f t="shared" si="4"/>
        <v>6.5</v>
      </c>
      <c r="D22" s="14">
        <f t="shared" si="4"/>
        <v>6.71</v>
      </c>
      <c r="E22" s="14">
        <f t="shared" si="4"/>
        <v>6.03</v>
      </c>
      <c r="F22" s="14">
        <f t="shared" si="4"/>
        <v>4.3899999999999997</v>
      </c>
      <c r="G22" s="14">
        <f t="shared" si="4"/>
        <v>2.5499999999999998</v>
      </c>
      <c r="H22" s="14">
        <f t="shared" si="4"/>
        <v>6.01</v>
      </c>
      <c r="I22" s="14">
        <f t="shared" si="4"/>
        <v>4.46</v>
      </c>
      <c r="J22" s="14">
        <f t="shared" si="4"/>
        <v>8.51</v>
      </c>
      <c r="K22" s="14">
        <f t="shared" si="4"/>
        <v>5.13</v>
      </c>
      <c r="L22" s="14">
        <f t="shared" si="4"/>
        <v>7.46</v>
      </c>
      <c r="M22" s="14">
        <f t="shared" si="4"/>
        <v>6.13</v>
      </c>
      <c r="P22" s="14">
        <f t="shared" ref="P22:U22" si="8">IF($B22*P7&gt;0,$B22*P7,"")</f>
        <v>6.39</v>
      </c>
      <c r="Q22" s="14">
        <f t="shared" si="8"/>
        <v>0.73</v>
      </c>
      <c r="R22" s="14">
        <f t="shared" si="8"/>
        <v>0.1</v>
      </c>
      <c r="S22" s="14">
        <f t="shared" si="8"/>
        <v>1.56</v>
      </c>
      <c r="T22" s="14" t="str">
        <f t="shared" si="8"/>
        <v/>
      </c>
      <c r="U22" s="14">
        <f t="shared" si="8"/>
        <v>0.81</v>
      </c>
    </row>
    <row r="23" spans="1:21" x14ac:dyDescent="0.15">
      <c r="A23">
        <v>6</v>
      </c>
      <c r="B23" s="30">
        <f>Season_Coeff!N24</f>
        <v>1</v>
      </c>
      <c r="C23" s="14">
        <f t="shared" si="4"/>
        <v>9.8800000000000008</v>
      </c>
      <c r="D23" s="14">
        <f t="shared" si="4"/>
        <v>10.84</v>
      </c>
      <c r="E23" s="14">
        <f t="shared" si="4"/>
        <v>8.9700000000000006</v>
      </c>
      <c r="F23" s="14">
        <f t="shared" si="4"/>
        <v>7.26</v>
      </c>
      <c r="G23" s="14">
        <f t="shared" si="4"/>
        <v>5.14</v>
      </c>
      <c r="H23" s="14">
        <f t="shared" si="4"/>
        <v>8.74</v>
      </c>
      <c r="I23" s="14">
        <f t="shared" si="4"/>
        <v>7.79</v>
      </c>
      <c r="J23" s="14">
        <f t="shared" si="4"/>
        <v>11.98</v>
      </c>
      <c r="K23" s="14">
        <f t="shared" si="4"/>
        <v>8.2100000000000009</v>
      </c>
      <c r="L23" s="14">
        <f t="shared" si="4"/>
        <v>12.71</v>
      </c>
      <c r="M23" s="14">
        <f t="shared" si="4"/>
        <v>11.1</v>
      </c>
      <c r="P23" s="14">
        <f t="shared" ref="P23:U23" si="9">IF($B23*P8&gt;0,$B23*P8,"")</f>
        <v>9.74</v>
      </c>
      <c r="Q23" s="14">
        <f t="shared" si="9"/>
        <v>2.1800000000000002</v>
      </c>
      <c r="R23" s="14">
        <f t="shared" si="9"/>
        <v>1.4</v>
      </c>
      <c r="S23" s="14">
        <f t="shared" si="9"/>
        <v>2.69</v>
      </c>
      <c r="T23" s="14">
        <f t="shared" si="9"/>
        <v>0.44</v>
      </c>
      <c r="U23" s="14">
        <f t="shared" si="9"/>
        <v>2.75</v>
      </c>
    </row>
    <row r="24" spans="1:21" x14ac:dyDescent="0.15">
      <c r="A24">
        <v>7</v>
      </c>
      <c r="B24" s="30">
        <f>Season_Coeff!N25</f>
        <v>1</v>
      </c>
      <c r="C24" s="14">
        <f t="shared" si="4"/>
        <v>12.64</v>
      </c>
      <c r="D24" s="14">
        <f t="shared" si="4"/>
        <v>14.29</v>
      </c>
      <c r="E24" s="14">
        <f t="shared" si="4"/>
        <v>11.42</v>
      </c>
      <c r="F24" s="14">
        <f t="shared" si="4"/>
        <v>9.49</v>
      </c>
      <c r="G24" s="14">
        <f t="shared" si="4"/>
        <v>7.15</v>
      </c>
      <c r="H24" s="14">
        <f t="shared" si="4"/>
        <v>11.76</v>
      </c>
      <c r="I24" s="14">
        <f t="shared" si="4"/>
        <v>10.61</v>
      </c>
      <c r="J24" s="14">
        <f t="shared" si="4"/>
        <v>14.52</v>
      </c>
      <c r="K24" s="14">
        <f t="shared" si="4"/>
        <v>10.75</v>
      </c>
      <c r="L24" s="14">
        <f t="shared" si="4"/>
        <v>17.18</v>
      </c>
      <c r="M24" s="14">
        <f t="shared" si="4"/>
        <v>15.68</v>
      </c>
      <c r="P24" s="14">
        <f t="shared" ref="P24:U24" si="10">IF($B24*P9&gt;0,$B24*P9,"")</f>
        <v>12.32</v>
      </c>
      <c r="Q24" s="14">
        <f t="shared" si="10"/>
        <v>3.51</v>
      </c>
      <c r="R24" s="14">
        <f t="shared" si="10"/>
        <v>2.4500000000000002</v>
      </c>
      <c r="S24" s="14">
        <f t="shared" si="10"/>
        <v>3.86</v>
      </c>
      <c r="T24" s="14">
        <f t="shared" si="10"/>
        <v>1.0900000000000001</v>
      </c>
      <c r="U24" s="14">
        <f t="shared" si="10"/>
        <v>3.92</v>
      </c>
    </row>
    <row r="25" spans="1:21" x14ac:dyDescent="0.15">
      <c r="A25">
        <v>8</v>
      </c>
      <c r="B25" s="30">
        <f>Season_Coeff!N26</f>
        <v>1</v>
      </c>
      <c r="C25" s="14">
        <f t="shared" si="4"/>
        <v>11.41</v>
      </c>
      <c r="D25" s="14">
        <f t="shared" si="4"/>
        <v>12.71</v>
      </c>
      <c r="E25" s="14">
        <f t="shared" si="4"/>
        <v>10.37</v>
      </c>
      <c r="F25" s="14">
        <f t="shared" si="4"/>
        <v>8.4700000000000006</v>
      </c>
      <c r="G25" s="14">
        <f t="shared" si="4"/>
        <v>6.19</v>
      </c>
      <c r="H25" s="14">
        <f t="shared" si="4"/>
        <v>11.58</v>
      </c>
      <c r="I25" s="14">
        <f t="shared" si="4"/>
        <v>9.15</v>
      </c>
      <c r="J25" s="14">
        <f t="shared" si="4"/>
        <v>12.92</v>
      </c>
      <c r="K25" s="14">
        <f t="shared" si="4"/>
        <v>9.58</v>
      </c>
      <c r="L25" s="14">
        <f t="shared" si="4"/>
        <v>15.03</v>
      </c>
      <c r="M25" s="14">
        <f t="shared" si="4"/>
        <v>13.48</v>
      </c>
      <c r="P25" s="14">
        <f t="shared" ref="P25:U25" si="11">IF($B25*P10&gt;0,$B25*P10,"")</f>
        <v>10.79</v>
      </c>
      <c r="Q25" s="14">
        <f t="shared" si="11"/>
        <v>4.1399999999999997</v>
      </c>
      <c r="R25" s="14">
        <f t="shared" si="11"/>
        <v>2.09</v>
      </c>
      <c r="S25" s="14">
        <f t="shared" si="11"/>
        <v>4.55</v>
      </c>
      <c r="T25" s="14">
        <f t="shared" si="11"/>
        <v>0.91</v>
      </c>
      <c r="U25" s="14">
        <f t="shared" si="11"/>
        <v>3.71</v>
      </c>
    </row>
    <row r="26" spans="1:21" x14ac:dyDescent="0.15">
      <c r="A26">
        <v>9</v>
      </c>
      <c r="B26" s="30">
        <f>Season_Coeff!N27</f>
        <v>1</v>
      </c>
      <c r="C26" s="14">
        <f t="shared" si="4"/>
        <v>8.4600000000000009</v>
      </c>
      <c r="D26" s="14">
        <f t="shared" si="4"/>
        <v>9.0299999999999994</v>
      </c>
      <c r="E26" s="14">
        <f t="shared" si="4"/>
        <v>7.89</v>
      </c>
      <c r="F26" s="14">
        <f t="shared" si="4"/>
        <v>5.91</v>
      </c>
      <c r="G26" s="14">
        <f t="shared" si="4"/>
        <v>3.76</v>
      </c>
      <c r="H26" s="14">
        <f t="shared" si="4"/>
        <v>10.35</v>
      </c>
      <c r="I26" s="14">
        <f t="shared" si="4"/>
        <v>6.69</v>
      </c>
      <c r="J26" s="14">
        <f t="shared" si="4"/>
        <v>9</v>
      </c>
      <c r="K26" s="14">
        <f t="shared" si="4"/>
        <v>6.92</v>
      </c>
      <c r="L26" s="14">
        <f t="shared" si="4"/>
        <v>10.199999999999999</v>
      </c>
      <c r="M26" s="14">
        <f t="shared" si="4"/>
        <v>8.91</v>
      </c>
      <c r="P26" s="14">
        <f t="shared" ref="P26:U26" si="12">IF($B26*P11&gt;0,$B26*P11,"")</f>
        <v>7.14</v>
      </c>
      <c r="Q26" s="14">
        <f t="shared" si="12"/>
        <v>4.3099999999999996</v>
      </c>
      <c r="R26" s="14">
        <f t="shared" si="12"/>
        <v>1.91</v>
      </c>
      <c r="S26" s="14">
        <f t="shared" si="12"/>
        <v>5.15</v>
      </c>
      <c r="T26" s="14">
        <f t="shared" si="12"/>
        <v>0.4</v>
      </c>
      <c r="U26" s="14">
        <f t="shared" si="12"/>
        <v>2.56</v>
      </c>
    </row>
    <row r="27" spans="1:21" x14ac:dyDescent="0.15">
      <c r="A27">
        <v>10</v>
      </c>
      <c r="B27" s="30">
        <f>Season_Coeff!N28</f>
        <v>1</v>
      </c>
      <c r="C27" s="14">
        <f t="shared" si="4"/>
        <v>4.57</v>
      </c>
      <c r="D27" s="14">
        <f t="shared" si="4"/>
        <v>4.47</v>
      </c>
      <c r="E27" s="14">
        <f t="shared" si="4"/>
        <v>4.37</v>
      </c>
      <c r="F27" s="14">
        <f t="shared" si="4"/>
        <v>2.76</v>
      </c>
      <c r="G27" s="14">
        <f t="shared" si="4"/>
        <v>1.08</v>
      </c>
      <c r="H27" s="14">
        <f t="shared" si="4"/>
        <v>7.73</v>
      </c>
      <c r="I27" s="14">
        <f t="shared" si="4"/>
        <v>5.26</v>
      </c>
      <c r="J27" s="14">
        <f t="shared" si="4"/>
        <v>4.1500000000000004</v>
      </c>
      <c r="K27" s="14">
        <f t="shared" si="4"/>
        <v>3.58</v>
      </c>
      <c r="L27" s="14">
        <f t="shared" si="4"/>
        <v>4.79</v>
      </c>
      <c r="M27" s="14">
        <f t="shared" si="4"/>
        <v>3.67</v>
      </c>
      <c r="P27" s="14">
        <f t="shared" ref="P27:U27" si="13">IF($B27*P12&gt;0,$B27*P12,"")</f>
        <v>2.66</v>
      </c>
      <c r="Q27" s="14">
        <f t="shared" si="13"/>
        <v>3.94</v>
      </c>
      <c r="R27" s="14">
        <f t="shared" si="13"/>
        <v>2.4</v>
      </c>
      <c r="S27" s="14">
        <f t="shared" si="13"/>
        <v>5.31</v>
      </c>
      <c r="T27" s="14" t="str">
        <f t="shared" si="13"/>
        <v/>
      </c>
      <c r="U27" s="14">
        <f t="shared" si="13"/>
        <v>1.01</v>
      </c>
    </row>
    <row r="28" spans="1:21" x14ac:dyDescent="0.15">
      <c r="A28">
        <v>11</v>
      </c>
      <c r="B28" s="30">
        <f>Season_Coeff!N29</f>
        <v>1</v>
      </c>
      <c r="C28" s="14">
        <f t="shared" si="4"/>
        <v>0.99</v>
      </c>
      <c r="D28" s="14">
        <f t="shared" si="4"/>
        <v>0.7</v>
      </c>
      <c r="E28" s="14">
        <f t="shared" si="4"/>
        <v>0.99</v>
      </c>
      <c r="F28" s="14">
        <f t="shared" si="4"/>
        <v>0.28999999999999998</v>
      </c>
      <c r="G28" s="14" t="str">
        <f t="shared" si="4"/>
        <v/>
      </c>
      <c r="H28" s="14">
        <f t="shared" si="4"/>
        <v>4.13</v>
      </c>
      <c r="I28" s="14">
        <f t="shared" si="4"/>
        <v>3.04</v>
      </c>
      <c r="J28" s="14">
        <f t="shared" si="4"/>
        <v>0.49</v>
      </c>
      <c r="K28" s="14">
        <f t="shared" si="4"/>
        <v>0.6</v>
      </c>
      <c r="L28" s="14">
        <f t="shared" si="4"/>
        <v>0.72</v>
      </c>
      <c r="M28" s="14">
        <f t="shared" si="4"/>
        <v>0.33</v>
      </c>
      <c r="P28" s="14">
        <f t="shared" ref="P28:U28" si="14">IF($B28*P13&gt;0,$B28*P13,"")</f>
        <v>0.14000000000000001</v>
      </c>
      <c r="Q28" s="14">
        <f t="shared" si="14"/>
        <v>1.28</v>
      </c>
      <c r="R28" s="14">
        <f t="shared" si="14"/>
        <v>1.03</v>
      </c>
      <c r="S28" s="14">
        <f t="shared" si="14"/>
        <v>3.11</v>
      </c>
      <c r="T28" s="14" t="str">
        <f t="shared" si="14"/>
        <v/>
      </c>
      <c r="U28" s="14" t="str">
        <f t="shared" si="14"/>
        <v/>
      </c>
    </row>
    <row r="29" spans="1:21" x14ac:dyDescent="0.15">
      <c r="A29">
        <v>12</v>
      </c>
      <c r="B29" s="30">
        <f>Season_Coeff!N30</f>
        <v>1</v>
      </c>
      <c r="C29" s="14">
        <f t="shared" si="4"/>
        <v>0.06</v>
      </c>
      <c r="D29" s="14">
        <f t="shared" si="4"/>
        <v>0.01</v>
      </c>
      <c r="E29" s="14">
        <f t="shared" si="4"/>
        <v>7.0000000000000007E-2</v>
      </c>
      <c r="F29" s="14" t="str">
        <f t="shared" si="4"/>
        <v/>
      </c>
      <c r="G29" s="14" t="str">
        <f t="shared" si="4"/>
        <v/>
      </c>
      <c r="H29" s="14">
        <f t="shared" si="4"/>
        <v>2.15</v>
      </c>
      <c r="I29" s="14">
        <f t="shared" si="4"/>
        <v>1.71</v>
      </c>
      <c r="J29" s="14" t="str">
        <f t="shared" si="4"/>
        <v/>
      </c>
      <c r="K29" s="14">
        <f t="shared" si="4"/>
        <v>0.01</v>
      </c>
      <c r="L29" s="14">
        <f t="shared" si="4"/>
        <v>0.01</v>
      </c>
      <c r="M29" s="14" t="str">
        <f t="shared" si="4"/>
        <v/>
      </c>
      <c r="P29" s="14" t="str">
        <f t="shared" ref="P29:U29" si="15">IF($B29*P14&gt;0,$B29*P14,"")</f>
        <v/>
      </c>
      <c r="Q29" s="14">
        <f t="shared" si="15"/>
        <v>0.62</v>
      </c>
      <c r="R29" s="14">
        <f t="shared" si="15"/>
        <v>0.56000000000000005</v>
      </c>
      <c r="S29" s="14">
        <f t="shared" si="15"/>
        <v>2.44</v>
      </c>
      <c r="T29" s="14" t="str">
        <f t="shared" si="15"/>
        <v/>
      </c>
      <c r="U29" s="14" t="str">
        <f t="shared" si="15"/>
        <v/>
      </c>
    </row>
    <row r="30" spans="1:21" x14ac:dyDescent="0.15">
      <c r="B30" s="33" t="s">
        <v>23</v>
      </c>
      <c r="C30" s="33">
        <f>SUM(C18:C29)</f>
        <v>60.800000000000004</v>
      </c>
      <c r="D30" s="33">
        <f t="shared" ref="D30:M30" si="16">SUM(D18:D29)</f>
        <v>63.82</v>
      </c>
      <c r="E30" s="33">
        <f t="shared" si="16"/>
        <v>56.14</v>
      </c>
      <c r="F30" s="33">
        <f t="shared" si="16"/>
        <v>41.25</v>
      </c>
      <c r="G30" s="33">
        <f t="shared" si="16"/>
        <v>26.54</v>
      </c>
      <c r="H30" s="33">
        <f t="shared" si="16"/>
        <v>77.349999999999994</v>
      </c>
      <c r="I30" s="33">
        <f t="shared" si="16"/>
        <v>59.059999999999988</v>
      </c>
      <c r="J30" s="33">
        <f t="shared" si="16"/>
        <v>68.69</v>
      </c>
      <c r="K30" s="33">
        <f t="shared" si="16"/>
        <v>49.08</v>
      </c>
      <c r="L30" s="33">
        <f t="shared" si="16"/>
        <v>73.100000000000009</v>
      </c>
      <c r="M30" s="33">
        <f t="shared" si="16"/>
        <v>62.239999999999995</v>
      </c>
      <c r="P30" s="33">
        <f t="shared" ref="P30:U30" si="17">SUM(P18:P29)</f>
        <v>52.870000000000005</v>
      </c>
      <c r="Q30" s="33">
        <f t="shared" si="17"/>
        <v>23.01</v>
      </c>
      <c r="R30" s="33">
        <f t="shared" si="17"/>
        <v>13.610000000000001</v>
      </c>
      <c r="S30" s="33">
        <f t="shared" si="17"/>
        <v>36.479999999999997</v>
      </c>
      <c r="T30" s="33">
        <f t="shared" si="17"/>
        <v>2.84</v>
      </c>
      <c r="U30" s="33">
        <f t="shared" si="17"/>
        <v>15.030000000000001</v>
      </c>
    </row>
  </sheetData>
  <mergeCells count="1">
    <mergeCell ref="O1:U1"/>
  </mergeCells>
  <phoneticPr fontId="0" type="noConversion"/>
  <pageMargins left="0.75" right="0.75" top="1" bottom="1" header="0.5" footer="0.5"/>
  <pageSetup orientation="portrait"/>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30"/>
  <sheetViews>
    <sheetView workbookViewId="0"/>
  </sheetViews>
  <sheetFormatPr baseColWidth="10" defaultColWidth="8.83203125" defaultRowHeight="13" x14ac:dyDescent="0.15"/>
  <cols>
    <col min="1" max="1" width="3.6640625" customWidth="1"/>
    <col min="2" max="27" width="8.83203125" customWidth="1"/>
    <col min="28" max="33" width="9.83203125" customWidth="1"/>
  </cols>
  <sheetData>
    <row r="1" spans="1:33" ht="14" thickTop="1" x14ac:dyDescent="0.15">
      <c r="B1" s="21" t="s">
        <v>169</v>
      </c>
      <c r="C1" s="22"/>
      <c r="D1" s="22"/>
      <c r="E1" s="22"/>
      <c r="F1" s="22"/>
      <c r="G1" s="22"/>
      <c r="H1" s="22"/>
      <c r="I1" s="22"/>
      <c r="J1" s="22"/>
      <c r="K1" s="22"/>
      <c r="L1" s="22"/>
      <c r="M1" s="22"/>
      <c r="N1" s="22"/>
      <c r="O1" s="22"/>
      <c r="P1" s="22"/>
      <c r="Q1" s="22"/>
      <c r="R1" s="22"/>
      <c r="S1" s="22"/>
      <c r="T1" s="22"/>
      <c r="U1" s="22"/>
      <c r="V1" s="22"/>
      <c r="W1" s="22"/>
      <c r="X1" s="22"/>
      <c r="Y1" s="23"/>
      <c r="AA1" s="166" t="s">
        <v>170</v>
      </c>
      <c r="AB1" s="167"/>
      <c r="AC1" s="167"/>
      <c r="AD1" s="167"/>
      <c r="AE1" s="167"/>
      <c r="AF1" s="167"/>
      <c r="AG1" s="168"/>
    </row>
    <row r="2" spans="1:33" ht="14" thickBot="1" x14ac:dyDescent="0.2">
      <c r="B2" s="2"/>
      <c r="C2" s="3" t="s">
        <v>0</v>
      </c>
      <c r="D2" s="3" t="s">
        <v>1</v>
      </c>
      <c r="E2" s="3" t="s">
        <v>2</v>
      </c>
      <c r="F2" s="3" t="s">
        <v>3</v>
      </c>
      <c r="G2" s="3" t="s">
        <v>4</v>
      </c>
      <c r="H2" s="3" t="s">
        <v>5</v>
      </c>
      <c r="I2" s="3" t="s">
        <v>6</v>
      </c>
      <c r="J2" s="3" t="s">
        <v>7</v>
      </c>
      <c r="K2" s="3" t="s">
        <v>8</v>
      </c>
      <c r="L2" s="3" t="s">
        <v>9</v>
      </c>
      <c r="M2" s="3" t="s">
        <v>10</v>
      </c>
      <c r="N2" s="61" t="s">
        <v>24</v>
      </c>
      <c r="O2" s="3" t="s">
        <v>25</v>
      </c>
      <c r="P2" s="3" t="s">
        <v>26</v>
      </c>
      <c r="Q2" s="3" t="s">
        <v>27</v>
      </c>
      <c r="R2" s="3" t="s">
        <v>28</v>
      </c>
      <c r="S2" s="3" t="s">
        <v>29</v>
      </c>
      <c r="T2" s="3" t="s">
        <v>30</v>
      </c>
      <c r="U2" s="3" t="s">
        <v>31</v>
      </c>
      <c r="V2" s="3" t="s">
        <v>32</v>
      </c>
      <c r="W2" s="3" t="s">
        <v>33</v>
      </c>
      <c r="X2" s="3" t="s">
        <v>34</v>
      </c>
      <c r="Y2" s="4" t="s">
        <v>35</v>
      </c>
      <c r="AA2" s="1"/>
      <c r="AB2" s="6" t="s">
        <v>113</v>
      </c>
      <c r="AC2" s="6" t="s">
        <v>114</v>
      </c>
      <c r="AD2" s="6" t="s">
        <v>115</v>
      </c>
      <c r="AE2" s="6" t="s">
        <v>116</v>
      </c>
      <c r="AF2" s="6" t="s">
        <v>117</v>
      </c>
      <c r="AG2" s="7" t="s">
        <v>118</v>
      </c>
    </row>
    <row r="3" spans="1:33" x14ac:dyDescent="0.15">
      <c r="A3">
        <v>1</v>
      </c>
      <c r="B3" s="1" t="s">
        <v>11</v>
      </c>
      <c r="C3" s="6">
        <v>13.38</v>
      </c>
      <c r="D3" s="6">
        <v>17.309999999999999</v>
      </c>
      <c r="E3" s="6">
        <v>10.94</v>
      </c>
      <c r="F3" s="6">
        <v>9.4600000000000009</v>
      </c>
      <c r="G3" s="6">
        <v>9.5500000000000007</v>
      </c>
      <c r="H3" s="6">
        <v>11.39</v>
      </c>
      <c r="I3" s="6">
        <v>11.5</v>
      </c>
      <c r="J3" s="6">
        <v>14.11</v>
      </c>
      <c r="K3" s="6">
        <v>15</v>
      </c>
      <c r="L3" s="6">
        <v>28.72</v>
      </c>
      <c r="M3" s="24">
        <v>29.22</v>
      </c>
      <c r="N3" s="62">
        <v>14.96</v>
      </c>
      <c r="O3" s="6">
        <v>13.92</v>
      </c>
      <c r="P3" s="6">
        <v>12.72</v>
      </c>
      <c r="Q3" s="6">
        <v>11.94</v>
      </c>
      <c r="R3" s="6">
        <v>19.07</v>
      </c>
      <c r="S3" s="6">
        <v>19.23</v>
      </c>
      <c r="T3" s="6">
        <v>17.760000000000002</v>
      </c>
      <c r="U3" s="6">
        <v>17.78</v>
      </c>
      <c r="V3" s="6">
        <v>13.59</v>
      </c>
      <c r="W3" s="6">
        <v>13.68</v>
      </c>
      <c r="X3" s="6">
        <v>12.23</v>
      </c>
      <c r="Y3" s="7">
        <v>12.41</v>
      </c>
      <c r="AA3" s="1" t="s">
        <v>11</v>
      </c>
      <c r="AB3" s="6">
        <v>14.9</v>
      </c>
      <c r="AC3" s="6">
        <v>2.97</v>
      </c>
      <c r="AD3" s="6">
        <v>3.01</v>
      </c>
      <c r="AE3" s="6">
        <v>4.5599999999999996</v>
      </c>
      <c r="AF3" s="6">
        <v>5.69</v>
      </c>
      <c r="AG3" s="7">
        <v>6.09</v>
      </c>
    </row>
    <row r="4" spans="1:33" x14ac:dyDescent="0.15">
      <c r="A4">
        <v>2</v>
      </c>
      <c r="B4" s="1" t="s">
        <v>12</v>
      </c>
      <c r="C4" s="6">
        <v>11.34</v>
      </c>
      <c r="D4" s="6">
        <v>14.77</v>
      </c>
      <c r="E4" s="6">
        <v>9.26</v>
      </c>
      <c r="F4" s="6">
        <v>8.0500000000000007</v>
      </c>
      <c r="G4" s="6">
        <v>8.25</v>
      </c>
      <c r="H4" s="6">
        <v>9.89</v>
      </c>
      <c r="I4" s="6">
        <v>10.17</v>
      </c>
      <c r="J4" s="6">
        <v>11.67</v>
      </c>
      <c r="K4" s="6">
        <v>12.8</v>
      </c>
      <c r="L4" s="6">
        <v>24.72</v>
      </c>
      <c r="M4" s="24">
        <v>25.25</v>
      </c>
      <c r="N4" s="62">
        <v>12.73</v>
      </c>
      <c r="O4" s="6">
        <v>12.31</v>
      </c>
      <c r="P4" s="6">
        <v>10.78</v>
      </c>
      <c r="Q4" s="6">
        <v>10.46</v>
      </c>
      <c r="R4" s="6">
        <v>16.28</v>
      </c>
      <c r="S4" s="6">
        <v>16.46</v>
      </c>
      <c r="T4" s="6">
        <v>15.43</v>
      </c>
      <c r="U4" s="6">
        <v>15.46</v>
      </c>
      <c r="V4" s="6">
        <v>11.52</v>
      </c>
      <c r="W4" s="6">
        <v>11.62</v>
      </c>
      <c r="X4" s="6">
        <v>10.58</v>
      </c>
      <c r="Y4" s="7">
        <v>10.75</v>
      </c>
      <c r="AA4" s="1" t="s">
        <v>12</v>
      </c>
      <c r="AB4" s="6">
        <v>12.38</v>
      </c>
      <c r="AC4" s="6">
        <v>2.77</v>
      </c>
      <c r="AD4" s="6">
        <v>2.95</v>
      </c>
      <c r="AE4" s="6">
        <v>4.08</v>
      </c>
      <c r="AF4" s="6">
        <v>4.95</v>
      </c>
      <c r="AG4" s="7">
        <v>5.12</v>
      </c>
    </row>
    <row r="5" spans="1:33" x14ac:dyDescent="0.15">
      <c r="A5">
        <v>3</v>
      </c>
      <c r="B5" s="1" t="s">
        <v>13</v>
      </c>
      <c r="C5" s="6">
        <v>10.35</v>
      </c>
      <c r="D5" s="6">
        <v>13.7</v>
      </c>
      <c r="E5" s="6">
        <v>8.3699999999999992</v>
      </c>
      <c r="F5" s="6">
        <v>7.35</v>
      </c>
      <c r="G5" s="6">
        <v>7.78</v>
      </c>
      <c r="H5" s="6">
        <v>9.42</v>
      </c>
      <c r="I5" s="6">
        <v>10.18</v>
      </c>
      <c r="J5" s="6">
        <v>10.01</v>
      </c>
      <c r="K5" s="6">
        <v>11.91</v>
      </c>
      <c r="L5" s="6">
        <v>23.41</v>
      </c>
      <c r="M5" s="24">
        <v>24.06</v>
      </c>
      <c r="N5" s="62">
        <v>11.73</v>
      </c>
      <c r="O5" s="6">
        <v>11.11</v>
      </c>
      <c r="P5" s="6">
        <v>9.82</v>
      </c>
      <c r="Q5" s="6">
        <v>9.35</v>
      </c>
      <c r="R5" s="6">
        <v>15.1</v>
      </c>
      <c r="S5" s="6">
        <v>15.31</v>
      </c>
      <c r="T5" s="6">
        <v>14.13</v>
      </c>
      <c r="U5" s="6">
        <v>14.14</v>
      </c>
      <c r="V5" s="6">
        <v>10.48</v>
      </c>
      <c r="W5" s="6">
        <v>10.59</v>
      </c>
      <c r="X5" s="6">
        <v>9.6199999999999992</v>
      </c>
      <c r="Y5" s="7">
        <v>9.85</v>
      </c>
      <c r="AA5" s="1" t="s">
        <v>13</v>
      </c>
      <c r="AB5" s="6">
        <v>10.64</v>
      </c>
      <c r="AC5" s="6">
        <v>2.57</v>
      </c>
      <c r="AD5" s="6">
        <v>3.44</v>
      </c>
      <c r="AE5" s="6">
        <v>3.83</v>
      </c>
      <c r="AF5" s="6">
        <v>4.62</v>
      </c>
      <c r="AG5" s="7">
        <v>4.26</v>
      </c>
    </row>
    <row r="6" spans="1:33" x14ac:dyDescent="0.15">
      <c r="A6">
        <v>4</v>
      </c>
      <c r="B6" s="1" t="s">
        <v>14</v>
      </c>
      <c r="C6" s="6">
        <v>5.94</v>
      </c>
      <c r="D6" s="6">
        <v>8.08</v>
      </c>
      <c r="E6" s="6">
        <v>4.6900000000000004</v>
      </c>
      <c r="F6" s="6">
        <v>4.07</v>
      </c>
      <c r="G6" s="6">
        <v>4.5</v>
      </c>
      <c r="H6" s="6">
        <v>5.86</v>
      </c>
      <c r="I6" s="6">
        <v>6.59</v>
      </c>
      <c r="J6" s="6">
        <v>5.4</v>
      </c>
      <c r="K6" s="6">
        <v>7.22</v>
      </c>
      <c r="L6" s="6">
        <v>14.4</v>
      </c>
      <c r="M6" s="24">
        <v>14.93</v>
      </c>
      <c r="N6" s="62">
        <v>6.88</v>
      </c>
      <c r="O6" s="6">
        <v>6.09</v>
      </c>
      <c r="P6" s="6">
        <v>5.66</v>
      </c>
      <c r="Q6" s="6">
        <v>5.12</v>
      </c>
      <c r="R6" s="6">
        <v>8.8800000000000008</v>
      </c>
      <c r="S6" s="6">
        <v>9.1199999999999992</v>
      </c>
      <c r="T6" s="6">
        <v>7.95</v>
      </c>
      <c r="U6" s="6">
        <v>7.91</v>
      </c>
      <c r="V6" s="6">
        <v>5.93</v>
      </c>
      <c r="W6" s="6">
        <v>6.04</v>
      </c>
      <c r="X6" s="6">
        <v>5.45</v>
      </c>
      <c r="Y6" s="7">
        <v>5.69</v>
      </c>
      <c r="AA6" s="1" t="s">
        <v>14</v>
      </c>
      <c r="AB6" s="6">
        <v>5.69</v>
      </c>
      <c r="AC6" s="6">
        <v>1.43</v>
      </c>
      <c r="AD6" s="6">
        <v>2.4</v>
      </c>
      <c r="AE6" s="6">
        <v>2.25</v>
      </c>
      <c r="AF6" s="6">
        <v>2.46</v>
      </c>
      <c r="AG6" s="7">
        <v>1.89</v>
      </c>
    </row>
    <row r="7" spans="1:33" x14ac:dyDescent="0.15">
      <c r="A7">
        <v>5</v>
      </c>
      <c r="B7" s="1" t="s">
        <v>15</v>
      </c>
      <c r="C7" s="6">
        <v>2.81</v>
      </c>
      <c r="D7" s="6">
        <v>4.08</v>
      </c>
      <c r="E7" s="6">
        <v>2.0699999999999998</v>
      </c>
      <c r="F7" s="6">
        <v>1.74</v>
      </c>
      <c r="G7" s="6">
        <v>2.0299999999999998</v>
      </c>
      <c r="H7" s="6">
        <v>2.96</v>
      </c>
      <c r="I7" s="6">
        <v>3.23</v>
      </c>
      <c r="J7" s="6">
        <v>2.52</v>
      </c>
      <c r="K7" s="6">
        <v>3.84</v>
      </c>
      <c r="L7" s="6">
        <v>7.98</v>
      </c>
      <c r="M7" s="24">
        <v>8.31</v>
      </c>
      <c r="N7" s="62">
        <v>3.45</v>
      </c>
      <c r="O7" s="6">
        <v>2.2999999999999998</v>
      </c>
      <c r="P7" s="6">
        <v>2.73</v>
      </c>
      <c r="Q7" s="6">
        <v>1.86</v>
      </c>
      <c r="R7" s="6">
        <v>4.4400000000000004</v>
      </c>
      <c r="S7" s="6">
        <v>4.62</v>
      </c>
      <c r="T7" s="6">
        <v>3.27</v>
      </c>
      <c r="U7" s="6">
        <v>3.2</v>
      </c>
      <c r="V7" s="6">
        <v>2.68</v>
      </c>
      <c r="W7" s="6">
        <v>2.77</v>
      </c>
      <c r="X7" s="6">
        <v>2.2400000000000002</v>
      </c>
      <c r="Y7" s="7">
        <v>2.54</v>
      </c>
      <c r="AA7" s="1" t="s">
        <v>15</v>
      </c>
      <c r="AB7" s="6">
        <v>2.66</v>
      </c>
      <c r="AC7" s="6">
        <v>0.39</v>
      </c>
      <c r="AD7" s="6">
        <v>0.72</v>
      </c>
      <c r="AE7" s="6">
        <v>0.88</v>
      </c>
      <c r="AF7" s="6">
        <v>0.81</v>
      </c>
      <c r="AG7" s="7">
        <v>0.43</v>
      </c>
    </row>
    <row r="8" spans="1:33" x14ac:dyDescent="0.15">
      <c r="A8">
        <v>6</v>
      </c>
      <c r="B8" s="1" t="s">
        <v>16</v>
      </c>
      <c r="C8" s="6">
        <v>0.83</v>
      </c>
      <c r="D8" s="6">
        <v>1.37</v>
      </c>
      <c r="E8" s="6">
        <v>0.54</v>
      </c>
      <c r="F8" s="6">
        <v>0.44</v>
      </c>
      <c r="G8" s="6">
        <v>0.53</v>
      </c>
      <c r="H8" s="6">
        <v>0.92</v>
      </c>
      <c r="I8" s="6">
        <v>0.99</v>
      </c>
      <c r="J8" s="6">
        <v>0.72</v>
      </c>
      <c r="K8" s="6">
        <v>1.34</v>
      </c>
      <c r="L8" s="6">
        <v>3.24</v>
      </c>
      <c r="M8" s="24">
        <v>3.38</v>
      </c>
      <c r="N8" s="62">
        <v>1.1599999999999999</v>
      </c>
      <c r="O8" s="6">
        <v>0.48</v>
      </c>
      <c r="P8" s="6">
        <v>0.85</v>
      </c>
      <c r="Q8" s="6">
        <v>0.38</v>
      </c>
      <c r="R8" s="6">
        <v>1.43</v>
      </c>
      <c r="S8" s="6">
        <v>1.5</v>
      </c>
      <c r="T8" s="6">
        <v>0.72</v>
      </c>
      <c r="U8" s="6">
        <v>0.7</v>
      </c>
      <c r="V8" s="6">
        <v>0.72</v>
      </c>
      <c r="W8" s="6">
        <v>0.75</v>
      </c>
      <c r="X8" s="6">
        <v>0.5</v>
      </c>
      <c r="Y8" s="7">
        <v>0.67</v>
      </c>
      <c r="AA8" s="1" t="s">
        <v>16</v>
      </c>
      <c r="AB8" s="6">
        <v>0.77</v>
      </c>
      <c r="AC8" s="6">
        <v>0.05</v>
      </c>
      <c r="AD8" s="6">
        <v>0.1</v>
      </c>
      <c r="AE8" s="6">
        <v>0.2</v>
      </c>
      <c r="AF8" s="6">
        <v>0.14000000000000001</v>
      </c>
      <c r="AG8" s="7">
        <v>0.04</v>
      </c>
    </row>
    <row r="9" spans="1:33" x14ac:dyDescent="0.15">
      <c r="A9">
        <v>7</v>
      </c>
      <c r="B9" s="1" t="s">
        <v>17</v>
      </c>
      <c r="C9" s="6">
        <v>0.09</v>
      </c>
      <c r="D9" s="6">
        <v>0.25</v>
      </c>
      <c r="E9" s="6">
        <v>0.03</v>
      </c>
      <c r="F9" s="6">
        <v>0.02</v>
      </c>
      <c r="G9" s="6">
        <v>0.02</v>
      </c>
      <c r="H9" s="6">
        <v>0.1</v>
      </c>
      <c r="I9" s="6">
        <v>0.12</v>
      </c>
      <c r="J9" s="6">
        <v>0.08</v>
      </c>
      <c r="K9" s="6">
        <v>0.31</v>
      </c>
      <c r="L9" s="6">
        <v>0.99</v>
      </c>
      <c r="M9" s="24">
        <v>1.05</v>
      </c>
      <c r="N9" s="62">
        <v>0.21</v>
      </c>
      <c r="O9" s="6">
        <v>0</v>
      </c>
      <c r="P9" s="6">
        <v>0.11</v>
      </c>
      <c r="Q9" s="6">
        <v>0</v>
      </c>
      <c r="R9" s="6">
        <v>0.22</v>
      </c>
      <c r="S9" s="6">
        <v>0.25</v>
      </c>
      <c r="T9" s="6">
        <v>0</v>
      </c>
      <c r="U9" s="6">
        <v>0</v>
      </c>
      <c r="V9" s="6">
        <v>0.05</v>
      </c>
      <c r="W9" s="6">
        <v>0.05</v>
      </c>
      <c r="X9" s="6">
        <v>0</v>
      </c>
      <c r="Y9" s="7">
        <v>0.02</v>
      </c>
      <c r="AA9" s="1" t="s">
        <v>17</v>
      </c>
      <c r="AB9" s="6">
        <v>0.09</v>
      </c>
      <c r="AC9" s="6">
        <v>0</v>
      </c>
      <c r="AD9" s="6">
        <v>0</v>
      </c>
      <c r="AE9" s="6">
        <v>0</v>
      </c>
      <c r="AF9" s="6">
        <v>0</v>
      </c>
      <c r="AG9" s="7">
        <v>0</v>
      </c>
    </row>
    <row r="10" spans="1:33" x14ac:dyDescent="0.15">
      <c r="A10">
        <v>8</v>
      </c>
      <c r="B10" s="1" t="s">
        <v>18</v>
      </c>
      <c r="C10" s="6">
        <v>0.19</v>
      </c>
      <c r="D10" s="6">
        <v>0.42</v>
      </c>
      <c r="E10" s="6">
        <v>0.08</v>
      </c>
      <c r="F10" s="6">
        <v>0.06</v>
      </c>
      <c r="G10" s="6">
        <v>0.06</v>
      </c>
      <c r="H10" s="6">
        <v>0.19</v>
      </c>
      <c r="I10" s="6">
        <v>0.24</v>
      </c>
      <c r="J10" s="6">
        <v>0.16</v>
      </c>
      <c r="K10" s="6">
        <v>0.51</v>
      </c>
      <c r="L10" s="6">
        <v>1.5</v>
      </c>
      <c r="M10" s="24">
        <v>1.57</v>
      </c>
      <c r="N10" s="62">
        <v>0.35</v>
      </c>
      <c r="O10" s="6">
        <v>0</v>
      </c>
      <c r="P10" s="6">
        <v>0.21</v>
      </c>
      <c r="Q10" s="6">
        <v>0</v>
      </c>
      <c r="R10" s="6">
        <v>0.39</v>
      </c>
      <c r="S10" s="6">
        <v>0.44</v>
      </c>
      <c r="T10" s="6">
        <v>0</v>
      </c>
      <c r="U10" s="6">
        <v>0</v>
      </c>
      <c r="V10" s="6">
        <v>0.12</v>
      </c>
      <c r="W10" s="6">
        <v>0.13</v>
      </c>
      <c r="X10" s="6">
        <v>0</v>
      </c>
      <c r="Y10" s="7">
        <v>0.06</v>
      </c>
      <c r="AA10" s="1" t="s">
        <v>18</v>
      </c>
      <c r="AB10" s="6">
        <v>0.18</v>
      </c>
      <c r="AC10" s="6">
        <v>0</v>
      </c>
      <c r="AD10" s="6">
        <v>0</v>
      </c>
      <c r="AE10" s="6">
        <v>0</v>
      </c>
      <c r="AF10" s="6">
        <v>0</v>
      </c>
      <c r="AG10" s="7">
        <v>0</v>
      </c>
    </row>
    <row r="11" spans="1:33" x14ac:dyDescent="0.15">
      <c r="A11">
        <v>9</v>
      </c>
      <c r="B11" s="1" t="s">
        <v>19</v>
      </c>
      <c r="C11" s="6">
        <v>1.47</v>
      </c>
      <c r="D11" s="6">
        <v>2.23</v>
      </c>
      <c r="E11" s="6">
        <v>0.98</v>
      </c>
      <c r="F11" s="6">
        <v>0.78</v>
      </c>
      <c r="G11" s="6">
        <v>0.93</v>
      </c>
      <c r="H11" s="6">
        <v>1.31</v>
      </c>
      <c r="I11" s="6">
        <v>1.5</v>
      </c>
      <c r="J11" s="6">
        <v>1.39</v>
      </c>
      <c r="K11" s="6">
        <v>2.19</v>
      </c>
      <c r="L11" s="6">
        <v>4.7</v>
      </c>
      <c r="M11" s="24">
        <v>4.8499999999999996</v>
      </c>
      <c r="N11" s="62">
        <v>1.91</v>
      </c>
      <c r="O11" s="6">
        <v>0.64</v>
      </c>
      <c r="P11" s="6">
        <v>1.47</v>
      </c>
      <c r="Q11" s="6">
        <v>0.39</v>
      </c>
      <c r="R11" s="6">
        <v>2.38</v>
      </c>
      <c r="S11" s="6">
        <v>2.4500000000000002</v>
      </c>
      <c r="T11" s="6">
        <v>0.63</v>
      </c>
      <c r="U11" s="6">
        <v>0.61</v>
      </c>
      <c r="V11" s="6">
        <v>1.3</v>
      </c>
      <c r="W11" s="6">
        <v>1.35</v>
      </c>
      <c r="X11" s="6">
        <v>0.36</v>
      </c>
      <c r="Y11" s="7">
        <v>0.85</v>
      </c>
      <c r="AA11" s="1" t="s">
        <v>19</v>
      </c>
      <c r="AB11" s="6">
        <v>1.48</v>
      </c>
      <c r="AC11" s="6">
        <v>0</v>
      </c>
      <c r="AD11" s="6">
        <v>0</v>
      </c>
      <c r="AE11" s="6">
        <v>0.14000000000000001</v>
      </c>
      <c r="AF11" s="6">
        <v>0.13</v>
      </c>
      <c r="AG11" s="7">
        <v>0.01</v>
      </c>
    </row>
    <row r="12" spans="1:33" x14ac:dyDescent="0.15">
      <c r="A12">
        <v>10</v>
      </c>
      <c r="B12" s="1" t="s">
        <v>20</v>
      </c>
      <c r="C12" s="6">
        <v>4.0999999999999996</v>
      </c>
      <c r="D12" s="6">
        <v>5.73</v>
      </c>
      <c r="E12" s="6">
        <v>3.07</v>
      </c>
      <c r="F12" s="6">
        <v>2.6</v>
      </c>
      <c r="G12" s="6">
        <v>2.98</v>
      </c>
      <c r="H12" s="6">
        <v>3.45</v>
      </c>
      <c r="I12" s="6">
        <v>3.66</v>
      </c>
      <c r="J12" s="6">
        <v>4.1500000000000004</v>
      </c>
      <c r="K12" s="6">
        <v>5.28</v>
      </c>
      <c r="L12" s="6">
        <v>10.62</v>
      </c>
      <c r="M12" s="24">
        <v>10.91</v>
      </c>
      <c r="N12" s="62">
        <v>4.91</v>
      </c>
      <c r="O12" s="6">
        <v>3.37</v>
      </c>
      <c r="P12" s="6">
        <v>3.99</v>
      </c>
      <c r="Q12" s="6">
        <v>2.68</v>
      </c>
      <c r="R12" s="6">
        <v>6.23</v>
      </c>
      <c r="S12" s="6">
        <v>6.38</v>
      </c>
      <c r="T12" s="6">
        <v>4.04</v>
      </c>
      <c r="U12" s="6">
        <v>3.92</v>
      </c>
      <c r="V12" s="6">
        <v>3.95</v>
      </c>
      <c r="W12" s="6">
        <v>4.04</v>
      </c>
      <c r="X12" s="6">
        <v>2.48</v>
      </c>
      <c r="Y12" s="7">
        <v>3</v>
      </c>
      <c r="AA12" s="1" t="s">
        <v>20</v>
      </c>
      <c r="AB12" s="6">
        <v>4.4800000000000004</v>
      </c>
      <c r="AC12" s="6">
        <v>0.23</v>
      </c>
      <c r="AD12" s="6">
        <v>0.28000000000000003</v>
      </c>
      <c r="AE12" s="6">
        <v>0.77</v>
      </c>
      <c r="AF12" s="6">
        <v>1.32</v>
      </c>
      <c r="AG12" s="7">
        <v>0.66</v>
      </c>
    </row>
    <row r="13" spans="1:33" x14ac:dyDescent="0.15">
      <c r="A13">
        <v>11</v>
      </c>
      <c r="B13" s="1" t="s">
        <v>21</v>
      </c>
      <c r="C13" s="6">
        <v>9.51</v>
      </c>
      <c r="D13" s="6">
        <v>12.55</v>
      </c>
      <c r="E13" s="6">
        <v>7.67</v>
      </c>
      <c r="F13" s="6">
        <v>6.7</v>
      </c>
      <c r="G13" s="6">
        <v>7.09</v>
      </c>
      <c r="H13" s="6">
        <v>7.95</v>
      </c>
      <c r="I13" s="6">
        <v>8.08</v>
      </c>
      <c r="J13" s="6">
        <v>10.11</v>
      </c>
      <c r="K13" s="6">
        <v>11.04</v>
      </c>
      <c r="L13" s="6">
        <v>21.44</v>
      </c>
      <c r="M13" s="24">
        <v>21.94</v>
      </c>
      <c r="N13" s="62">
        <v>10.77</v>
      </c>
      <c r="O13" s="6">
        <v>9.83</v>
      </c>
      <c r="P13" s="6">
        <v>9.0399999999999991</v>
      </c>
      <c r="Q13" s="6">
        <v>8.2200000000000006</v>
      </c>
      <c r="R13" s="6">
        <v>13.84</v>
      </c>
      <c r="S13" s="6">
        <v>14.07</v>
      </c>
      <c r="T13" s="6">
        <v>12.18</v>
      </c>
      <c r="U13" s="6">
        <v>12.14</v>
      </c>
      <c r="V13" s="6">
        <v>9.64</v>
      </c>
      <c r="W13" s="6">
        <v>9.76</v>
      </c>
      <c r="X13" s="6">
        <v>7.94</v>
      </c>
      <c r="Y13" s="7">
        <v>8.17</v>
      </c>
      <c r="AA13" s="1" t="s">
        <v>21</v>
      </c>
      <c r="AB13" s="6">
        <v>10.87</v>
      </c>
      <c r="AC13" s="6">
        <v>1.29</v>
      </c>
      <c r="AD13" s="6">
        <v>1.33</v>
      </c>
      <c r="AE13" s="6">
        <v>2.79</v>
      </c>
      <c r="AF13" s="6">
        <v>4.13</v>
      </c>
      <c r="AG13" s="7">
        <v>3.85</v>
      </c>
    </row>
    <row r="14" spans="1:33" ht="14" thickBot="1" x14ac:dyDescent="0.2">
      <c r="A14">
        <v>12</v>
      </c>
      <c r="B14" s="1" t="s">
        <v>22</v>
      </c>
      <c r="C14" s="6">
        <v>12.38</v>
      </c>
      <c r="D14" s="6">
        <v>16.04</v>
      </c>
      <c r="E14" s="6">
        <v>10.119999999999999</v>
      </c>
      <c r="F14" s="6">
        <v>8.7100000000000009</v>
      </c>
      <c r="G14" s="6">
        <v>8.76</v>
      </c>
      <c r="H14" s="6">
        <v>10.59</v>
      </c>
      <c r="I14" s="6">
        <v>10.64</v>
      </c>
      <c r="J14" s="6">
        <v>13.19</v>
      </c>
      <c r="K14" s="6">
        <v>14.02</v>
      </c>
      <c r="L14" s="6">
        <v>26.62</v>
      </c>
      <c r="M14" s="24">
        <v>27.08</v>
      </c>
      <c r="N14" s="62">
        <v>13.86</v>
      </c>
      <c r="O14" s="6">
        <v>13.05</v>
      </c>
      <c r="P14" s="6">
        <v>11.78</v>
      </c>
      <c r="Q14" s="6">
        <v>11.19</v>
      </c>
      <c r="R14" s="6">
        <v>17.68</v>
      </c>
      <c r="S14" s="6">
        <v>17.850000000000001</v>
      </c>
      <c r="T14" s="6">
        <v>16.28</v>
      </c>
      <c r="U14" s="6">
        <v>16.239999999999998</v>
      </c>
      <c r="V14" s="6">
        <v>12.6</v>
      </c>
      <c r="W14" s="6">
        <v>12.69</v>
      </c>
      <c r="X14" s="6">
        <v>11.05</v>
      </c>
      <c r="Y14" s="7">
        <v>11.29</v>
      </c>
      <c r="AA14" s="1" t="s">
        <v>22</v>
      </c>
      <c r="AB14" s="6">
        <v>13.91</v>
      </c>
      <c r="AC14" s="6">
        <v>2.7</v>
      </c>
      <c r="AD14" s="6">
        <v>2.73</v>
      </c>
      <c r="AE14" s="6">
        <v>4.28</v>
      </c>
      <c r="AF14" s="6">
        <v>5.17</v>
      </c>
      <c r="AG14" s="7">
        <v>5.66</v>
      </c>
    </row>
    <row r="15" spans="1:33" ht="14" thickBot="1" x14ac:dyDescent="0.2">
      <c r="B15" s="11" t="s">
        <v>23</v>
      </c>
      <c r="C15" s="12">
        <v>72.400000000000006</v>
      </c>
      <c r="D15" s="12">
        <v>96.52</v>
      </c>
      <c r="E15" s="12">
        <v>57.83</v>
      </c>
      <c r="F15" s="12">
        <v>49.98</v>
      </c>
      <c r="G15" s="12">
        <v>52.48</v>
      </c>
      <c r="H15" s="12">
        <v>64.03</v>
      </c>
      <c r="I15" s="12">
        <v>66.91</v>
      </c>
      <c r="J15" s="12">
        <v>73.5</v>
      </c>
      <c r="K15" s="12">
        <v>85.45</v>
      </c>
      <c r="L15" s="12">
        <v>168.33</v>
      </c>
      <c r="M15" s="12">
        <v>172.54</v>
      </c>
      <c r="N15" s="63">
        <v>82.9</v>
      </c>
      <c r="O15" s="12">
        <v>73.099999999999994</v>
      </c>
      <c r="P15" s="12">
        <v>69.150000000000006</v>
      </c>
      <c r="Q15" s="12">
        <v>61.58</v>
      </c>
      <c r="R15" s="12">
        <v>105.94</v>
      </c>
      <c r="S15" s="12">
        <v>107.69</v>
      </c>
      <c r="T15" s="12">
        <v>92.38</v>
      </c>
      <c r="U15" s="12">
        <v>92.11</v>
      </c>
      <c r="V15" s="12">
        <v>72.56</v>
      </c>
      <c r="W15" s="12">
        <v>73.47</v>
      </c>
      <c r="X15" s="12">
        <v>62.44</v>
      </c>
      <c r="Y15" s="13">
        <v>65.3</v>
      </c>
      <c r="AA15" s="11" t="s">
        <v>23</v>
      </c>
      <c r="AB15" s="12">
        <v>78.040000000000006</v>
      </c>
      <c r="AC15" s="12">
        <v>14.4</v>
      </c>
      <c r="AD15" s="12">
        <v>16.97</v>
      </c>
      <c r="AE15" s="12">
        <v>23.79</v>
      </c>
      <c r="AF15" s="12">
        <v>29.42</v>
      </c>
      <c r="AG15" s="13">
        <v>27.99</v>
      </c>
    </row>
    <row r="16" spans="1:33" ht="14" thickTop="1" x14ac:dyDescent="0.15">
      <c r="A16" t="s">
        <v>80</v>
      </c>
      <c r="B16" s="32"/>
      <c r="C16" s="24"/>
      <c r="D16" s="24"/>
      <c r="E16" s="24"/>
      <c r="F16" s="24"/>
      <c r="G16" s="24"/>
      <c r="H16" s="24"/>
      <c r="I16" s="24"/>
      <c r="J16" s="24"/>
      <c r="K16" s="24"/>
      <c r="L16" s="24"/>
      <c r="M16" s="24"/>
      <c r="N16" s="62"/>
      <c r="O16" s="24"/>
      <c r="P16" s="24"/>
      <c r="Q16" s="24"/>
      <c r="R16" s="24"/>
      <c r="S16" s="24"/>
      <c r="T16" s="24"/>
      <c r="U16" s="24"/>
      <c r="V16" s="24"/>
      <c r="W16" s="24"/>
      <c r="X16" s="24"/>
      <c r="Y16" s="24"/>
      <c r="AA16" s="80" t="s">
        <v>120</v>
      </c>
    </row>
    <row r="17" spans="1:33" x14ac:dyDescent="0.15">
      <c r="B17" s="31" t="s">
        <v>90</v>
      </c>
      <c r="C17" s="5" t="str">
        <f>C2</f>
        <v>L100AC</v>
      </c>
      <c r="D17" s="5" t="str">
        <f t="shared" ref="D17:Y17" si="0">D2</f>
        <v>L110AC</v>
      </c>
      <c r="E17" s="5" t="str">
        <f t="shared" si="0"/>
        <v>L120AC</v>
      </c>
      <c r="F17" s="5" t="str">
        <f t="shared" si="0"/>
        <v>L130AC</v>
      </c>
      <c r="G17" s="5" t="str">
        <f t="shared" si="0"/>
        <v>L140AC</v>
      </c>
      <c r="H17" s="5" t="str">
        <f t="shared" si="0"/>
        <v>L150AC</v>
      </c>
      <c r="I17" s="5" t="str">
        <f t="shared" si="0"/>
        <v>L155AC</v>
      </c>
      <c r="J17" s="5" t="str">
        <f t="shared" si="0"/>
        <v>L160AC</v>
      </c>
      <c r="K17" s="5" t="str">
        <f t="shared" si="0"/>
        <v>L170AC</v>
      </c>
      <c r="L17" s="5" t="str">
        <f t="shared" si="0"/>
        <v>L200AC</v>
      </c>
      <c r="M17" s="5" t="str">
        <f t="shared" si="0"/>
        <v>L202AC</v>
      </c>
      <c r="N17" s="19" t="str">
        <f t="shared" si="0"/>
        <v>L302AC</v>
      </c>
      <c r="O17" s="5" t="str">
        <f t="shared" si="0"/>
        <v>L302BC</v>
      </c>
      <c r="P17" s="5" t="str">
        <f t="shared" si="0"/>
        <v>L304AC</v>
      </c>
      <c r="Q17" s="5" t="str">
        <f t="shared" si="0"/>
        <v>L304BC</v>
      </c>
      <c r="R17" s="5" t="str">
        <f t="shared" si="0"/>
        <v>L322A1</v>
      </c>
      <c r="S17" s="5" t="str">
        <f t="shared" si="0"/>
        <v>L322A2</v>
      </c>
      <c r="T17" s="5" t="str">
        <f t="shared" si="0"/>
        <v>L322B1</v>
      </c>
      <c r="U17" s="5" t="str">
        <f t="shared" si="0"/>
        <v>L322B2</v>
      </c>
      <c r="V17" s="5" t="str">
        <f t="shared" si="0"/>
        <v>L324A1</v>
      </c>
      <c r="W17" s="5" t="str">
        <f t="shared" si="0"/>
        <v>L324A2</v>
      </c>
      <c r="X17" s="5" t="str">
        <f t="shared" si="0"/>
        <v>L324B1</v>
      </c>
      <c r="Y17" s="5" t="str">
        <f t="shared" si="0"/>
        <v>L324B2</v>
      </c>
      <c r="AB17" s="5" t="str">
        <f t="shared" ref="AB17:AG17" si="1">AB2</f>
        <v>L165AC</v>
      </c>
      <c r="AC17" s="5" t="str">
        <f t="shared" si="1"/>
        <v>P100AC</v>
      </c>
      <c r="AD17" s="5" t="str">
        <f t="shared" si="1"/>
        <v>P105AC</v>
      </c>
      <c r="AE17" s="5" t="str">
        <f t="shared" si="1"/>
        <v>P110AC</v>
      </c>
      <c r="AF17" s="5" t="str">
        <f t="shared" si="1"/>
        <v>P140AC</v>
      </c>
      <c r="AG17" s="5" t="str">
        <f t="shared" si="1"/>
        <v>P150AC</v>
      </c>
    </row>
    <row r="18" spans="1:33" x14ac:dyDescent="0.15">
      <c r="A18">
        <v>1</v>
      </c>
      <c r="B18" s="30">
        <f>Season_Coeff!N4</f>
        <v>1</v>
      </c>
      <c r="C18" s="14">
        <f t="shared" ref="C18:C29" si="2">IF($B18*C3&gt;0,$B18*C3,"")</f>
        <v>13.38</v>
      </c>
      <c r="D18" s="14">
        <f t="shared" ref="D18:Y29" si="3">IF($B18*D3&gt;0,$B18*D3,"")</f>
        <v>17.309999999999999</v>
      </c>
      <c r="E18" s="14">
        <f t="shared" si="3"/>
        <v>10.94</v>
      </c>
      <c r="F18" s="14">
        <f t="shared" si="3"/>
        <v>9.4600000000000009</v>
      </c>
      <c r="G18" s="14">
        <f t="shared" si="3"/>
        <v>9.5500000000000007</v>
      </c>
      <c r="H18" s="14">
        <f t="shared" si="3"/>
        <v>11.39</v>
      </c>
      <c r="I18" s="14">
        <f t="shared" si="3"/>
        <v>11.5</v>
      </c>
      <c r="J18" s="14">
        <f t="shared" si="3"/>
        <v>14.11</v>
      </c>
      <c r="K18" s="14">
        <f t="shared" si="3"/>
        <v>15</v>
      </c>
      <c r="L18" s="14">
        <f t="shared" si="3"/>
        <v>28.72</v>
      </c>
      <c r="M18" s="14">
        <f t="shared" si="3"/>
        <v>29.22</v>
      </c>
      <c r="N18" s="20">
        <f t="shared" si="3"/>
        <v>14.96</v>
      </c>
      <c r="O18" s="14">
        <f t="shared" si="3"/>
        <v>13.92</v>
      </c>
      <c r="P18" s="14">
        <f t="shared" si="3"/>
        <v>12.72</v>
      </c>
      <c r="Q18" s="14">
        <f t="shared" si="3"/>
        <v>11.94</v>
      </c>
      <c r="R18" s="14">
        <f t="shared" si="3"/>
        <v>19.07</v>
      </c>
      <c r="S18" s="14">
        <f t="shared" si="3"/>
        <v>19.23</v>
      </c>
      <c r="T18" s="14">
        <f t="shared" si="3"/>
        <v>17.760000000000002</v>
      </c>
      <c r="U18" s="14">
        <f t="shared" si="3"/>
        <v>17.78</v>
      </c>
      <c r="V18" s="14">
        <f t="shared" si="3"/>
        <v>13.59</v>
      </c>
      <c r="W18" s="14">
        <f t="shared" si="3"/>
        <v>13.68</v>
      </c>
      <c r="X18" s="14">
        <f t="shared" si="3"/>
        <v>12.23</v>
      </c>
      <c r="Y18" s="14">
        <f t="shared" si="3"/>
        <v>12.41</v>
      </c>
      <c r="AB18" s="14">
        <f t="shared" ref="AB18:AG29" si="4">IF($B18*AB3&gt;0,$B18*AB3,"")</f>
        <v>14.9</v>
      </c>
      <c r="AC18" s="14">
        <f t="shared" si="4"/>
        <v>2.97</v>
      </c>
      <c r="AD18" s="14">
        <f t="shared" si="4"/>
        <v>3.01</v>
      </c>
      <c r="AE18" s="14">
        <f t="shared" si="4"/>
        <v>4.5599999999999996</v>
      </c>
      <c r="AF18" s="14">
        <f t="shared" si="4"/>
        <v>5.69</v>
      </c>
      <c r="AG18" s="14">
        <f t="shared" si="4"/>
        <v>6.09</v>
      </c>
    </row>
    <row r="19" spans="1:33" x14ac:dyDescent="0.15">
      <c r="A19">
        <v>2</v>
      </c>
      <c r="B19" s="30">
        <f>Season_Coeff!N5</f>
        <v>1</v>
      </c>
      <c r="C19" s="14">
        <f t="shared" si="2"/>
        <v>11.34</v>
      </c>
      <c r="D19" s="14">
        <f t="shared" ref="D19:R19" si="5">IF($B19*D4&gt;0,$B19*D4,"")</f>
        <v>14.77</v>
      </c>
      <c r="E19" s="14">
        <f t="shared" si="5"/>
        <v>9.26</v>
      </c>
      <c r="F19" s="14">
        <f t="shared" si="5"/>
        <v>8.0500000000000007</v>
      </c>
      <c r="G19" s="14">
        <f t="shared" si="5"/>
        <v>8.25</v>
      </c>
      <c r="H19" s="14">
        <f t="shared" si="5"/>
        <v>9.89</v>
      </c>
      <c r="I19" s="14">
        <f t="shared" si="5"/>
        <v>10.17</v>
      </c>
      <c r="J19" s="14">
        <f t="shared" si="5"/>
        <v>11.67</v>
      </c>
      <c r="K19" s="14">
        <f t="shared" si="5"/>
        <v>12.8</v>
      </c>
      <c r="L19" s="14">
        <f t="shared" si="5"/>
        <v>24.72</v>
      </c>
      <c r="M19" s="14">
        <f t="shared" si="5"/>
        <v>25.25</v>
      </c>
      <c r="N19" s="20">
        <f t="shared" si="5"/>
        <v>12.73</v>
      </c>
      <c r="O19" s="14">
        <f t="shared" si="5"/>
        <v>12.31</v>
      </c>
      <c r="P19" s="14">
        <f t="shared" si="5"/>
        <v>10.78</v>
      </c>
      <c r="Q19" s="14">
        <f t="shared" si="5"/>
        <v>10.46</v>
      </c>
      <c r="R19" s="14">
        <f t="shared" si="5"/>
        <v>16.28</v>
      </c>
      <c r="S19" s="14">
        <f t="shared" si="3"/>
        <v>16.46</v>
      </c>
      <c r="T19" s="14">
        <f t="shared" si="3"/>
        <v>15.43</v>
      </c>
      <c r="U19" s="14">
        <f t="shared" si="3"/>
        <v>15.46</v>
      </c>
      <c r="V19" s="14">
        <f t="shared" si="3"/>
        <v>11.52</v>
      </c>
      <c r="W19" s="14">
        <f t="shared" si="3"/>
        <v>11.62</v>
      </c>
      <c r="X19" s="14">
        <f t="shared" si="3"/>
        <v>10.58</v>
      </c>
      <c r="Y19" s="14">
        <f t="shared" si="3"/>
        <v>10.75</v>
      </c>
      <c r="AB19" s="14">
        <f t="shared" si="4"/>
        <v>12.38</v>
      </c>
      <c r="AC19" s="14">
        <f t="shared" si="4"/>
        <v>2.77</v>
      </c>
      <c r="AD19" s="14">
        <f t="shared" si="4"/>
        <v>2.95</v>
      </c>
      <c r="AE19" s="14">
        <f t="shared" si="4"/>
        <v>4.08</v>
      </c>
      <c r="AF19" s="14">
        <f t="shared" si="4"/>
        <v>4.95</v>
      </c>
      <c r="AG19" s="14">
        <f t="shared" si="4"/>
        <v>5.12</v>
      </c>
    </row>
    <row r="20" spans="1:33" x14ac:dyDescent="0.15">
      <c r="A20">
        <v>3</v>
      </c>
      <c r="B20" s="30">
        <f>Season_Coeff!N6</f>
        <v>1</v>
      </c>
      <c r="C20" s="14">
        <f t="shared" si="2"/>
        <v>10.35</v>
      </c>
      <c r="D20" s="14">
        <f t="shared" si="3"/>
        <v>13.7</v>
      </c>
      <c r="E20" s="14">
        <f t="shared" si="3"/>
        <v>8.3699999999999992</v>
      </c>
      <c r="F20" s="14">
        <f t="shared" si="3"/>
        <v>7.35</v>
      </c>
      <c r="G20" s="14">
        <f t="shared" si="3"/>
        <v>7.78</v>
      </c>
      <c r="H20" s="14">
        <f t="shared" si="3"/>
        <v>9.42</v>
      </c>
      <c r="I20" s="14">
        <f t="shared" si="3"/>
        <v>10.18</v>
      </c>
      <c r="J20" s="14">
        <f t="shared" si="3"/>
        <v>10.01</v>
      </c>
      <c r="K20" s="14">
        <f t="shared" si="3"/>
        <v>11.91</v>
      </c>
      <c r="L20" s="14">
        <f t="shared" si="3"/>
        <v>23.41</v>
      </c>
      <c r="M20" s="14">
        <f t="shared" si="3"/>
        <v>24.06</v>
      </c>
      <c r="N20" s="20">
        <f t="shared" si="3"/>
        <v>11.73</v>
      </c>
      <c r="O20" s="14">
        <f t="shared" si="3"/>
        <v>11.11</v>
      </c>
      <c r="P20" s="14">
        <f t="shared" si="3"/>
        <v>9.82</v>
      </c>
      <c r="Q20" s="14">
        <f t="shared" si="3"/>
        <v>9.35</v>
      </c>
      <c r="R20" s="14">
        <f t="shared" si="3"/>
        <v>15.1</v>
      </c>
      <c r="S20" s="14">
        <f t="shared" si="3"/>
        <v>15.31</v>
      </c>
      <c r="T20" s="14">
        <f t="shared" si="3"/>
        <v>14.13</v>
      </c>
      <c r="U20" s="14">
        <f t="shared" si="3"/>
        <v>14.14</v>
      </c>
      <c r="V20" s="14">
        <f t="shared" si="3"/>
        <v>10.48</v>
      </c>
      <c r="W20" s="14">
        <f t="shared" si="3"/>
        <v>10.59</v>
      </c>
      <c r="X20" s="14">
        <f t="shared" si="3"/>
        <v>9.6199999999999992</v>
      </c>
      <c r="Y20" s="14">
        <f t="shared" si="3"/>
        <v>9.85</v>
      </c>
      <c r="AB20" s="14">
        <f t="shared" si="4"/>
        <v>10.64</v>
      </c>
      <c r="AC20" s="14">
        <f t="shared" si="4"/>
        <v>2.57</v>
      </c>
      <c r="AD20" s="14">
        <f t="shared" si="4"/>
        <v>3.44</v>
      </c>
      <c r="AE20" s="14">
        <f t="shared" si="4"/>
        <v>3.83</v>
      </c>
      <c r="AF20" s="14">
        <f t="shared" si="4"/>
        <v>4.62</v>
      </c>
      <c r="AG20" s="14">
        <f t="shared" si="4"/>
        <v>4.26</v>
      </c>
    </row>
    <row r="21" spans="1:33" x14ac:dyDescent="0.15">
      <c r="A21">
        <v>4</v>
      </c>
      <c r="B21" s="30">
        <f>Season_Coeff!N7</f>
        <v>1</v>
      </c>
      <c r="C21" s="14">
        <f t="shared" si="2"/>
        <v>5.94</v>
      </c>
      <c r="D21" s="14">
        <f t="shared" si="3"/>
        <v>8.08</v>
      </c>
      <c r="E21" s="14">
        <f t="shared" si="3"/>
        <v>4.6900000000000004</v>
      </c>
      <c r="F21" s="14">
        <f t="shared" si="3"/>
        <v>4.07</v>
      </c>
      <c r="G21" s="14">
        <f t="shared" si="3"/>
        <v>4.5</v>
      </c>
      <c r="H21" s="14">
        <f t="shared" si="3"/>
        <v>5.86</v>
      </c>
      <c r="I21" s="14">
        <f t="shared" si="3"/>
        <v>6.59</v>
      </c>
      <c r="J21" s="14">
        <f t="shared" si="3"/>
        <v>5.4</v>
      </c>
      <c r="K21" s="14">
        <f t="shared" si="3"/>
        <v>7.22</v>
      </c>
      <c r="L21" s="14">
        <f t="shared" si="3"/>
        <v>14.4</v>
      </c>
      <c r="M21" s="14">
        <f t="shared" si="3"/>
        <v>14.93</v>
      </c>
      <c r="N21" s="20">
        <f t="shared" si="3"/>
        <v>6.88</v>
      </c>
      <c r="O21" s="14">
        <f t="shared" si="3"/>
        <v>6.09</v>
      </c>
      <c r="P21" s="14">
        <f t="shared" si="3"/>
        <v>5.66</v>
      </c>
      <c r="Q21" s="14">
        <f t="shared" si="3"/>
        <v>5.12</v>
      </c>
      <c r="R21" s="14">
        <f t="shared" si="3"/>
        <v>8.8800000000000008</v>
      </c>
      <c r="S21" s="14">
        <f t="shared" si="3"/>
        <v>9.1199999999999992</v>
      </c>
      <c r="T21" s="14">
        <f t="shared" si="3"/>
        <v>7.95</v>
      </c>
      <c r="U21" s="14">
        <f t="shared" si="3"/>
        <v>7.91</v>
      </c>
      <c r="V21" s="14">
        <f t="shared" si="3"/>
        <v>5.93</v>
      </c>
      <c r="W21" s="14">
        <f t="shared" si="3"/>
        <v>6.04</v>
      </c>
      <c r="X21" s="14">
        <f t="shared" si="3"/>
        <v>5.45</v>
      </c>
      <c r="Y21" s="14">
        <f t="shared" si="3"/>
        <v>5.69</v>
      </c>
      <c r="AB21" s="14">
        <f t="shared" si="4"/>
        <v>5.69</v>
      </c>
      <c r="AC21" s="14">
        <f t="shared" si="4"/>
        <v>1.43</v>
      </c>
      <c r="AD21" s="14">
        <f t="shared" si="4"/>
        <v>2.4</v>
      </c>
      <c r="AE21" s="14">
        <f t="shared" si="4"/>
        <v>2.25</v>
      </c>
      <c r="AF21" s="14">
        <f t="shared" si="4"/>
        <v>2.46</v>
      </c>
      <c r="AG21" s="14">
        <f t="shared" si="4"/>
        <v>1.89</v>
      </c>
    </row>
    <row r="22" spans="1:33" x14ac:dyDescent="0.15">
      <c r="A22">
        <v>5</v>
      </c>
      <c r="B22" s="30">
        <f>Season_Coeff!N8</f>
        <v>1</v>
      </c>
      <c r="C22" s="14">
        <f t="shared" si="2"/>
        <v>2.81</v>
      </c>
      <c r="D22" s="14">
        <f t="shared" si="3"/>
        <v>4.08</v>
      </c>
      <c r="E22" s="14">
        <f t="shared" si="3"/>
        <v>2.0699999999999998</v>
      </c>
      <c r="F22" s="14">
        <f t="shared" si="3"/>
        <v>1.74</v>
      </c>
      <c r="G22" s="14">
        <f t="shared" si="3"/>
        <v>2.0299999999999998</v>
      </c>
      <c r="H22" s="14">
        <f t="shared" si="3"/>
        <v>2.96</v>
      </c>
      <c r="I22" s="14">
        <f t="shared" si="3"/>
        <v>3.23</v>
      </c>
      <c r="J22" s="14">
        <f t="shared" si="3"/>
        <v>2.52</v>
      </c>
      <c r="K22" s="14">
        <f t="shared" si="3"/>
        <v>3.84</v>
      </c>
      <c r="L22" s="14">
        <f t="shared" si="3"/>
        <v>7.98</v>
      </c>
      <c r="M22" s="14">
        <f t="shared" si="3"/>
        <v>8.31</v>
      </c>
      <c r="N22" s="20">
        <f t="shared" si="3"/>
        <v>3.45</v>
      </c>
      <c r="O22" s="14">
        <f t="shared" si="3"/>
        <v>2.2999999999999998</v>
      </c>
      <c r="P22" s="14">
        <f t="shared" si="3"/>
        <v>2.73</v>
      </c>
      <c r="Q22" s="14">
        <f t="shared" si="3"/>
        <v>1.86</v>
      </c>
      <c r="R22" s="14">
        <f t="shared" si="3"/>
        <v>4.4400000000000004</v>
      </c>
      <c r="S22" s="14">
        <f t="shared" si="3"/>
        <v>4.62</v>
      </c>
      <c r="T22" s="14">
        <f t="shared" si="3"/>
        <v>3.27</v>
      </c>
      <c r="U22" s="14">
        <f t="shared" si="3"/>
        <v>3.2</v>
      </c>
      <c r="V22" s="14">
        <f t="shared" si="3"/>
        <v>2.68</v>
      </c>
      <c r="W22" s="14">
        <f t="shared" si="3"/>
        <v>2.77</v>
      </c>
      <c r="X22" s="14">
        <f t="shared" si="3"/>
        <v>2.2400000000000002</v>
      </c>
      <c r="Y22" s="14">
        <f t="shared" si="3"/>
        <v>2.54</v>
      </c>
      <c r="AB22" s="14">
        <f t="shared" si="4"/>
        <v>2.66</v>
      </c>
      <c r="AC22" s="14">
        <f t="shared" si="4"/>
        <v>0.39</v>
      </c>
      <c r="AD22" s="14">
        <f t="shared" si="4"/>
        <v>0.72</v>
      </c>
      <c r="AE22" s="14">
        <f t="shared" si="4"/>
        <v>0.88</v>
      </c>
      <c r="AF22" s="14">
        <f t="shared" si="4"/>
        <v>0.81</v>
      </c>
      <c r="AG22" s="14">
        <f t="shared" si="4"/>
        <v>0.43</v>
      </c>
    </row>
    <row r="23" spans="1:33" x14ac:dyDescent="0.15">
      <c r="A23">
        <v>6</v>
      </c>
      <c r="B23" s="30">
        <f>Season_Coeff!N9</f>
        <v>1</v>
      </c>
      <c r="C23" s="14">
        <f t="shared" si="2"/>
        <v>0.83</v>
      </c>
      <c r="D23" s="14">
        <f t="shared" si="3"/>
        <v>1.37</v>
      </c>
      <c r="E23" s="14">
        <f t="shared" si="3"/>
        <v>0.54</v>
      </c>
      <c r="F23" s="14">
        <f t="shared" si="3"/>
        <v>0.44</v>
      </c>
      <c r="G23" s="14">
        <f t="shared" si="3"/>
        <v>0.53</v>
      </c>
      <c r="H23" s="14">
        <f t="shared" si="3"/>
        <v>0.92</v>
      </c>
      <c r="I23" s="14">
        <f t="shared" si="3"/>
        <v>0.99</v>
      </c>
      <c r="J23" s="14">
        <f t="shared" si="3"/>
        <v>0.72</v>
      </c>
      <c r="K23" s="14">
        <f t="shared" si="3"/>
        <v>1.34</v>
      </c>
      <c r="L23" s="14">
        <f t="shared" si="3"/>
        <v>3.24</v>
      </c>
      <c r="M23" s="14">
        <f t="shared" si="3"/>
        <v>3.38</v>
      </c>
      <c r="N23" s="20">
        <f t="shared" si="3"/>
        <v>1.1599999999999999</v>
      </c>
      <c r="O23" s="14">
        <f t="shared" si="3"/>
        <v>0.48</v>
      </c>
      <c r="P23" s="14">
        <f t="shared" si="3"/>
        <v>0.85</v>
      </c>
      <c r="Q23" s="14">
        <f t="shared" si="3"/>
        <v>0.38</v>
      </c>
      <c r="R23" s="14">
        <f t="shared" si="3"/>
        <v>1.43</v>
      </c>
      <c r="S23" s="14">
        <f t="shared" si="3"/>
        <v>1.5</v>
      </c>
      <c r="T23" s="14">
        <f t="shared" si="3"/>
        <v>0.72</v>
      </c>
      <c r="U23" s="14">
        <f t="shared" si="3"/>
        <v>0.7</v>
      </c>
      <c r="V23" s="14">
        <f t="shared" si="3"/>
        <v>0.72</v>
      </c>
      <c r="W23" s="14">
        <f t="shared" si="3"/>
        <v>0.75</v>
      </c>
      <c r="X23" s="14">
        <f t="shared" si="3"/>
        <v>0.5</v>
      </c>
      <c r="Y23" s="14">
        <f t="shared" si="3"/>
        <v>0.67</v>
      </c>
      <c r="AB23" s="14">
        <f t="shared" si="4"/>
        <v>0.77</v>
      </c>
      <c r="AC23" s="14">
        <f t="shared" si="4"/>
        <v>0.05</v>
      </c>
      <c r="AD23" s="14">
        <f t="shared" si="4"/>
        <v>0.1</v>
      </c>
      <c r="AE23" s="14">
        <f t="shared" si="4"/>
        <v>0.2</v>
      </c>
      <c r="AF23" s="14">
        <f t="shared" si="4"/>
        <v>0.14000000000000001</v>
      </c>
      <c r="AG23" s="14">
        <f t="shared" si="4"/>
        <v>0.04</v>
      </c>
    </row>
    <row r="24" spans="1:33" x14ac:dyDescent="0.15">
      <c r="A24">
        <v>7</v>
      </c>
      <c r="B24" s="30">
        <f>Season_Coeff!N10</f>
        <v>1</v>
      </c>
      <c r="C24" s="14">
        <f t="shared" si="2"/>
        <v>0.09</v>
      </c>
      <c r="D24" s="14">
        <f t="shared" si="3"/>
        <v>0.25</v>
      </c>
      <c r="E24" s="14">
        <f t="shared" si="3"/>
        <v>0.03</v>
      </c>
      <c r="F24" s="14">
        <f t="shared" si="3"/>
        <v>0.02</v>
      </c>
      <c r="G24" s="14">
        <f t="shared" si="3"/>
        <v>0.02</v>
      </c>
      <c r="H24" s="14">
        <f t="shared" si="3"/>
        <v>0.1</v>
      </c>
      <c r="I24" s="14">
        <f t="shared" si="3"/>
        <v>0.12</v>
      </c>
      <c r="J24" s="14">
        <f t="shared" si="3"/>
        <v>0.08</v>
      </c>
      <c r="K24" s="14">
        <f t="shared" si="3"/>
        <v>0.31</v>
      </c>
      <c r="L24" s="14">
        <f t="shared" si="3"/>
        <v>0.99</v>
      </c>
      <c r="M24" s="14">
        <f t="shared" si="3"/>
        <v>1.05</v>
      </c>
      <c r="N24" s="20">
        <f t="shared" si="3"/>
        <v>0.21</v>
      </c>
      <c r="O24" s="14" t="str">
        <f t="shared" si="3"/>
        <v/>
      </c>
      <c r="P24" s="14">
        <f t="shared" si="3"/>
        <v>0.11</v>
      </c>
      <c r="Q24" s="14" t="str">
        <f t="shared" si="3"/>
        <v/>
      </c>
      <c r="R24" s="14">
        <f t="shared" si="3"/>
        <v>0.22</v>
      </c>
      <c r="S24" s="14">
        <f t="shared" si="3"/>
        <v>0.25</v>
      </c>
      <c r="T24" s="14" t="str">
        <f t="shared" si="3"/>
        <v/>
      </c>
      <c r="U24" s="14" t="str">
        <f t="shared" si="3"/>
        <v/>
      </c>
      <c r="V24" s="14">
        <f t="shared" si="3"/>
        <v>0.05</v>
      </c>
      <c r="W24" s="14">
        <f t="shared" si="3"/>
        <v>0.05</v>
      </c>
      <c r="X24" s="14" t="str">
        <f t="shared" si="3"/>
        <v/>
      </c>
      <c r="Y24" s="14">
        <f t="shared" si="3"/>
        <v>0.02</v>
      </c>
      <c r="AB24" s="14">
        <f t="shared" si="4"/>
        <v>0.09</v>
      </c>
      <c r="AC24" s="14" t="str">
        <f t="shared" si="4"/>
        <v/>
      </c>
      <c r="AD24" s="14" t="str">
        <f t="shared" si="4"/>
        <v/>
      </c>
      <c r="AE24" s="14" t="str">
        <f t="shared" si="4"/>
        <v/>
      </c>
      <c r="AF24" s="14" t="str">
        <f t="shared" si="4"/>
        <v/>
      </c>
      <c r="AG24" s="14" t="str">
        <f t="shared" si="4"/>
        <v/>
      </c>
    </row>
    <row r="25" spans="1:33" x14ac:dyDescent="0.15">
      <c r="A25">
        <v>8</v>
      </c>
      <c r="B25" s="30">
        <f>Season_Coeff!N11</f>
        <v>1</v>
      </c>
      <c r="C25" s="14">
        <f t="shared" si="2"/>
        <v>0.19</v>
      </c>
      <c r="D25" s="14">
        <f t="shared" si="3"/>
        <v>0.42</v>
      </c>
      <c r="E25" s="14">
        <f t="shared" si="3"/>
        <v>0.08</v>
      </c>
      <c r="F25" s="14">
        <f t="shared" si="3"/>
        <v>0.06</v>
      </c>
      <c r="G25" s="14">
        <f t="shared" si="3"/>
        <v>0.06</v>
      </c>
      <c r="H25" s="14">
        <f t="shared" si="3"/>
        <v>0.19</v>
      </c>
      <c r="I25" s="14">
        <f t="shared" si="3"/>
        <v>0.24</v>
      </c>
      <c r="J25" s="14">
        <f t="shared" si="3"/>
        <v>0.16</v>
      </c>
      <c r="K25" s="14">
        <f t="shared" si="3"/>
        <v>0.51</v>
      </c>
      <c r="L25" s="14">
        <f t="shared" si="3"/>
        <v>1.5</v>
      </c>
      <c r="M25" s="14">
        <f t="shared" si="3"/>
        <v>1.57</v>
      </c>
      <c r="N25" s="20">
        <f t="shared" si="3"/>
        <v>0.35</v>
      </c>
      <c r="O25" s="14" t="str">
        <f t="shared" si="3"/>
        <v/>
      </c>
      <c r="P25" s="14">
        <f t="shared" si="3"/>
        <v>0.21</v>
      </c>
      <c r="Q25" s="14" t="str">
        <f t="shared" si="3"/>
        <v/>
      </c>
      <c r="R25" s="14">
        <f t="shared" si="3"/>
        <v>0.39</v>
      </c>
      <c r="S25" s="14">
        <f t="shared" si="3"/>
        <v>0.44</v>
      </c>
      <c r="T25" s="14" t="str">
        <f t="shared" si="3"/>
        <v/>
      </c>
      <c r="U25" s="14" t="str">
        <f t="shared" si="3"/>
        <v/>
      </c>
      <c r="V25" s="14">
        <f t="shared" si="3"/>
        <v>0.12</v>
      </c>
      <c r="W25" s="14">
        <f t="shared" si="3"/>
        <v>0.13</v>
      </c>
      <c r="X25" s="14" t="str">
        <f t="shared" si="3"/>
        <v/>
      </c>
      <c r="Y25" s="14">
        <f t="shared" si="3"/>
        <v>0.06</v>
      </c>
      <c r="AB25" s="14">
        <f t="shared" si="4"/>
        <v>0.18</v>
      </c>
      <c r="AC25" s="14" t="str">
        <f t="shared" si="4"/>
        <v/>
      </c>
      <c r="AD25" s="14" t="str">
        <f t="shared" si="4"/>
        <v/>
      </c>
      <c r="AE25" s="14" t="str">
        <f t="shared" si="4"/>
        <v/>
      </c>
      <c r="AF25" s="14" t="str">
        <f t="shared" si="4"/>
        <v/>
      </c>
      <c r="AG25" s="14" t="str">
        <f t="shared" si="4"/>
        <v/>
      </c>
    </row>
    <row r="26" spans="1:33" x14ac:dyDescent="0.15">
      <c r="A26">
        <v>9</v>
      </c>
      <c r="B26" s="30">
        <f>Season_Coeff!N12</f>
        <v>1</v>
      </c>
      <c r="C26" s="14">
        <f t="shared" si="2"/>
        <v>1.47</v>
      </c>
      <c r="D26" s="14">
        <f t="shared" si="3"/>
        <v>2.23</v>
      </c>
      <c r="E26" s="14">
        <f t="shared" si="3"/>
        <v>0.98</v>
      </c>
      <c r="F26" s="14">
        <f t="shared" si="3"/>
        <v>0.78</v>
      </c>
      <c r="G26" s="14">
        <f t="shared" si="3"/>
        <v>0.93</v>
      </c>
      <c r="H26" s="14">
        <f t="shared" si="3"/>
        <v>1.31</v>
      </c>
      <c r="I26" s="14">
        <f t="shared" si="3"/>
        <v>1.5</v>
      </c>
      <c r="J26" s="14">
        <f t="shared" si="3"/>
        <v>1.39</v>
      </c>
      <c r="K26" s="14">
        <f t="shared" si="3"/>
        <v>2.19</v>
      </c>
      <c r="L26" s="14">
        <f t="shared" si="3"/>
        <v>4.7</v>
      </c>
      <c r="M26" s="14">
        <f t="shared" si="3"/>
        <v>4.8499999999999996</v>
      </c>
      <c r="N26" s="20">
        <f t="shared" si="3"/>
        <v>1.91</v>
      </c>
      <c r="O26" s="14">
        <f t="shared" si="3"/>
        <v>0.64</v>
      </c>
      <c r="P26" s="14">
        <f t="shared" si="3"/>
        <v>1.47</v>
      </c>
      <c r="Q26" s="14">
        <f t="shared" si="3"/>
        <v>0.39</v>
      </c>
      <c r="R26" s="14">
        <f t="shared" si="3"/>
        <v>2.38</v>
      </c>
      <c r="S26" s="14">
        <f t="shared" si="3"/>
        <v>2.4500000000000002</v>
      </c>
      <c r="T26" s="14">
        <f t="shared" si="3"/>
        <v>0.63</v>
      </c>
      <c r="U26" s="14">
        <f t="shared" si="3"/>
        <v>0.61</v>
      </c>
      <c r="V26" s="14">
        <f t="shared" si="3"/>
        <v>1.3</v>
      </c>
      <c r="W26" s="14">
        <f t="shared" si="3"/>
        <v>1.35</v>
      </c>
      <c r="X26" s="14">
        <f t="shared" si="3"/>
        <v>0.36</v>
      </c>
      <c r="Y26" s="14">
        <f t="shared" si="3"/>
        <v>0.85</v>
      </c>
      <c r="AB26" s="14">
        <f t="shared" si="4"/>
        <v>1.48</v>
      </c>
      <c r="AC26" s="14" t="str">
        <f t="shared" si="4"/>
        <v/>
      </c>
      <c r="AD26" s="14" t="str">
        <f t="shared" si="4"/>
        <v/>
      </c>
      <c r="AE26" s="14">
        <f t="shared" si="4"/>
        <v>0.14000000000000001</v>
      </c>
      <c r="AF26" s="14">
        <f t="shared" si="4"/>
        <v>0.13</v>
      </c>
      <c r="AG26" s="14">
        <f t="shared" si="4"/>
        <v>0.01</v>
      </c>
    </row>
    <row r="27" spans="1:33" x14ac:dyDescent="0.15">
      <c r="A27">
        <v>10</v>
      </c>
      <c r="B27" s="30">
        <f>Season_Coeff!N13</f>
        <v>1</v>
      </c>
      <c r="C27" s="14">
        <f t="shared" si="2"/>
        <v>4.0999999999999996</v>
      </c>
      <c r="D27" s="14">
        <f t="shared" si="3"/>
        <v>5.73</v>
      </c>
      <c r="E27" s="14">
        <f t="shared" si="3"/>
        <v>3.07</v>
      </c>
      <c r="F27" s="14">
        <f t="shared" si="3"/>
        <v>2.6</v>
      </c>
      <c r="G27" s="14">
        <f t="shared" si="3"/>
        <v>2.98</v>
      </c>
      <c r="H27" s="14">
        <f t="shared" si="3"/>
        <v>3.45</v>
      </c>
      <c r="I27" s="14">
        <f t="shared" si="3"/>
        <v>3.66</v>
      </c>
      <c r="J27" s="14">
        <f t="shared" si="3"/>
        <v>4.1500000000000004</v>
      </c>
      <c r="K27" s="14">
        <f t="shared" si="3"/>
        <v>5.28</v>
      </c>
      <c r="L27" s="14">
        <f t="shared" si="3"/>
        <v>10.62</v>
      </c>
      <c r="M27" s="14">
        <f t="shared" si="3"/>
        <v>10.91</v>
      </c>
      <c r="N27" s="20">
        <f t="shared" si="3"/>
        <v>4.91</v>
      </c>
      <c r="O27" s="14">
        <f t="shared" si="3"/>
        <v>3.37</v>
      </c>
      <c r="P27" s="14">
        <f t="shared" si="3"/>
        <v>3.99</v>
      </c>
      <c r="Q27" s="14">
        <f t="shared" si="3"/>
        <v>2.68</v>
      </c>
      <c r="R27" s="14">
        <f t="shared" si="3"/>
        <v>6.23</v>
      </c>
      <c r="S27" s="14">
        <f t="shared" si="3"/>
        <v>6.38</v>
      </c>
      <c r="T27" s="14">
        <f t="shared" si="3"/>
        <v>4.04</v>
      </c>
      <c r="U27" s="14">
        <f t="shared" si="3"/>
        <v>3.92</v>
      </c>
      <c r="V27" s="14">
        <f t="shared" si="3"/>
        <v>3.95</v>
      </c>
      <c r="W27" s="14">
        <f t="shared" si="3"/>
        <v>4.04</v>
      </c>
      <c r="X27" s="14">
        <f t="shared" si="3"/>
        <v>2.48</v>
      </c>
      <c r="Y27" s="14">
        <f t="shared" si="3"/>
        <v>3</v>
      </c>
      <c r="AB27" s="14">
        <f t="shared" si="4"/>
        <v>4.4800000000000004</v>
      </c>
      <c r="AC27" s="14">
        <f t="shared" si="4"/>
        <v>0.23</v>
      </c>
      <c r="AD27" s="14">
        <f t="shared" si="4"/>
        <v>0.28000000000000003</v>
      </c>
      <c r="AE27" s="14">
        <f t="shared" si="4"/>
        <v>0.77</v>
      </c>
      <c r="AF27" s="14">
        <f t="shared" si="4"/>
        <v>1.32</v>
      </c>
      <c r="AG27" s="14">
        <f t="shared" si="4"/>
        <v>0.66</v>
      </c>
    </row>
    <row r="28" spans="1:33" x14ac:dyDescent="0.15">
      <c r="A28">
        <v>11</v>
      </c>
      <c r="B28" s="30">
        <f>Season_Coeff!N14</f>
        <v>1</v>
      </c>
      <c r="C28" s="14">
        <f t="shared" si="2"/>
        <v>9.51</v>
      </c>
      <c r="D28" s="14">
        <f t="shared" si="3"/>
        <v>12.55</v>
      </c>
      <c r="E28" s="14">
        <f t="shared" si="3"/>
        <v>7.67</v>
      </c>
      <c r="F28" s="14">
        <f t="shared" si="3"/>
        <v>6.7</v>
      </c>
      <c r="G28" s="14">
        <f t="shared" si="3"/>
        <v>7.09</v>
      </c>
      <c r="H28" s="14">
        <f t="shared" si="3"/>
        <v>7.95</v>
      </c>
      <c r="I28" s="14">
        <f t="shared" si="3"/>
        <v>8.08</v>
      </c>
      <c r="J28" s="14">
        <f t="shared" si="3"/>
        <v>10.11</v>
      </c>
      <c r="K28" s="14">
        <f t="shared" si="3"/>
        <v>11.04</v>
      </c>
      <c r="L28" s="14">
        <f t="shared" si="3"/>
        <v>21.44</v>
      </c>
      <c r="M28" s="14">
        <f t="shared" si="3"/>
        <v>21.94</v>
      </c>
      <c r="N28" s="20">
        <f t="shared" si="3"/>
        <v>10.77</v>
      </c>
      <c r="O28" s="14">
        <f t="shared" si="3"/>
        <v>9.83</v>
      </c>
      <c r="P28" s="14">
        <f t="shared" si="3"/>
        <v>9.0399999999999991</v>
      </c>
      <c r="Q28" s="14">
        <f t="shared" si="3"/>
        <v>8.2200000000000006</v>
      </c>
      <c r="R28" s="14">
        <f t="shared" si="3"/>
        <v>13.84</v>
      </c>
      <c r="S28" s="14">
        <f t="shared" si="3"/>
        <v>14.07</v>
      </c>
      <c r="T28" s="14">
        <f t="shared" si="3"/>
        <v>12.18</v>
      </c>
      <c r="U28" s="14">
        <f t="shared" si="3"/>
        <v>12.14</v>
      </c>
      <c r="V28" s="14">
        <f t="shared" si="3"/>
        <v>9.64</v>
      </c>
      <c r="W28" s="14">
        <f t="shared" si="3"/>
        <v>9.76</v>
      </c>
      <c r="X28" s="14">
        <f t="shared" si="3"/>
        <v>7.94</v>
      </c>
      <c r="Y28" s="14">
        <f t="shared" si="3"/>
        <v>8.17</v>
      </c>
      <c r="AB28" s="14">
        <f t="shared" si="4"/>
        <v>10.87</v>
      </c>
      <c r="AC28" s="14">
        <f t="shared" si="4"/>
        <v>1.29</v>
      </c>
      <c r="AD28" s="14">
        <f t="shared" si="4"/>
        <v>1.33</v>
      </c>
      <c r="AE28" s="14">
        <f t="shared" si="4"/>
        <v>2.79</v>
      </c>
      <c r="AF28" s="14">
        <f t="shared" si="4"/>
        <v>4.13</v>
      </c>
      <c r="AG28" s="14">
        <f t="shared" si="4"/>
        <v>3.85</v>
      </c>
    </row>
    <row r="29" spans="1:33" x14ac:dyDescent="0.15">
      <c r="A29">
        <v>12</v>
      </c>
      <c r="B29" s="30">
        <f>Season_Coeff!N15</f>
        <v>1</v>
      </c>
      <c r="C29" s="14">
        <f t="shared" si="2"/>
        <v>12.38</v>
      </c>
      <c r="D29" s="14">
        <f t="shared" si="3"/>
        <v>16.04</v>
      </c>
      <c r="E29" s="14">
        <f t="shared" si="3"/>
        <v>10.119999999999999</v>
      </c>
      <c r="F29" s="14">
        <f t="shared" si="3"/>
        <v>8.7100000000000009</v>
      </c>
      <c r="G29" s="14">
        <f t="shared" si="3"/>
        <v>8.76</v>
      </c>
      <c r="H29" s="14">
        <f t="shared" si="3"/>
        <v>10.59</v>
      </c>
      <c r="I29" s="14">
        <f t="shared" si="3"/>
        <v>10.64</v>
      </c>
      <c r="J29" s="14">
        <f t="shared" si="3"/>
        <v>13.19</v>
      </c>
      <c r="K29" s="14">
        <f t="shared" si="3"/>
        <v>14.02</v>
      </c>
      <c r="L29" s="14">
        <f t="shared" si="3"/>
        <v>26.62</v>
      </c>
      <c r="M29" s="14">
        <f t="shared" si="3"/>
        <v>27.08</v>
      </c>
      <c r="N29" s="20">
        <f t="shared" si="3"/>
        <v>13.86</v>
      </c>
      <c r="O29" s="14">
        <f t="shared" si="3"/>
        <v>13.05</v>
      </c>
      <c r="P29" s="14">
        <f t="shared" si="3"/>
        <v>11.78</v>
      </c>
      <c r="Q29" s="14">
        <f t="shared" si="3"/>
        <v>11.19</v>
      </c>
      <c r="R29" s="14">
        <f t="shared" si="3"/>
        <v>17.68</v>
      </c>
      <c r="S29" s="14">
        <f t="shared" si="3"/>
        <v>17.850000000000001</v>
      </c>
      <c r="T29" s="14">
        <f t="shared" si="3"/>
        <v>16.28</v>
      </c>
      <c r="U29" s="14">
        <f t="shared" si="3"/>
        <v>16.239999999999998</v>
      </c>
      <c r="V29" s="14">
        <f t="shared" si="3"/>
        <v>12.6</v>
      </c>
      <c r="W29" s="14">
        <f t="shared" si="3"/>
        <v>12.69</v>
      </c>
      <c r="X29" s="14">
        <f t="shared" si="3"/>
        <v>11.05</v>
      </c>
      <c r="Y29" s="14">
        <f t="shared" si="3"/>
        <v>11.29</v>
      </c>
      <c r="AB29" s="14">
        <f t="shared" si="4"/>
        <v>13.91</v>
      </c>
      <c r="AC29" s="14">
        <f t="shared" si="4"/>
        <v>2.7</v>
      </c>
      <c r="AD29" s="14">
        <f t="shared" si="4"/>
        <v>2.73</v>
      </c>
      <c r="AE29" s="14">
        <f t="shared" si="4"/>
        <v>4.28</v>
      </c>
      <c r="AF29" s="14">
        <f t="shared" si="4"/>
        <v>5.17</v>
      </c>
      <c r="AG29" s="14">
        <f t="shared" si="4"/>
        <v>5.66</v>
      </c>
    </row>
    <row r="30" spans="1:33" x14ac:dyDescent="0.15">
      <c r="B30" s="33" t="s">
        <v>23</v>
      </c>
      <c r="C30" s="33">
        <f>SUM(C18:C29)</f>
        <v>72.39</v>
      </c>
      <c r="D30" s="33">
        <f t="shared" ref="D30:Y30" si="6">SUM(D18:D29)</f>
        <v>96.53</v>
      </c>
      <c r="E30" s="33">
        <f t="shared" si="6"/>
        <v>57.819999999999993</v>
      </c>
      <c r="F30" s="33">
        <f t="shared" si="6"/>
        <v>49.980000000000004</v>
      </c>
      <c r="G30" s="33">
        <f t="shared" si="6"/>
        <v>52.48</v>
      </c>
      <c r="H30" s="33">
        <f t="shared" si="6"/>
        <v>64.030000000000015</v>
      </c>
      <c r="I30" s="33">
        <f t="shared" si="6"/>
        <v>66.899999999999991</v>
      </c>
      <c r="J30" s="33">
        <f t="shared" si="6"/>
        <v>73.509999999999991</v>
      </c>
      <c r="K30" s="33">
        <f t="shared" si="6"/>
        <v>85.46</v>
      </c>
      <c r="L30" s="33">
        <f t="shared" si="6"/>
        <v>168.34</v>
      </c>
      <c r="M30" s="33">
        <f t="shared" si="6"/>
        <v>172.55</v>
      </c>
      <c r="N30" s="64">
        <f t="shared" si="6"/>
        <v>82.92</v>
      </c>
      <c r="O30" s="33">
        <f t="shared" si="6"/>
        <v>73.099999999999994</v>
      </c>
      <c r="P30" s="33">
        <f t="shared" si="6"/>
        <v>69.16</v>
      </c>
      <c r="Q30" s="33">
        <f t="shared" si="6"/>
        <v>61.589999999999996</v>
      </c>
      <c r="R30" s="33">
        <f t="shared" si="6"/>
        <v>105.94</v>
      </c>
      <c r="S30" s="33">
        <f t="shared" si="6"/>
        <v>107.67999999999998</v>
      </c>
      <c r="T30" s="33">
        <f t="shared" si="6"/>
        <v>92.390000000000015</v>
      </c>
      <c r="U30" s="33">
        <f t="shared" si="6"/>
        <v>92.100000000000009</v>
      </c>
      <c r="V30" s="33">
        <f t="shared" si="6"/>
        <v>72.58</v>
      </c>
      <c r="W30" s="33">
        <f t="shared" si="6"/>
        <v>73.47</v>
      </c>
      <c r="X30" s="33">
        <f t="shared" si="6"/>
        <v>62.45</v>
      </c>
      <c r="Y30" s="33">
        <f t="shared" si="6"/>
        <v>65.300000000000011</v>
      </c>
      <c r="AB30" s="33">
        <f t="shared" ref="AB30:AG30" si="7">SUM(AB18:AB29)</f>
        <v>78.05</v>
      </c>
      <c r="AC30" s="33">
        <f t="shared" si="7"/>
        <v>14.400000000000002</v>
      </c>
      <c r="AD30" s="33">
        <f t="shared" si="7"/>
        <v>16.96</v>
      </c>
      <c r="AE30" s="33">
        <f t="shared" si="7"/>
        <v>23.78</v>
      </c>
      <c r="AF30" s="33">
        <f t="shared" si="7"/>
        <v>29.42</v>
      </c>
      <c r="AG30" s="33">
        <f t="shared" si="7"/>
        <v>28.01</v>
      </c>
    </row>
  </sheetData>
  <mergeCells count="1">
    <mergeCell ref="AA1:AG1"/>
  </mergeCells>
  <phoneticPr fontId="0" type="noConversion"/>
  <pageMargins left="0.75" right="0.75" top="1" bottom="1" header="0.5" footer="0.5"/>
  <pageSetup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0"/>
  <sheetViews>
    <sheetView workbookViewId="0"/>
  </sheetViews>
  <sheetFormatPr baseColWidth="10" defaultColWidth="8.83203125" defaultRowHeight="13" x14ac:dyDescent="0.15"/>
  <cols>
    <col min="1" max="1" width="3.6640625" customWidth="1"/>
    <col min="2" max="15" width="8.83203125" customWidth="1"/>
    <col min="16" max="16" width="11.83203125" customWidth="1"/>
    <col min="17" max="17" width="12" customWidth="1"/>
    <col min="18" max="18" width="12.33203125" customWidth="1"/>
    <col min="19" max="19" width="12" customWidth="1"/>
    <col min="20" max="20" width="12.1640625" customWidth="1"/>
    <col min="21" max="21" width="11.83203125" customWidth="1"/>
  </cols>
  <sheetData>
    <row r="1" spans="1:21" ht="14" thickTop="1" x14ac:dyDescent="0.15">
      <c r="B1" s="21" t="s">
        <v>171</v>
      </c>
      <c r="C1" s="22"/>
      <c r="D1" s="22"/>
      <c r="E1" s="22"/>
      <c r="F1" s="22"/>
      <c r="G1" s="22"/>
      <c r="H1" s="22"/>
      <c r="I1" s="22"/>
      <c r="J1" s="22"/>
      <c r="K1" s="22"/>
      <c r="L1" s="22"/>
      <c r="M1" s="23"/>
      <c r="O1" s="169" t="s">
        <v>172</v>
      </c>
      <c r="P1" s="170"/>
      <c r="Q1" s="170"/>
      <c r="R1" s="170"/>
      <c r="S1" s="170"/>
      <c r="T1" s="170"/>
      <c r="U1" s="171"/>
    </row>
    <row r="2" spans="1:21" ht="14" thickBot="1" x14ac:dyDescent="0.2">
      <c r="B2" s="2"/>
      <c r="C2" s="3" t="s">
        <v>36</v>
      </c>
      <c r="D2" s="3" t="s">
        <v>37</v>
      </c>
      <c r="E2" s="3" t="s">
        <v>38</v>
      </c>
      <c r="F2" s="3" t="s">
        <v>39</v>
      </c>
      <c r="G2" s="3" t="s">
        <v>40</v>
      </c>
      <c r="H2" s="3" t="s">
        <v>41</v>
      </c>
      <c r="I2" s="3" t="s">
        <v>42</v>
      </c>
      <c r="J2" s="3" t="s">
        <v>43</v>
      </c>
      <c r="K2" s="3" t="s">
        <v>44</v>
      </c>
      <c r="L2" s="3" t="s">
        <v>45</v>
      </c>
      <c r="M2" s="4" t="s">
        <v>46</v>
      </c>
      <c r="O2" s="71"/>
      <c r="P2" s="72" t="s">
        <v>119</v>
      </c>
      <c r="Q2" s="72" t="s">
        <v>114</v>
      </c>
      <c r="R2" s="72" t="s">
        <v>115</v>
      </c>
      <c r="S2" s="72" t="s">
        <v>116</v>
      </c>
      <c r="T2" s="72" t="s">
        <v>117</v>
      </c>
      <c r="U2" s="73" t="s">
        <v>118</v>
      </c>
    </row>
    <row r="3" spans="1:21" x14ac:dyDescent="0.15">
      <c r="A3">
        <v>1</v>
      </c>
      <c r="B3" s="1" t="s">
        <v>11</v>
      </c>
      <c r="C3" s="6">
        <v>0.01</v>
      </c>
      <c r="D3" s="6">
        <v>0</v>
      </c>
      <c r="E3" s="6">
        <v>0.02</v>
      </c>
      <c r="F3" s="6">
        <v>0</v>
      </c>
      <c r="G3" s="6">
        <v>0</v>
      </c>
      <c r="H3" s="6">
        <v>1.25</v>
      </c>
      <c r="I3" s="6">
        <v>0.92</v>
      </c>
      <c r="J3" s="6">
        <v>0</v>
      </c>
      <c r="K3" s="6">
        <v>0</v>
      </c>
      <c r="L3" s="6">
        <v>0</v>
      </c>
      <c r="M3" s="7">
        <v>0</v>
      </c>
      <c r="O3" s="74" t="s">
        <v>11</v>
      </c>
      <c r="P3" s="75">
        <v>0</v>
      </c>
      <c r="Q3" s="75">
        <v>0.87</v>
      </c>
      <c r="R3" s="75">
        <v>0.83</v>
      </c>
      <c r="S3" s="75">
        <v>2.0699999999999998</v>
      </c>
      <c r="T3" s="75">
        <v>0</v>
      </c>
      <c r="U3" s="76">
        <v>0</v>
      </c>
    </row>
    <row r="4" spans="1:21" x14ac:dyDescent="0.15">
      <c r="A4">
        <v>2</v>
      </c>
      <c r="B4" s="1" t="s">
        <v>12</v>
      </c>
      <c r="C4" s="6">
        <v>0.26</v>
      </c>
      <c r="D4" s="6">
        <v>0.18</v>
      </c>
      <c r="E4" s="6">
        <v>0.28000000000000003</v>
      </c>
      <c r="F4" s="6">
        <v>0.04</v>
      </c>
      <c r="G4" s="6">
        <v>0</v>
      </c>
      <c r="H4" s="6">
        <v>2.17</v>
      </c>
      <c r="I4" s="6">
        <v>1.4</v>
      </c>
      <c r="J4" s="6">
        <v>0.14000000000000001</v>
      </c>
      <c r="K4" s="6">
        <v>0.14000000000000001</v>
      </c>
      <c r="L4" s="6">
        <v>0.14000000000000001</v>
      </c>
      <c r="M4" s="7">
        <v>0.08</v>
      </c>
      <c r="O4" s="74" t="s">
        <v>12</v>
      </c>
      <c r="P4" s="75">
        <v>0.05</v>
      </c>
      <c r="Q4" s="75">
        <v>0.25</v>
      </c>
      <c r="R4" s="75">
        <v>0.19</v>
      </c>
      <c r="S4" s="75">
        <v>1.39</v>
      </c>
      <c r="T4" s="75">
        <v>0</v>
      </c>
      <c r="U4" s="76">
        <v>0</v>
      </c>
    </row>
    <row r="5" spans="1:21" x14ac:dyDescent="0.15">
      <c r="A5">
        <v>3</v>
      </c>
      <c r="B5" s="1" t="s">
        <v>13</v>
      </c>
      <c r="C5" s="6">
        <v>1.32</v>
      </c>
      <c r="D5" s="6">
        <v>1.07</v>
      </c>
      <c r="E5" s="6">
        <v>1.33</v>
      </c>
      <c r="F5" s="6">
        <v>0.48</v>
      </c>
      <c r="G5" s="6">
        <v>0.06</v>
      </c>
      <c r="H5" s="6">
        <v>3.25</v>
      </c>
      <c r="I5" s="6">
        <v>1.5</v>
      </c>
      <c r="J5" s="6">
        <v>1.48</v>
      </c>
      <c r="K5" s="6">
        <v>0.87</v>
      </c>
      <c r="L5" s="6">
        <v>0.98</v>
      </c>
      <c r="M5" s="7">
        <v>0.69</v>
      </c>
      <c r="O5" s="74" t="s">
        <v>13</v>
      </c>
      <c r="P5" s="75">
        <v>0.92</v>
      </c>
      <c r="Q5" s="75">
        <v>7.0000000000000007E-2</v>
      </c>
      <c r="R5" s="75">
        <v>0</v>
      </c>
      <c r="S5" s="75">
        <v>0.98</v>
      </c>
      <c r="T5" s="75">
        <v>0</v>
      </c>
      <c r="U5" s="76">
        <v>0</v>
      </c>
    </row>
    <row r="6" spans="1:21" x14ac:dyDescent="0.15">
      <c r="A6">
        <v>4</v>
      </c>
      <c r="B6" s="1" t="s">
        <v>14</v>
      </c>
      <c r="C6" s="6">
        <v>2.35</v>
      </c>
      <c r="D6" s="6">
        <v>2.08</v>
      </c>
      <c r="E6" s="6">
        <v>2.2999999999999998</v>
      </c>
      <c r="F6" s="6">
        <v>1.21</v>
      </c>
      <c r="G6" s="6">
        <v>0.37</v>
      </c>
      <c r="H6" s="6">
        <v>3.14</v>
      </c>
      <c r="I6" s="6">
        <v>1.23</v>
      </c>
      <c r="J6" s="6">
        <v>3.35</v>
      </c>
      <c r="K6" s="6">
        <v>1.66</v>
      </c>
      <c r="L6" s="6">
        <v>2.0499999999999998</v>
      </c>
      <c r="M6" s="7">
        <v>1.62</v>
      </c>
      <c r="O6" s="74" t="s">
        <v>14</v>
      </c>
      <c r="P6" s="75">
        <v>2.4900000000000002</v>
      </c>
      <c r="Q6" s="75">
        <v>0.3</v>
      </c>
      <c r="R6" s="75">
        <v>0.01</v>
      </c>
      <c r="S6" s="75">
        <v>0.95</v>
      </c>
      <c r="T6" s="75">
        <v>0</v>
      </c>
      <c r="U6" s="76">
        <v>0.22</v>
      </c>
    </row>
    <row r="7" spans="1:21" x14ac:dyDescent="0.15">
      <c r="A7">
        <v>5</v>
      </c>
      <c r="B7" s="1" t="s">
        <v>15</v>
      </c>
      <c r="C7" s="6">
        <v>6.46</v>
      </c>
      <c r="D7" s="6">
        <v>6.66</v>
      </c>
      <c r="E7" s="6">
        <v>6.03</v>
      </c>
      <c r="F7" s="6">
        <v>4.16</v>
      </c>
      <c r="G7" s="6">
        <v>2.27</v>
      </c>
      <c r="H7" s="6">
        <v>6.1</v>
      </c>
      <c r="I7" s="6">
        <v>4.78</v>
      </c>
      <c r="J7" s="6">
        <v>8.35</v>
      </c>
      <c r="K7" s="6">
        <v>5.18</v>
      </c>
      <c r="L7" s="6">
        <v>7.77</v>
      </c>
      <c r="M7" s="7">
        <v>6.88</v>
      </c>
      <c r="O7" s="74" t="s">
        <v>15</v>
      </c>
      <c r="P7" s="75">
        <v>7.23</v>
      </c>
      <c r="Q7" s="75">
        <v>0.55000000000000004</v>
      </c>
      <c r="R7" s="75">
        <v>0.05</v>
      </c>
      <c r="S7" s="75">
        <v>1.3</v>
      </c>
      <c r="T7" s="75">
        <v>0</v>
      </c>
      <c r="U7" s="76">
        <v>0.64</v>
      </c>
    </row>
    <row r="8" spans="1:21" x14ac:dyDescent="0.15">
      <c r="A8">
        <v>6</v>
      </c>
      <c r="B8" s="1" t="s">
        <v>16</v>
      </c>
      <c r="C8" s="6">
        <v>10.31</v>
      </c>
      <c r="D8" s="6">
        <v>11.26</v>
      </c>
      <c r="E8" s="6">
        <v>9.42</v>
      </c>
      <c r="F8" s="6">
        <v>7.07</v>
      </c>
      <c r="G8" s="6">
        <v>4.8</v>
      </c>
      <c r="H8" s="6">
        <v>9.43</v>
      </c>
      <c r="I8" s="6">
        <v>8.67</v>
      </c>
      <c r="J8" s="6">
        <v>12.38</v>
      </c>
      <c r="K8" s="6">
        <v>8.76</v>
      </c>
      <c r="L8" s="6">
        <v>14.01</v>
      </c>
      <c r="M8" s="7">
        <v>13.03</v>
      </c>
      <c r="O8" s="74" t="s">
        <v>16</v>
      </c>
      <c r="P8" s="75">
        <v>11.21</v>
      </c>
      <c r="Q8" s="75">
        <v>2.09</v>
      </c>
      <c r="R8" s="75">
        <v>1.44</v>
      </c>
      <c r="S8" s="75">
        <v>2.56</v>
      </c>
      <c r="T8" s="75">
        <v>0.23</v>
      </c>
      <c r="U8" s="76">
        <v>2.63</v>
      </c>
    </row>
    <row r="9" spans="1:21" x14ac:dyDescent="0.15">
      <c r="A9">
        <v>7</v>
      </c>
      <c r="B9" s="1" t="s">
        <v>17</v>
      </c>
      <c r="C9" s="6">
        <v>13.52</v>
      </c>
      <c r="D9" s="6">
        <v>15.17</v>
      </c>
      <c r="E9" s="6">
        <v>12.23</v>
      </c>
      <c r="F9" s="6">
        <v>9.4600000000000009</v>
      </c>
      <c r="G9" s="6">
        <v>6.95</v>
      </c>
      <c r="H9" s="6">
        <v>12.89</v>
      </c>
      <c r="I9" s="6">
        <v>11.91</v>
      </c>
      <c r="J9" s="6">
        <v>15.42</v>
      </c>
      <c r="K9" s="6">
        <v>11.79</v>
      </c>
      <c r="L9" s="6">
        <v>19.5</v>
      </c>
      <c r="M9" s="7">
        <v>18.53</v>
      </c>
      <c r="O9" s="74" t="s">
        <v>17</v>
      </c>
      <c r="P9" s="75">
        <v>14.35</v>
      </c>
      <c r="Q9" s="75">
        <v>3.37</v>
      </c>
      <c r="R9" s="75">
        <v>2.46</v>
      </c>
      <c r="S9" s="75">
        <v>3.72</v>
      </c>
      <c r="T9" s="75">
        <v>0.68</v>
      </c>
      <c r="U9" s="76">
        <v>3.76</v>
      </c>
    </row>
    <row r="10" spans="1:21" x14ac:dyDescent="0.15">
      <c r="A10">
        <v>8</v>
      </c>
      <c r="B10" s="1" t="s">
        <v>18</v>
      </c>
      <c r="C10" s="6">
        <v>12</v>
      </c>
      <c r="D10" s="6">
        <v>13.3</v>
      </c>
      <c r="E10" s="6">
        <v>10.95</v>
      </c>
      <c r="F10" s="6">
        <v>8.33</v>
      </c>
      <c r="G10" s="6">
        <v>5.91</v>
      </c>
      <c r="H10" s="6">
        <v>12.36</v>
      </c>
      <c r="I10" s="6">
        <v>10.19</v>
      </c>
      <c r="J10" s="6">
        <v>13.49</v>
      </c>
      <c r="K10" s="6">
        <v>10.32</v>
      </c>
      <c r="L10" s="6">
        <v>16.78</v>
      </c>
      <c r="M10" s="7">
        <v>15.85</v>
      </c>
      <c r="O10" s="74" t="s">
        <v>18</v>
      </c>
      <c r="P10" s="75">
        <v>12.42</v>
      </c>
      <c r="Q10" s="75">
        <v>3.88</v>
      </c>
      <c r="R10" s="75">
        <v>2.12</v>
      </c>
      <c r="S10" s="75">
        <v>4.3099999999999996</v>
      </c>
      <c r="T10" s="75">
        <v>0.54</v>
      </c>
      <c r="U10" s="76">
        <v>3.49</v>
      </c>
    </row>
    <row r="11" spans="1:21" x14ac:dyDescent="0.15">
      <c r="A11">
        <v>9</v>
      </c>
      <c r="B11" s="1" t="s">
        <v>19</v>
      </c>
      <c r="C11" s="6">
        <v>8.6199999999999992</v>
      </c>
      <c r="D11" s="6">
        <v>9.19</v>
      </c>
      <c r="E11" s="6">
        <v>8.0500000000000007</v>
      </c>
      <c r="F11" s="6">
        <v>5.76</v>
      </c>
      <c r="G11" s="6">
        <v>3.5</v>
      </c>
      <c r="H11" s="6">
        <v>10.54</v>
      </c>
      <c r="I11" s="6">
        <v>8.14</v>
      </c>
      <c r="J11" s="6">
        <v>9.18</v>
      </c>
      <c r="K11" s="6">
        <v>7.18</v>
      </c>
      <c r="L11" s="6">
        <v>10.96</v>
      </c>
      <c r="M11" s="7">
        <v>10.1</v>
      </c>
      <c r="O11" s="74" t="s">
        <v>19</v>
      </c>
      <c r="P11" s="75">
        <v>8.11</v>
      </c>
      <c r="Q11" s="75">
        <v>4.0199999999999996</v>
      </c>
      <c r="R11" s="75">
        <v>2.39</v>
      </c>
      <c r="S11" s="75">
        <v>4.83</v>
      </c>
      <c r="T11" s="75">
        <v>0.28999999999999998</v>
      </c>
      <c r="U11" s="76">
        <v>2.41</v>
      </c>
    </row>
    <row r="12" spans="1:21" x14ac:dyDescent="0.15">
      <c r="A12">
        <v>10</v>
      </c>
      <c r="B12" s="1" t="s">
        <v>20</v>
      </c>
      <c r="C12" s="6">
        <v>4.04</v>
      </c>
      <c r="D12" s="6">
        <v>3.95</v>
      </c>
      <c r="E12" s="6">
        <v>3.94</v>
      </c>
      <c r="F12" s="6">
        <v>2.33</v>
      </c>
      <c r="G12" s="6">
        <v>0.78</v>
      </c>
      <c r="H12" s="6">
        <v>7.09</v>
      </c>
      <c r="I12" s="6">
        <v>5.65</v>
      </c>
      <c r="J12" s="6">
        <v>3.63</v>
      </c>
      <c r="K12" s="6">
        <v>3.14</v>
      </c>
      <c r="L12" s="6">
        <v>4.26</v>
      </c>
      <c r="M12" s="7">
        <v>3.64</v>
      </c>
      <c r="O12" s="74" t="s">
        <v>20</v>
      </c>
      <c r="P12" s="75">
        <v>2.75</v>
      </c>
      <c r="Q12" s="75">
        <v>3.54</v>
      </c>
      <c r="R12" s="75">
        <v>2.91</v>
      </c>
      <c r="S12" s="75">
        <v>4.83</v>
      </c>
      <c r="T12" s="75">
        <v>0</v>
      </c>
      <c r="U12" s="76">
        <v>0.88</v>
      </c>
    </row>
    <row r="13" spans="1:21" x14ac:dyDescent="0.15">
      <c r="A13">
        <v>11</v>
      </c>
      <c r="B13" s="1" t="s">
        <v>21</v>
      </c>
      <c r="C13" s="6">
        <v>0.43</v>
      </c>
      <c r="D13" s="6">
        <v>0.32</v>
      </c>
      <c r="E13" s="6">
        <v>0.46</v>
      </c>
      <c r="F13" s="6">
        <v>0.09</v>
      </c>
      <c r="G13" s="6">
        <v>0</v>
      </c>
      <c r="H13" s="6">
        <v>2.87</v>
      </c>
      <c r="I13" s="6">
        <v>2.35</v>
      </c>
      <c r="J13" s="6">
        <v>0.2</v>
      </c>
      <c r="K13" s="6">
        <v>0.26</v>
      </c>
      <c r="L13" s="6">
        <v>0.26</v>
      </c>
      <c r="M13" s="7">
        <v>0.15</v>
      </c>
      <c r="O13" s="74" t="s">
        <v>21</v>
      </c>
      <c r="P13" s="75">
        <v>0.05</v>
      </c>
      <c r="Q13" s="75">
        <v>0.78</v>
      </c>
      <c r="R13" s="75">
        <v>0.73</v>
      </c>
      <c r="S13" s="75">
        <v>2.31</v>
      </c>
      <c r="T13" s="75">
        <v>0</v>
      </c>
      <c r="U13" s="76">
        <v>0</v>
      </c>
    </row>
    <row r="14" spans="1:21" ht="14" thickBot="1" x14ac:dyDescent="0.2">
      <c r="A14">
        <v>12</v>
      </c>
      <c r="B14" s="1" t="s">
        <v>22</v>
      </c>
      <c r="C14" s="6">
        <v>0</v>
      </c>
      <c r="D14" s="6">
        <v>0</v>
      </c>
      <c r="E14" s="6">
        <v>0</v>
      </c>
      <c r="F14" s="6">
        <v>0</v>
      </c>
      <c r="G14" s="6">
        <v>0</v>
      </c>
      <c r="H14" s="6">
        <v>0.94</v>
      </c>
      <c r="I14" s="6">
        <v>0.77</v>
      </c>
      <c r="J14" s="6">
        <v>0</v>
      </c>
      <c r="K14" s="6">
        <v>0</v>
      </c>
      <c r="L14" s="6">
        <v>0</v>
      </c>
      <c r="M14" s="7">
        <v>0</v>
      </c>
      <c r="O14" s="74" t="s">
        <v>22</v>
      </c>
      <c r="P14" s="75">
        <v>0</v>
      </c>
      <c r="Q14" s="75">
        <v>0.35</v>
      </c>
      <c r="R14" s="75">
        <v>0.33</v>
      </c>
      <c r="S14" s="75">
        <v>1.61</v>
      </c>
      <c r="T14" s="75">
        <v>0</v>
      </c>
      <c r="U14" s="76">
        <v>0</v>
      </c>
    </row>
    <row r="15" spans="1:21" ht="14" thickBot="1" x14ac:dyDescent="0.2">
      <c r="B15" s="11" t="s">
        <v>23</v>
      </c>
      <c r="C15" s="12">
        <v>59.32</v>
      </c>
      <c r="D15" s="12">
        <v>63.16</v>
      </c>
      <c r="E15" s="12">
        <v>55.01</v>
      </c>
      <c r="F15" s="12">
        <v>38.92</v>
      </c>
      <c r="G15" s="12">
        <v>24.65</v>
      </c>
      <c r="H15" s="12">
        <v>72.040000000000006</v>
      </c>
      <c r="I15" s="12">
        <v>57.51</v>
      </c>
      <c r="J15" s="12">
        <v>67.599999999999994</v>
      </c>
      <c r="K15" s="12">
        <v>49.31</v>
      </c>
      <c r="L15" s="12">
        <v>76.709999999999994</v>
      </c>
      <c r="M15" s="13">
        <v>70.58</v>
      </c>
      <c r="O15" s="77" t="s">
        <v>23</v>
      </c>
      <c r="P15" s="78">
        <v>59.59</v>
      </c>
      <c r="Q15" s="78">
        <v>20.079999999999998</v>
      </c>
      <c r="R15" s="78">
        <v>13.45</v>
      </c>
      <c r="S15" s="78">
        <v>30.86</v>
      </c>
      <c r="T15" s="78">
        <v>1.73</v>
      </c>
      <c r="U15" s="79">
        <v>14.03</v>
      </c>
    </row>
    <row r="16" spans="1:21" ht="14" thickTop="1" x14ac:dyDescent="0.15">
      <c r="A16" t="s">
        <v>80</v>
      </c>
      <c r="B16" s="32"/>
      <c r="C16" s="24"/>
      <c r="D16" s="24"/>
      <c r="E16" s="24"/>
      <c r="F16" s="24"/>
      <c r="G16" s="24"/>
      <c r="H16" s="24"/>
      <c r="I16" s="24"/>
      <c r="J16" s="24"/>
      <c r="K16" s="24"/>
      <c r="L16" s="24"/>
      <c r="M16" s="24"/>
      <c r="O16" s="80" t="s">
        <v>120</v>
      </c>
    </row>
    <row r="17" spans="1:21" x14ac:dyDescent="0.15">
      <c r="B17" s="31" t="s">
        <v>89</v>
      </c>
      <c r="C17" s="5" t="str">
        <f>C2</f>
        <v>L100AL</v>
      </c>
      <c r="D17" s="5" t="str">
        <f t="shared" ref="D17:M17" si="0">D2</f>
        <v>L110AL</v>
      </c>
      <c r="E17" s="5" t="str">
        <f t="shared" si="0"/>
        <v>L120AL</v>
      </c>
      <c r="F17" s="5" t="str">
        <f t="shared" si="0"/>
        <v>L130AL</v>
      </c>
      <c r="G17" s="5" t="str">
        <f t="shared" si="0"/>
        <v>L140AL</v>
      </c>
      <c r="H17" s="5" t="str">
        <f t="shared" si="0"/>
        <v>L150AL</v>
      </c>
      <c r="I17" s="5" t="str">
        <f t="shared" si="0"/>
        <v>L155AL</v>
      </c>
      <c r="J17" s="5" t="str">
        <f t="shared" si="0"/>
        <v>L160AL</v>
      </c>
      <c r="K17" s="5" t="str">
        <f t="shared" si="0"/>
        <v>L170AL</v>
      </c>
      <c r="L17" s="5" t="str">
        <f t="shared" si="0"/>
        <v>L200AL</v>
      </c>
      <c r="M17" s="5" t="str">
        <f t="shared" si="0"/>
        <v>L202AL</v>
      </c>
      <c r="P17" s="5" t="str">
        <f t="shared" ref="P17:U17" si="1">P2</f>
        <v>L165AL</v>
      </c>
      <c r="Q17" s="5" t="str">
        <f t="shared" si="1"/>
        <v>P100AC</v>
      </c>
      <c r="R17" s="5" t="str">
        <f t="shared" si="1"/>
        <v>P105AC</v>
      </c>
      <c r="S17" s="5" t="str">
        <f t="shared" si="1"/>
        <v>P110AC</v>
      </c>
      <c r="T17" s="5" t="str">
        <f t="shared" si="1"/>
        <v>P140AC</v>
      </c>
      <c r="U17" s="5" t="str">
        <f t="shared" si="1"/>
        <v>P150AC</v>
      </c>
    </row>
    <row r="18" spans="1:21" x14ac:dyDescent="0.15">
      <c r="A18">
        <v>1</v>
      </c>
      <c r="B18" s="30">
        <f>Season_Coeff!N19</f>
        <v>1</v>
      </c>
      <c r="C18" s="14">
        <f>IF($B18*C3&gt;0,$B18*C3,"")</f>
        <v>0.01</v>
      </c>
      <c r="D18" s="14" t="str">
        <f t="shared" ref="D18:M18" si="2">IF($B18*D3&gt;0,$B18*D3,"")</f>
        <v/>
      </c>
      <c r="E18" s="14">
        <f t="shared" si="2"/>
        <v>0.02</v>
      </c>
      <c r="F18" s="14" t="str">
        <f t="shared" si="2"/>
        <v/>
      </c>
      <c r="G18" s="14" t="str">
        <f t="shared" si="2"/>
        <v/>
      </c>
      <c r="H18" s="14">
        <f t="shared" si="2"/>
        <v>1.25</v>
      </c>
      <c r="I18" s="14">
        <f t="shared" si="2"/>
        <v>0.92</v>
      </c>
      <c r="J18" s="14" t="str">
        <f t="shared" si="2"/>
        <v/>
      </c>
      <c r="K18" s="14" t="str">
        <f t="shared" si="2"/>
        <v/>
      </c>
      <c r="L18" s="14" t="str">
        <f t="shared" si="2"/>
        <v/>
      </c>
      <c r="M18" s="14" t="str">
        <f t="shared" si="2"/>
        <v/>
      </c>
      <c r="P18" s="14" t="str">
        <f t="shared" ref="P18:U18" si="3">IF($B18*P3&gt;0,$B18*P3,"")</f>
        <v/>
      </c>
      <c r="Q18" s="14">
        <f t="shared" si="3"/>
        <v>0.87</v>
      </c>
      <c r="R18" s="14">
        <f t="shared" si="3"/>
        <v>0.83</v>
      </c>
      <c r="S18" s="14">
        <f t="shared" si="3"/>
        <v>2.0699999999999998</v>
      </c>
      <c r="T18" s="14" t="str">
        <f t="shared" si="3"/>
        <v/>
      </c>
      <c r="U18" s="14" t="str">
        <f t="shared" si="3"/>
        <v/>
      </c>
    </row>
    <row r="19" spans="1:21" x14ac:dyDescent="0.15">
      <c r="A19">
        <v>2</v>
      </c>
      <c r="B19" s="30">
        <f>Season_Coeff!N20</f>
        <v>1</v>
      </c>
      <c r="C19" s="14">
        <f t="shared" ref="C19:M29" si="4">IF($B19*C4&gt;0,$B19*C4,"")</f>
        <v>0.26</v>
      </c>
      <c r="D19" s="14">
        <f t="shared" si="4"/>
        <v>0.18</v>
      </c>
      <c r="E19" s="14">
        <f t="shared" si="4"/>
        <v>0.28000000000000003</v>
      </c>
      <c r="F19" s="14">
        <f t="shared" si="4"/>
        <v>0.04</v>
      </c>
      <c r="G19" s="14" t="str">
        <f t="shared" si="4"/>
        <v/>
      </c>
      <c r="H19" s="14">
        <f t="shared" si="4"/>
        <v>2.17</v>
      </c>
      <c r="I19" s="14">
        <f t="shared" si="4"/>
        <v>1.4</v>
      </c>
      <c r="J19" s="14">
        <f t="shared" si="4"/>
        <v>0.14000000000000001</v>
      </c>
      <c r="K19" s="14">
        <f t="shared" si="4"/>
        <v>0.14000000000000001</v>
      </c>
      <c r="L19" s="14">
        <f t="shared" si="4"/>
        <v>0.14000000000000001</v>
      </c>
      <c r="M19" s="14">
        <f t="shared" si="4"/>
        <v>0.08</v>
      </c>
      <c r="P19" s="14">
        <f t="shared" ref="P19:U19" si="5">IF($B19*P4&gt;0,$B19*P4,"")</f>
        <v>0.05</v>
      </c>
      <c r="Q19" s="14">
        <f t="shared" si="5"/>
        <v>0.25</v>
      </c>
      <c r="R19" s="14">
        <f t="shared" si="5"/>
        <v>0.19</v>
      </c>
      <c r="S19" s="14">
        <f t="shared" si="5"/>
        <v>1.39</v>
      </c>
      <c r="T19" s="14" t="str">
        <f t="shared" si="5"/>
        <v/>
      </c>
      <c r="U19" s="14" t="str">
        <f t="shared" si="5"/>
        <v/>
      </c>
    </row>
    <row r="20" spans="1:21" x14ac:dyDescent="0.15">
      <c r="A20">
        <v>3</v>
      </c>
      <c r="B20" s="30">
        <f>Season_Coeff!N21</f>
        <v>1</v>
      </c>
      <c r="C20" s="14">
        <f t="shared" si="4"/>
        <v>1.32</v>
      </c>
      <c r="D20" s="14">
        <f t="shared" si="4"/>
        <v>1.07</v>
      </c>
      <c r="E20" s="14">
        <f t="shared" si="4"/>
        <v>1.33</v>
      </c>
      <c r="F20" s="14">
        <f t="shared" si="4"/>
        <v>0.48</v>
      </c>
      <c r="G20" s="14">
        <f t="shared" si="4"/>
        <v>0.06</v>
      </c>
      <c r="H20" s="14">
        <f t="shared" si="4"/>
        <v>3.25</v>
      </c>
      <c r="I20" s="14">
        <f t="shared" si="4"/>
        <v>1.5</v>
      </c>
      <c r="J20" s="14">
        <f t="shared" si="4"/>
        <v>1.48</v>
      </c>
      <c r="K20" s="14">
        <f t="shared" si="4"/>
        <v>0.87</v>
      </c>
      <c r="L20" s="14">
        <f t="shared" si="4"/>
        <v>0.98</v>
      </c>
      <c r="M20" s="14">
        <f t="shared" si="4"/>
        <v>0.69</v>
      </c>
      <c r="P20" s="14">
        <f t="shared" ref="P20:U20" si="6">IF($B20*P5&gt;0,$B20*P5,"")</f>
        <v>0.92</v>
      </c>
      <c r="Q20" s="14">
        <f t="shared" si="6"/>
        <v>7.0000000000000007E-2</v>
      </c>
      <c r="R20" s="14" t="str">
        <f t="shared" si="6"/>
        <v/>
      </c>
      <c r="S20" s="14">
        <f t="shared" si="6"/>
        <v>0.98</v>
      </c>
      <c r="T20" s="14" t="str">
        <f t="shared" si="6"/>
        <v/>
      </c>
      <c r="U20" s="14" t="str">
        <f t="shared" si="6"/>
        <v/>
      </c>
    </row>
    <row r="21" spans="1:21" x14ac:dyDescent="0.15">
      <c r="A21">
        <v>4</v>
      </c>
      <c r="B21" s="30">
        <f>Season_Coeff!N22</f>
        <v>1</v>
      </c>
      <c r="C21" s="14">
        <f t="shared" si="4"/>
        <v>2.35</v>
      </c>
      <c r="D21" s="14">
        <f t="shared" si="4"/>
        <v>2.08</v>
      </c>
      <c r="E21" s="14">
        <f t="shared" si="4"/>
        <v>2.2999999999999998</v>
      </c>
      <c r="F21" s="14">
        <f t="shared" si="4"/>
        <v>1.21</v>
      </c>
      <c r="G21" s="14">
        <f t="shared" si="4"/>
        <v>0.37</v>
      </c>
      <c r="H21" s="14">
        <f t="shared" si="4"/>
        <v>3.14</v>
      </c>
      <c r="I21" s="14">
        <f t="shared" si="4"/>
        <v>1.23</v>
      </c>
      <c r="J21" s="14">
        <f t="shared" si="4"/>
        <v>3.35</v>
      </c>
      <c r="K21" s="14">
        <f t="shared" si="4"/>
        <v>1.66</v>
      </c>
      <c r="L21" s="14">
        <f t="shared" si="4"/>
        <v>2.0499999999999998</v>
      </c>
      <c r="M21" s="14">
        <f t="shared" si="4"/>
        <v>1.62</v>
      </c>
      <c r="P21" s="14">
        <f t="shared" ref="P21:U21" si="7">IF($B21*P6&gt;0,$B21*P6,"")</f>
        <v>2.4900000000000002</v>
      </c>
      <c r="Q21" s="14">
        <f t="shared" si="7"/>
        <v>0.3</v>
      </c>
      <c r="R21" s="14">
        <f t="shared" si="7"/>
        <v>0.01</v>
      </c>
      <c r="S21" s="14">
        <f t="shared" si="7"/>
        <v>0.95</v>
      </c>
      <c r="T21" s="14" t="str">
        <f t="shared" si="7"/>
        <v/>
      </c>
      <c r="U21" s="14">
        <f t="shared" si="7"/>
        <v>0.22</v>
      </c>
    </row>
    <row r="22" spans="1:21" x14ac:dyDescent="0.15">
      <c r="A22">
        <v>5</v>
      </c>
      <c r="B22" s="30">
        <f>Season_Coeff!N23</f>
        <v>1</v>
      </c>
      <c r="C22" s="14">
        <f t="shared" si="4"/>
        <v>6.46</v>
      </c>
      <c r="D22" s="14">
        <f t="shared" si="4"/>
        <v>6.66</v>
      </c>
      <c r="E22" s="14">
        <f t="shared" si="4"/>
        <v>6.03</v>
      </c>
      <c r="F22" s="14">
        <f t="shared" si="4"/>
        <v>4.16</v>
      </c>
      <c r="G22" s="14">
        <f t="shared" si="4"/>
        <v>2.27</v>
      </c>
      <c r="H22" s="14">
        <f t="shared" si="4"/>
        <v>6.1</v>
      </c>
      <c r="I22" s="14">
        <f t="shared" si="4"/>
        <v>4.78</v>
      </c>
      <c r="J22" s="14">
        <f t="shared" si="4"/>
        <v>8.35</v>
      </c>
      <c r="K22" s="14">
        <f t="shared" si="4"/>
        <v>5.18</v>
      </c>
      <c r="L22" s="14">
        <f t="shared" si="4"/>
        <v>7.77</v>
      </c>
      <c r="M22" s="14">
        <f t="shared" si="4"/>
        <v>6.88</v>
      </c>
      <c r="P22" s="14">
        <f t="shared" ref="P22:U22" si="8">IF($B22*P7&gt;0,$B22*P7,"")</f>
        <v>7.23</v>
      </c>
      <c r="Q22" s="14">
        <f t="shared" si="8"/>
        <v>0.55000000000000004</v>
      </c>
      <c r="R22" s="14">
        <f t="shared" si="8"/>
        <v>0.05</v>
      </c>
      <c r="S22" s="14">
        <f t="shared" si="8"/>
        <v>1.3</v>
      </c>
      <c r="T22" s="14" t="str">
        <f t="shared" si="8"/>
        <v/>
      </c>
      <c r="U22" s="14">
        <f t="shared" si="8"/>
        <v>0.64</v>
      </c>
    </row>
    <row r="23" spans="1:21" x14ac:dyDescent="0.15">
      <c r="A23">
        <v>6</v>
      </c>
      <c r="B23" s="30">
        <f>Season_Coeff!N24</f>
        <v>1</v>
      </c>
      <c r="C23" s="14">
        <f t="shared" si="4"/>
        <v>10.31</v>
      </c>
      <c r="D23" s="14">
        <f t="shared" si="4"/>
        <v>11.26</v>
      </c>
      <c r="E23" s="14">
        <f t="shared" si="4"/>
        <v>9.42</v>
      </c>
      <c r="F23" s="14">
        <f t="shared" si="4"/>
        <v>7.07</v>
      </c>
      <c r="G23" s="14">
        <f t="shared" si="4"/>
        <v>4.8</v>
      </c>
      <c r="H23" s="14">
        <f t="shared" si="4"/>
        <v>9.43</v>
      </c>
      <c r="I23" s="14">
        <f t="shared" si="4"/>
        <v>8.67</v>
      </c>
      <c r="J23" s="14">
        <f t="shared" si="4"/>
        <v>12.38</v>
      </c>
      <c r="K23" s="14">
        <f t="shared" si="4"/>
        <v>8.76</v>
      </c>
      <c r="L23" s="14">
        <f t="shared" si="4"/>
        <v>14.01</v>
      </c>
      <c r="M23" s="14">
        <f t="shared" si="4"/>
        <v>13.03</v>
      </c>
      <c r="P23" s="14">
        <f t="shared" ref="P23:U23" si="9">IF($B23*P8&gt;0,$B23*P8,"")</f>
        <v>11.21</v>
      </c>
      <c r="Q23" s="14">
        <f t="shared" si="9"/>
        <v>2.09</v>
      </c>
      <c r="R23" s="14">
        <f t="shared" si="9"/>
        <v>1.44</v>
      </c>
      <c r="S23" s="14">
        <f t="shared" si="9"/>
        <v>2.56</v>
      </c>
      <c r="T23" s="14">
        <f t="shared" si="9"/>
        <v>0.23</v>
      </c>
      <c r="U23" s="14">
        <f t="shared" si="9"/>
        <v>2.63</v>
      </c>
    </row>
    <row r="24" spans="1:21" x14ac:dyDescent="0.15">
      <c r="A24">
        <v>7</v>
      </c>
      <c r="B24" s="30">
        <f>Season_Coeff!N25</f>
        <v>1</v>
      </c>
      <c r="C24" s="14">
        <f t="shared" si="4"/>
        <v>13.52</v>
      </c>
      <c r="D24" s="14">
        <f t="shared" si="4"/>
        <v>15.17</v>
      </c>
      <c r="E24" s="14">
        <f t="shared" si="4"/>
        <v>12.23</v>
      </c>
      <c r="F24" s="14">
        <f t="shared" si="4"/>
        <v>9.4600000000000009</v>
      </c>
      <c r="G24" s="14">
        <f t="shared" si="4"/>
        <v>6.95</v>
      </c>
      <c r="H24" s="14">
        <f t="shared" si="4"/>
        <v>12.89</v>
      </c>
      <c r="I24" s="14">
        <f t="shared" si="4"/>
        <v>11.91</v>
      </c>
      <c r="J24" s="14">
        <f t="shared" si="4"/>
        <v>15.42</v>
      </c>
      <c r="K24" s="14">
        <f t="shared" si="4"/>
        <v>11.79</v>
      </c>
      <c r="L24" s="14">
        <f t="shared" si="4"/>
        <v>19.5</v>
      </c>
      <c r="M24" s="14">
        <f t="shared" si="4"/>
        <v>18.53</v>
      </c>
      <c r="P24" s="14">
        <f t="shared" ref="P24:U24" si="10">IF($B24*P9&gt;0,$B24*P9,"")</f>
        <v>14.35</v>
      </c>
      <c r="Q24" s="14">
        <f t="shared" si="10"/>
        <v>3.37</v>
      </c>
      <c r="R24" s="14">
        <f t="shared" si="10"/>
        <v>2.46</v>
      </c>
      <c r="S24" s="14">
        <f t="shared" si="10"/>
        <v>3.72</v>
      </c>
      <c r="T24" s="14">
        <f t="shared" si="10"/>
        <v>0.68</v>
      </c>
      <c r="U24" s="14">
        <f t="shared" si="10"/>
        <v>3.76</v>
      </c>
    </row>
    <row r="25" spans="1:21" x14ac:dyDescent="0.15">
      <c r="A25">
        <v>8</v>
      </c>
      <c r="B25" s="30">
        <f>Season_Coeff!N26</f>
        <v>1</v>
      </c>
      <c r="C25" s="14">
        <f t="shared" si="4"/>
        <v>12</v>
      </c>
      <c r="D25" s="14">
        <f t="shared" si="4"/>
        <v>13.3</v>
      </c>
      <c r="E25" s="14">
        <f t="shared" si="4"/>
        <v>10.95</v>
      </c>
      <c r="F25" s="14">
        <f t="shared" si="4"/>
        <v>8.33</v>
      </c>
      <c r="G25" s="14">
        <f t="shared" si="4"/>
        <v>5.91</v>
      </c>
      <c r="H25" s="14">
        <f t="shared" si="4"/>
        <v>12.36</v>
      </c>
      <c r="I25" s="14">
        <f t="shared" si="4"/>
        <v>10.19</v>
      </c>
      <c r="J25" s="14">
        <f t="shared" si="4"/>
        <v>13.49</v>
      </c>
      <c r="K25" s="14">
        <f t="shared" si="4"/>
        <v>10.32</v>
      </c>
      <c r="L25" s="14">
        <f t="shared" si="4"/>
        <v>16.78</v>
      </c>
      <c r="M25" s="14">
        <f t="shared" si="4"/>
        <v>15.85</v>
      </c>
      <c r="P25" s="14">
        <f t="shared" ref="P25:U25" si="11">IF($B25*P10&gt;0,$B25*P10,"")</f>
        <v>12.42</v>
      </c>
      <c r="Q25" s="14">
        <f t="shared" si="11"/>
        <v>3.88</v>
      </c>
      <c r="R25" s="14">
        <f t="shared" si="11"/>
        <v>2.12</v>
      </c>
      <c r="S25" s="14">
        <f t="shared" si="11"/>
        <v>4.3099999999999996</v>
      </c>
      <c r="T25" s="14">
        <f t="shared" si="11"/>
        <v>0.54</v>
      </c>
      <c r="U25" s="14">
        <f t="shared" si="11"/>
        <v>3.49</v>
      </c>
    </row>
    <row r="26" spans="1:21" x14ac:dyDescent="0.15">
      <c r="A26">
        <v>9</v>
      </c>
      <c r="B26" s="30">
        <f>Season_Coeff!N27</f>
        <v>1</v>
      </c>
      <c r="C26" s="14">
        <f t="shared" si="4"/>
        <v>8.6199999999999992</v>
      </c>
      <c r="D26" s="14">
        <f t="shared" si="4"/>
        <v>9.19</v>
      </c>
      <c r="E26" s="14">
        <f t="shared" si="4"/>
        <v>8.0500000000000007</v>
      </c>
      <c r="F26" s="14">
        <f t="shared" si="4"/>
        <v>5.76</v>
      </c>
      <c r="G26" s="14">
        <f t="shared" si="4"/>
        <v>3.5</v>
      </c>
      <c r="H26" s="14">
        <f t="shared" si="4"/>
        <v>10.54</v>
      </c>
      <c r="I26" s="14">
        <f t="shared" si="4"/>
        <v>8.14</v>
      </c>
      <c r="J26" s="14">
        <f t="shared" si="4"/>
        <v>9.18</v>
      </c>
      <c r="K26" s="14">
        <f t="shared" si="4"/>
        <v>7.18</v>
      </c>
      <c r="L26" s="14">
        <f t="shared" si="4"/>
        <v>10.96</v>
      </c>
      <c r="M26" s="14">
        <f t="shared" si="4"/>
        <v>10.1</v>
      </c>
      <c r="P26" s="14">
        <f t="shared" ref="P26:U26" si="12">IF($B26*P11&gt;0,$B26*P11,"")</f>
        <v>8.11</v>
      </c>
      <c r="Q26" s="14">
        <f t="shared" si="12"/>
        <v>4.0199999999999996</v>
      </c>
      <c r="R26" s="14">
        <f t="shared" si="12"/>
        <v>2.39</v>
      </c>
      <c r="S26" s="14">
        <f t="shared" si="12"/>
        <v>4.83</v>
      </c>
      <c r="T26" s="14">
        <f t="shared" si="12"/>
        <v>0.28999999999999998</v>
      </c>
      <c r="U26" s="14">
        <f t="shared" si="12"/>
        <v>2.41</v>
      </c>
    </row>
    <row r="27" spans="1:21" x14ac:dyDescent="0.15">
      <c r="A27">
        <v>10</v>
      </c>
      <c r="B27" s="30">
        <f>Season_Coeff!N28</f>
        <v>1</v>
      </c>
      <c r="C27" s="14">
        <f t="shared" si="4"/>
        <v>4.04</v>
      </c>
      <c r="D27" s="14">
        <f t="shared" si="4"/>
        <v>3.95</v>
      </c>
      <c r="E27" s="14">
        <f t="shared" si="4"/>
        <v>3.94</v>
      </c>
      <c r="F27" s="14">
        <f t="shared" si="4"/>
        <v>2.33</v>
      </c>
      <c r="G27" s="14">
        <f t="shared" si="4"/>
        <v>0.78</v>
      </c>
      <c r="H27" s="14">
        <f t="shared" si="4"/>
        <v>7.09</v>
      </c>
      <c r="I27" s="14">
        <f t="shared" si="4"/>
        <v>5.65</v>
      </c>
      <c r="J27" s="14">
        <f t="shared" si="4"/>
        <v>3.63</v>
      </c>
      <c r="K27" s="14">
        <f t="shared" si="4"/>
        <v>3.14</v>
      </c>
      <c r="L27" s="14">
        <f t="shared" si="4"/>
        <v>4.26</v>
      </c>
      <c r="M27" s="14">
        <f t="shared" si="4"/>
        <v>3.64</v>
      </c>
      <c r="P27" s="14">
        <f t="shared" ref="P27:U27" si="13">IF($B27*P12&gt;0,$B27*P12,"")</f>
        <v>2.75</v>
      </c>
      <c r="Q27" s="14">
        <f t="shared" si="13"/>
        <v>3.54</v>
      </c>
      <c r="R27" s="14">
        <f t="shared" si="13"/>
        <v>2.91</v>
      </c>
      <c r="S27" s="14">
        <f t="shared" si="13"/>
        <v>4.83</v>
      </c>
      <c r="T27" s="14" t="str">
        <f t="shared" si="13"/>
        <v/>
      </c>
      <c r="U27" s="14">
        <f t="shared" si="13"/>
        <v>0.88</v>
      </c>
    </row>
    <row r="28" spans="1:21" x14ac:dyDescent="0.15">
      <c r="A28">
        <v>11</v>
      </c>
      <c r="B28" s="30">
        <f>Season_Coeff!N29</f>
        <v>1</v>
      </c>
      <c r="C28" s="14">
        <f t="shared" si="4"/>
        <v>0.43</v>
      </c>
      <c r="D28" s="14">
        <f t="shared" si="4"/>
        <v>0.32</v>
      </c>
      <c r="E28" s="14">
        <f t="shared" si="4"/>
        <v>0.46</v>
      </c>
      <c r="F28" s="14">
        <f t="shared" si="4"/>
        <v>0.09</v>
      </c>
      <c r="G28" s="14" t="str">
        <f t="shared" si="4"/>
        <v/>
      </c>
      <c r="H28" s="14">
        <f t="shared" si="4"/>
        <v>2.87</v>
      </c>
      <c r="I28" s="14">
        <f t="shared" si="4"/>
        <v>2.35</v>
      </c>
      <c r="J28" s="14">
        <f t="shared" si="4"/>
        <v>0.2</v>
      </c>
      <c r="K28" s="14">
        <f t="shared" si="4"/>
        <v>0.26</v>
      </c>
      <c r="L28" s="14">
        <f t="shared" si="4"/>
        <v>0.26</v>
      </c>
      <c r="M28" s="14">
        <f t="shared" si="4"/>
        <v>0.15</v>
      </c>
      <c r="P28" s="14">
        <f t="shared" ref="P28:U28" si="14">IF($B28*P13&gt;0,$B28*P13,"")</f>
        <v>0.05</v>
      </c>
      <c r="Q28" s="14">
        <f t="shared" si="14"/>
        <v>0.78</v>
      </c>
      <c r="R28" s="14">
        <f t="shared" si="14"/>
        <v>0.73</v>
      </c>
      <c r="S28" s="14">
        <f t="shared" si="14"/>
        <v>2.31</v>
      </c>
      <c r="T28" s="14" t="str">
        <f t="shared" si="14"/>
        <v/>
      </c>
      <c r="U28" s="14" t="str">
        <f t="shared" si="14"/>
        <v/>
      </c>
    </row>
    <row r="29" spans="1:21" x14ac:dyDescent="0.15">
      <c r="A29">
        <v>12</v>
      </c>
      <c r="B29" s="30">
        <f>Season_Coeff!N30</f>
        <v>1</v>
      </c>
      <c r="C29" s="14" t="str">
        <f t="shared" si="4"/>
        <v/>
      </c>
      <c r="D29" s="14" t="str">
        <f t="shared" si="4"/>
        <v/>
      </c>
      <c r="E29" s="14" t="str">
        <f t="shared" si="4"/>
        <v/>
      </c>
      <c r="F29" s="14" t="str">
        <f t="shared" si="4"/>
        <v/>
      </c>
      <c r="G29" s="14" t="str">
        <f t="shared" si="4"/>
        <v/>
      </c>
      <c r="H29" s="14">
        <f t="shared" si="4"/>
        <v>0.94</v>
      </c>
      <c r="I29" s="14">
        <f t="shared" si="4"/>
        <v>0.77</v>
      </c>
      <c r="J29" s="14" t="str">
        <f t="shared" si="4"/>
        <v/>
      </c>
      <c r="K29" s="14" t="str">
        <f t="shared" si="4"/>
        <v/>
      </c>
      <c r="L29" s="14" t="str">
        <f t="shared" si="4"/>
        <v/>
      </c>
      <c r="M29" s="14" t="str">
        <f t="shared" si="4"/>
        <v/>
      </c>
      <c r="P29" s="14" t="str">
        <f t="shared" ref="P29:U29" si="15">IF($B29*P14&gt;0,$B29*P14,"")</f>
        <v/>
      </c>
      <c r="Q29" s="14">
        <f t="shared" si="15"/>
        <v>0.35</v>
      </c>
      <c r="R29" s="14">
        <f t="shared" si="15"/>
        <v>0.33</v>
      </c>
      <c r="S29" s="14">
        <f t="shared" si="15"/>
        <v>1.61</v>
      </c>
      <c r="T29" s="14" t="str">
        <f t="shared" si="15"/>
        <v/>
      </c>
      <c r="U29" s="14" t="str">
        <f t="shared" si="15"/>
        <v/>
      </c>
    </row>
    <row r="30" spans="1:21" x14ac:dyDescent="0.15">
      <c r="B30" s="33" t="s">
        <v>23</v>
      </c>
      <c r="C30" s="33">
        <f>SUM(C18:C29)</f>
        <v>59.32</v>
      </c>
      <c r="D30" s="33">
        <f t="shared" ref="D30:M30" si="16">SUM(D18:D29)</f>
        <v>63.18</v>
      </c>
      <c r="E30" s="33">
        <f t="shared" si="16"/>
        <v>55.01</v>
      </c>
      <c r="F30" s="33">
        <f t="shared" si="16"/>
        <v>38.93</v>
      </c>
      <c r="G30" s="33">
        <f t="shared" si="16"/>
        <v>24.64</v>
      </c>
      <c r="H30" s="33">
        <f t="shared" si="16"/>
        <v>72.03</v>
      </c>
      <c r="I30" s="33">
        <f t="shared" si="16"/>
        <v>57.510000000000005</v>
      </c>
      <c r="J30" s="33">
        <f t="shared" si="16"/>
        <v>67.62</v>
      </c>
      <c r="K30" s="33">
        <f t="shared" si="16"/>
        <v>49.3</v>
      </c>
      <c r="L30" s="33">
        <f t="shared" si="16"/>
        <v>76.710000000000008</v>
      </c>
      <c r="M30" s="33">
        <f t="shared" si="16"/>
        <v>70.570000000000007</v>
      </c>
      <c r="P30" s="33">
        <f t="shared" ref="P30:U30" si="17">SUM(P18:P29)</f>
        <v>59.58</v>
      </c>
      <c r="Q30" s="33">
        <f t="shared" si="17"/>
        <v>20.07</v>
      </c>
      <c r="R30" s="33">
        <f t="shared" si="17"/>
        <v>13.46</v>
      </c>
      <c r="S30" s="33">
        <f t="shared" si="17"/>
        <v>30.859999999999996</v>
      </c>
      <c r="T30" s="33">
        <f t="shared" si="17"/>
        <v>1.7400000000000002</v>
      </c>
      <c r="U30" s="33">
        <f t="shared" si="17"/>
        <v>14.030000000000001</v>
      </c>
    </row>
  </sheetData>
  <mergeCells count="1">
    <mergeCell ref="O1:U1"/>
  </mergeCells>
  <phoneticPr fontId="0" type="noConversion"/>
  <pageMargins left="0.75" right="0.75" top="1" bottom="1" header="0.5" footer="0.5"/>
  <pageSetup orientation="portrait"/>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8"/>
  <sheetViews>
    <sheetView workbookViewId="0">
      <pane xSplit="2" topLeftCell="C1" activePane="topRight" state="frozen"/>
      <selection pane="topRight" activeCell="A4" sqref="A4"/>
    </sheetView>
  </sheetViews>
  <sheetFormatPr baseColWidth="10" defaultColWidth="8.83203125" defaultRowHeight="13" x14ac:dyDescent="0.15"/>
  <cols>
    <col min="1" max="1" width="8.83203125" customWidth="1"/>
    <col min="2" max="2" width="16.33203125" customWidth="1"/>
  </cols>
  <sheetData>
    <row r="1" spans="1:29" ht="16" x14ac:dyDescent="0.2">
      <c r="A1" s="157" t="s">
        <v>133</v>
      </c>
      <c r="B1" s="158"/>
    </row>
    <row r="2" spans="1:29" x14ac:dyDescent="0.15">
      <c r="A2" s="172" t="s">
        <v>179</v>
      </c>
      <c r="B2" s="158"/>
      <c r="R2" s="56"/>
      <c r="S2" s="56"/>
    </row>
    <row r="3" spans="1:29" x14ac:dyDescent="0.15">
      <c r="A3" t="s">
        <v>180</v>
      </c>
      <c r="C3" s="5" t="str">
        <f>'BLAST-HtgRes'!C2</f>
        <v>L100AC</v>
      </c>
      <c r="D3" s="5" t="str">
        <f>'BLAST-HtgRes'!D2</f>
        <v>L110AC</v>
      </c>
      <c r="E3" s="5" t="str">
        <f>'BLAST-HtgRes'!E2</f>
        <v>L120AC</v>
      </c>
      <c r="F3" s="5" t="str">
        <f>'BLAST-HtgRes'!F2</f>
        <v>L130AC</v>
      </c>
      <c r="G3" s="5" t="str">
        <f>'BLAST-HtgRes'!G2</f>
        <v>L140AC</v>
      </c>
      <c r="H3" s="5" t="str">
        <f>'BLAST-HtgRes'!H2</f>
        <v>L150AC</v>
      </c>
      <c r="I3" s="5" t="str">
        <f>'BLAST-HtgRes'!I2</f>
        <v>L155AC</v>
      </c>
      <c r="J3" s="5" t="str">
        <f>'BLAST-HtgRes'!J2</f>
        <v>L160AC</v>
      </c>
      <c r="K3" s="5" t="str">
        <f>'BLAST-HtgRes'!K2</f>
        <v>L170AC</v>
      </c>
      <c r="L3" s="5" t="str">
        <f>'BLAST-HtgRes'!L2</f>
        <v>L200AC</v>
      </c>
      <c r="M3" s="5" t="str">
        <f>'BLAST-HtgRes'!M2</f>
        <v>L202AC</v>
      </c>
      <c r="R3" s="56"/>
      <c r="S3" s="56"/>
    </row>
    <row r="4" spans="1:29" x14ac:dyDescent="0.15">
      <c r="B4" s="5" t="s">
        <v>96</v>
      </c>
      <c r="C4" s="14">
        <f>SUM('BLAST-HtgRes'!C18:C29)</f>
        <v>61.940000000000005</v>
      </c>
      <c r="D4" s="14">
        <f>SUM('BLAST-HtgRes'!D18:D29)</f>
        <v>85.950000000000017</v>
      </c>
      <c r="E4" s="14">
        <f>SUM('BLAST-HtgRes'!E18:E29)</f>
        <v>50.269999999999996</v>
      </c>
      <c r="F4" s="14">
        <f>SUM('BLAST-HtgRes'!F18:F29)</f>
        <v>46.349999999999994</v>
      </c>
      <c r="G4" s="14">
        <f>SUM('BLAST-HtgRes'!G18:G29)</f>
        <v>49.149999999999991</v>
      </c>
      <c r="H4" s="14">
        <f>SUM('BLAST-HtgRes'!H18:H29)</f>
        <v>54.93</v>
      </c>
      <c r="I4" s="14">
        <f>SUM('BLAST-HtgRes'!I18:I29)</f>
        <v>57.39</v>
      </c>
      <c r="J4" s="14">
        <f>SUM('BLAST-HtgRes'!J18:J29)</f>
        <v>62.900000000000006</v>
      </c>
      <c r="K4" s="14">
        <f>SUM('BLAST-HtgRes'!K18:K29)</f>
        <v>73.059999999999988</v>
      </c>
      <c r="L4" s="14">
        <f>SUM('BLAST-HtgRes'!L18:L29)</f>
        <v>133.97</v>
      </c>
      <c r="M4" s="14">
        <f>SUM('BLAST-HtgRes'!M18:M29)</f>
        <v>137.47</v>
      </c>
      <c r="R4" s="56"/>
      <c r="S4" s="56"/>
    </row>
    <row r="5" spans="1:29" x14ac:dyDescent="0.15">
      <c r="B5" s="5" t="s">
        <v>173</v>
      </c>
      <c r="C5" s="14">
        <f>SUM('DOE-HtgRes'!C18:C29)</f>
        <v>58</v>
      </c>
      <c r="D5" s="14">
        <f>SUM('DOE-HtgRes'!D18:D29)</f>
        <v>81.39</v>
      </c>
      <c r="E5" s="14">
        <f>SUM('DOE-HtgRes'!E18:E29)</f>
        <v>45.1</v>
      </c>
      <c r="F5" s="14">
        <f>SUM('DOE-HtgRes'!F18:F29)</f>
        <v>45.839999999999989</v>
      </c>
      <c r="G5" s="14">
        <f>SUM('DOE-HtgRes'!G18:G29)</f>
        <v>47.250000000000007</v>
      </c>
      <c r="H5" s="14">
        <f>SUM('DOE-HtgRes'!H18:H29)</f>
        <v>49.480000000000004</v>
      </c>
      <c r="I5" s="14">
        <f>SUM('DOE-HtgRes'!I18:I29)</f>
        <v>52.300000000000004</v>
      </c>
      <c r="J5" s="14">
        <f>SUM('DOE-HtgRes'!J18:J29)</f>
        <v>58.29</v>
      </c>
      <c r="K5" s="14">
        <f>SUM('DOE-HtgRes'!K18:K29)</f>
        <v>71.649999999999991</v>
      </c>
      <c r="L5" s="14">
        <f>SUM('DOE-HtgRes'!L18:L29)</f>
        <v>136.11999999999998</v>
      </c>
      <c r="M5" s="14">
        <f>SUM('DOE-HtgRes'!M18:M29)</f>
        <v>142.06</v>
      </c>
      <c r="R5" s="56"/>
      <c r="S5" s="56"/>
    </row>
    <row r="6" spans="1:29" x14ac:dyDescent="0.15">
      <c r="B6" s="5" t="s">
        <v>174</v>
      </c>
      <c r="C6" s="14">
        <f>SUM('SRES-HtgRes'!C18:C29)</f>
        <v>72.39</v>
      </c>
      <c r="D6" s="14">
        <f>SUM('SRES-HtgRes'!D18:D29)</f>
        <v>96.53</v>
      </c>
      <c r="E6" s="14">
        <f>SUM('SRES-HtgRes'!E18:E29)</f>
        <v>57.819999999999993</v>
      </c>
      <c r="F6" s="14">
        <f>SUM('SRES-HtgRes'!F18:F29)</f>
        <v>49.980000000000004</v>
      </c>
      <c r="G6" s="14">
        <f>SUM('SRES-HtgRes'!G18:G29)</f>
        <v>52.48</v>
      </c>
      <c r="H6" s="14">
        <f>SUM('SRES-HtgRes'!H18:H29)</f>
        <v>64.030000000000015</v>
      </c>
      <c r="I6" s="14">
        <f>SUM('SRES-HtgRes'!I18:I29)</f>
        <v>66.899999999999991</v>
      </c>
      <c r="J6" s="14">
        <f>SUM('SRES-HtgRes'!J18:J29)</f>
        <v>73.509999999999991</v>
      </c>
      <c r="K6" s="14">
        <f>SUM('SRES-HtgRes'!K18:K29)</f>
        <v>85.46</v>
      </c>
      <c r="L6" s="14">
        <f>SUM('SRES-HtgRes'!L18:L29)</f>
        <v>168.34</v>
      </c>
      <c r="M6" s="14">
        <f>SUM('SRES-HtgRes'!M18:M29)</f>
        <v>172.55</v>
      </c>
      <c r="R6" s="56"/>
      <c r="S6" s="56"/>
    </row>
    <row r="7" spans="1:29" x14ac:dyDescent="0.15">
      <c r="B7" s="5" t="str">
        <f>software</f>
        <v>Tested Software 1.0</v>
      </c>
      <c r="C7" s="14">
        <f>'Sec7-2out'!$C15</f>
        <v>64.11</v>
      </c>
      <c r="D7" s="14">
        <f>'Sec7-2out'!$C16</f>
        <v>87.956666666666663</v>
      </c>
      <c r="E7" s="14">
        <f>'Sec7-2out'!$C17</f>
        <v>51.063333333333333</v>
      </c>
      <c r="F7" s="14">
        <f>'Sec7-2out'!$C18</f>
        <v>47.389999999999993</v>
      </c>
      <c r="G7" s="14">
        <f>'Sec7-2out'!$C19</f>
        <v>49.626666666666665</v>
      </c>
      <c r="H7" s="14">
        <f>'Sec7-2out'!$C20</f>
        <v>56.146666666666668</v>
      </c>
      <c r="I7" s="14">
        <f>'Sec7-2out'!$C21</f>
        <v>58.863333333333323</v>
      </c>
      <c r="J7" s="14">
        <f>'Sec7-2out'!$C22</f>
        <v>64.899999999999991</v>
      </c>
      <c r="K7" s="14">
        <f>'Sec7-2out'!$C23</f>
        <v>76.723333333333315</v>
      </c>
      <c r="L7" s="14">
        <f>'Sec7-2out'!$C24</f>
        <v>146.14333333333332</v>
      </c>
      <c r="M7" s="14">
        <f>'Sec7-2out'!$C25</f>
        <v>150.69333333333333</v>
      </c>
      <c r="R7" s="56"/>
      <c r="S7" s="56"/>
    </row>
    <row r="8" spans="1:29" x14ac:dyDescent="0.15">
      <c r="B8" s="5"/>
      <c r="C8" s="14"/>
      <c r="D8" s="14"/>
      <c r="E8" s="14"/>
      <c r="F8" s="14"/>
      <c r="G8" s="14"/>
      <c r="H8" s="14"/>
      <c r="I8" s="14"/>
      <c r="J8" s="14"/>
      <c r="K8" s="14"/>
      <c r="L8" s="14"/>
      <c r="M8" s="14"/>
      <c r="R8" s="56"/>
      <c r="S8" s="56"/>
    </row>
    <row r="9" spans="1:29" x14ac:dyDescent="0.15">
      <c r="B9" s="5"/>
      <c r="C9" s="5" t="s">
        <v>59</v>
      </c>
      <c r="D9" s="5" t="s">
        <v>60</v>
      </c>
      <c r="E9" s="5" t="s">
        <v>61</v>
      </c>
      <c r="F9" s="5" t="s">
        <v>62</v>
      </c>
      <c r="G9" s="19" t="str">
        <f>'BLAST-HtgRes'!N2</f>
        <v>L302AC</v>
      </c>
      <c r="H9" s="25" t="str">
        <f>'BLAST-HtgRes'!O2</f>
        <v>L302BC</v>
      </c>
      <c r="I9" s="25" t="str">
        <f>'BLAST-HtgRes'!P2</f>
        <v>L304AC</v>
      </c>
      <c r="J9" s="25" t="str">
        <f>'BLAST-HtgRes'!Q2</f>
        <v>L304BC</v>
      </c>
      <c r="K9" s="25" t="str">
        <f>'BLAST-HtgRes'!R2</f>
        <v>L322A1</v>
      </c>
      <c r="L9" s="25" t="str">
        <f>'BLAST-HtgRes'!S2</f>
        <v>L322A2</v>
      </c>
      <c r="M9" s="25" t="str">
        <f>'BLAST-HtgRes'!T2</f>
        <v>L322B1</v>
      </c>
      <c r="N9" s="25" t="str">
        <f>'BLAST-HtgRes'!U2</f>
        <v>L322B2</v>
      </c>
      <c r="O9" s="25" t="str">
        <f>'BLAST-HtgRes'!V2</f>
        <v>L324A1</v>
      </c>
      <c r="P9" s="25" t="str">
        <f>'BLAST-HtgRes'!W2</f>
        <v>L324A2</v>
      </c>
      <c r="Q9" s="25" t="str">
        <f>'BLAST-HtgRes'!X2</f>
        <v>L324B1</v>
      </c>
      <c r="R9" s="25" t="str">
        <f>'BLAST-HtgRes'!Y2</f>
        <v>L324B2</v>
      </c>
      <c r="S9" s="26"/>
      <c r="T9" s="14"/>
      <c r="U9" s="14"/>
      <c r="V9" s="14"/>
      <c r="W9" s="14"/>
      <c r="X9" s="14"/>
      <c r="Y9" s="14"/>
      <c r="Z9" s="14"/>
      <c r="AA9" s="14"/>
      <c r="AB9" s="14"/>
      <c r="AC9" s="14"/>
    </row>
    <row r="10" spans="1:29" x14ac:dyDescent="0.15">
      <c r="B10" s="5" t="s">
        <v>196</v>
      </c>
      <c r="C10" s="14">
        <f>MIN(G10:H10)</f>
        <v>65.239999999999995</v>
      </c>
      <c r="D10" s="14">
        <f>MIN(I10:J10)</f>
        <v>55.59</v>
      </c>
      <c r="E10" s="14">
        <f>MIN(K10:N10)</f>
        <v>81.820000000000007</v>
      </c>
      <c r="F10" s="14">
        <f>MIN(O10:R10)</f>
        <v>56.589999999999989</v>
      </c>
      <c r="G10" s="20">
        <f>SUM('BLAST-HtgRes'!N18:N29)</f>
        <v>70.5</v>
      </c>
      <c r="H10" s="26">
        <f>SUM('BLAST-HtgRes'!O18:O29)</f>
        <v>65.239999999999995</v>
      </c>
      <c r="I10" s="26">
        <f>SUM('BLAST-HtgRes'!P18:P29)</f>
        <v>60.050000000000004</v>
      </c>
      <c r="J10" s="26">
        <f>SUM('BLAST-HtgRes'!Q18:Q29)</f>
        <v>55.59</v>
      </c>
      <c r="K10" s="26">
        <f>SUM('BLAST-HtgRes'!R18:R29)</f>
        <v>91.649999999999991</v>
      </c>
      <c r="L10" s="26">
        <f>SUM('BLAST-HtgRes'!S18:S29)</f>
        <v>92.490000000000009</v>
      </c>
      <c r="M10" s="26">
        <f>SUM('BLAST-HtgRes'!T18:T29)</f>
        <v>81.820000000000007</v>
      </c>
      <c r="N10" s="26">
        <f>SUM('BLAST-HtgRes'!U18:U29)</f>
        <v>87.97</v>
      </c>
      <c r="O10" s="26">
        <f>SUM('BLAST-HtgRes'!V18:V29)</f>
        <v>64.910000000000011</v>
      </c>
      <c r="P10" s="26">
        <f>SUM('BLAST-HtgRes'!W18:W29)</f>
        <v>65.010000000000005</v>
      </c>
      <c r="Q10" s="26">
        <f>SUM('BLAST-HtgRes'!X18:X29)</f>
        <v>56.589999999999989</v>
      </c>
      <c r="R10" s="26">
        <f>SUM('BLAST-HtgRes'!Y18:Y29)</f>
        <v>60.400000000000006</v>
      </c>
      <c r="S10" s="26"/>
      <c r="T10" s="14"/>
      <c r="U10" s="14"/>
      <c r="V10" s="14"/>
      <c r="W10" s="14"/>
      <c r="X10" s="14"/>
      <c r="Y10" s="14"/>
      <c r="Z10" s="14"/>
      <c r="AA10" s="14"/>
      <c r="AB10" s="14"/>
      <c r="AC10" s="14"/>
    </row>
    <row r="11" spans="1:29" x14ac:dyDescent="0.15">
      <c r="B11" s="5" t="s">
        <v>197</v>
      </c>
      <c r="C11" s="14">
        <f>MAX(G10:H10)</f>
        <v>70.5</v>
      </c>
      <c r="D11" s="14">
        <f>MAX(I10:J10)</f>
        <v>60.050000000000004</v>
      </c>
      <c r="E11" s="14">
        <f>MAX(K10:N10)</f>
        <v>92.490000000000009</v>
      </c>
      <c r="F11" s="14">
        <f>MAX(O10:R10)</f>
        <v>65.010000000000005</v>
      </c>
      <c r="G11" s="18"/>
      <c r="R11" s="56"/>
      <c r="S11" s="26"/>
      <c r="T11" s="14"/>
      <c r="U11" s="14"/>
      <c r="V11" s="14"/>
      <c r="W11" s="14"/>
      <c r="X11" s="14"/>
      <c r="Y11" s="14"/>
      <c r="Z11" s="14"/>
      <c r="AA11" s="14"/>
      <c r="AB11" s="14"/>
      <c r="AC11" s="14"/>
    </row>
    <row r="12" spans="1:29" x14ac:dyDescent="0.15">
      <c r="B12" s="5" t="s">
        <v>198</v>
      </c>
      <c r="C12" s="14">
        <f>MIN(G12:H12)</f>
        <v>60.119999999999983</v>
      </c>
      <c r="D12" s="14">
        <f>MIN(I12:J12)</f>
        <v>50.12</v>
      </c>
      <c r="E12" s="14">
        <f>MIN(K12:N12)</f>
        <v>77.72</v>
      </c>
      <c r="F12" s="14">
        <f>MIN(O12:R12)</f>
        <v>50.379999999999995</v>
      </c>
      <c r="G12" s="20">
        <f>SUM('DOE-HtgRes'!N18:N29)</f>
        <v>67.44</v>
      </c>
      <c r="H12" s="26">
        <f>SUM('DOE-HtgRes'!O18:O29)</f>
        <v>60.119999999999983</v>
      </c>
      <c r="I12" s="26">
        <f>SUM('DOE-HtgRes'!P18:P29)</f>
        <v>56.640000000000008</v>
      </c>
      <c r="J12" s="26">
        <f>SUM('DOE-HtgRes'!Q18:Q29)</f>
        <v>50.12</v>
      </c>
      <c r="K12" s="26">
        <f>SUM('DOE-HtgRes'!R18:R29)</f>
        <v>88.259999999999991</v>
      </c>
      <c r="L12" s="26">
        <f>SUM('DOE-HtgRes'!S18:S29)</f>
        <v>86.320000000000007</v>
      </c>
      <c r="M12" s="26">
        <f>SUM('DOE-HtgRes'!T18:T29)</f>
        <v>77.72</v>
      </c>
      <c r="N12" s="26">
        <f>SUM('DOE-HtgRes'!U18:U29)</f>
        <v>82.87</v>
      </c>
      <c r="O12" s="26">
        <f>SUM('DOE-HtgRes'!V18:V29)</f>
        <v>61.11</v>
      </c>
      <c r="P12" s="26">
        <f>SUM('DOE-HtgRes'!W18:W29)</f>
        <v>60.31</v>
      </c>
      <c r="Q12" s="26">
        <f>SUM('DOE-HtgRes'!X18:X29)</f>
        <v>50.379999999999995</v>
      </c>
      <c r="R12" s="26">
        <f>SUM('DOE-HtgRes'!Y18:Y29)</f>
        <v>51.879999999999995</v>
      </c>
      <c r="S12" s="26"/>
      <c r="T12" s="14"/>
      <c r="U12" s="14"/>
      <c r="V12" s="14"/>
      <c r="W12" s="14"/>
      <c r="X12" s="14"/>
      <c r="Y12" s="14"/>
      <c r="Z12" s="14"/>
      <c r="AA12" s="14"/>
      <c r="AB12" s="14"/>
      <c r="AC12" s="14"/>
    </row>
    <row r="13" spans="1:29" x14ac:dyDescent="0.15">
      <c r="B13" s="5" t="s">
        <v>199</v>
      </c>
      <c r="C13" s="14">
        <f>MAX(G12:H12)</f>
        <v>67.44</v>
      </c>
      <c r="D13" s="14">
        <f>MAX(I12:J12)</f>
        <v>56.640000000000008</v>
      </c>
      <c r="E13" s="14">
        <f>MAX(K12:N12)</f>
        <v>88.259999999999991</v>
      </c>
      <c r="F13" s="14">
        <f>MAX(O12:R12)</f>
        <v>61.11</v>
      </c>
      <c r="G13" s="18"/>
      <c r="R13" s="56"/>
      <c r="S13" s="26"/>
      <c r="T13" s="14"/>
      <c r="U13" s="14"/>
      <c r="V13" s="14"/>
      <c r="W13" s="14"/>
      <c r="X13" s="14"/>
      <c r="Y13" s="14"/>
      <c r="Z13" s="14"/>
      <c r="AA13" s="14"/>
      <c r="AB13" s="14"/>
      <c r="AC13" s="14"/>
    </row>
    <row r="14" spans="1:29" x14ac:dyDescent="0.15">
      <c r="B14" s="5" t="s">
        <v>200</v>
      </c>
      <c r="C14" s="14">
        <f>MIN(G14:H14)</f>
        <v>73.099999999999994</v>
      </c>
      <c r="D14" s="14">
        <f>MIN(I14:J14)</f>
        <v>61.589999999999996</v>
      </c>
      <c r="E14" s="14">
        <f>MIN(K14:N14)</f>
        <v>92.100000000000009</v>
      </c>
      <c r="F14" s="14">
        <f>MIN(O14:R14)</f>
        <v>62.45</v>
      </c>
      <c r="G14" s="20">
        <f>SUM('SRES-HtgRes'!N18:N29)</f>
        <v>82.92</v>
      </c>
      <c r="H14" s="26">
        <f>SUM('SRES-HtgRes'!O18:O29)</f>
        <v>73.099999999999994</v>
      </c>
      <c r="I14" s="26">
        <f>SUM('SRES-HtgRes'!P18:P29)</f>
        <v>69.16</v>
      </c>
      <c r="J14" s="26">
        <f>SUM('SRES-HtgRes'!Q18:Q29)</f>
        <v>61.589999999999996</v>
      </c>
      <c r="K14" s="26">
        <f>SUM('SRES-HtgRes'!R18:R29)</f>
        <v>105.94</v>
      </c>
      <c r="L14" s="26">
        <f>SUM('SRES-HtgRes'!S18:S29)</f>
        <v>107.67999999999998</v>
      </c>
      <c r="M14" s="26">
        <f>SUM('SRES-HtgRes'!T18:T29)</f>
        <v>92.390000000000015</v>
      </c>
      <c r="N14" s="26">
        <f>SUM('SRES-HtgRes'!U18:U29)</f>
        <v>92.100000000000009</v>
      </c>
      <c r="O14" s="26">
        <f>SUM('SRES-HtgRes'!V18:V29)</f>
        <v>72.58</v>
      </c>
      <c r="P14" s="26">
        <f>SUM('SRES-HtgRes'!W18:W29)</f>
        <v>73.47</v>
      </c>
      <c r="Q14" s="26">
        <f>SUM('SRES-HtgRes'!X18:X29)</f>
        <v>62.45</v>
      </c>
      <c r="R14" s="26">
        <f>SUM('SRES-HtgRes'!Y18:Y29)</f>
        <v>65.300000000000011</v>
      </c>
      <c r="S14" s="26"/>
      <c r="T14" s="14"/>
      <c r="U14" s="14"/>
      <c r="V14" s="14"/>
      <c r="W14" s="14"/>
      <c r="X14" s="14"/>
      <c r="Y14" s="14"/>
      <c r="Z14" s="14"/>
      <c r="AA14" s="14"/>
      <c r="AB14" s="14"/>
      <c r="AC14" s="14"/>
    </row>
    <row r="15" spans="1:29" x14ac:dyDescent="0.15">
      <c r="B15" s="5" t="s">
        <v>201</v>
      </c>
      <c r="C15" s="14">
        <f>MAX(G14:H14)</f>
        <v>82.92</v>
      </c>
      <c r="D15" s="14">
        <f>MAX(I14:J14)</f>
        <v>69.16</v>
      </c>
      <c r="E15" s="14">
        <f>MAX(K14:N14)</f>
        <v>107.67999999999998</v>
      </c>
      <c r="F15" s="14">
        <f>MAX(O14:R14)</f>
        <v>73.47</v>
      </c>
      <c r="G15" s="18"/>
      <c r="R15" s="56"/>
      <c r="S15" s="26"/>
      <c r="T15" s="14"/>
      <c r="U15" s="14"/>
      <c r="V15" s="14"/>
      <c r="W15" s="14"/>
      <c r="X15" s="14"/>
      <c r="Y15" s="14"/>
      <c r="Z15" s="14"/>
      <c r="AA15" s="14"/>
      <c r="AB15" s="14"/>
      <c r="AC15" s="14"/>
    </row>
    <row r="16" spans="1:29" x14ac:dyDescent="0.15">
      <c r="B16" s="5" t="str">
        <f>software</f>
        <v>Tested Software 1.0</v>
      </c>
      <c r="C16" s="14">
        <f>'Sec7-2out'!$C26</f>
        <v>73.62</v>
      </c>
      <c r="D16" s="14">
        <f>'Sec7-2out'!$C27</f>
        <v>61.95000000000001</v>
      </c>
      <c r="E16" s="14">
        <f>'Sec7-2out'!$C28</f>
        <v>95.283333333333317</v>
      </c>
      <c r="F16" s="14">
        <f>'Sec7-2out'!$C29</f>
        <v>66.2</v>
      </c>
      <c r="G16" s="20"/>
      <c r="H16" s="14"/>
      <c r="I16" s="14"/>
      <c r="J16" s="14"/>
      <c r="K16" s="14"/>
      <c r="L16" s="14"/>
      <c r="M16" s="14"/>
      <c r="N16" s="14"/>
      <c r="O16" s="14"/>
      <c r="P16" s="14"/>
      <c r="Q16" s="14"/>
      <c r="R16" s="26"/>
      <c r="S16" s="26"/>
      <c r="T16" s="14"/>
      <c r="U16" s="14"/>
      <c r="V16" s="14"/>
      <c r="W16" s="14"/>
      <c r="X16" s="14"/>
      <c r="Y16" s="14"/>
      <c r="Z16" s="14"/>
      <c r="AA16" s="14"/>
      <c r="AB16" s="14"/>
      <c r="AC16" s="14"/>
    </row>
    <row r="17" spans="1:19" x14ac:dyDescent="0.15">
      <c r="R17" s="56"/>
      <c r="S17" s="56"/>
    </row>
    <row r="18" spans="1:19" s="15" customFormat="1" ht="26.25" customHeight="1" x14ac:dyDescent="0.15">
      <c r="A18" s="15" t="s">
        <v>78</v>
      </c>
      <c r="B18" s="16"/>
      <c r="C18" s="15" t="s">
        <v>57</v>
      </c>
      <c r="D18" s="15" t="s">
        <v>58</v>
      </c>
      <c r="E18" s="15" t="s">
        <v>49</v>
      </c>
      <c r="F18" s="15" t="s">
        <v>50</v>
      </c>
      <c r="G18" s="15" t="s">
        <v>51</v>
      </c>
      <c r="H18" s="15" t="s">
        <v>52</v>
      </c>
      <c r="I18" s="15" t="s">
        <v>53</v>
      </c>
      <c r="J18" s="15" t="s">
        <v>54</v>
      </c>
      <c r="K18" s="15" t="s">
        <v>55</v>
      </c>
      <c r="L18" s="15" t="s">
        <v>56</v>
      </c>
      <c r="R18" s="146"/>
      <c r="S18" s="146"/>
    </row>
    <row r="19" spans="1:19" x14ac:dyDescent="0.15">
      <c r="B19" s="5" t="s">
        <v>96</v>
      </c>
      <c r="C19" s="14">
        <f>D4-C4</f>
        <v>24.010000000000012</v>
      </c>
      <c r="D19" s="14">
        <f>E4-C4</f>
        <v>-11.670000000000009</v>
      </c>
      <c r="E19" s="14">
        <f>F4-C4</f>
        <v>-15.590000000000011</v>
      </c>
      <c r="F19" s="14">
        <f>G4-C4</f>
        <v>-12.790000000000013</v>
      </c>
      <c r="G19" s="14">
        <f>H4-C4</f>
        <v>-7.0100000000000051</v>
      </c>
      <c r="H19" s="14">
        <f>I4-H4</f>
        <v>2.4600000000000009</v>
      </c>
      <c r="I19" s="14">
        <f>J4-C4</f>
        <v>0.96000000000000085</v>
      </c>
      <c r="J19" s="14">
        <f>K4-C4</f>
        <v>11.119999999999983</v>
      </c>
      <c r="K19" s="14">
        <f>L4-C4</f>
        <v>72.03</v>
      </c>
      <c r="L19" s="14">
        <f>M4-L4</f>
        <v>3.5</v>
      </c>
    </row>
    <row r="20" spans="1:19" x14ac:dyDescent="0.15">
      <c r="B20" s="5" t="s">
        <v>173</v>
      </c>
      <c r="C20" s="14">
        <f>D5-C5</f>
        <v>23.39</v>
      </c>
      <c r="D20" s="14">
        <f>E5-C5</f>
        <v>-12.899999999999999</v>
      </c>
      <c r="E20" s="14">
        <f>F5-C5</f>
        <v>-12.160000000000011</v>
      </c>
      <c r="F20" s="14">
        <f>G5-C5</f>
        <v>-10.749999999999993</v>
      </c>
      <c r="G20" s="14">
        <f>H5-C5</f>
        <v>-8.519999999999996</v>
      </c>
      <c r="H20" s="14">
        <f>I5-H5</f>
        <v>2.8200000000000003</v>
      </c>
      <c r="I20" s="14">
        <f>J5-C5</f>
        <v>0.28999999999999915</v>
      </c>
      <c r="J20" s="14">
        <f>K5-C5</f>
        <v>13.649999999999991</v>
      </c>
      <c r="K20" s="14">
        <f>L5-C5</f>
        <v>78.119999999999976</v>
      </c>
      <c r="L20" s="14">
        <f>M5-L5</f>
        <v>5.9400000000000261</v>
      </c>
    </row>
    <row r="21" spans="1:19" x14ac:dyDescent="0.15">
      <c r="B21" s="5" t="s">
        <v>174</v>
      </c>
      <c r="C21" s="14">
        <f>D6-C6</f>
        <v>24.14</v>
      </c>
      <c r="D21" s="14">
        <f>E6-C6</f>
        <v>-14.570000000000007</v>
      </c>
      <c r="E21" s="14">
        <f>F6-C6</f>
        <v>-22.409999999999997</v>
      </c>
      <c r="F21" s="14">
        <f>G6-C6</f>
        <v>-19.910000000000004</v>
      </c>
      <c r="G21" s="14">
        <f>H6-C6</f>
        <v>-8.3599999999999852</v>
      </c>
      <c r="H21" s="14">
        <f>I6-H6</f>
        <v>2.8699999999999761</v>
      </c>
      <c r="I21" s="14">
        <f>J6-C6</f>
        <v>1.1199999999999903</v>
      </c>
      <c r="J21" s="14">
        <f>K6-C6</f>
        <v>13.069999999999993</v>
      </c>
      <c r="K21" s="14">
        <f>L6-C6</f>
        <v>95.95</v>
      </c>
      <c r="L21" s="14">
        <f>M6-L6</f>
        <v>4.210000000000008</v>
      </c>
    </row>
    <row r="22" spans="1:19" x14ac:dyDescent="0.15">
      <c r="B22" s="5" t="str">
        <f>software</f>
        <v>Tested Software 1.0</v>
      </c>
      <c r="C22" s="14">
        <f>D7-C7</f>
        <v>23.846666666666664</v>
      </c>
      <c r="D22" s="14">
        <f>E7-C7</f>
        <v>-13.046666666666667</v>
      </c>
      <c r="E22" s="14">
        <f>F7-C7</f>
        <v>-16.720000000000006</v>
      </c>
      <c r="F22" s="14">
        <f>G7-C7</f>
        <v>-14.483333333333334</v>
      </c>
      <c r="G22" s="14">
        <f>H7-C7</f>
        <v>-7.9633333333333312</v>
      </c>
      <c r="H22" s="14">
        <f>I7-H7</f>
        <v>2.7166666666666544</v>
      </c>
      <c r="I22" s="14">
        <f>J7-C7</f>
        <v>0.78999999999999204</v>
      </c>
      <c r="J22" s="14">
        <f>K7-C7</f>
        <v>12.613333333333316</v>
      </c>
      <c r="K22" s="14">
        <f>L7-C7</f>
        <v>82.033333333333317</v>
      </c>
      <c r="L22" s="14">
        <f>M7-L7</f>
        <v>4.5500000000000114</v>
      </c>
    </row>
    <row r="23" spans="1:19" x14ac:dyDescent="0.15">
      <c r="B23" s="5"/>
      <c r="C23" s="14"/>
      <c r="D23" s="14"/>
      <c r="E23" s="14"/>
      <c r="F23" s="14"/>
      <c r="G23" s="14"/>
      <c r="H23" s="14"/>
      <c r="I23" s="14"/>
      <c r="J23" s="14"/>
      <c r="K23" s="14"/>
      <c r="L23" s="14"/>
      <c r="M23" s="14"/>
      <c r="N23" s="14"/>
      <c r="O23" s="14"/>
      <c r="P23" s="14"/>
    </row>
    <row r="24" spans="1:19" ht="25.5" customHeight="1" x14ac:dyDescent="0.15">
      <c r="B24" s="5"/>
      <c r="C24" s="15" t="s">
        <v>63</v>
      </c>
      <c r="D24" s="17" t="s">
        <v>64</v>
      </c>
      <c r="E24" s="15" t="s">
        <v>65</v>
      </c>
      <c r="F24" s="17" t="s">
        <v>66</v>
      </c>
      <c r="G24" s="15" t="s">
        <v>195</v>
      </c>
      <c r="H24" s="15" t="s">
        <v>184</v>
      </c>
      <c r="I24" s="17" t="s">
        <v>185</v>
      </c>
      <c r="J24" s="17" t="s">
        <v>186</v>
      </c>
      <c r="K24" s="15" t="s">
        <v>187</v>
      </c>
      <c r="L24" s="15" t="s">
        <v>188</v>
      </c>
      <c r="M24" s="15" t="s">
        <v>189</v>
      </c>
      <c r="N24" s="15" t="s">
        <v>190</v>
      </c>
      <c r="O24" s="17" t="s">
        <v>191</v>
      </c>
      <c r="P24" s="17" t="s">
        <v>192</v>
      </c>
      <c r="Q24" s="17" t="s">
        <v>193</v>
      </c>
      <c r="R24" s="17" t="s">
        <v>194</v>
      </c>
    </row>
    <row r="25" spans="1:19" x14ac:dyDescent="0.15">
      <c r="B25" s="5" t="s">
        <v>196</v>
      </c>
      <c r="C25" s="14">
        <f>MIN(G25:H25)</f>
        <v>3.2999999999999901</v>
      </c>
      <c r="D25" s="14">
        <f>MIN(I25:J25)</f>
        <v>9.6499999999999915</v>
      </c>
      <c r="E25" s="14">
        <f>MIN(K25:N25)</f>
        <v>19.880000000000003</v>
      </c>
      <c r="F25" s="14">
        <f>MIN(O25:R25)</f>
        <v>25.230000000000018</v>
      </c>
      <c r="G25" s="20">
        <f>G10-C4</f>
        <v>8.5599999999999952</v>
      </c>
      <c r="H25" s="14">
        <f>H10-C4</f>
        <v>3.2999999999999901</v>
      </c>
      <c r="I25" s="14">
        <f>G10-I10</f>
        <v>10.449999999999996</v>
      </c>
      <c r="J25" s="14">
        <f>H10-J10</f>
        <v>9.6499999999999915</v>
      </c>
      <c r="K25" s="14">
        <f>K10-C4</f>
        <v>29.709999999999987</v>
      </c>
      <c r="L25" s="14">
        <f>L10-C4</f>
        <v>30.550000000000004</v>
      </c>
      <c r="M25" s="14">
        <f>M10-C4</f>
        <v>19.880000000000003</v>
      </c>
      <c r="N25" s="14">
        <f>N10-C4</f>
        <v>26.029999999999994</v>
      </c>
      <c r="O25" s="14">
        <f>K10-O10</f>
        <v>26.739999999999981</v>
      </c>
      <c r="P25" s="14">
        <f>L10-P10</f>
        <v>27.480000000000004</v>
      </c>
      <c r="Q25" s="14">
        <f>M10-Q10</f>
        <v>25.230000000000018</v>
      </c>
      <c r="R25" s="14">
        <f>N10-R10</f>
        <v>27.569999999999993</v>
      </c>
    </row>
    <row r="26" spans="1:19" x14ac:dyDescent="0.15">
      <c r="B26" s="5" t="s">
        <v>197</v>
      </c>
      <c r="C26" s="14">
        <f>MAX(G25:H25)</f>
        <v>8.5599999999999952</v>
      </c>
      <c r="D26" s="14">
        <f>MAX(I25:J25)</f>
        <v>10.449999999999996</v>
      </c>
      <c r="E26" s="14">
        <f>MAX(K25:N25)</f>
        <v>30.550000000000004</v>
      </c>
      <c r="F26" s="14">
        <f>MAX(O25:R25)</f>
        <v>27.569999999999993</v>
      </c>
      <c r="G26" s="20"/>
      <c r="H26" s="14"/>
      <c r="I26" s="14"/>
      <c r="J26" s="14"/>
      <c r="K26" s="14"/>
      <c r="L26" s="14"/>
      <c r="M26" s="14"/>
      <c r="N26" s="14"/>
      <c r="O26" s="14"/>
      <c r="P26" s="14"/>
    </row>
    <row r="27" spans="1:19" x14ac:dyDescent="0.15">
      <c r="B27" s="5" t="s">
        <v>198</v>
      </c>
      <c r="C27" s="14">
        <f>MIN(G27:H27)</f>
        <v>2.1199999999999832</v>
      </c>
      <c r="D27" s="14">
        <f>MIN(I27:J27)</f>
        <v>9.9999999999999858</v>
      </c>
      <c r="E27" s="14">
        <f>MIN(K27:N27)</f>
        <v>19.72</v>
      </c>
      <c r="F27" s="14">
        <f>MIN(O27:R27)</f>
        <v>26.010000000000005</v>
      </c>
      <c r="G27" s="20">
        <f>G12-C5</f>
        <v>9.4399999999999977</v>
      </c>
      <c r="H27" s="14">
        <f>H12-C5</f>
        <v>2.1199999999999832</v>
      </c>
      <c r="I27" s="14">
        <f>G12-I12</f>
        <v>10.79999999999999</v>
      </c>
      <c r="J27" s="14">
        <f>H12-J12</f>
        <v>9.9999999999999858</v>
      </c>
      <c r="K27" s="14">
        <f>K12-C5</f>
        <v>30.259999999999991</v>
      </c>
      <c r="L27" s="14">
        <f>L12-C5</f>
        <v>28.320000000000007</v>
      </c>
      <c r="M27" s="14">
        <f>M12-C5</f>
        <v>19.72</v>
      </c>
      <c r="N27" s="14">
        <f>N12-C5</f>
        <v>24.870000000000005</v>
      </c>
      <c r="O27" s="14">
        <f>K12-O12</f>
        <v>27.149999999999991</v>
      </c>
      <c r="P27" s="14">
        <f>L12-P12</f>
        <v>26.010000000000005</v>
      </c>
      <c r="Q27" s="14">
        <f>M12-Q12</f>
        <v>27.340000000000003</v>
      </c>
      <c r="R27" s="14">
        <f>N12-R12</f>
        <v>30.990000000000009</v>
      </c>
    </row>
    <row r="28" spans="1:19" x14ac:dyDescent="0.15">
      <c r="B28" s="5" t="s">
        <v>199</v>
      </c>
      <c r="C28" s="14">
        <f>MAX(G27:H27)</f>
        <v>9.4399999999999977</v>
      </c>
      <c r="D28" s="14">
        <f>MAX(I27:J27)</f>
        <v>10.79999999999999</v>
      </c>
      <c r="E28" s="14">
        <f>MAX(K27:N27)</f>
        <v>30.259999999999991</v>
      </c>
      <c r="F28" s="14">
        <f>MAX(O27:R27)</f>
        <v>30.990000000000009</v>
      </c>
      <c r="G28" s="20"/>
      <c r="H28" s="14"/>
      <c r="I28" s="14"/>
      <c r="J28" s="14"/>
      <c r="K28" s="14"/>
      <c r="L28" s="14"/>
      <c r="M28" s="14"/>
      <c r="N28" s="14"/>
      <c r="O28" s="14"/>
      <c r="P28" s="14"/>
    </row>
    <row r="29" spans="1:19" x14ac:dyDescent="0.15">
      <c r="B29" s="5" t="s">
        <v>200</v>
      </c>
      <c r="C29" s="14">
        <f>MIN(G29:H29)</f>
        <v>0.70999999999999375</v>
      </c>
      <c r="D29" s="14">
        <f>MIN(I29:J29)</f>
        <v>11.509999999999998</v>
      </c>
      <c r="E29" s="14">
        <f>MIN(K29:N29)</f>
        <v>19.710000000000008</v>
      </c>
      <c r="F29" s="14">
        <f>MIN(O29:R29)</f>
        <v>26.799999999999997</v>
      </c>
      <c r="G29" s="20">
        <f>G14-C6</f>
        <v>10.530000000000001</v>
      </c>
      <c r="H29" s="14">
        <f>H14-C6</f>
        <v>0.70999999999999375</v>
      </c>
      <c r="I29" s="14">
        <f>G14-I14</f>
        <v>13.760000000000005</v>
      </c>
      <c r="J29" s="14">
        <f>H14-J14</f>
        <v>11.509999999999998</v>
      </c>
      <c r="K29" s="14">
        <f>K14-C6</f>
        <v>33.549999999999997</v>
      </c>
      <c r="L29" s="14">
        <f>L14-C6</f>
        <v>35.289999999999978</v>
      </c>
      <c r="M29" s="14">
        <f>M14-C6</f>
        <v>20.000000000000014</v>
      </c>
      <c r="N29" s="14">
        <f>N14-C6</f>
        <v>19.710000000000008</v>
      </c>
      <c r="O29" s="14">
        <f>K14-O14</f>
        <v>33.36</v>
      </c>
      <c r="P29" s="14">
        <f>L14-P14</f>
        <v>34.20999999999998</v>
      </c>
      <c r="Q29" s="14">
        <f>M14-Q14</f>
        <v>29.940000000000012</v>
      </c>
      <c r="R29" s="14">
        <f>N14-R14</f>
        <v>26.799999999999997</v>
      </c>
    </row>
    <row r="30" spans="1:19" x14ac:dyDescent="0.15">
      <c r="B30" s="5" t="s">
        <v>201</v>
      </c>
      <c r="C30" s="14">
        <f>MAX(G29:H29)</f>
        <v>10.530000000000001</v>
      </c>
      <c r="D30" s="14">
        <f>MAX(I29:J29)</f>
        <v>13.760000000000005</v>
      </c>
      <c r="E30" s="14">
        <f>MAX(K29:N29)</f>
        <v>35.289999999999978</v>
      </c>
      <c r="F30" s="14">
        <f>MAX(O29:R29)</f>
        <v>34.20999999999998</v>
      </c>
      <c r="G30" s="20"/>
      <c r="H30" s="14"/>
      <c r="I30" s="14"/>
      <c r="J30" s="14"/>
      <c r="K30" s="14"/>
      <c r="L30" s="14"/>
      <c r="M30" s="14"/>
      <c r="N30" s="14"/>
      <c r="O30" s="14"/>
      <c r="P30" s="14"/>
    </row>
    <row r="31" spans="1:19" x14ac:dyDescent="0.15">
      <c r="B31" s="5" t="str">
        <f>software</f>
        <v>Tested Software 1.0</v>
      </c>
      <c r="C31" s="14">
        <f>C16-C7</f>
        <v>9.5100000000000051</v>
      </c>
      <c r="D31" s="14">
        <f>C16-D16</f>
        <v>11.669999999999995</v>
      </c>
      <c r="E31" s="14">
        <f>E16-C7</f>
        <v>31.173333333333318</v>
      </c>
      <c r="F31" s="14">
        <f>E16-F16</f>
        <v>29.083333333333314</v>
      </c>
      <c r="G31" s="18"/>
    </row>
    <row r="32" spans="1:19" x14ac:dyDescent="0.15">
      <c r="A32" s="172"/>
      <c r="B32" s="158"/>
    </row>
    <row r="33" spans="1:15" x14ac:dyDescent="0.15">
      <c r="A33" t="s">
        <v>181</v>
      </c>
      <c r="C33" s="5" t="str">
        <f>'BLAST-ClgRes'!C2</f>
        <v>L100AL</v>
      </c>
      <c r="D33" s="5" t="str">
        <f>'BLAST-ClgRes'!D2</f>
        <v>L110AL</v>
      </c>
      <c r="E33" s="5" t="str">
        <f>'BLAST-ClgRes'!E2</f>
        <v>L120AL</v>
      </c>
      <c r="F33" s="5" t="str">
        <f>'BLAST-ClgRes'!F2</f>
        <v>L130AL</v>
      </c>
      <c r="G33" s="5" t="str">
        <f>'BLAST-ClgRes'!G2</f>
        <v>L140AL</v>
      </c>
      <c r="H33" s="5" t="str">
        <f>'BLAST-ClgRes'!H2</f>
        <v>L150AL</v>
      </c>
      <c r="I33" s="5" t="str">
        <f>'BLAST-ClgRes'!I2</f>
        <v>L155AL</v>
      </c>
      <c r="J33" s="5" t="str">
        <f>'BLAST-ClgRes'!J2</f>
        <v>L160AL</v>
      </c>
      <c r="K33" s="5" t="str">
        <f>'BLAST-ClgRes'!K2</f>
        <v>L170AL</v>
      </c>
      <c r="L33" s="5" t="str">
        <f>'BLAST-ClgRes'!L2</f>
        <v>L200AL</v>
      </c>
      <c r="M33" s="5" t="str">
        <f>'BLAST-ClgRes'!M2</f>
        <v>L202AL</v>
      </c>
      <c r="N33" s="5"/>
      <c r="O33" s="5"/>
    </row>
    <row r="34" spans="1:15" x14ac:dyDescent="0.15">
      <c r="B34" s="5" t="s">
        <v>96</v>
      </c>
      <c r="C34" s="14">
        <f>SUM('BLAST-ClgRes'!C18:C29)</f>
        <v>54.660000000000004</v>
      </c>
      <c r="D34" s="14">
        <f>SUM('BLAST-ClgRes'!D18:D29)</f>
        <v>57.709999999999994</v>
      </c>
      <c r="E34" s="14">
        <f>SUM('BLAST-ClgRes'!E18:E29)</f>
        <v>51.36</v>
      </c>
      <c r="F34" s="14">
        <f>SUM('BLAST-ClgRes'!F18:F29)</f>
        <v>36.96</v>
      </c>
      <c r="G34" s="14">
        <f>SUM('BLAST-ClgRes'!G18:G29)</f>
        <v>23.52</v>
      </c>
      <c r="H34" s="14">
        <f>SUM('BLAST-ClgRes'!H18:H29)</f>
        <v>67.72999999999999</v>
      </c>
      <c r="I34" s="14">
        <f>SUM('BLAST-ClgRes'!I18:I29)</f>
        <v>54.089999999999996</v>
      </c>
      <c r="J34" s="14">
        <f>SUM('BLAST-ClgRes'!J18:J29)</f>
        <v>62.62</v>
      </c>
      <c r="K34" s="14">
        <f>SUM('BLAST-ClgRes'!K18:K29)</f>
        <v>45.83</v>
      </c>
      <c r="L34" s="14">
        <f>SUM('BLAST-ClgRes'!L18:L29)</f>
        <v>65.709999999999994</v>
      </c>
      <c r="M34" s="14">
        <f>SUM('BLAST-ClgRes'!M18:M29)</f>
        <v>59.609999999999992</v>
      </c>
    </row>
    <row r="35" spans="1:15" x14ac:dyDescent="0.15">
      <c r="B35" s="5" t="s">
        <v>173</v>
      </c>
      <c r="C35" s="14">
        <f>SUM('DOE-ClgRes'!C18:C29)</f>
        <v>60.800000000000004</v>
      </c>
      <c r="D35" s="14">
        <f>SUM('DOE-ClgRes'!D18:D29)</f>
        <v>63.82</v>
      </c>
      <c r="E35" s="14">
        <f>SUM('DOE-ClgRes'!E18:E29)</f>
        <v>56.14</v>
      </c>
      <c r="F35" s="14">
        <f>SUM('DOE-ClgRes'!F18:F29)</f>
        <v>41.25</v>
      </c>
      <c r="G35" s="14">
        <f>SUM('DOE-ClgRes'!G18:G29)</f>
        <v>26.54</v>
      </c>
      <c r="H35" s="14">
        <f>SUM('DOE-ClgRes'!H18:H29)</f>
        <v>77.349999999999994</v>
      </c>
      <c r="I35" s="14">
        <f>SUM('DOE-ClgRes'!I18:I29)</f>
        <v>59.059999999999988</v>
      </c>
      <c r="J35" s="14">
        <f>SUM('DOE-ClgRes'!J18:J29)</f>
        <v>68.69</v>
      </c>
      <c r="K35" s="14">
        <f>SUM('DOE-ClgRes'!K18:K29)</f>
        <v>49.08</v>
      </c>
      <c r="L35" s="14">
        <f>SUM('DOE-ClgRes'!L18:L29)</f>
        <v>73.100000000000009</v>
      </c>
      <c r="M35" s="14">
        <f>SUM('DOE-ClgRes'!M18:M29)</f>
        <v>62.239999999999995</v>
      </c>
    </row>
    <row r="36" spans="1:15" x14ac:dyDescent="0.15">
      <c r="B36" s="5" t="s">
        <v>174</v>
      </c>
      <c r="C36" s="14">
        <f>SUM('SRES-ClgRes'!C18:C29)</f>
        <v>59.32</v>
      </c>
      <c r="D36" s="14">
        <f>SUM('SRES-ClgRes'!D18:D29)</f>
        <v>63.18</v>
      </c>
      <c r="E36" s="14">
        <f>SUM('SRES-ClgRes'!E18:E29)</f>
        <v>55.01</v>
      </c>
      <c r="F36" s="14">
        <f>SUM('SRES-ClgRes'!F18:F29)</f>
        <v>38.93</v>
      </c>
      <c r="G36" s="14">
        <f>SUM('SRES-ClgRes'!G18:G29)</f>
        <v>24.64</v>
      </c>
      <c r="H36" s="14">
        <f>SUM('SRES-ClgRes'!H18:H29)</f>
        <v>72.03</v>
      </c>
      <c r="I36" s="14">
        <f>SUM('SRES-ClgRes'!I18:I29)</f>
        <v>57.510000000000005</v>
      </c>
      <c r="J36" s="14">
        <f>SUM('SRES-ClgRes'!J18:J29)</f>
        <v>67.62</v>
      </c>
      <c r="K36" s="14">
        <f>SUM('SRES-ClgRes'!K18:K29)</f>
        <v>49.3</v>
      </c>
      <c r="L36" s="14">
        <f>SUM('SRES-ClgRes'!L18:L29)</f>
        <v>76.710000000000008</v>
      </c>
      <c r="M36" s="14">
        <f>SUM('SRES-ClgRes'!M18:M29)</f>
        <v>70.570000000000007</v>
      </c>
    </row>
    <row r="37" spans="1:15" x14ac:dyDescent="0.15">
      <c r="B37" s="5" t="str">
        <f>software</f>
        <v>Tested Software 1.0</v>
      </c>
      <c r="C37" s="14">
        <f>'Sec7-2out'!$F15</f>
        <v>58.26</v>
      </c>
      <c r="D37" s="14">
        <f>'Sec7-2out'!$F16</f>
        <v>61.57</v>
      </c>
      <c r="E37" s="14">
        <f>'Sec7-2out'!$F17</f>
        <v>54.169999999999995</v>
      </c>
      <c r="F37" s="14">
        <f>'Sec7-2out'!$F18</f>
        <v>39.046666666666674</v>
      </c>
      <c r="G37" s="14">
        <f>'Sec7-2out'!$F19</f>
        <v>24.900000000000002</v>
      </c>
      <c r="H37" s="14">
        <f>'Sec7-2out'!$F20</f>
        <v>72.36999999999999</v>
      </c>
      <c r="I37" s="14">
        <f>'Sec7-2out'!$F21</f>
        <v>56.886666666666656</v>
      </c>
      <c r="J37" s="14">
        <f>'Sec7-2out'!$F22</f>
        <v>66.31</v>
      </c>
      <c r="K37" s="14">
        <f>'Sec7-2out'!$F23</f>
        <v>48.069999999999993</v>
      </c>
      <c r="L37" s="14">
        <f>'Sec7-2out'!$F24</f>
        <v>71.84</v>
      </c>
      <c r="M37" s="14">
        <f>'Sec7-2out'!$F25</f>
        <v>64.14</v>
      </c>
    </row>
    <row r="39" spans="1:15" ht="25.5" customHeight="1" x14ac:dyDescent="0.15">
      <c r="A39" s="15" t="s">
        <v>77</v>
      </c>
      <c r="C39" s="15" t="s">
        <v>67</v>
      </c>
      <c r="D39" s="15" t="s">
        <v>68</v>
      </c>
      <c r="E39" s="15" t="s">
        <v>69</v>
      </c>
      <c r="F39" s="15" t="s">
        <v>70</v>
      </c>
      <c r="G39" s="15" t="s">
        <v>71</v>
      </c>
      <c r="H39" s="15" t="s">
        <v>72</v>
      </c>
      <c r="I39" s="15" t="s">
        <v>73</v>
      </c>
      <c r="J39" s="15" t="s">
        <v>74</v>
      </c>
      <c r="K39" s="15" t="s">
        <v>75</v>
      </c>
      <c r="L39" s="15" t="s">
        <v>76</v>
      </c>
    </row>
    <row r="40" spans="1:15" x14ac:dyDescent="0.15">
      <c r="B40" s="5" t="s">
        <v>96</v>
      </c>
      <c r="C40">
        <f>D34-C34</f>
        <v>3.0499999999999901</v>
      </c>
      <c r="D40">
        <f>E34-C34</f>
        <v>-3.3000000000000043</v>
      </c>
      <c r="E40">
        <f>F34-C34</f>
        <v>-17.700000000000003</v>
      </c>
      <c r="F40">
        <f>G34-C34</f>
        <v>-31.140000000000004</v>
      </c>
      <c r="G40">
        <f>H34-C34</f>
        <v>13.069999999999986</v>
      </c>
      <c r="H40">
        <f>I34-H34</f>
        <v>-13.639999999999993</v>
      </c>
      <c r="I40">
        <f>J34-C34</f>
        <v>7.9599999999999937</v>
      </c>
      <c r="J40">
        <f>K34-C34</f>
        <v>-8.8300000000000054</v>
      </c>
      <c r="K40">
        <f>L34-C34</f>
        <v>11.04999999999999</v>
      </c>
      <c r="L40">
        <f>M34-L34</f>
        <v>-6.1000000000000014</v>
      </c>
    </row>
    <row r="41" spans="1:15" x14ac:dyDescent="0.15">
      <c r="B41" s="5" t="s">
        <v>173</v>
      </c>
      <c r="C41">
        <f>D35-C35</f>
        <v>3.019999999999996</v>
      </c>
      <c r="D41">
        <f>E35-C35</f>
        <v>-4.6600000000000037</v>
      </c>
      <c r="E41">
        <f>F35-C35</f>
        <v>-19.550000000000004</v>
      </c>
      <c r="F41">
        <f>G35-C35</f>
        <v>-34.260000000000005</v>
      </c>
      <c r="G41">
        <f>H35-C35</f>
        <v>16.54999999999999</v>
      </c>
      <c r="H41">
        <f>I35-H35</f>
        <v>-18.290000000000006</v>
      </c>
      <c r="I41">
        <f>J35-C35</f>
        <v>7.8899999999999935</v>
      </c>
      <c r="J41">
        <f>K35-C35</f>
        <v>-11.720000000000006</v>
      </c>
      <c r="K41">
        <f>L35-C35</f>
        <v>12.300000000000004</v>
      </c>
      <c r="L41">
        <f>M35-L35</f>
        <v>-10.860000000000014</v>
      </c>
    </row>
    <row r="42" spans="1:15" x14ac:dyDescent="0.15">
      <c r="B42" s="5" t="s">
        <v>174</v>
      </c>
      <c r="C42">
        <f>D36-C36</f>
        <v>3.8599999999999994</v>
      </c>
      <c r="D42">
        <f>E36-C36</f>
        <v>-4.3100000000000023</v>
      </c>
      <c r="E42">
        <f>F36-C36</f>
        <v>-20.39</v>
      </c>
      <c r="F42">
        <f>G36-C36</f>
        <v>-34.68</v>
      </c>
      <c r="G42">
        <f>H36-C36</f>
        <v>12.71</v>
      </c>
      <c r="H42">
        <f>I36-H36</f>
        <v>-14.519999999999996</v>
      </c>
      <c r="I42">
        <f>J36-C36</f>
        <v>8.3000000000000043</v>
      </c>
      <c r="J42">
        <f>K36-C36</f>
        <v>-10.020000000000003</v>
      </c>
      <c r="K42">
        <f>L36-C36</f>
        <v>17.390000000000008</v>
      </c>
      <c r="L42">
        <f>M36-L36</f>
        <v>-6.1400000000000006</v>
      </c>
    </row>
    <row r="43" spans="1:15" x14ac:dyDescent="0.15">
      <c r="B43" s="5" t="str">
        <f>software</f>
        <v>Tested Software 1.0</v>
      </c>
      <c r="C43">
        <f>D37-C37</f>
        <v>3.3100000000000023</v>
      </c>
      <c r="D43">
        <f>E37-C37</f>
        <v>-4.0900000000000034</v>
      </c>
      <c r="E43">
        <f>F37-C37</f>
        <v>-19.213333333333324</v>
      </c>
      <c r="F43">
        <f>G37-C37</f>
        <v>-33.36</v>
      </c>
      <c r="G43">
        <f>H37-C37</f>
        <v>14.109999999999992</v>
      </c>
      <c r="H43">
        <f>I37-H37</f>
        <v>-15.483333333333334</v>
      </c>
      <c r="I43">
        <f>J37-C37</f>
        <v>8.0500000000000043</v>
      </c>
      <c r="J43">
        <f>K37-C37</f>
        <v>-10.190000000000005</v>
      </c>
      <c r="K43">
        <f>L37-C37</f>
        <v>13.580000000000005</v>
      </c>
      <c r="L43">
        <f>M37-L37</f>
        <v>-7.7000000000000028</v>
      </c>
    </row>
    <row r="45" spans="1:15" x14ac:dyDescent="0.15">
      <c r="A45" s="172" t="s">
        <v>120</v>
      </c>
      <c r="B45" s="158"/>
    </row>
    <row r="46" spans="1:15" x14ac:dyDescent="0.15">
      <c r="A46" s="81" t="s">
        <v>182</v>
      </c>
      <c r="C46" s="5" t="str">
        <f>'BLAST-HtgRes'!AB2</f>
        <v>L165AC</v>
      </c>
      <c r="D46" s="5" t="str">
        <f>'BLAST-HtgRes'!AC2</f>
        <v>P100AC</v>
      </c>
      <c r="E46" s="5" t="str">
        <f>'BLAST-HtgRes'!AD2</f>
        <v>P105AC</v>
      </c>
      <c r="F46" s="5" t="str">
        <f>'BLAST-HtgRes'!AE2</f>
        <v>P110AC</v>
      </c>
      <c r="G46" s="5" t="str">
        <f>'BLAST-HtgRes'!AF2</f>
        <v>P140AC</v>
      </c>
      <c r="H46" s="5" t="str">
        <f>'BLAST-HtgRes'!AG2</f>
        <v>P150AC</v>
      </c>
      <c r="I46" s="5"/>
      <c r="J46" s="5"/>
      <c r="K46" s="5"/>
      <c r="L46" s="5"/>
    </row>
    <row r="47" spans="1:15" x14ac:dyDescent="0.15">
      <c r="B47" s="5" t="s">
        <v>96</v>
      </c>
      <c r="C47" s="14">
        <f>'BLAST-HtgRes'!AB30</f>
        <v>66.84</v>
      </c>
      <c r="D47" s="14">
        <f>'BLAST-HtgRes'!AC30</f>
        <v>12.31</v>
      </c>
      <c r="E47" s="14">
        <f>'BLAST-HtgRes'!AD30</f>
        <v>14.6</v>
      </c>
      <c r="F47" s="14">
        <f>'BLAST-HtgRes'!AE30</f>
        <v>22.370000000000005</v>
      </c>
      <c r="G47" s="14">
        <f>'BLAST-HtgRes'!AF30</f>
        <v>29.419999999999998</v>
      </c>
      <c r="H47" s="14">
        <f>'BLAST-HtgRes'!AG30</f>
        <v>25.1</v>
      </c>
    </row>
    <row r="48" spans="1:15" x14ac:dyDescent="0.15">
      <c r="B48" s="5" t="s">
        <v>173</v>
      </c>
      <c r="C48" s="14">
        <f>'DOE-HtgRes'!AB30</f>
        <v>64.72999999999999</v>
      </c>
      <c r="D48" s="14">
        <f>'DOE-HtgRes'!AC30</f>
        <v>10.02</v>
      </c>
      <c r="E48" s="14">
        <f>'DOE-HtgRes'!AD30</f>
        <v>12.099999999999998</v>
      </c>
      <c r="F48" s="14">
        <f>'DOE-HtgRes'!AE30</f>
        <v>20.169999999999998</v>
      </c>
      <c r="G48" s="14">
        <f>'DOE-HtgRes'!AF30</f>
        <v>25.82</v>
      </c>
      <c r="H48" s="14">
        <f>'DOE-HtgRes'!AG30</f>
        <v>22.580000000000002</v>
      </c>
    </row>
    <row r="49" spans="1:9" x14ac:dyDescent="0.15">
      <c r="B49" s="5" t="s">
        <v>174</v>
      </c>
      <c r="C49" s="14">
        <f>'SRES-HtgRes'!AB30</f>
        <v>78.05</v>
      </c>
      <c r="D49" s="14">
        <f>'SRES-HtgRes'!AC30</f>
        <v>14.400000000000002</v>
      </c>
      <c r="E49" s="14">
        <f>'SRES-HtgRes'!AD30</f>
        <v>16.96</v>
      </c>
      <c r="F49" s="14">
        <f>'SRES-HtgRes'!AE30</f>
        <v>23.78</v>
      </c>
      <c r="G49" s="14">
        <f>'SRES-HtgRes'!AF30</f>
        <v>29.42</v>
      </c>
      <c r="H49" s="14">
        <f>'SRES-HtgRes'!AG30</f>
        <v>28.01</v>
      </c>
    </row>
    <row r="50" spans="1:9" x14ac:dyDescent="0.15">
      <c r="B50" s="5" t="str">
        <f>software</f>
        <v>Tested Software 1.0</v>
      </c>
      <c r="C50" s="14">
        <f>'Sec7-2out'!J15</f>
        <v>69.873333333333335</v>
      </c>
      <c r="D50" s="14">
        <f>'Sec7-2out'!J16</f>
        <v>12.243333333333334</v>
      </c>
      <c r="E50" s="14">
        <f>'Sec7-2out'!J17</f>
        <v>14.553333333333333</v>
      </c>
      <c r="F50" s="14">
        <f>'Sec7-2out'!J18</f>
        <v>22.106666666666669</v>
      </c>
      <c r="G50" s="14">
        <f>'Sec7-2out'!J19</f>
        <v>28.22</v>
      </c>
      <c r="H50" s="14">
        <f>'Sec7-2out'!J20</f>
        <v>25.230000000000004</v>
      </c>
    </row>
    <row r="52" spans="1:9" ht="28" x14ac:dyDescent="0.15">
      <c r="A52" s="15" t="s">
        <v>78</v>
      </c>
      <c r="B52" s="16"/>
      <c r="C52" s="15" t="s">
        <v>121</v>
      </c>
      <c r="D52" s="15" t="s">
        <v>122</v>
      </c>
      <c r="E52" s="15" t="s">
        <v>123</v>
      </c>
      <c r="F52" s="15" t="s">
        <v>124</v>
      </c>
      <c r="G52" s="15" t="s">
        <v>125</v>
      </c>
      <c r="H52" s="15"/>
    </row>
    <row r="53" spans="1:9" x14ac:dyDescent="0.15">
      <c r="B53" s="5" t="s">
        <v>96</v>
      </c>
      <c r="C53" s="14">
        <f>C47-J4</f>
        <v>3.9399999999999977</v>
      </c>
      <c r="D53" s="14">
        <f>E47-D47</f>
        <v>2.2899999999999991</v>
      </c>
      <c r="E53" s="14">
        <f>F47-D47</f>
        <v>10.060000000000004</v>
      </c>
      <c r="F53" s="14">
        <f>G47-D47</f>
        <v>17.11</v>
      </c>
      <c r="G53" s="14">
        <f>H47-D47</f>
        <v>12.790000000000001</v>
      </c>
    </row>
    <row r="54" spans="1:9" x14ac:dyDescent="0.15">
      <c r="B54" s="5" t="s">
        <v>173</v>
      </c>
      <c r="C54" s="14">
        <f>C48-J5</f>
        <v>6.4399999999999906</v>
      </c>
      <c r="D54" s="14">
        <f>E48-D48</f>
        <v>2.0799999999999983</v>
      </c>
      <c r="E54" s="14">
        <f>F48-D48</f>
        <v>10.149999999999999</v>
      </c>
      <c r="F54" s="14">
        <f>G48-D48</f>
        <v>15.8</v>
      </c>
      <c r="G54" s="14">
        <f>H48-D48</f>
        <v>12.560000000000002</v>
      </c>
    </row>
    <row r="55" spans="1:9" x14ac:dyDescent="0.15">
      <c r="B55" s="5" t="s">
        <v>174</v>
      </c>
      <c r="C55" s="14">
        <f>C49-J6</f>
        <v>4.5400000000000063</v>
      </c>
      <c r="D55" s="14">
        <f>E49-D49</f>
        <v>2.5599999999999987</v>
      </c>
      <c r="E55" s="14">
        <f>F49-D49</f>
        <v>9.379999999999999</v>
      </c>
      <c r="F55" s="14">
        <f>G49-D49</f>
        <v>15.02</v>
      </c>
      <c r="G55" s="14">
        <f>H49-D49</f>
        <v>13.61</v>
      </c>
    </row>
    <row r="56" spans="1:9" x14ac:dyDescent="0.15">
      <c r="B56" s="5" t="str">
        <f>software</f>
        <v>Tested Software 1.0</v>
      </c>
      <c r="C56" s="14">
        <f>'Sec7-2out'!J15-'Sec7-2out'!C22</f>
        <v>4.9733333333333434</v>
      </c>
      <c r="D56" s="14">
        <f>'Sec7-2out'!J17-'Sec7-2out'!J16</f>
        <v>2.3099999999999987</v>
      </c>
      <c r="E56" s="14">
        <f>'Sec7-2out'!J18-'Sec7-2out'!J16</f>
        <v>9.8633333333333351</v>
      </c>
      <c r="F56" s="14">
        <f>'Sec7-2out'!J19-'Sec7-2out'!J16</f>
        <v>15.976666666666665</v>
      </c>
      <c r="G56" s="14">
        <f>'Sec7-2out'!J20-'Sec7-2out'!J16</f>
        <v>12.98666666666667</v>
      </c>
    </row>
    <row r="58" spans="1:9" x14ac:dyDescent="0.15">
      <c r="A58" s="81" t="s">
        <v>183</v>
      </c>
      <c r="C58" s="5" t="str">
        <f>'BLAST-ClgRes'!P2</f>
        <v>L165AL</v>
      </c>
      <c r="D58" s="5" t="str">
        <f>'BLAST-ClgRes'!Q2</f>
        <v>P100AC</v>
      </c>
      <c r="E58" s="5" t="str">
        <f>'BLAST-ClgRes'!R2</f>
        <v>P105AC</v>
      </c>
      <c r="F58" s="5" t="str">
        <f>'BLAST-ClgRes'!S2</f>
        <v>P110AC</v>
      </c>
      <c r="G58" s="5" t="str">
        <f>'BLAST-ClgRes'!T2</f>
        <v>P140AC</v>
      </c>
      <c r="H58" s="5" t="str">
        <f>'BLAST-ClgRes'!U2</f>
        <v>P150AC</v>
      </c>
      <c r="I58" s="5"/>
    </row>
    <row r="59" spans="1:9" x14ac:dyDescent="0.15">
      <c r="B59" s="5" t="s">
        <v>96</v>
      </c>
      <c r="C59" s="14">
        <f>'BLAST-ClgRes'!P30</f>
        <v>54.77</v>
      </c>
      <c r="D59" s="14">
        <f>'BLAST-ClgRes'!Q30</f>
        <v>18.109999999999996</v>
      </c>
      <c r="E59" s="14">
        <f>'BLAST-ClgRes'!R30</f>
        <v>11.94</v>
      </c>
      <c r="F59" s="14">
        <f>'BLAST-ClgRes'!S30</f>
        <v>30.189999999999998</v>
      </c>
      <c r="G59" s="14">
        <f>'BLAST-ClgRes'!T30</f>
        <v>1.6800000000000002</v>
      </c>
      <c r="H59" s="14">
        <f>'BLAST-ClgRes'!U30</f>
        <v>12.43</v>
      </c>
    </row>
    <row r="60" spans="1:9" x14ac:dyDescent="0.15">
      <c r="B60" s="5" t="s">
        <v>173</v>
      </c>
      <c r="C60" s="14">
        <f>'DOE-ClgRes'!P30</f>
        <v>52.870000000000005</v>
      </c>
      <c r="D60" s="14">
        <f>'DOE-ClgRes'!Q30</f>
        <v>23.01</v>
      </c>
      <c r="E60" s="14">
        <f>'DOE-ClgRes'!R30</f>
        <v>13.610000000000001</v>
      </c>
      <c r="F60" s="14">
        <f>'DOE-ClgRes'!S30</f>
        <v>36.479999999999997</v>
      </c>
      <c r="G60" s="14">
        <f>'DOE-ClgRes'!T30</f>
        <v>2.84</v>
      </c>
      <c r="H60" s="14">
        <f>'DOE-ClgRes'!U30</f>
        <v>15.030000000000001</v>
      </c>
    </row>
    <row r="61" spans="1:9" x14ac:dyDescent="0.15">
      <c r="B61" s="5" t="s">
        <v>174</v>
      </c>
      <c r="C61" s="14">
        <f>'SRES-ClgRes'!P30</f>
        <v>59.58</v>
      </c>
      <c r="D61" s="14">
        <f>'SRES-ClgRes'!Q30</f>
        <v>20.07</v>
      </c>
      <c r="E61" s="14">
        <f>'SRES-ClgRes'!R30</f>
        <v>13.46</v>
      </c>
      <c r="F61" s="14">
        <f>'SRES-ClgRes'!S30</f>
        <v>30.859999999999996</v>
      </c>
      <c r="G61" s="14">
        <f>'SRES-ClgRes'!T30</f>
        <v>1.7400000000000002</v>
      </c>
      <c r="H61" s="14">
        <f>'SRES-ClgRes'!U30</f>
        <v>14.030000000000001</v>
      </c>
    </row>
    <row r="62" spans="1:9" x14ac:dyDescent="0.15">
      <c r="B62" s="5" t="str">
        <f>software</f>
        <v>Tested Software 1.0</v>
      </c>
      <c r="C62" s="14">
        <f>'Sec7-2out'!M15</f>
        <v>55.740000000000009</v>
      </c>
      <c r="D62" s="14">
        <f>'Sec7-2out'!M16</f>
        <v>20.396666666666665</v>
      </c>
      <c r="E62" s="14">
        <f>'Sec7-2out'!M17</f>
        <v>13.003333333333336</v>
      </c>
      <c r="F62" s="14">
        <f>'Sec7-2out'!M18</f>
        <v>32.51</v>
      </c>
      <c r="G62" s="14">
        <f>'Sec7-2out'!M19</f>
        <v>2.0866666666666664</v>
      </c>
      <c r="H62" s="14">
        <f>'Sec7-2out'!M20</f>
        <v>13.83</v>
      </c>
    </row>
    <row r="64" spans="1:9" ht="28" x14ac:dyDescent="0.15">
      <c r="A64" s="15" t="s">
        <v>77</v>
      </c>
      <c r="B64" s="16"/>
      <c r="C64" s="15" t="s">
        <v>126</v>
      </c>
      <c r="D64" s="15" t="s">
        <v>122</v>
      </c>
      <c r="E64" s="15" t="s">
        <v>123</v>
      </c>
      <c r="F64" s="15" t="s">
        <v>124</v>
      </c>
      <c r="G64" s="15" t="s">
        <v>125</v>
      </c>
    </row>
    <row r="65" spans="2:7" x14ac:dyDescent="0.15">
      <c r="B65" s="5" t="s">
        <v>96</v>
      </c>
      <c r="C65" s="14">
        <f>C59-J34</f>
        <v>-7.8499999999999943</v>
      </c>
      <c r="D65" s="14">
        <f>E59-D59</f>
        <v>-6.1699999999999964</v>
      </c>
      <c r="E65" s="14">
        <f>F59-D59</f>
        <v>12.080000000000002</v>
      </c>
      <c r="F65" s="14">
        <f>G59-D59</f>
        <v>-16.429999999999996</v>
      </c>
      <c r="G65" s="14">
        <f>H59-D59</f>
        <v>-5.6799999999999962</v>
      </c>
    </row>
    <row r="66" spans="2:7" x14ac:dyDescent="0.15">
      <c r="B66" s="5" t="s">
        <v>173</v>
      </c>
      <c r="C66" s="14">
        <f>C60-J35</f>
        <v>-15.819999999999993</v>
      </c>
      <c r="D66" s="14">
        <f>E60-D60</f>
        <v>-9.4</v>
      </c>
      <c r="E66" s="14">
        <f>F60-D60</f>
        <v>13.469999999999995</v>
      </c>
      <c r="F66" s="14">
        <f>G60-D60</f>
        <v>-20.170000000000002</v>
      </c>
      <c r="G66" s="14">
        <f>H60-D60</f>
        <v>-7.98</v>
      </c>
    </row>
    <row r="67" spans="2:7" x14ac:dyDescent="0.15">
      <c r="B67" s="5" t="s">
        <v>174</v>
      </c>
      <c r="C67" s="14">
        <f>C61-J36</f>
        <v>-8.0400000000000063</v>
      </c>
      <c r="D67" s="14">
        <f>E61-D61</f>
        <v>-6.6099999999999994</v>
      </c>
      <c r="E67" s="14">
        <f>F61-D61</f>
        <v>10.789999999999996</v>
      </c>
      <c r="F67" s="14">
        <f>G61-D61</f>
        <v>-18.329999999999998</v>
      </c>
      <c r="G67" s="14">
        <f>H61-D61</f>
        <v>-6.0399999999999991</v>
      </c>
    </row>
    <row r="68" spans="2:7" x14ac:dyDescent="0.15">
      <c r="B68" s="5" t="str">
        <f>software</f>
        <v>Tested Software 1.0</v>
      </c>
      <c r="C68" s="14">
        <f>'Sec7-2out'!M15-'Sec7-2out'!F22</f>
        <v>-10.569999999999993</v>
      </c>
      <c r="D68" s="14">
        <f>'Sec7-2out'!M17-'Sec7-2out'!M16</f>
        <v>-7.3933333333333291</v>
      </c>
      <c r="E68" s="14">
        <f>'Sec7-2out'!M18-'Sec7-2out'!M16</f>
        <v>12.113333333333333</v>
      </c>
      <c r="F68" s="14">
        <f>'Sec7-2out'!M19-'Sec7-2out'!M16</f>
        <v>-18.309999999999999</v>
      </c>
      <c r="G68" s="14">
        <f>'Sec7-2out'!M20-'Sec7-2out'!M16</f>
        <v>-6.5666666666666647</v>
      </c>
    </row>
  </sheetData>
  <mergeCells count="4">
    <mergeCell ref="A2:B2"/>
    <mergeCell ref="A32:B32"/>
    <mergeCell ref="A45:B45"/>
    <mergeCell ref="A1:B1"/>
  </mergeCells>
  <phoneticPr fontId="0" type="noConversion"/>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6" baseType="variant">
      <vt:variant>
        <vt:lpstr>Worksheets</vt:lpstr>
      </vt:variant>
      <vt:variant>
        <vt:i4>10</vt:i4>
      </vt:variant>
      <vt:variant>
        <vt:lpstr>Charts</vt:lpstr>
      </vt:variant>
      <vt:variant>
        <vt:i4>12</vt:i4>
      </vt:variant>
      <vt:variant>
        <vt:lpstr>Named Ranges</vt:lpstr>
      </vt:variant>
      <vt:variant>
        <vt:i4>4</vt:i4>
      </vt:variant>
    </vt:vector>
  </HeadingPairs>
  <TitlesOfParts>
    <vt:vector size="26" baseType="lpstr">
      <vt:lpstr>Sec7-2out</vt:lpstr>
      <vt:lpstr>Tables_B20</vt:lpstr>
      <vt:lpstr>BLAST-HtgRes</vt:lpstr>
      <vt:lpstr>BLAST-ClgRes</vt:lpstr>
      <vt:lpstr>DOE-HtgRes</vt:lpstr>
      <vt:lpstr>DOE-ClgRes</vt:lpstr>
      <vt:lpstr>SRES-HtgRes</vt:lpstr>
      <vt:lpstr>SRES-ClgRes</vt:lpstr>
      <vt:lpstr>PlotData</vt:lpstr>
      <vt:lpstr>Season_Coeff</vt:lpstr>
      <vt:lpstr>Fig-B20-1_T1_Htg1</vt:lpstr>
      <vt:lpstr>Fig-B20-2_T1_Htg2</vt:lpstr>
      <vt:lpstr>Fig-B20-3_T1_dHtg1</vt:lpstr>
      <vt:lpstr>Fig-B20-4_T1_dHtg2</vt:lpstr>
      <vt:lpstr>Fig-B20-5_T1_Clg1</vt:lpstr>
      <vt:lpstr>Fig-B20-6_T1_Clg2</vt:lpstr>
      <vt:lpstr>Fig-B20-7_T1_dClg1</vt:lpstr>
      <vt:lpstr>Fig-B20-8_T1_dClg2</vt:lpstr>
      <vt:lpstr>Fig-B20-9_T2_Htg</vt:lpstr>
      <vt:lpstr>Fig-B20-10_T2_dHtg</vt:lpstr>
      <vt:lpstr>Fig-B20-11_T2_Clg</vt:lpstr>
      <vt:lpstr>Fig-B20-12_T2_dClg</vt:lpstr>
      <vt:lpstr>Conf.Interval</vt:lpstr>
      <vt:lpstr>min_range</vt:lpstr>
      <vt:lpstr>software</vt:lpstr>
      <vt:lpstr>t_c</vt:lpstr>
    </vt:vector>
  </TitlesOfParts>
  <Company>FSEC/BR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PFairey</dc:creator>
  <cp:lastModifiedBy>Microsoft Office User</cp:lastModifiedBy>
  <cp:lastPrinted>2009-03-10T12:44:50Z</cp:lastPrinted>
  <dcterms:created xsi:type="dcterms:W3CDTF">2008-06-19T14:08:58Z</dcterms:created>
  <dcterms:modified xsi:type="dcterms:W3CDTF">2022-05-09T20:10:32Z</dcterms:modified>
</cp:coreProperties>
</file>