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gasper\Documents\GitHub\recell_2U_study\"/>
    </mc:Choice>
  </mc:AlternateContent>
  <xr:revisionPtr revIDLastSave="0" documentId="13_ncr:1_{63CA2EAA-55FE-4F14-8CAC-79CB41685860}" xr6:coauthVersionLast="47" xr6:coauthVersionMax="47" xr10:uidLastSave="{00000000-0000-0000-0000-000000000000}"/>
  <bookViews>
    <workbookView xWindow="-120" yWindow="-120" windowWidth="29040" windowHeight="15720" xr2:uid="{25430556-D016-4686-A638-DCCB82156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P11" i="1"/>
  <c r="P12" i="1"/>
  <c r="P13" i="1"/>
  <c r="P14" i="1"/>
  <c r="P10" i="1"/>
  <c r="P6" i="1"/>
  <c r="P7" i="1"/>
  <c r="P8" i="1"/>
  <c r="P9" i="1"/>
  <c r="P5" i="1"/>
  <c r="I5" i="1"/>
  <c r="I6" i="1"/>
  <c r="I7" i="1"/>
  <c r="I8" i="1"/>
  <c r="I4" i="1"/>
  <c r="H8" i="1"/>
  <c r="H7" i="1"/>
  <c r="H6" i="1"/>
  <c r="H5" i="1"/>
  <c r="H4" i="1"/>
  <c r="P15" i="1" l="1"/>
  <c r="J4" i="1"/>
  <c r="J7" i="1"/>
  <c r="J8" i="1"/>
  <c r="J5" i="1"/>
  <c r="J6" i="1"/>
  <c r="J9" i="1" l="1"/>
  <c r="O5" i="1" l="1"/>
  <c r="O13" i="1"/>
  <c r="Q13" i="1" s="1"/>
  <c r="O14" i="1"/>
  <c r="Q14" i="1" s="1"/>
  <c r="O6" i="1"/>
  <c r="Q6" i="1" s="1"/>
  <c r="O8" i="1"/>
  <c r="Q8" i="1" s="1"/>
  <c r="O11" i="1"/>
  <c r="Q11" i="1" s="1"/>
  <c r="O10" i="1"/>
  <c r="Q10" i="1" s="1"/>
  <c r="O7" i="1"/>
  <c r="Q7" i="1" s="1"/>
  <c r="O9" i="1"/>
  <c r="Q9" i="1" s="1"/>
  <c r="O12" i="1"/>
  <c r="Q12" i="1" s="1"/>
  <c r="Q5" i="1" l="1"/>
  <c r="Q15" i="1" s="1"/>
  <c r="O15" i="1"/>
</calcChain>
</file>

<file path=xl/sharedStrings.xml><?xml version="1.0" encoding="utf-8"?>
<sst xmlns="http://schemas.openxmlformats.org/spreadsheetml/2006/main" count="93" uniqueCount="38">
  <si>
    <t>Age</t>
  </si>
  <si>
    <t>Male</t>
  </si>
  <si>
    <t>Female</t>
  </si>
  <si>
    <t>Total</t>
  </si>
  <si>
    <t>16-19</t>
  </si>
  <si>
    <t>20-34</t>
  </si>
  <si>
    <t>35-54</t>
  </si>
  <si>
    <t>55-64</t>
  </si>
  <si>
    <t>65+</t>
  </si>
  <si>
    <t>Average annual miles per driver</t>
  </si>
  <si>
    <t>https://www.fhwa.dot.gov/ohim/onh00/bar8.htm</t>
  </si>
  <si>
    <t>Total number of licensed drivers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</si>
  <si>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</si>
  <si>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</si>
  <si>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</si>
  <si>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</si>
  <si>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</si>
  <si>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</si>
  <si>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</si>
  <si>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</si>
  <si>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</si>
  <si>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</si>
  <si>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</si>
  <si>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</si>
  <si>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</si>
  <si>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&lt;19</t>
  </si>
  <si>
    <t>&gt;85</t>
  </si>
  <si>
    <t>Males</t>
  </si>
  <si>
    <t>https://www.fhwa.dot.gov/policyinformation/statistics/2022/dl22.cfm</t>
  </si>
  <si>
    <t>Females</t>
  </si>
  <si>
    <t>Gender</t>
  </si>
  <si>
    <t>Average miles vs. proportion of drivers</t>
  </si>
  <si>
    <t>Proportion of drivers</t>
  </si>
  <si>
    <t>Annual VMT</t>
  </si>
  <si>
    <t>Total Total:</t>
  </si>
  <si>
    <t>Proportional VMT</t>
  </si>
  <si>
    <t>&lt;-- Compares well to DOT average of 13,476</t>
  </si>
  <si>
    <t>Driver 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</si>
</sst>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.7"/>
      <color rgb="FF000000"/>
      <name val="Arial"/>
      <family val="2"/>
    </font>
    <font>
      <sz val="7.7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sz val="10"/>
      <color indexed="8"/>
      <name val="P-AVGAR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0" fillId="0" borderId="0" xfId="0" applyNumberFormat="1"/>
    <xf numFmtId="3" fontId="3" fillId="0" borderId="1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center"/>
    </xf>
    <xf numFmtId="10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1"/>
    <xf numFmtId="0" fontId="4" fillId="0" borderId="4" xfId="1" applyBorder="1" applyAlignment="1">
      <alignment horizontal="center"/>
    </xf>
    <xf numFmtId="170" fontId="3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6" xfId="0" quotePrefix="1" applyFont="1" applyBorder="1" applyAlignment="1">
      <alignment horizontal="center"/>
    </xf>
    <xf numFmtId="3" fontId="5" fillId="0" borderId="7" xfId="0" applyNumberFormat="1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0" fontId="2" fillId="0" borderId="0" xfId="0" applyFont="1" applyFill="1" applyBorder="1" applyAlignment="1">
      <alignment horizontal="center" vertical="center" wrapText="1"/>
    </xf>
    <xf numFmtId="37" fontId="5" fillId="0" borderId="8" xfId="0" applyNumberFormat="1" applyFont="1" applyBorder="1"/>
    <xf numFmtId="37" fontId="5" fillId="0" borderId="9" xfId="0" applyNumberFormat="1" applyFont="1" applyBorder="1"/>
    <xf numFmtId="0" fontId="1" fillId="0" borderId="0" xfId="0" applyFont="1"/>
    <xf numFmtId="170" fontId="1" fillId="0" borderId="0" xfId="0" applyNumberFormat="1" applyFont="1"/>
    <xf numFmtId="0" fontId="2" fillId="0" borderId="10" xfId="0" applyFont="1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4" fillId="0" borderId="3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Annual VMT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Sheet1!$Y$4:$Y$14</c:f>
              <c:numCache>
                <c:formatCode>General</c:formatCode>
                <c:ptCount val="11"/>
                <c:pt idx="0">
                  <c:v>0</c:v>
                </c:pt>
                <c:pt idx="1">
                  <c:v>6.4443112909796194E-2</c:v>
                </c:pt>
                <c:pt idx="2">
                  <c:v>9.069598315545381E-2</c:v>
                </c:pt>
                <c:pt idx="3">
                  <c:v>0.15701309714482986</c:v>
                </c:pt>
                <c:pt idx="4">
                  <c:v>0.18455168666192431</c:v>
                </c:pt>
                <c:pt idx="5">
                  <c:v>0.33877534659570352</c:v>
                </c:pt>
                <c:pt idx="6">
                  <c:v>0.39991627592772111</c:v>
                </c:pt>
                <c:pt idx="7">
                  <c:v>0.45343842618111851</c:v>
                </c:pt>
                <c:pt idx="8">
                  <c:v>0.57416195625403688</c:v>
                </c:pt>
                <c:pt idx="9">
                  <c:v>0.7588997290663847</c:v>
                </c:pt>
                <c:pt idx="10">
                  <c:v>0.99999999999999989</c:v>
                </c:pt>
              </c:numCache>
            </c:numRef>
          </c:xVal>
          <c:yVal>
            <c:numRef>
              <c:f>Sheet1!$W$4:$W$14</c:f>
              <c:numCache>
                <c:formatCode>General</c:formatCode>
                <c:ptCount val="11"/>
                <c:pt idx="0">
                  <c:v>0</c:v>
                </c:pt>
                <c:pt idx="1">
                  <c:v>4785</c:v>
                </c:pt>
                <c:pt idx="2" formatCode="#,##0">
                  <c:v>6873</c:v>
                </c:pt>
                <c:pt idx="3">
                  <c:v>7780</c:v>
                </c:pt>
                <c:pt idx="4" formatCode="#,##0">
                  <c:v>8206</c:v>
                </c:pt>
                <c:pt idx="5" formatCode="#,##0">
                  <c:v>10304</c:v>
                </c:pt>
                <c:pt idx="6">
                  <c:v>11464</c:v>
                </c:pt>
                <c:pt idx="7">
                  <c:v>12004</c:v>
                </c:pt>
                <c:pt idx="8" formatCode="#,##0">
                  <c:v>15859</c:v>
                </c:pt>
                <c:pt idx="9" formatCode="#,##0">
                  <c:v>17976</c:v>
                </c:pt>
                <c:pt idx="10" formatCode="#,##0">
                  <c:v>18858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E-4D62-B9A2-8FD80989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01456"/>
        <c:axId val="962804336"/>
      </c:scatterChart>
      <c:valAx>
        <c:axId val="9628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distribution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04336"/>
        <c:crosses val="autoZero"/>
        <c:crossBetween val="midCat"/>
      </c:valAx>
      <c:valAx>
        <c:axId val="9628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Annual VMT by demographic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542925</xdr:colOff>
      <xdr:row>16</xdr:row>
      <xdr:rowOff>4762</xdr:rowOff>
    </xdr:from>
    <xdr:to>
      <xdr:col>25</xdr:col>
      <xdr:colOff>85725</xdr:colOff>
      <xdr:row>29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C0EA2C-92FB-C3D3-1093-00CBD4B7B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fhwa.dot.gov/ohim/onh00/bar8.htm" TargetMode="External"/><Relationship Id="rId1" Type="http://schemas.openxmlformats.org/officeDocument/2006/relationships/hyperlink" Target="https://www.fhwa.dot.gov/policyinformation/statistics/2022/dl22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F899-7CA2-49D4-9060-C46077594DFE}">
  <dimension ref="A1:Y112"/>
  <sheetViews>
    <sheetView tabSelected="1" topLeftCell="F1" workbookViewId="0">
      <selection activeCell="M21" sqref="M21"/>
    </sheetView>
  </sheetViews>
  <sheetFormatPr defaultRowHeight="15"/>
  <cols>
    <col min="8" max="8" width="12.5703125" bestFit="1" customWidth="1"/>
    <col min="9" max="9" width="12" bestFit="1" customWidth="1"/>
    <col min="10" max="10" width="15.85546875" bestFit="1" customWidth="1"/>
    <col min="17" max="17" width="9.140625" customWidth="1"/>
    <col min="18" max="18" width="40.5703125" bestFit="1" customWidth="1"/>
    <col min="22" max="22" width="19.28515625" bestFit="1" customWidth="1"/>
    <col min="23" max="23" width="11.42578125" bestFit="1" customWidth="1"/>
    <col min="24" max="24" width="16.42578125" bestFit="1" customWidth="1"/>
    <col min="25" max="25" width="10" bestFit="1" customWidth="1"/>
  </cols>
  <sheetData>
    <row r="1" spans="1:25">
      <c r="A1" s="5" t="s">
        <v>9</v>
      </c>
      <c r="B1" s="5"/>
      <c r="C1" s="5"/>
      <c r="D1" s="5"/>
      <c r="G1" s="5" t="s">
        <v>11</v>
      </c>
      <c r="H1" s="5"/>
      <c r="I1" s="5"/>
      <c r="J1" s="5"/>
    </row>
    <row r="2" spans="1:25">
      <c r="A2" s="28" t="s">
        <v>10</v>
      </c>
      <c r="B2" s="7"/>
      <c r="C2" s="7"/>
      <c r="D2" s="7"/>
      <c r="G2" s="10" t="s">
        <v>28</v>
      </c>
      <c r="H2" s="8"/>
      <c r="I2" s="8"/>
      <c r="J2" s="8"/>
    </row>
    <row r="3" spans="1:25">
      <c r="A3" s="1" t="s">
        <v>0</v>
      </c>
      <c r="B3" s="1" t="s">
        <v>1</v>
      </c>
      <c r="C3" s="1" t="s">
        <v>2</v>
      </c>
      <c r="D3" s="1" t="s">
        <v>3</v>
      </c>
      <c r="G3" s="1" t="s">
        <v>0</v>
      </c>
      <c r="H3" s="1" t="s">
        <v>1</v>
      </c>
      <c r="I3" s="1" t="s">
        <v>2</v>
      </c>
      <c r="J3" s="1" t="s">
        <v>3</v>
      </c>
      <c r="M3" s="5" t="s">
        <v>31</v>
      </c>
      <c r="N3" s="5"/>
      <c r="O3" s="5"/>
      <c r="P3" s="5"/>
      <c r="T3" t="s">
        <v>0</v>
      </c>
      <c r="U3" t="s">
        <v>30</v>
      </c>
      <c r="V3" t="s">
        <v>32</v>
      </c>
      <c r="W3" t="s">
        <v>33</v>
      </c>
      <c r="X3" t="s">
        <v>35</v>
      </c>
      <c r="Y3" t="s">
        <v>37</v>
      </c>
    </row>
    <row r="4" spans="1:25" ht="29.25">
      <c r="A4" s="2" t="s">
        <v>4</v>
      </c>
      <c r="B4" s="4">
        <v>8206</v>
      </c>
      <c r="C4" s="4">
        <v>6873</v>
      </c>
      <c r="D4" s="4">
        <v>7624</v>
      </c>
      <c r="G4" s="2" t="s">
        <v>4</v>
      </c>
      <c r="H4" s="11">
        <f>H14</f>
        <v>4390674.2077039368</v>
      </c>
      <c r="I4" s="11">
        <f>I14</f>
        <v>4185682.7922960632</v>
      </c>
      <c r="J4" s="11">
        <f>SUM(H4:I4)</f>
        <v>8576357</v>
      </c>
      <c r="M4" s="1" t="s">
        <v>0</v>
      </c>
      <c r="N4" s="1" t="s">
        <v>30</v>
      </c>
      <c r="O4" s="1" t="s">
        <v>32</v>
      </c>
      <c r="P4" s="1" t="s">
        <v>33</v>
      </c>
      <c r="Q4" s="23" t="s">
        <v>35</v>
      </c>
      <c r="V4">
        <v>0</v>
      </c>
      <c r="W4">
        <v>0</v>
      </c>
      <c r="X4">
        <v>0</v>
      </c>
      <c r="Y4">
        <f>V4</f>
        <v>0</v>
      </c>
    </row>
    <row r="5" spans="1:25">
      <c r="A5" s="2" t="s">
        <v>5</v>
      </c>
      <c r="B5" s="4">
        <v>17976</v>
      </c>
      <c r="C5" s="4">
        <v>12004</v>
      </c>
      <c r="D5" s="4">
        <v>15098</v>
      </c>
      <c r="G5" s="2" t="s">
        <v>5</v>
      </c>
      <c r="H5" s="11">
        <f>SUM(H15:H17)</f>
        <v>29454063.860908497</v>
      </c>
      <c r="I5" s="11">
        <f t="shared" ref="I5:I8" si="0">I15</f>
        <v>8533419.0595554113</v>
      </c>
      <c r="J5" s="11">
        <f t="shared" ref="J5:J8" si="1">SUM(H5:I5)</f>
        <v>37987482.920463905</v>
      </c>
      <c r="M5" s="2" t="s">
        <v>4</v>
      </c>
      <c r="N5" s="1" t="s">
        <v>1</v>
      </c>
      <c r="O5">
        <f>H4/$J$9</f>
        <v>2.7538589517094453E-2</v>
      </c>
      <c r="P5" s="3">
        <f>B4</f>
        <v>8206</v>
      </c>
      <c r="Q5">
        <f>P5*O5</f>
        <v>225.98166557727708</v>
      </c>
      <c r="T5" t="s">
        <v>8</v>
      </c>
      <c r="U5" t="s">
        <v>2</v>
      </c>
      <c r="V5">
        <v>6.4443112909796194E-2</v>
      </c>
      <c r="W5">
        <v>4785</v>
      </c>
      <c r="X5">
        <v>308.36029527337479</v>
      </c>
      <c r="Y5">
        <f>V5+Y4</f>
        <v>6.4443112909796194E-2</v>
      </c>
    </row>
    <row r="6" spans="1:25">
      <c r="A6" s="2" t="s">
        <v>6</v>
      </c>
      <c r="B6" s="4">
        <v>18858</v>
      </c>
      <c r="C6" s="4">
        <v>11464</v>
      </c>
      <c r="D6" s="4">
        <v>15291</v>
      </c>
      <c r="G6" s="2" t="s">
        <v>6</v>
      </c>
      <c r="H6" s="11">
        <f>SUM(H18:H21)</f>
        <v>38440339.887470961</v>
      </c>
      <c r="I6" s="11">
        <f t="shared" si="0"/>
        <v>9748135.4768187962</v>
      </c>
      <c r="J6" s="11">
        <f t="shared" si="1"/>
        <v>48188475.364289761</v>
      </c>
      <c r="M6" s="2" t="s">
        <v>5</v>
      </c>
      <c r="N6" s="1" t="s">
        <v>1</v>
      </c>
      <c r="O6">
        <f>H5/$J$9</f>
        <v>0.18473777281234785</v>
      </c>
      <c r="P6" s="3">
        <f>B5</f>
        <v>17976</v>
      </c>
      <c r="Q6">
        <f>P6*O6</f>
        <v>3320.846204074765</v>
      </c>
      <c r="T6" t="s">
        <v>4</v>
      </c>
      <c r="U6" t="s">
        <v>2</v>
      </c>
      <c r="V6">
        <v>2.6252870245657613E-2</v>
      </c>
      <c r="W6" s="3">
        <v>6873</v>
      </c>
      <c r="X6">
        <v>180.43597719840477</v>
      </c>
      <c r="Y6">
        <f>V6+Y5</f>
        <v>9.069598315545381E-2</v>
      </c>
    </row>
    <row r="7" spans="1:25">
      <c r="A7" s="2" t="s">
        <v>7</v>
      </c>
      <c r="B7" s="4">
        <v>15859</v>
      </c>
      <c r="C7" s="4">
        <v>7780</v>
      </c>
      <c r="D7" s="4">
        <v>11972</v>
      </c>
      <c r="G7" s="2" t="s">
        <v>7</v>
      </c>
      <c r="H7" s="11">
        <f>SUM(H22:H23)</f>
        <v>19247815.48543372</v>
      </c>
      <c r="I7" s="11">
        <f t="shared" si="0"/>
        <v>10573411.602717295</v>
      </c>
      <c r="J7" s="11">
        <f t="shared" si="1"/>
        <v>29821227.088151015</v>
      </c>
      <c r="M7" s="2" t="s">
        <v>6</v>
      </c>
      <c r="N7" s="1" t="s">
        <v>1</v>
      </c>
      <c r="O7">
        <f>H6/$J$9</f>
        <v>0.24110027093361522</v>
      </c>
      <c r="P7" s="3">
        <f>B6</f>
        <v>18858</v>
      </c>
      <c r="Q7">
        <f>P7*O7</f>
        <v>4546.6689092661154</v>
      </c>
      <c r="T7" t="s">
        <v>7</v>
      </c>
      <c r="U7" t="s">
        <v>2</v>
      </c>
      <c r="V7">
        <v>6.631711398937605E-2</v>
      </c>
      <c r="W7">
        <v>7780</v>
      </c>
      <c r="X7">
        <v>515.94714683734571</v>
      </c>
      <c r="Y7">
        <f>V7+Y6</f>
        <v>0.15701309714482986</v>
      </c>
    </row>
    <row r="8" spans="1:25">
      <c r="A8" s="2" t="s">
        <v>8</v>
      </c>
      <c r="B8" s="4">
        <v>10304</v>
      </c>
      <c r="C8" s="4">
        <v>4785</v>
      </c>
      <c r="D8" s="4">
        <v>7646</v>
      </c>
      <c r="G8" s="2" t="s">
        <v>8</v>
      </c>
      <c r="H8" s="11">
        <f>SUM(H24:H28)</f>
        <v>24588980.690845199</v>
      </c>
      <c r="I8" s="11">
        <f t="shared" si="0"/>
        <v>10274626.212847818</v>
      </c>
      <c r="J8" s="11">
        <f t="shared" si="1"/>
        <v>34863606.90369302</v>
      </c>
      <c r="M8" s="2" t="s">
        <v>7</v>
      </c>
      <c r="N8" s="1" t="s">
        <v>1</v>
      </c>
      <c r="O8">
        <f>H7/$J$9</f>
        <v>0.12072353007291838</v>
      </c>
      <c r="P8" s="3">
        <f>B7</f>
        <v>15859</v>
      </c>
      <c r="Q8">
        <f>P8*O8</f>
        <v>1914.5544634264124</v>
      </c>
      <c r="T8" s="25" t="s">
        <v>4</v>
      </c>
      <c r="U8" s="26" t="s">
        <v>1</v>
      </c>
      <c r="V8" s="27">
        <v>2.7538589517094453E-2</v>
      </c>
      <c r="W8" s="3">
        <v>8206</v>
      </c>
      <c r="X8">
        <v>225.98166557727708</v>
      </c>
      <c r="Y8">
        <f>V8+Y7</f>
        <v>0.18455168666192431</v>
      </c>
    </row>
    <row r="9" spans="1:25">
      <c r="I9" s="21" t="s">
        <v>34</v>
      </c>
      <c r="J9" s="22">
        <f>SUM(J4:J8)</f>
        <v>159437149.27659771</v>
      </c>
      <c r="M9" s="2" t="s">
        <v>8</v>
      </c>
      <c r="N9" s="1" t="s">
        <v>1</v>
      </c>
      <c r="O9">
        <f>H8/$J$9</f>
        <v>0.15422365993377923</v>
      </c>
      <c r="P9" s="3">
        <f>B8</f>
        <v>10304</v>
      </c>
      <c r="Q9">
        <f>P9*O9</f>
        <v>1589.1205919576612</v>
      </c>
      <c r="T9" s="25" t="s">
        <v>8</v>
      </c>
      <c r="U9" s="26" t="s">
        <v>1</v>
      </c>
      <c r="V9" s="27">
        <v>0.15422365993377923</v>
      </c>
      <c r="W9" s="3">
        <v>10304</v>
      </c>
      <c r="X9">
        <v>1589.1205919576612</v>
      </c>
      <c r="Y9">
        <f>V9+Y8</f>
        <v>0.33877534659570352</v>
      </c>
    </row>
    <row r="10" spans="1:25">
      <c r="A10" s="9"/>
      <c r="M10" s="2" t="s">
        <v>4</v>
      </c>
      <c r="N10" s="1" t="s">
        <v>2</v>
      </c>
      <c r="O10">
        <f>I4/$J$9</f>
        <v>2.6252870245657613E-2</v>
      </c>
      <c r="P10" s="3">
        <f>C4</f>
        <v>6873</v>
      </c>
      <c r="Q10">
        <f>P10*O10</f>
        <v>180.43597719840477</v>
      </c>
      <c r="T10" t="s">
        <v>6</v>
      </c>
      <c r="U10" t="s">
        <v>2</v>
      </c>
      <c r="V10">
        <v>6.114092933201757E-2</v>
      </c>
      <c r="W10">
        <v>11464</v>
      </c>
      <c r="X10">
        <v>700.91961386224943</v>
      </c>
      <c r="Y10">
        <f>V10+Y9</f>
        <v>0.39991627592772111</v>
      </c>
    </row>
    <row r="11" spans="1:25">
      <c r="M11" s="2" t="s">
        <v>5</v>
      </c>
      <c r="N11" s="1" t="s">
        <v>2</v>
      </c>
      <c r="O11">
        <f>I5/$J$9</f>
        <v>5.3522150253397391E-2</v>
      </c>
      <c r="P11" s="3">
        <f>C5</f>
        <v>12004</v>
      </c>
      <c r="Q11">
        <f>P11*O11</f>
        <v>642.47989164178227</v>
      </c>
      <c r="T11" t="s">
        <v>5</v>
      </c>
      <c r="U11" t="s">
        <v>2</v>
      </c>
      <c r="V11">
        <v>5.3522150253397391E-2</v>
      </c>
      <c r="W11">
        <v>12004</v>
      </c>
      <c r="X11">
        <v>642.47989164178227</v>
      </c>
      <c r="Y11">
        <f>V11+Y10</f>
        <v>0.45343842618111851</v>
      </c>
    </row>
    <row r="12" spans="1:25">
      <c r="B12" s="6"/>
      <c r="C12" s="6"/>
      <c r="M12" s="2" t="s">
        <v>6</v>
      </c>
      <c r="N12" s="1" t="s">
        <v>2</v>
      </c>
      <c r="O12">
        <f>I6/$J$9</f>
        <v>6.114092933201757E-2</v>
      </c>
      <c r="P12" s="3">
        <f>C6</f>
        <v>11464</v>
      </c>
      <c r="Q12">
        <f>P12*O12</f>
        <v>700.91961386224943</v>
      </c>
      <c r="T12" s="25" t="s">
        <v>7</v>
      </c>
      <c r="U12" s="26" t="s">
        <v>1</v>
      </c>
      <c r="V12" s="27">
        <v>0.12072353007291838</v>
      </c>
      <c r="W12" s="3">
        <v>15859</v>
      </c>
      <c r="X12">
        <v>1914.5544634264124</v>
      </c>
      <c r="Y12">
        <f>V12+Y11</f>
        <v>0.57416195625403688</v>
      </c>
    </row>
    <row r="13" spans="1:25" ht="15.75" thickBot="1">
      <c r="B13" s="6"/>
      <c r="C13" s="6"/>
      <c r="H13" s="18" t="s">
        <v>27</v>
      </c>
      <c r="I13" s="18" t="s">
        <v>29</v>
      </c>
      <c r="M13" s="2" t="s">
        <v>7</v>
      </c>
      <c r="N13" s="1" t="s">
        <v>2</v>
      </c>
      <c r="O13">
        <f>I7/$J$9</f>
        <v>6.631711398937605E-2</v>
      </c>
      <c r="P13" s="3">
        <f>C7</f>
        <v>7780</v>
      </c>
      <c r="Q13">
        <f>P13*O13</f>
        <v>515.94714683734571</v>
      </c>
      <c r="T13" s="25" t="s">
        <v>5</v>
      </c>
      <c r="U13" s="26" t="s">
        <v>1</v>
      </c>
      <c r="V13" s="27">
        <v>0.18473777281234785</v>
      </c>
      <c r="W13" s="3">
        <v>17976</v>
      </c>
      <c r="X13">
        <v>3320.846204074765</v>
      </c>
      <c r="Y13">
        <f>V13+Y12</f>
        <v>0.7588997290663847</v>
      </c>
    </row>
    <row r="14" spans="1:25" ht="16.5" thickTop="1" thickBot="1">
      <c r="B14" s="6"/>
      <c r="C14" s="6"/>
      <c r="G14" s="12" t="s">
        <v>25</v>
      </c>
      <c r="H14" s="15">
        <v>4390674.2077039368</v>
      </c>
      <c r="I14" s="19">
        <v>4185682.7922960632</v>
      </c>
      <c r="M14" s="2" t="s">
        <v>8</v>
      </c>
      <c r="N14" s="1" t="s">
        <v>2</v>
      </c>
      <c r="O14">
        <f>I8/$J$9</f>
        <v>6.4443112909796194E-2</v>
      </c>
      <c r="P14" s="3">
        <f>C8</f>
        <v>4785</v>
      </c>
      <c r="Q14">
        <f>P14*O14</f>
        <v>308.36029527337479</v>
      </c>
      <c r="T14" s="25" t="s">
        <v>6</v>
      </c>
      <c r="U14" s="26" t="s">
        <v>1</v>
      </c>
      <c r="V14" s="27">
        <v>0.24110027093361522</v>
      </c>
      <c r="W14" s="3">
        <v>18858</v>
      </c>
      <c r="X14">
        <v>4546.6689092661154</v>
      </c>
      <c r="Y14">
        <f>V14+Y13</f>
        <v>0.99999999999999989</v>
      </c>
    </row>
    <row r="15" spans="1:25" ht="16.5" thickTop="1" thickBot="1">
      <c r="B15" s="6"/>
      <c r="C15" s="6"/>
      <c r="G15" s="12" t="s">
        <v>12</v>
      </c>
      <c r="H15" s="16">
        <v>8958326.9404445887</v>
      </c>
      <c r="I15" s="19">
        <v>8533419.0595554113</v>
      </c>
      <c r="M15" s="27"/>
      <c r="N15" s="27"/>
      <c r="O15">
        <f>SUM(O5:O14)</f>
        <v>0.99999999999999978</v>
      </c>
      <c r="P15" s="3">
        <f>AVERAGE(P5:P14)</f>
        <v>11410.9</v>
      </c>
      <c r="Q15" s="24">
        <f>SUM(Q5:Q14)</f>
        <v>13945.314759115387</v>
      </c>
      <c r="R15" s="21" t="s">
        <v>36</v>
      </c>
    </row>
    <row r="16" spans="1:25" ht="16.5" thickTop="1" thickBot="1">
      <c r="B16" s="6"/>
      <c r="C16" s="6"/>
      <c r="G16" s="12" t="s">
        <v>13</v>
      </c>
      <c r="H16" s="16">
        <v>9945809.5231812038</v>
      </c>
      <c r="I16" s="19">
        <v>9748135.4768187962</v>
      </c>
    </row>
    <row r="17" spans="2:9" ht="16.5" thickTop="1" thickBot="1">
      <c r="B17" s="6"/>
      <c r="C17" s="6"/>
      <c r="G17" s="12" t="s">
        <v>14</v>
      </c>
      <c r="H17" s="16">
        <v>10549927.397282705</v>
      </c>
      <c r="I17" s="19">
        <v>10573411.602717295</v>
      </c>
    </row>
    <row r="18" spans="2:9" ht="16.5" thickTop="1" thickBot="1">
      <c r="B18" s="6"/>
      <c r="C18" s="6"/>
      <c r="G18" s="12" t="s">
        <v>15</v>
      </c>
      <c r="H18" s="16">
        <v>10190619.787152182</v>
      </c>
      <c r="I18" s="19">
        <v>10274626.212847818</v>
      </c>
    </row>
    <row r="19" spans="2:9" ht="16.5" thickTop="1" thickBot="1">
      <c r="B19" s="6"/>
      <c r="C19" s="6"/>
      <c r="G19" s="12" t="s">
        <v>16</v>
      </c>
      <c r="H19" s="16">
        <v>9737536.1371512674</v>
      </c>
      <c r="I19" s="19">
        <v>9898354.8628487326</v>
      </c>
    </row>
    <row r="20" spans="2:9" ht="16.5" thickTop="1" thickBot="1">
      <c r="B20" s="6"/>
      <c r="C20" s="6"/>
      <c r="G20" s="12" t="s">
        <v>17</v>
      </c>
      <c r="H20" s="16">
        <v>8971884.3641528767</v>
      </c>
      <c r="I20" s="19">
        <v>9131283.6358471233</v>
      </c>
    </row>
    <row r="21" spans="2:9" ht="16.5" thickTop="1" thickBot="1">
      <c r="B21" s="6"/>
      <c r="C21" s="6"/>
      <c r="G21" s="12" t="s">
        <v>18</v>
      </c>
      <c r="H21" s="16">
        <v>9540299.5990146361</v>
      </c>
      <c r="I21" s="19">
        <v>9716663.4009853639</v>
      </c>
    </row>
    <row r="22" spans="2:9" ht="16.5" thickTop="1" thickBot="1">
      <c r="B22" s="6"/>
      <c r="C22" s="6"/>
      <c r="G22" s="12" t="s">
        <v>19</v>
      </c>
      <c r="H22" s="16">
        <v>9612345.2303756047</v>
      </c>
      <c r="I22" s="19">
        <v>9885525.7696243953</v>
      </c>
    </row>
    <row r="23" spans="2:9" ht="16.5" thickTop="1" thickBot="1">
      <c r="B23" s="6"/>
      <c r="C23" s="6"/>
      <c r="G23" s="12" t="s">
        <v>20</v>
      </c>
      <c r="H23" s="16">
        <v>9635470.2550581153</v>
      </c>
      <c r="I23" s="19">
        <v>10082553.744941885</v>
      </c>
    </row>
    <row r="24" spans="2:9" ht="16.5" thickTop="1" thickBot="1">
      <c r="B24" s="6"/>
      <c r="C24" s="6"/>
      <c r="G24" s="12" t="s">
        <v>21</v>
      </c>
      <c r="H24" s="16">
        <v>8448939.543455923</v>
      </c>
      <c r="I24" s="19">
        <v>9045810.456544077</v>
      </c>
    </row>
    <row r="25" spans="2:9" ht="16.5" thickTop="1" thickBot="1">
      <c r="B25" s="6"/>
      <c r="C25" s="6"/>
      <c r="G25" s="13" t="s">
        <v>22</v>
      </c>
      <c r="H25" s="16">
        <v>6729325.8579809871</v>
      </c>
      <c r="I25" s="19">
        <v>7334317.1420190129</v>
      </c>
    </row>
    <row r="26" spans="2:9" ht="16.5" thickTop="1" thickBot="1">
      <c r="B26" s="6"/>
      <c r="C26" s="6"/>
      <c r="G26" s="13" t="s">
        <v>23</v>
      </c>
      <c r="H26" s="16">
        <v>4711534.3780345777</v>
      </c>
      <c r="I26" s="19">
        <v>5182864.6219654223</v>
      </c>
    </row>
    <row r="27" spans="2:9" ht="16.5" thickTop="1" thickBot="1">
      <c r="B27" s="6"/>
      <c r="C27" s="6"/>
      <c r="G27" s="13" t="s">
        <v>24</v>
      </c>
      <c r="H27" s="16">
        <v>2702362.3330481425</v>
      </c>
      <c r="I27" s="19">
        <v>3052250.4096880117</v>
      </c>
    </row>
    <row r="28" spans="2:9" ht="16.5" thickTop="1" thickBot="1">
      <c r="B28" s="6"/>
      <c r="C28" s="6"/>
      <c r="G28" s="14" t="s">
        <v>26</v>
      </c>
      <c r="H28" s="17">
        <v>1996818.5783255685</v>
      </c>
      <c r="I28" s="20">
        <v>2319379.6789382771</v>
      </c>
    </row>
    <row r="29" spans="2:9" ht="15.75" thickTop="1">
      <c r="B29" s="6"/>
      <c r="C29" s="6"/>
    </row>
    <row r="30" spans="2:9">
      <c r="B30" s="6"/>
      <c r="C30" s="6"/>
    </row>
    <row r="31" spans="2:9">
      <c r="B31" s="6"/>
      <c r="C31" s="6"/>
    </row>
    <row r="32" spans="2:9">
      <c r="B32" s="6"/>
      <c r="C32" s="6"/>
    </row>
    <row r="33" spans="2:3">
      <c r="B33" s="6"/>
      <c r="C33" s="6"/>
    </row>
    <row r="34" spans="2:3">
      <c r="B34" s="6"/>
      <c r="C34" s="6"/>
    </row>
    <row r="35" spans="2:3">
      <c r="B35" s="6"/>
      <c r="C35" s="6"/>
    </row>
    <row r="36" spans="2:3">
      <c r="B36" s="6"/>
      <c r="C36" s="6"/>
    </row>
    <row r="37" spans="2:3">
      <c r="B37" s="6"/>
      <c r="C37" s="6"/>
    </row>
    <row r="38" spans="2:3">
      <c r="B38" s="6"/>
      <c r="C38" s="6"/>
    </row>
    <row r="39" spans="2:3">
      <c r="B39" s="6"/>
      <c r="C39" s="6"/>
    </row>
    <row r="40" spans="2:3">
      <c r="B40" s="6"/>
      <c r="C40" s="6"/>
    </row>
    <row r="41" spans="2:3">
      <c r="B41" s="6"/>
      <c r="C41" s="6"/>
    </row>
    <row r="42" spans="2:3">
      <c r="B42" s="6"/>
      <c r="C42" s="6"/>
    </row>
    <row r="43" spans="2:3">
      <c r="B43" s="6"/>
      <c r="C43" s="6"/>
    </row>
    <row r="44" spans="2:3">
      <c r="B44" s="6"/>
      <c r="C44" s="6"/>
    </row>
    <row r="45" spans="2:3">
      <c r="B45" s="6"/>
      <c r="C45" s="6"/>
    </row>
    <row r="46" spans="2:3">
      <c r="B46" s="6"/>
      <c r="C46" s="6"/>
    </row>
    <row r="47" spans="2:3">
      <c r="B47" s="6"/>
      <c r="C47" s="6"/>
    </row>
    <row r="48" spans="2:3">
      <c r="B48" s="6"/>
      <c r="C48" s="6"/>
    </row>
    <row r="49" spans="2:3">
      <c r="B49" s="6"/>
      <c r="C49" s="6"/>
    </row>
    <row r="50" spans="2:3">
      <c r="B50" s="6"/>
      <c r="C50" s="6"/>
    </row>
    <row r="51" spans="2:3">
      <c r="B51" s="6"/>
      <c r="C51" s="6"/>
    </row>
    <row r="52" spans="2:3">
      <c r="B52" s="6"/>
      <c r="C52" s="6"/>
    </row>
    <row r="53" spans="2:3">
      <c r="B53" s="6"/>
      <c r="C53" s="6"/>
    </row>
    <row r="54" spans="2:3">
      <c r="B54" s="6"/>
      <c r="C54" s="6"/>
    </row>
    <row r="55" spans="2:3">
      <c r="B55" s="6"/>
      <c r="C55" s="6"/>
    </row>
    <row r="56" spans="2:3">
      <c r="B56" s="6"/>
      <c r="C56" s="6"/>
    </row>
    <row r="57" spans="2:3">
      <c r="B57" s="6"/>
      <c r="C57" s="6"/>
    </row>
    <row r="58" spans="2:3">
      <c r="B58" s="6"/>
      <c r="C58" s="6"/>
    </row>
    <row r="59" spans="2:3">
      <c r="B59" s="6"/>
      <c r="C59" s="6"/>
    </row>
    <row r="60" spans="2:3">
      <c r="B60" s="6"/>
      <c r="C60" s="6"/>
    </row>
    <row r="61" spans="2:3">
      <c r="B61" s="6"/>
      <c r="C61" s="6"/>
    </row>
    <row r="62" spans="2:3">
      <c r="B62" s="6"/>
      <c r="C62" s="6"/>
    </row>
    <row r="63" spans="2:3">
      <c r="B63" s="6"/>
      <c r="C63" s="6"/>
    </row>
    <row r="64" spans="2:3">
      <c r="B64" s="6"/>
      <c r="C64" s="6"/>
    </row>
    <row r="65" spans="2:3">
      <c r="B65" s="6"/>
      <c r="C65" s="6"/>
    </row>
    <row r="66" spans="2:3">
      <c r="B66" s="6"/>
      <c r="C66" s="6"/>
    </row>
    <row r="67" spans="2:3">
      <c r="B67" s="6"/>
      <c r="C67" s="6"/>
    </row>
    <row r="68" spans="2:3">
      <c r="B68" s="6"/>
      <c r="C68" s="6"/>
    </row>
    <row r="69" spans="2:3">
      <c r="B69" s="6"/>
      <c r="C69" s="6"/>
    </row>
    <row r="70" spans="2:3">
      <c r="B70" s="6"/>
      <c r="C70" s="6"/>
    </row>
    <row r="71" spans="2:3">
      <c r="B71" s="6"/>
      <c r="C71" s="6"/>
    </row>
    <row r="72" spans="2:3">
      <c r="B72" s="6"/>
      <c r="C72" s="6"/>
    </row>
    <row r="73" spans="2:3">
      <c r="B73" s="6"/>
      <c r="C73" s="6"/>
    </row>
    <row r="74" spans="2:3">
      <c r="B74" s="6"/>
      <c r="C74" s="6"/>
    </row>
    <row r="75" spans="2:3">
      <c r="B75" s="6"/>
      <c r="C75" s="6"/>
    </row>
    <row r="76" spans="2:3">
      <c r="B76" s="6"/>
      <c r="C76" s="6"/>
    </row>
    <row r="77" spans="2:3">
      <c r="B77" s="6"/>
      <c r="C77" s="6"/>
    </row>
    <row r="78" spans="2:3">
      <c r="B78" s="6"/>
      <c r="C78" s="6"/>
    </row>
    <row r="79" spans="2:3">
      <c r="B79" s="6"/>
      <c r="C79" s="6"/>
    </row>
    <row r="80" spans="2:3">
      <c r="B80" s="6"/>
      <c r="C80" s="6"/>
    </row>
    <row r="81" spans="2:3">
      <c r="B81" s="6"/>
      <c r="C81" s="6"/>
    </row>
    <row r="82" spans="2:3">
      <c r="B82" s="6"/>
      <c r="C82" s="6"/>
    </row>
    <row r="83" spans="2:3">
      <c r="B83" s="6"/>
      <c r="C83" s="6"/>
    </row>
    <row r="84" spans="2:3">
      <c r="B84" s="6"/>
      <c r="C84" s="6"/>
    </row>
    <row r="85" spans="2:3">
      <c r="B85" s="6"/>
      <c r="C85" s="6"/>
    </row>
    <row r="86" spans="2:3">
      <c r="B86" s="6"/>
      <c r="C86" s="6"/>
    </row>
    <row r="87" spans="2:3">
      <c r="B87" s="6"/>
      <c r="C87" s="6"/>
    </row>
    <row r="88" spans="2:3">
      <c r="B88" s="6"/>
      <c r="C88" s="6"/>
    </row>
    <row r="89" spans="2:3">
      <c r="B89" s="6"/>
      <c r="C89" s="6"/>
    </row>
    <row r="90" spans="2:3">
      <c r="B90" s="6"/>
      <c r="C90" s="6"/>
    </row>
    <row r="91" spans="2:3">
      <c r="B91" s="6"/>
      <c r="C91" s="6"/>
    </row>
    <row r="92" spans="2:3">
      <c r="B92" s="6"/>
      <c r="C92" s="6"/>
    </row>
    <row r="93" spans="2:3">
      <c r="B93" s="6"/>
      <c r="C93" s="6"/>
    </row>
    <row r="94" spans="2:3">
      <c r="B94" s="6"/>
      <c r="C94" s="6"/>
    </row>
    <row r="95" spans="2:3">
      <c r="B95" s="6"/>
      <c r="C95" s="6"/>
    </row>
    <row r="96" spans="2:3">
      <c r="B96" s="6"/>
      <c r="C96" s="6"/>
    </row>
    <row r="97" spans="2:3">
      <c r="B97" s="6"/>
      <c r="C97" s="6"/>
    </row>
    <row r="98" spans="2:3">
      <c r="B98" s="6"/>
      <c r="C98" s="6"/>
    </row>
    <row r="99" spans="2:3">
      <c r="B99" s="6"/>
      <c r="C99" s="6"/>
    </row>
    <row r="100" spans="2:3">
      <c r="B100" s="6"/>
      <c r="C100" s="6"/>
    </row>
    <row r="101" spans="2:3">
      <c r="B101" s="6"/>
      <c r="C101" s="6"/>
    </row>
    <row r="102" spans="2:3">
      <c r="B102" s="6"/>
      <c r="C102" s="6"/>
    </row>
    <row r="103" spans="2:3">
      <c r="B103" s="6"/>
      <c r="C103" s="6"/>
    </row>
    <row r="104" spans="2:3">
      <c r="B104" s="6"/>
      <c r="C104" s="6"/>
    </row>
    <row r="105" spans="2:3">
      <c r="B105" s="6"/>
      <c r="C105" s="6"/>
    </row>
    <row r="106" spans="2:3">
      <c r="B106" s="6"/>
      <c r="C106" s="6"/>
    </row>
    <row r="107" spans="2:3">
      <c r="B107" s="6"/>
      <c r="C107" s="6"/>
    </row>
    <row r="108" spans="2:3">
      <c r="B108" s="6"/>
      <c r="C108" s="6"/>
    </row>
    <row r="109" spans="2:3">
      <c r="B109" s="6"/>
      <c r="C109" s="6"/>
    </row>
    <row r="110" spans="2:3">
      <c r="B110" s="6"/>
      <c r="C110" s="6"/>
    </row>
    <row r="111" spans="2:3">
      <c r="B111" s="6"/>
      <c r="C111" s="6"/>
    </row>
    <row r="112" spans="2:3">
      <c r="B112" s="6"/>
      <c r="C112" s="6"/>
    </row>
  </sheetData>
  <sortState xmlns:xlrd2="http://schemas.microsoft.com/office/spreadsheetml/2017/richdata2" ref="T5:X14">
    <sortCondition ref="W5:W14"/>
  </sortState>
  <mergeCells count="5">
    <mergeCell ref="G1:J1"/>
    <mergeCell ref="G2:J2"/>
    <mergeCell ref="M3:P3"/>
    <mergeCell ref="A1:D1"/>
    <mergeCell ref="A2:D2"/>
  </mergeCells>
  <hyperlinks>
    <hyperlink ref="G2" r:id="rId1" xr:uid="{C2FB2D01-9EA3-47B0-ABD7-5DC638639950}"/>
    <hyperlink ref="A2" r:id="rId2" xr:uid="{A618DCD1-034A-4762-A431-057D8D1CDA6C}"/>
  </hyperlinks>
  <pageMargins left="0.7" right="0.7" top="0.75" bottom="0.75" header="0.3" footer="0.3"/>
  <drawing r:id="rId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Gasper, Paul</dc:creator>
  <cp:lastModifiedBy>Gasper, Paul</cp:lastModifiedBy>
  <dcterms:created xsi:type="dcterms:W3CDTF">2025-02-03T18:31:10Z</dcterms:created>
  <dcterms:modified xsi:type="dcterms:W3CDTF">2025-02-03T22:24:51Z</dcterms:modified>
</cp:coreProperties>
</file>