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NOORK\Documents\GitHub\CLT-LCA-Tool\Data Sheets\"/>
    </mc:Choice>
  </mc:AlternateContent>
  <xr:revisionPtr revIDLastSave="0" documentId="13_ncr:1_{57D51BC8-00CA-4C55-8573-3E8B89E9CD4A}" xr6:coauthVersionLast="47" xr6:coauthVersionMax="47" xr10:uidLastSave="{00000000-0000-0000-0000-000000000000}"/>
  <bookViews>
    <workbookView xWindow="-108" yWindow="-108" windowWidth="23256" windowHeight="12576" firstSheet="21" activeTab="24" xr2:uid="{683E30CA-0619-4713-BF15-ACD20B9BC5B3}"/>
  </bookViews>
  <sheets>
    <sheet name="Lumber Production- Energy" sheetId="32" r:id="rId1"/>
    <sheet name="Lumber Production- Energy A1" sheetId="1" r:id="rId2"/>
    <sheet name="Lumber Production- Energy A2" sheetId="28" r:id="rId3"/>
    <sheet name="Lumber Production- Energy A3" sheetId="29" r:id="rId4"/>
    <sheet name="Lumber Production- CO2" sheetId="33" r:id="rId5"/>
    <sheet name="Lumber Production- CO2 A1" sheetId="8" r:id="rId6"/>
    <sheet name="Lumber Production- CO2 A2" sheetId="30" r:id="rId7"/>
    <sheet name="Lumber Production- CO2 A3" sheetId="31" r:id="rId8"/>
    <sheet name="Transportation- Energy" sheetId="9" r:id="rId9"/>
    <sheet name="Transportation- CO2" sheetId="5" r:id="rId10"/>
    <sheet name="CLT Manufacturing Inventory" sheetId="2" r:id="rId11"/>
    <sheet name="CLT Manufacturing- CO2" sheetId="11" r:id="rId12"/>
    <sheet name="CLT Manufacturing- Energy" sheetId="10" r:id="rId13"/>
    <sheet name="Material Impacts- CO2 A1" sheetId="27" r:id="rId14"/>
    <sheet name="Material Impacts- CO2 A2" sheetId="26" r:id="rId15"/>
    <sheet name="Material Impacts- CO2 A3" sheetId="25" r:id="rId16"/>
    <sheet name="Material Impacts- Energy A1" sheetId="22" r:id="rId17"/>
    <sheet name="Material Impacts- Energy A2" sheetId="23" r:id="rId18"/>
    <sheet name="Material Impacts- Energy A3" sheetId="24" r:id="rId19"/>
    <sheet name="Record Results" sheetId="19" r:id="rId20"/>
    <sheet name="Electricity by state- CO2" sheetId="12" r:id="rId21"/>
    <sheet name="Electricity by state- Energy" sheetId="6" r:id="rId22"/>
    <sheet name="Extra" sheetId="16" r:id="rId23"/>
    <sheet name="Packaging" sheetId="18" r:id="rId24"/>
    <sheet name="Construction- Energy" sheetId="4" r:id="rId25"/>
    <sheet name="Construction- CO2" sheetId="15" r:id="rId26"/>
    <sheet name="Carbon Sequestration" sheetId="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33" l="1"/>
  <c r="C4" i="33"/>
  <c r="C5" i="33"/>
  <c r="C2" i="33"/>
  <c r="Y389" i="19"/>
  <c r="X389" i="19"/>
  <c r="W389" i="19"/>
  <c r="J389" i="19"/>
  <c r="J390" i="19"/>
  <c r="J391" i="19"/>
  <c r="J392" i="19"/>
  <c r="J393" i="19"/>
  <c r="J388" i="19"/>
  <c r="I389" i="19"/>
  <c r="I390" i="19"/>
  <c r="I391" i="19"/>
  <c r="I392" i="19"/>
  <c r="I393" i="19"/>
  <c r="I388" i="19"/>
  <c r="H389" i="19"/>
  <c r="H390" i="19"/>
  <c r="H391" i="19"/>
  <c r="H392" i="19"/>
  <c r="H393" i="19"/>
  <c r="H388" i="19"/>
  <c r="Y357" i="19"/>
  <c r="X357" i="19"/>
  <c r="W357" i="19"/>
  <c r="J357" i="19"/>
  <c r="J358" i="19"/>
  <c r="J359" i="19"/>
  <c r="J360" i="19"/>
  <c r="J361" i="19"/>
  <c r="J356" i="19"/>
  <c r="I357" i="19"/>
  <c r="I358" i="19"/>
  <c r="I359" i="19"/>
  <c r="I360" i="19"/>
  <c r="I361" i="19"/>
  <c r="I356" i="19"/>
  <c r="H357" i="19"/>
  <c r="H358" i="19"/>
  <c r="H359" i="19"/>
  <c r="H360" i="19"/>
  <c r="H361" i="19"/>
  <c r="H356" i="19"/>
  <c r="W306" i="19"/>
  <c r="X306" i="19"/>
  <c r="Y306" i="19"/>
  <c r="V306" i="19"/>
  <c r="H305" i="19"/>
  <c r="I305" i="19"/>
  <c r="J305" i="19"/>
  <c r="H306" i="19"/>
  <c r="I306" i="19"/>
  <c r="J306" i="19"/>
  <c r="H307" i="19"/>
  <c r="I307" i="19"/>
  <c r="J307" i="19"/>
  <c r="H308" i="19"/>
  <c r="I308" i="19"/>
  <c r="J308" i="19"/>
  <c r="H309" i="19"/>
  <c r="I309" i="19"/>
  <c r="J309" i="19"/>
  <c r="H310" i="19"/>
  <c r="I310" i="19"/>
  <c r="J310" i="19"/>
  <c r="G306" i="19"/>
  <c r="G307" i="19"/>
  <c r="G308" i="19"/>
  <c r="G309" i="19"/>
  <c r="G310" i="19"/>
  <c r="G305" i="19"/>
  <c r="W281" i="19"/>
  <c r="X281" i="19"/>
  <c r="Y281" i="19"/>
  <c r="V281" i="19"/>
  <c r="H280" i="19"/>
  <c r="I280" i="19"/>
  <c r="J280" i="19"/>
  <c r="H281" i="19"/>
  <c r="I281" i="19"/>
  <c r="J281" i="19"/>
  <c r="H282" i="19"/>
  <c r="I282" i="19"/>
  <c r="J282" i="19"/>
  <c r="H283" i="19"/>
  <c r="I283" i="19"/>
  <c r="J283" i="19"/>
  <c r="H284" i="19"/>
  <c r="I284" i="19"/>
  <c r="J284" i="19"/>
  <c r="H285" i="19"/>
  <c r="I285" i="19"/>
  <c r="J285" i="19"/>
  <c r="G281" i="19"/>
  <c r="G282" i="19"/>
  <c r="G283" i="19"/>
  <c r="G284" i="19"/>
  <c r="G285" i="19"/>
  <c r="G280" i="19"/>
  <c r="C3" i="32" l="1"/>
  <c r="D3" i="32"/>
  <c r="F3" i="32"/>
  <c r="G3" i="32"/>
  <c r="E3" i="32"/>
  <c r="H3" i="32"/>
  <c r="C4" i="32"/>
  <c r="D4" i="32"/>
  <c r="F4" i="32"/>
  <c r="G4" i="32"/>
  <c r="E4" i="32"/>
  <c r="H4" i="32"/>
  <c r="C5" i="32"/>
  <c r="D5" i="32"/>
  <c r="F5" i="32"/>
  <c r="G5" i="32"/>
  <c r="E5" i="32"/>
  <c r="H5" i="32"/>
  <c r="D2" i="32"/>
  <c r="F2" i="32"/>
  <c r="G2" i="32"/>
  <c r="E2" i="32"/>
  <c r="H2" i="32"/>
  <c r="C2" i="32"/>
  <c r="C29" i="22"/>
  <c r="D29" i="22"/>
  <c r="E29" i="22"/>
  <c r="F29" i="22"/>
  <c r="G29" i="22"/>
  <c r="C29" i="23"/>
  <c r="D29" i="23"/>
  <c r="E29" i="23"/>
  <c r="F29" i="23"/>
  <c r="G29" i="23"/>
  <c r="C31" i="24"/>
  <c r="D31" i="24"/>
  <c r="E31" i="24"/>
  <c r="F31" i="24"/>
  <c r="G31" i="24"/>
  <c r="B31" i="24"/>
  <c r="B29" i="23"/>
  <c r="B29" i="22"/>
  <c r="B13" i="27"/>
  <c r="B13" i="26"/>
  <c r="B13" i="25"/>
  <c r="AB429" i="19"/>
  <c r="AA429" i="19"/>
  <c r="Z429" i="19"/>
  <c r="M429" i="19"/>
  <c r="M430" i="19"/>
  <c r="M431" i="19"/>
  <c r="M432" i="19"/>
  <c r="M433" i="19"/>
  <c r="L429" i="19"/>
  <c r="L430" i="19"/>
  <c r="L431" i="19"/>
  <c r="L432" i="19"/>
  <c r="L433" i="19"/>
  <c r="K429" i="19"/>
  <c r="K430" i="19"/>
  <c r="K431" i="19"/>
  <c r="K432" i="19"/>
  <c r="K433" i="19"/>
  <c r="M428" i="19"/>
  <c r="L428" i="19"/>
  <c r="K428" i="19"/>
  <c r="I412" i="19"/>
  <c r="I411" i="19"/>
  <c r="I410" i="19"/>
  <c r="C412" i="19"/>
  <c r="D412" i="19"/>
  <c r="E412" i="19"/>
  <c r="F412" i="19"/>
  <c r="G412" i="19"/>
  <c r="B412" i="19"/>
  <c r="C411" i="19"/>
  <c r="D411" i="19"/>
  <c r="E411" i="19"/>
  <c r="F411" i="19"/>
  <c r="G411" i="19"/>
  <c r="B411" i="19"/>
  <c r="C410" i="19"/>
  <c r="D410" i="19"/>
  <c r="E410" i="19"/>
  <c r="F410" i="19"/>
  <c r="G410" i="19"/>
  <c r="B410" i="19"/>
  <c r="C48" i="23"/>
  <c r="D48" i="23"/>
  <c r="E48" i="23"/>
  <c r="F48" i="23"/>
  <c r="G48" i="23"/>
  <c r="C50" i="24"/>
  <c r="D50" i="24"/>
  <c r="E50" i="24"/>
  <c r="F50" i="24"/>
  <c r="G50" i="24"/>
  <c r="B50" i="24"/>
  <c r="B48" i="23"/>
  <c r="C48" i="22"/>
  <c r="D48" i="22"/>
  <c r="E48" i="22"/>
  <c r="F48" i="22"/>
  <c r="G48" i="22"/>
  <c r="B48" i="22"/>
  <c r="B24" i="25"/>
  <c r="B24" i="26"/>
  <c r="B24" i="27"/>
  <c r="B67" i="24"/>
  <c r="C67" i="24"/>
  <c r="D67" i="24"/>
  <c r="E67" i="24"/>
  <c r="F67" i="24"/>
  <c r="G67" i="24"/>
  <c r="C65" i="23"/>
  <c r="D65" i="23"/>
  <c r="E65" i="23"/>
  <c r="F65" i="23"/>
  <c r="G65" i="23"/>
  <c r="C65" i="22"/>
  <c r="D65" i="22"/>
  <c r="E65" i="22"/>
  <c r="F65" i="22"/>
  <c r="G65" i="22"/>
  <c r="B65" i="23"/>
  <c r="B65" i="22"/>
  <c r="B29" i="25"/>
  <c r="B29" i="26"/>
  <c r="B29" i="27"/>
  <c r="Z176" i="19" l="1"/>
  <c r="AA176" i="19"/>
  <c r="Y176" i="19"/>
  <c r="J176" i="19"/>
  <c r="K176" i="19"/>
  <c r="L176" i="19"/>
  <c r="J177" i="19"/>
  <c r="K177" i="19"/>
  <c r="L177" i="19"/>
  <c r="J178" i="19"/>
  <c r="K178" i="19"/>
  <c r="L178" i="19"/>
  <c r="J179" i="19"/>
  <c r="K179" i="19"/>
  <c r="L179" i="19"/>
  <c r="J180" i="19"/>
  <c r="K180" i="19"/>
  <c r="L180" i="19"/>
  <c r="K175" i="19"/>
  <c r="L175" i="19"/>
  <c r="J175" i="19"/>
  <c r="C22" i="19"/>
  <c r="AB121" i="19"/>
  <c r="AB122" i="19"/>
  <c r="AB123" i="19"/>
  <c r="AB124" i="19"/>
  <c r="AB125" i="19"/>
  <c r="AB126" i="19"/>
  <c r="AB127" i="19"/>
  <c r="AB128" i="19"/>
  <c r="AB129" i="19"/>
  <c r="AA121" i="19"/>
  <c r="AA122" i="19"/>
  <c r="AA123" i="19"/>
  <c r="AA124" i="19"/>
  <c r="AA125" i="19"/>
  <c r="AA126" i="19"/>
  <c r="AA127" i="19"/>
  <c r="AA128" i="19"/>
  <c r="AA129" i="19"/>
  <c r="Z121" i="19"/>
  <c r="Z122" i="19"/>
  <c r="Z123" i="19"/>
  <c r="Z124" i="19"/>
  <c r="Z125" i="19"/>
  <c r="Z126" i="19"/>
  <c r="Z127" i="19"/>
  <c r="Z128" i="19"/>
  <c r="Z129" i="19"/>
  <c r="AB120" i="19"/>
  <c r="AA120" i="19"/>
  <c r="Z120" i="19"/>
  <c r="J126" i="19"/>
  <c r="AH126" i="19"/>
  <c r="C126" i="19"/>
  <c r="N121" i="19"/>
  <c r="N122" i="19"/>
  <c r="N123" i="19"/>
  <c r="N124" i="19"/>
  <c r="N125" i="19"/>
  <c r="N120" i="19"/>
  <c r="M121" i="19"/>
  <c r="M122" i="19"/>
  <c r="M123" i="19"/>
  <c r="M124" i="19"/>
  <c r="M125" i="19"/>
  <c r="L121" i="19"/>
  <c r="L122" i="19"/>
  <c r="L123" i="19"/>
  <c r="L124" i="19"/>
  <c r="L125" i="19"/>
  <c r="K121" i="19"/>
  <c r="K122" i="19"/>
  <c r="K123" i="19"/>
  <c r="K124" i="19"/>
  <c r="K125" i="19"/>
  <c r="M120" i="19"/>
  <c r="L120" i="19"/>
  <c r="K120" i="19"/>
  <c r="Y16" i="19"/>
  <c r="AF16" i="19"/>
  <c r="X16" i="19"/>
  <c r="AG16" i="19" s="1"/>
  <c r="J16" i="19"/>
  <c r="K16" i="19"/>
  <c r="L16" i="19"/>
  <c r="J17" i="19"/>
  <c r="K17" i="19"/>
  <c r="L17" i="19"/>
  <c r="J18" i="19"/>
  <c r="K18" i="19"/>
  <c r="L18" i="19"/>
  <c r="M18" i="19" s="1"/>
  <c r="J19" i="19"/>
  <c r="K19" i="19"/>
  <c r="L19" i="19"/>
  <c r="J20" i="19"/>
  <c r="K20" i="19"/>
  <c r="L20" i="19"/>
  <c r="K15" i="19"/>
  <c r="L15" i="19"/>
  <c r="J15" i="19"/>
  <c r="N126" i="19" l="1"/>
  <c r="M17" i="19"/>
  <c r="M16" i="19"/>
  <c r="M19" i="19"/>
  <c r="M20" i="19"/>
  <c r="M15" i="19"/>
  <c r="C13" i="2" l="1"/>
  <c r="B52" i="12" l="1"/>
  <c r="B46" i="12"/>
  <c r="B43" i="12"/>
  <c r="B35" i="12"/>
  <c r="B31" i="12"/>
  <c r="B14" i="12"/>
  <c r="B13" i="12"/>
  <c r="K179" i="6"/>
  <c r="K178" i="6"/>
  <c r="K177" i="6"/>
  <c r="K176" i="6"/>
  <c r="K175" i="6"/>
  <c r="K174" i="6"/>
  <c r="K155" i="6"/>
  <c r="K154" i="6"/>
  <c r="K153" i="6"/>
  <c r="K152" i="6"/>
  <c r="K151" i="6"/>
  <c r="K150" i="6"/>
  <c r="K131" i="6"/>
  <c r="K130" i="6"/>
  <c r="K129" i="6"/>
  <c r="K128" i="6"/>
  <c r="K127" i="6"/>
  <c r="K126" i="6"/>
  <c r="K107" i="6"/>
  <c r="K106" i="6"/>
  <c r="K105" i="6"/>
  <c r="K104" i="6"/>
  <c r="K103" i="6"/>
  <c r="K102" i="6"/>
  <c r="K83" i="6"/>
  <c r="K82" i="6"/>
  <c r="K81" i="6"/>
  <c r="K80" i="6"/>
  <c r="K79" i="6"/>
  <c r="K78" i="6"/>
  <c r="K43" i="6"/>
  <c r="K42" i="6"/>
  <c r="K41" i="6"/>
  <c r="K40" i="6"/>
  <c r="K39" i="6"/>
  <c r="K38" i="6"/>
  <c r="K15" i="6"/>
  <c r="K16" i="6"/>
  <c r="K17" i="6"/>
  <c r="K18" i="6"/>
  <c r="K19" i="6"/>
  <c r="K14" i="6"/>
  <c r="C44" i="18" l="1"/>
  <c r="C39" i="18"/>
  <c r="C40" i="18"/>
  <c r="C43" i="18"/>
  <c r="R1" i="18"/>
  <c r="M1" i="18"/>
  <c r="H1" i="18"/>
  <c r="C46" i="18" s="1"/>
  <c r="C42" i="18" l="1"/>
  <c r="C41" i="18"/>
  <c r="C3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tc={D55355F7-DCD0-4657-AFBC-511DBE55138A}</author>
  </authors>
  <commentList>
    <comment ref="B1" authorId="0" shapeId="0" xr:uid="{D55355F7-DCD0-4657-AFBC-511DBE55138A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tonne km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tc={6E068524-3ED7-4A2A-ACE0-84F404A3FE4F}</author>
  </authors>
  <commentList>
    <comment ref="B1" authorId="0" shapeId="0" xr:uid="{6E068524-3ED7-4A2A-ACE0-84F404A3FE4F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tonne km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tc={184CA10D-C274-416A-8363-E731E6A83877}</author>
  </authors>
  <commentList>
    <comment ref="A58" authorId="0" shapeId="0" xr:uid="{184CA10D-C274-416A-8363-E731E6A83877}">
      <text>
        <t>[Threaded comment]
Your version of Excel allows you to read this threaded comment; however, any edits to it will get removed if the file is opened in a newer version of Excel. Learn more: https://go.microsoft.com/fwlink/?linkid=870924
Comment:
    6 mil = 0.006 inch = 0.01524 cm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tc={A2E2333A-F64D-41C5-BB9F-2E622ED39728}</author>
  </authors>
  <commentList>
    <comment ref="A58" authorId="0" shapeId="0" xr:uid="{A2E2333A-F64D-41C5-BB9F-2E622ED39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 mil = 0.006 inch = 0.01524 cm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tc={A67EA366-A83A-4524-B1AE-04B663627B7D}</author>
  </authors>
  <commentList>
    <comment ref="A58" authorId="0" shapeId="0" xr:uid="{A67EA366-A83A-4524-B1AE-04B663627B7D}">
      <text>
        <t>[Threaded comment]
Your version of Excel allows you to read this threaded comment; however, any edits to it will get removed if the file is opened in a newer version of Excel. Learn more: https://go.microsoft.com/fwlink/?linkid=870924
Comment:
    6 mil = 0.006 inch = 0.01524 cm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tc={3DD2687F-6EA1-4C56-85E4-E4202713463A}</author>
    <author>tc={CE83C21B-1C25-4F6A-8D5C-F726A831D246}</author>
  </authors>
  <commentList>
    <comment ref="B1" authorId="0" shapeId="0" xr:uid="{3DD2687F-6EA1-4C56-85E4-E4202713463A}">
      <text>
        <t>[Threaded comment]
Your version of Excel allows you to read this threaded comment; however, any edits to it will get removed if the file is opened in a newer version of Excel. Learn more: https://go.microsoft.com/fwlink/?linkid=870924
Comment:
    Placeholders</t>
      </text>
    </comment>
    <comment ref="B56" authorId="1" shapeId="0" xr:uid="{CE83C21B-1C25-4F6A-8D5C-F726A831D246}">
      <text>
        <t>[Threaded comment]
Your version of Excel allows you to read this threaded comment; however, any edits to it will get removed if the file is opened in a newer version of Excel. Learn more: https://go.microsoft.com/fwlink/?linkid=870924
Comment:
    Placeholders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tc={6396234F-2670-41BC-BF4D-EF25227122D2}</author>
  </authors>
  <commentList>
    <comment ref="C56" authorId="0" shapeId="0" xr:uid="{6396234F-2670-41BC-BF4D-EF25227122D2}">
      <text>
        <t>[Threaded comment]
Your version of Excel allows you to read this threaded comment; however, any edits to it will get removed if the file is opened in a newer version of Excel. Learn more: https://go.microsoft.com/fwlink/?linkid=870924
Comment:
    Placeholders</t>
      </text>
    </comment>
  </commentList>
</comments>
</file>

<file path=xl/sharedStrings.xml><?xml version="1.0" encoding="utf-8"?>
<sst xmlns="http://schemas.openxmlformats.org/spreadsheetml/2006/main" count="4166" uniqueCount="481">
  <si>
    <t>Process</t>
  </si>
  <si>
    <t>NE-NC</t>
  </si>
  <si>
    <t>INW</t>
  </si>
  <si>
    <t>SE</t>
  </si>
  <si>
    <t>Lumber Infeed</t>
  </si>
  <si>
    <t>Finger Jointing</t>
  </si>
  <si>
    <t>Board sorting</t>
  </si>
  <si>
    <t>Layup and Adhesives</t>
  </si>
  <si>
    <t>Pressing</t>
  </si>
  <si>
    <t>Finishing</t>
  </si>
  <si>
    <t>Region</t>
  </si>
  <si>
    <t>PNW</t>
  </si>
  <si>
    <t>State</t>
  </si>
  <si>
    <t>Idaho</t>
  </si>
  <si>
    <t>Montana</t>
  </si>
  <si>
    <t>Alaska</t>
  </si>
  <si>
    <t>Wyoming</t>
  </si>
  <si>
    <t>Washington</t>
  </si>
  <si>
    <t>Oregon</t>
  </si>
  <si>
    <t>Minnesota</t>
  </si>
  <si>
    <t>Wisconsin</t>
  </si>
  <si>
    <t>Iowa</t>
  </si>
  <si>
    <t>Missouri</t>
  </si>
  <si>
    <t>Illinois</t>
  </si>
  <si>
    <t>Indiana</t>
  </si>
  <si>
    <t>Michigan</t>
  </si>
  <si>
    <t>Ohio</t>
  </si>
  <si>
    <t>West Virginia</t>
  </si>
  <si>
    <t>Maryland</t>
  </si>
  <si>
    <t>Delaware</t>
  </si>
  <si>
    <t>New Jersey</t>
  </si>
  <si>
    <t>New York</t>
  </si>
  <si>
    <t>Connecticut</t>
  </si>
  <si>
    <t>Rhode Island</t>
  </si>
  <si>
    <t>New Hampshire</t>
  </si>
  <si>
    <t>Vermont</t>
  </si>
  <si>
    <t>Maine</t>
  </si>
  <si>
    <t>Georgia</t>
  </si>
  <si>
    <t>Mississippi</t>
  </si>
  <si>
    <t>Louisiana</t>
  </si>
  <si>
    <t>Arkansas</t>
  </si>
  <si>
    <t>Florida</t>
  </si>
  <si>
    <t>North Carolina</t>
  </si>
  <si>
    <t>South Carolina</t>
  </si>
  <si>
    <t>Oklahoma</t>
  </si>
  <si>
    <t>Virginia</t>
  </si>
  <si>
    <t>Texas</t>
  </si>
  <si>
    <t>Vehicle</t>
  </si>
  <si>
    <t>Sawn lumber; softwood; planed; kiln dried; packaged; at planer; SE</t>
  </si>
  <si>
    <t>Sawn lumber; softwood; planed; kiln dried; packaged; at planer; NE-NC</t>
  </si>
  <si>
    <t>Sawn lumber; softwood; planed; kiln dried; packaged; at planer; INW</t>
  </si>
  <si>
    <t>Sawn lumber; softwood; planed; kiln dried; packaged; at planer; PNW</t>
  </si>
  <si>
    <t>Source</t>
  </si>
  <si>
    <t>https://corrim.org/wp-content/uploads/Module-B-PNW-Lumber.pdf</t>
  </si>
  <si>
    <t>Renewable, biomass</t>
  </si>
  <si>
    <t>Impact: CO2 emissions</t>
  </si>
  <si>
    <t>Impact: CO2 sored in product</t>
  </si>
  <si>
    <t>https://corrim.org/wp-content/uploads/Module-C-SE-Lumber.pdf</t>
  </si>
  <si>
    <t>https://corrim.org/wp-content/uploads/2018/06/NENC-Lumber-LCA-final-May-2013.pdf</t>
  </si>
  <si>
    <t>Year</t>
  </si>
  <si>
    <t>Electricity</t>
  </si>
  <si>
    <t>Electricity USLCI Processes</t>
  </si>
  <si>
    <t>Electricity, at Grid, ASCC, 2010</t>
  </si>
  <si>
    <t>Electricity, at Grid, FRCC, 2010</t>
  </si>
  <si>
    <t>Electricity, at Grid, HICC, 2010</t>
  </si>
  <si>
    <t>Hawaai</t>
  </si>
  <si>
    <t>Electricity, at Grid, MRO, 2010</t>
  </si>
  <si>
    <t>Nebraska</t>
  </si>
  <si>
    <t>ND</t>
  </si>
  <si>
    <t>South Dakota</t>
  </si>
  <si>
    <t>Electricity, at Grid, NPCC, 2010</t>
  </si>
  <si>
    <t>Massachusetts</t>
  </si>
  <si>
    <t>Electricity, at Grid, RFC, 2010</t>
  </si>
  <si>
    <t>DC</t>
  </si>
  <si>
    <t>NJ</t>
  </si>
  <si>
    <t>Penn</t>
  </si>
  <si>
    <t>WV</t>
  </si>
  <si>
    <t>Kentucky</t>
  </si>
  <si>
    <t>Tennessee</t>
  </si>
  <si>
    <t>Electricity, at Grid, SERC, 2010</t>
  </si>
  <si>
    <t xml:space="preserve">Alabama </t>
  </si>
  <si>
    <t>NC</t>
  </si>
  <si>
    <t>SC</t>
  </si>
  <si>
    <t>Kansas</t>
  </si>
  <si>
    <t>New Mexico</t>
  </si>
  <si>
    <t>Electricity, at Grid, TRE, 2010</t>
  </si>
  <si>
    <t>Electricity, at Grid, SPP, 2010</t>
  </si>
  <si>
    <t>Electricity, at Grid, WECC, 2010</t>
  </si>
  <si>
    <t>Cali</t>
  </si>
  <si>
    <t>Utah</t>
  </si>
  <si>
    <t>Nevada</t>
  </si>
  <si>
    <t>Arizona</t>
  </si>
  <si>
    <t>Colorado</t>
  </si>
  <si>
    <t>ASCC</t>
  </si>
  <si>
    <t>FRCC</t>
  </si>
  <si>
    <t>HICC</t>
  </si>
  <si>
    <t>MRO</t>
  </si>
  <si>
    <t>NPCC</t>
  </si>
  <si>
    <t>RFC</t>
  </si>
  <si>
    <t>SERC</t>
  </si>
  <si>
    <t>SPP</t>
  </si>
  <si>
    <t>TRE</t>
  </si>
  <si>
    <t>WECC</t>
  </si>
  <si>
    <t>Impact (kg CO2 eq/kWh)</t>
  </si>
  <si>
    <t>North Dakota</t>
  </si>
  <si>
    <t>District of Columbia</t>
  </si>
  <si>
    <t>Pennsylvania</t>
  </si>
  <si>
    <t>California</t>
  </si>
  <si>
    <t>Currently USLCI2015 Database for all</t>
  </si>
  <si>
    <t>Natural Gas</t>
  </si>
  <si>
    <t>Melamine Formaldehyde</t>
  </si>
  <si>
    <t>Hardner</t>
  </si>
  <si>
    <t>Polyurethane(Resin)</t>
  </si>
  <si>
    <t>Primer</t>
  </si>
  <si>
    <t>kg</t>
  </si>
  <si>
    <t>m3</t>
  </si>
  <si>
    <t>averages</t>
  </si>
  <si>
    <t>0-45</t>
  </si>
  <si>
    <t>0-80</t>
  </si>
  <si>
    <t>0-120</t>
  </si>
  <si>
    <t>0-165</t>
  </si>
  <si>
    <t>NET</t>
  </si>
  <si>
    <t>FOREST</t>
  </si>
  <si>
    <t>PRODUCTS</t>
  </si>
  <si>
    <t>&amp;</t>
  </si>
  <si>
    <t>FOREST,</t>
  </si>
  <si>
    <t>PROD,</t>
  </si>
  <si>
    <t>DISPLAC.</t>
  </si>
  <si>
    <t>FOR,</t>
  </si>
  <si>
    <t>DISPLAC,</t>
  </si>
  <si>
    <t>SUBST.</t>
  </si>
  <si>
    <t>No</t>
  </si>
  <si>
    <t>Action</t>
  </si>
  <si>
    <t>45 year roatation BASE</t>
  </si>
  <si>
    <t>Net Forest</t>
  </si>
  <si>
    <t>Net Products</t>
  </si>
  <si>
    <t>Net Forest &amp; Products</t>
  </si>
  <si>
    <t>Net Forest, Products and Displacement</t>
  </si>
  <si>
    <t>Net Forest, Products, Displacement and Substitution</t>
  </si>
  <si>
    <t>45 year roatation HIGH</t>
  </si>
  <si>
    <t>55 year roation</t>
  </si>
  <si>
    <t>Source: https://corrim.org/wp-content/uploads/2018/03/tracking-carbon-from-sequestration-in-the-forest-to-wood-products-and-substitution.pdf</t>
  </si>
  <si>
    <t>https://corrim.org/wp-content/uploads/2018/06/INW-Lumber-LCA-Final-May-2013.pdf</t>
  </si>
  <si>
    <t>Source: 1.0 t*km Transport, combination truck, long-haul, diesel powered (USLCI)</t>
  </si>
  <si>
    <t>Combination Truck (Short-haul)</t>
  </si>
  <si>
    <t>Combination Truck (Long-haul)</t>
  </si>
  <si>
    <t>Source: 1.0 t*km Transport, combination truck, short-haul, diesel powered (USLCI)</t>
  </si>
  <si>
    <t>Input</t>
  </si>
  <si>
    <t>Amount</t>
  </si>
  <si>
    <t>Renewable, wind, solar, geothe - Cumulative Energy Demand</t>
  </si>
  <si>
    <t>Renewable, biomass - Cumulative Energy Demand</t>
  </si>
  <si>
    <t>Non renewable, fossil - Cumulative Energy Demand</t>
  </si>
  <si>
    <t>Non-renewable, nuclear - Cumulative Energy Demand</t>
  </si>
  <si>
    <t>Renewable, water - Cumulative Energy Demand</t>
  </si>
  <si>
    <t>Non-renewable, biomass - Cumulative Energy Demand</t>
  </si>
  <si>
    <t>Source:</t>
  </si>
  <si>
    <t>Diesel</t>
  </si>
  <si>
    <t>Gasoline</t>
  </si>
  <si>
    <t>Concrete</t>
  </si>
  <si>
    <t>Reinforced Steel</t>
  </si>
  <si>
    <t>Unit</t>
  </si>
  <si>
    <t>Non renewable, fossil</t>
  </si>
  <si>
    <t>Non-renewable, nuclear</t>
  </si>
  <si>
    <t>Non-renewable, biomass</t>
  </si>
  <si>
    <t>Renewable, wind, solar, geothe</t>
  </si>
  <si>
    <t>Renewable, water</t>
  </si>
  <si>
    <t>Sand</t>
  </si>
  <si>
    <t>Crushed Gravel</t>
  </si>
  <si>
    <t>Aluminium Extrusion</t>
  </si>
  <si>
    <t>Gypsum Plaster Board</t>
  </si>
  <si>
    <t>Steel, hot rolled sheet</t>
  </si>
  <si>
    <t>Mineral Wool Board</t>
  </si>
  <si>
    <t>Lighweight Concrete</t>
  </si>
  <si>
    <t>market for lightweight concrete block, expanded perlite RoW, market for</t>
  </si>
  <si>
    <t>Portland Cement</t>
  </si>
  <si>
    <t>Glazing, triple</t>
  </si>
  <si>
    <t>Machine operation, diesel, &gt;= 74.57 kW, low load factor {GLO}|</t>
  </si>
  <si>
    <t>hr</t>
  </si>
  <si>
    <t>Machine operation, diesel, &gt;= 74.57 kW, high load factor {GLO}</t>
  </si>
  <si>
    <t>Machine operation, diesel, &gt;= 74.57 kW, generators {GLO}</t>
  </si>
  <si>
    <t>Material</t>
  </si>
  <si>
    <t>Type</t>
  </si>
  <si>
    <t>km</t>
  </si>
  <si>
    <t>Transport, passenger car, large size, petrol, EURO 3 {GLO}| market for | Alloc Rec, S (of project Ecoinvent 3 - allocation, cut-off by classification - system)</t>
  </si>
  <si>
    <t>Transport, freight train {US}| market for | Alloc Rec, S (of project Ecoinvent 3 - allocation, cut-off by classification - system)</t>
  </si>
  <si>
    <t>Transport, Rail</t>
  </si>
  <si>
    <t>tkm</t>
  </si>
  <si>
    <t>CLT</t>
  </si>
  <si>
    <t>Intumescent paint</t>
  </si>
  <si>
    <t>PT Steel</t>
  </si>
  <si>
    <t>x</t>
  </si>
  <si>
    <t>CO2</t>
  </si>
  <si>
    <t xml:space="preserve">Calculation: </t>
  </si>
  <si>
    <t>Analyze</t>
  </si>
  <si>
    <t xml:space="preserve">Results: </t>
  </si>
  <si>
    <t>Impact assessment</t>
  </si>
  <si>
    <t xml:space="preserve">Product: </t>
  </si>
  <si>
    <t xml:space="preserve">Method: </t>
  </si>
  <si>
    <t>Cumulative Energy Demand V1.09 / Cumulative energy demand</t>
  </si>
  <si>
    <t xml:space="preserve">Indicator: </t>
  </si>
  <si>
    <t>Characterization</t>
  </si>
  <si>
    <t xml:space="preserve">Skip categories: </t>
  </si>
  <si>
    <t>Never</t>
  </si>
  <si>
    <t xml:space="preserve">Exclude infrastructure processes: </t>
  </si>
  <si>
    <t xml:space="preserve">Exclude long-term emissions: </t>
  </si>
  <si>
    <t xml:space="preserve">Sorted on item: </t>
  </si>
  <si>
    <t>Impact category</t>
  </si>
  <si>
    <t xml:space="preserve">Sort order: </t>
  </si>
  <si>
    <t>Ascending</t>
  </si>
  <si>
    <t>Total</t>
  </si>
  <si>
    <t>MJ</t>
  </si>
  <si>
    <t>Update later</t>
  </si>
  <si>
    <t>Aluminum</t>
  </si>
  <si>
    <t>Extruded polystyrene</t>
  </si>
  <si>
    <t>Bitumen Seal</t>
  </si>
  <si>
    <t>Roof Shingle</t>
  </si>
  <si>
    <t>Ballast</t>
  </si>
  <si>
    <t>Polypropylene</t>
  </si>
  <si>
    <t>Conversion (MJ/L)</t>
  </si>
  <si>
    <t>1 kg Hot rolled sheet, steel, at plant NREL/RNA U (of project US-EI 2.2)</t>
  </si>
  <si>
    <t>m2</t>
  </si>
  <si>
    <t>1 kg Bitumen seal {GLO}| market for | Alloc Rec, S (of project Ecoinvent 3 - allocation, cut-off by classification - system)</t>
  </si>
  <si>
    <t>1 kg Roof tile {GLO}| market for | Alloc Rec, S (of project Ecoinvent 3 - allocation, cut-off by classification - system)</t>
  </si>
  <si>
    <t>1 kg Polypropylene, granulate {GLO}| market for | Alloc Rec, S (of project Ecoinvent 3 - allocation, cut-off by classification - system)</t>
  </si>
  <si>
    <t>Glue laminated timber; at glulam mill; PNW</t>
  </si>
  <si>
    <t>Glue laminated timber; at glulam mill; SE</t>
  </si>
  <si>
    <t>A1</t>
  </si>
  <si>
    <t>A2</t>
  </si>
  <si>
    <t>A3</t>
  </si>
  <si>
    <t>Concrete 1</t>
  </si>
  <si>
    <t>US-EI 2.2</t>
  </si>
  <si>
    <t>Reinforced Steel 1</t>
  </si>
  <si>
    <t>1 kg Sand, at mine/US* US-EI U (of project US-EI 2.2)</t>
  </si>
  <si>
    <t>1 kg Gravel, crushed, at mine/US* US-EI U (of project US-EI 2.2)</t>
  </si>
  <si>
    <t>1 kg Gypsum plaster board, at plant/US* US-EI U (of project US-EI 2.2)</t>
  </si>
  <si>
    <t>1 kg Section bar extrusion, aluminium/US- US-EI U (of project US-EI 2.2)</t>
  </si>
  <si>
    <t>1 m3 Concrete, normal, at plant/US* US-EI U (of project US-EI 2.2)</t>
  </si>
  <si>
    <t>1 kg Rock wool, packed, at plant/US* US-EI U (of project US-EI 2.2)</t>
  </si>
  <si>
    <t>1 kg Portland cement, strength class Z 42.5, at plant/US* US-EI U (of project US-EI 2.2)</t>
  </si>
  <si>
    <t>1 kg Glazing, triple (3-IV), U&lt;0.5 W/m2K, at plant (30kg/m2)/US- US-EI U (of project US-EI 2.2)</t>
  </si>
  <si>
    <t>1 kg Alkyd paint, white, 60% in solvent, at plant/US- US-EI U (of project US-EI 2.2)</t>
  </si>
  <si>
    <t>Alkyd paint</t>
  </si>
  <si>
    <t>1 kg Polystyrene foam slab, at plant/US- US-EI U (of project US-EI 2.2)</t>
  </si>
  <si>
    <t>Polystyrene foam slab</t>
  </si>
  <si>
    <t>1 kg Bitumen adhesive compound, cold, at plant/US- US-EI U (of project US-EI 2.2)</t>
  </si>
  <si>
    <t>Bitumen Adhesive Compound</t>
  </si>
  <si>
    <t>1 kg Plywood, at plywood plant, US SE/kg NREL/US U (of project US-EI 2.2)</t>
  </si>
  <si>
    <t>Plywood, at plant, US SE</t>
  </si>
  <si>
    <t>1 kg Plywood, at plywood plant, US PNW/kg NREL/US U (of project US-EI 2.2)</t>
  </si>
  <si>
    <t>Plywood, at plant, US PNW</t>
  </si>
  <si>
    <t>Plywood, at plant, US</t>
  </si>
  <si>
    <t>1 kg Plywood, at plywood plant, US /kg NREL/US U (of project US-EI 2.2)</t>
  </si>
  <si>
    <t>Rubber Sealant</t>
  </si>
  <si>
    <t>1 kg Natural rubber based sealing, at plant/US** US-EI U (of project US-EI 2.2)</t>
  </si>
  <si>
    <t>1 kg Composite wood I-joist, at plant, US PNW/kg NREL/US U (of project US-EI 2.2)</t>
  </si>
  <si>
    <t>Composite Wood I-joist PNW</t>
  </si>
  <si>
    <t>Composite Wood I-joist SE</t>
  </si>
  <si>
    <t>1 kg Composite wood I-joist, at plant, US SE/kg NREL/US U (of project US-EI 2.2)</t>
  </si>
  <si>
    <t xml:space="preserve">Composite Wood I-joist </t>
  </si>
  <si>
    <t>Glulam (Avg)</t>
  </si>
  <si>
    <t>Adhesive Mortar</t>
  </si>
  <si>
    <t>1 kg Melamine formaldehyde resin, at plant/US- US-EI U (of project US-EI 2.2)</t>
  </si>
  <si>
    <t>1 kg Phenol-resorcinol-formaldehyde hardener, at plant NREL/US U (of project US-EI 2.2)</t>
  </si>
  <si>
    <t>1 m3 Natural gas, combusted in industrial equipment NREL/RNA U (of project US-EI 2.2)</t>
  </si>
  <si>
    <t>1 kg Adhesive mortar, at plant/US* US-EI U (of project US-EI 2.2)</t>
  </si>
  <si>
    <t>Adhesive mortar, at plant/US* US-EI U</t>
  </si>
  <si>
    <t>Acrylic dispersion, 65% in H2O, at plant/US- US-EI U</t>
  </si>
  <si>
    <t>Chemicals inorganic, at plant/GLO US-EI U</t>
  </si>
  <si>
    <t>Chemicals organic, at plant/GLO US-EI U</t>
  </si>
  <si>
    <t>Conveyor belt, at plant/US-/I US-EI U</t>
  </si>
  <si>
    <t>Electricity, medium voltage, at grid/CH* US-EI U</t>
  </si>
  <si>
    <t>Epoxy resin, liquid, disaggregated data, at plant/US- US-EI U</t>
  </si>
  <si>
    <t>Industrial machine, heavy, unspecified, at plant/US-/I US-EI U</t>
  </si>
  <si>
    <t>Limestone, milled, loose, at plant/US* US-EI U</t>
  </si>
  <si>
    <t>Packing, cement/US* US-EI U</t>
  </si>
  <si>
    <t>Portland cement, strength class Z 42.5, at plant/US* US-EI U</t>
  </si>
  <si>
    <t>Propylene glycol, liquid, at plant/US- US-EI U</t>
  </si>
  <si>
    <t>Transport, lorry 20-28t, fleet average/US* US-EI U</t>
  </si>
  <si>
    <t>1 kg Cement mortar, at plant/US* US-EI U (of project US-EI 2.2)</t>
  </si>
  <si>
    <t>Cement mortar, at plant/US* US-EI U</t>
  </si>
  <si>
    <t>1 kg Light mortar, at plant/US* US-EI U (of project US-EI 2.2)</t>
  </si>
  <si>
    <t>Light mortar, at plant/US* US-EI U</t>
  </si>
  <si>
    <t>Expanded clay, at plant/US** US-EI U</t>
  </si>
  <si>
    <t>Lime, hydrated, loose, at plant/US* US-EI U</t>
  </si>
  <si>
    <t>Silica sand, at plant/US** US-EI U</t>
  </si>
  <si>
    <t>1 kg Lime mortar, at plant/US* US-EI U (of project US-EI 2.2)</t>
  </si>
  <si>
    <t>Lime mortar, at plant/US* US-EI U</t>
  </si>
  <si>
    <t>Lime, hydrated, packed, at plant/US* US-EI U</t>
  </si>
  <si>
    <t>Lime, hydraulic, at plant/US* US-EI U</t>
  </si>
  <si>
    <t>1 m3 Diesel, combusted in industrial equipment/US dairy (of project US-EI 2.2)</t>
  </si>
  <si>
    <t>Forklift operations</t>
  </si>
  <si>
    <t>Amount (Baseline)</t>
  </si>
  <si>
    <t>Amount(Conservative)</t>
  </si>
  <si>
    <t>kWh</t>
  </si>
  <si>
    <t>1 kg Composite wood I-joist, at plant, US/kg NREL/US U (of project US-EI 2.2)</t>
  </si>
  <si>
    <t>Cradle-to-gate PNW glulam production (https://corrim.org/wp-content/uploads/2020/06/CORRIM-AWC-PNW-Glulam-v2.pdf)</t>
  </si>
  <si>
    <t>Cradle-to-gate SE glulam production (https://corrim.org/wp-content/uploads/2020/06/CORRIM-SE-AWC-Glulam-v2.pdf)</t>
  </si>
  <si>
    <t>Glulam (PNW)</t>
  </si>
  <si>
    <t>Glulam (SE)</t>
  </si>
  <si>
    <t>1 m3 Cradle-to-gate PNW glulam production (https://corrim.org/wp-content/uploads/2020/06/CORRIM-AWC-PNW-Glulam-v2.pdf)</t>
  </si>
  <si>
    <t>1 m3 Cradle-to-gate SE glulam production (https://corrim.org/wp-content/uploads/2020/06/CORRIM-SE-AWC-Glulam-v2.pdf)</t>
  </si>
  <si>
    <t>Diesel, burned in building machine/MJ/GLO</t>
  </si>
  <si>
    <t>1 m3 Diesel, combusted in industrial equipment NREL/(of project US-EI 2.2)</t>
  </si>
  <si>
    <t>1 m3 Gasoline, combusted in industrial equipment NREL/(of project US-EI 2.2)</t>
  </si>
  <si>
    <t>Gasoline 1</t>
  </si>
  <si>
    <t>Diesel 1</t>
  </si>
  <si>
    <t>Diesel 2</t>
  </si>
  <si>
    <t>1 kg Corrugated board base paper, kraftliner, at plant/US- US-EI U (of project US-EI 2.2)</t>
  </si>
  <si>
    <t>Corrugated board base paper, kraftliner, at plant/US- US-EI U</t>
  </si>
  <si>
    <t>TRACI 2.1 V1.04 / Canada 2005</t>
  </si>
  <si>
    <t>Ozone depletion</t>
  </si>
  <si>
    <t>kg CFC-11 eq</t>
  </si>
  <si>
    <t>Global warming</t>
  </si>
  <si>
    <t>kg CO2 eq</t>
  </si>
  <si>
    <t>Smog</t>
  </si>
  <si>
    <t>kg O3 eq</t>
  </si>
  <si>
    <t>Acidification</t>
  </si>
  <si>
    <t>kg SO2 eq</t>
  </si>
  <si>
    <t>Eutrophication</t>
  </si>
  <si>
    <t>kg N eq</t>
  </si>
  <si>
    <t>Carcinogenics</t>
  </si>
  <si>
    <t>CTUh</t>
  </si>
  <si>
    <t>Non carcinogenics</t>
  </si>
  <si>
    <t>Respiratory effects</t>
  </si>
  <si>
    <t>kg PM2.5 eq</t>
  </si>
  <si>
    <t>Ecotoxicity</t>
  </si>
  <si>
    <t>CTUe</t>
  </si>
  <si>
    <t>Fossil fuel depletion</t>
  </si>
  <si>
    <t>MJ surplus</t>
  </si>
  <si>
    <t>1 kg Kraft paper, unbleached, at plant/US- US-EI U (of project US-EI 2.2)</t>
  </si>
  <si>
    <t>Kraft paper, unbleached, at plant/US- US-EI U</t>
  </si>
  <si>
    <t>Compare</t>
  </si>
  <si>
    <t xml:space="preserve">Product 1: </t>
  </si>
  <si>
    <t>1 kg Low density polyethylene resin, at plant NREL/RNA U (of project US-EI 2.2)</t>
  </si>
  <si>
    <t>Low density polyethylene resin, at plant NREL/RNA U</t>
  </si>
  <si>
    <t>1 kg High density polyethylene resin, at plant NREL/RNA U (of project US-EI 2.2)</t>
  </si>
  <si>
    <t>High density polyethylene resin, at plant NREL/RNA U</t>
  </si>
  <si>
    <t>1 kg Polyethylene terephthalate resin, at plant/kg NREL/RNA U (of project US-EI 2.2)</t>
  </si>
  <si>
    <t>1 kg Folding boxboard, FBB, at plant/US- US-EI U (of project US-EI 2.2)</t>
  </si>
  <si>
    <t>Total Packaging</t>
  </si>
  <si>
    <t>1 kg Wood pellets, u=10%, at storehouse (715 kg/m3)/US- US-EI U (of project US-EI 2.2)</t>
  </si>
  <si>
    <t>Packaging</t>
  </si>
  <si>
    <t>Packaging Material</t>
  </si>
  <si>
    <t>unit</t>
  </si>
  <si>
    <t>1 MJ Electricity, medium voltage, at grid, Washington/US US-EI U (of project US-EI 2.2)</t>
  </si>
  <si>
    <t>Electricity, medium voltage, at grid, Washington/US US-EI U</t>
  </si>
  <si>
    <t>Electricity, high voltage, at grid, Washington/US US-EI U</t>
  </si>
  <si>
    <t>Transmission network, electricity, medium voltage/US*/I US-EI U</t>
  </si>
  <si>
    <t>Sulphur hexafluoride, liquid, at plant/US- US-EI U</t>
  </si>
  <si>
    <t>1 MJ Electricity, medium voltage, at grid, Oregon/US US-EI U (of project US-EI 2.2)</t>
  </si>
  <si>
    <t>Electricity, medium voltage, at grid, Oregon/US US-EI U</t>
  </si>
  <si>
    <t>Electricity, high voltage, at grid, Oregon/US US-EI U</t>
  </si>
  <si>
    <t>1 MJ Electricity, medium voltage, at grid, Arkansas/US US-EI U (of project US-EI 2.2)</t>
  </si>
  <si>
    <t>Electricity, medium voltage, at grid, Arkansas/US US-EI U</t>
  </si>
  <si>
    <t>Electricity, high voltage, at grid, Arkansas/US US-EI U</t>
  </si>
  <si>
    <t>1 MJ Electricity, medium voltage, at grid, California/US US-EI U (of project US-EI 2.2)</t>
  </si>
  <si>
    <t>Electricity, medium voltage, at grid, California/US US-EI U</t>
  </si>
  <si>
    <t>Electricity, high voltage, at grid, California/US US-EI U</t>
  </si>
  <si>
    <t>1 MJ Electricity, medium voltage, at grid, Massachusetts/US US-EI U (of project US-EI 2.2)</t>
  </si>
  <si>
    <t>Electricity, medium voltage, at grid, Massachusetts/US US-EI U</t>
  </si>
  <si>
    <t>Electricity, high voltage, at grid, Massachusetts/US US-EI U</t>
  </si>
  <si>
    <t>1 MJ Electricity, medium voltage, at grid, Maine/US US-EI U (of project US-EI 2.2)</t>
  </si>
  <si>
    <t>Electricity, medium voltage, at grid, Maine/US US-EI U</t>
  </si>
  <si>
    <t>Electricity, high voltage, at grid, Maine/US US-EI U</t>
  </si>
  <si>
    <t>1 MJ Electricity, medium voltage, at grid, Georgia/US US-EI U (of project US-EI 2.2)</t>
  </si>
  <si>
    <t>Electricity, medium voltage, at grid, Georgia/US US-EI U</t>
  </si>
  <si>
    <t>Electricity, high voltage, at grid, Georgia/US US-EI U</t>
  </si>
  <si>
    <t xml:space="preserve">Total Weight </t>
  </si>
  <si>
    <t>kg/m3 CLT</t>
  </si>
  <si>
    <t>1 unit packaging, see tab</t>
  </si>
  <si>
    <t>1 p Concrete A1-A3 (of project LCA CLT)</t>
  </si>
  <si>
    <t>Concrete A1</t>
  </si>
  <si>
    <t>Concrete A2</t>
  </si>
  <si>
    <t>Concrete A3</t>
  </si>
  <si>
    <t>Lightweight Concrete</t>
  </si>
  <si>
    <t>1 p GPB A1-A3 (of project LCA CLT)</t>
  </si>
  <si>
    <t>1 p BEA A1-A3 (of project LCA CLT)</t>
  </si>
  <si>
    <t>1 p RW A1-A3 (of project LCA CLT)</t>
  </si>
  <si>
    <t>RW 1</t>
  </si>
  <si>
    <t>RW 2</t>
  </si>
  <si>
    <t>RW 3</t>
  </si>
  <si>
    <t>1 p TG A1-A3 (of project LCA CLT)</t>
  </si>
  <si>
    <t>TG 1</t>
  </si>
  <si>
    <t>TG 2</t>
  </si>
  <si>
    <t>TG 3</t>
  </si>
  <si>
    <t>1 p CM A1-A3 (of project LCA CLT)</t>
  </si>
  <si>
    <t>CM1</t>
  </si>
  <si>
    <t>CM2</t>
  </si>
  <si>
    <t>CM3</t>
  </si>
  <si>
    <t>1 p IJ SE A1-A3 (of project LCA CLT)</t>
  </si>
  <si>
    <t>IJ SE 1</t>
  </si>
  <si>
    <t>IJ SE 2</t>
  </si>
  <si>
    <t>IJ SE 3</t>
  </si>
  <si>
    <t>1 p IJ PNW A1-A3 (of project LCA CLT)</t>
  </si>
  <si>
    <t>IJ PNW 1</t>
  </si>
  <si>
    <t>IJ PNW 2</t>
  </si>
  <si>
    <t>IJ PNW 3</t>
  </si>
  <si>
    <t>1 p Rub Seal A1-A3 (of project LCA CLT)</t>
  </si>
  <si>
    <t>RS 1</t>
  </si>
  <si>
    <t>RS 2</t>
  </si>
  <si>
    <t>RS 3</t>
  </si>
  <si>
    <t>1 p BAC A1-A3 (of project LCA CLT)</t>
  </si>
  <si>
    <t>BAC1</t>
  </si>
  <si>
    <t>BAC 2</t>
  </si>
  <si>
    <t>BAC 3</t>
  </si>
  <si>
    <t>1 p AP A1-A3 (of project LCA CLT)</t>
  </si>
  <si>
    <t>AP 1</t>
  </si>
  <si>
    <t>AP2</t>
  </si>
  <si>
    <t>AP 3</t>
  </si>
  <si>
    <t>1 p PWSE A1-A3 (of project LCA CLT)</t>
  </si>
  <si>
    <t>PWSE3</t>
  </si>
  <si>
    <t>1 p PW PNW A1-A3 (of project LCA CLT)</t>
  </si>
  <si>
    <t>PWPNW3</t>
  </si>
  <si>
    <t>1 kg Polypropylene resin, at plant NREL/RNA U (of project US-EI 2.2)</t>
  </si>
  <si>
    <t>1 kg Roof tile, at plant/US- US-EI U (of project US-EI 2.2)</t>
  </si>
  <si>
    <t>Electricity, medium voltage, production UCTE*, at grid/UCTE US-EI U</t>
  </si>
  <si>
    <t>Natural gas, high pressure, at consumer/US- US-EI U</t>
  </si>
  <si>
    <t>Limestone, milled, packed, at plant/US* US-EI U</t>
  </si>
  <si>
    <t>Diesel, burned in building machine/GLO US-EI U</t>
  </si>
  <si>
    <t>Tap water, at user/US- US-EI U</t>
  </si>
  <si>
    <t>Mine, clay/US*/I US-EI U</t>
  </si>
  <si>
    <t>PC 1</t>
  </si>
  <si>
    <t>PC 2</t>
  </si>
  <si>
    <t>PC 3</t>
  </si>
  <si>
    <t>CONCRETE</t>
  </si>
  <si>
    <t>PORTLAND CEMENT</t>
  </si>
  <si>
    <t>1 p PC A1-A3 (of project LCA CLT)</t>
  </si>
  <si>
    <t>GYPSUM PLASTER BOARD</t>
  </si>
  <si>
    <t>GPB 1</t>
  </si>
  <si>
    <t>GPB 2</t>
  </si>
  <si>
    <t>GPB 3</t>
  </si>
  <si>
    <t>HOT ROLLED SHEET, STEEL</t>
  </si>
  <si>
    <t>1 p HSS A1-A3 (of project LCA CLT)</t>
  </si>
  <si>
    <t>HSS A1</t>
  </si>
  <si>
    <t>HSS A2</t>
  </si>
  <si>
    <t>HSS A3</t>
  </si>
  <si>
    <t>MINERAL WOOL BOARD</t>
  </si>
  <si>
    <t>Rock wool, packed, at plant/US* US-EI U</t>
  </si>
  <si>
    <t>RW 3 Packing</t>
  </si>
  <si>
    <t>LIGHTWEIGHT CONCRETE</t>
  </si>
  <si>
    <t>1 kg Lightweight concrete block, expanded perlite, at plant/US* US-EI U (of project US-EI 2.2)</t>
  </si>
  <si>
    <t>Lightweight concrete block, expanded perlite, at plant/US* US-EI U</t>
  </si>
  <si>
    <t>Expanded perlite, at plant/US* US-EI U</t>
  </si>
  <si>
    <t>Packing, clay products/US* US-EI U</t>
  </si>
  <si>
    <t>Transport, lorry &gt;16t, fleet average/US- US-EI U</t>
  </si>
  <si>
    <t>Disposal, municipal solid waste, 22.9% water, to municipal incineration/US* US-EI U</t>
  </si>
  <si>
    <t>Treatment, concrete production effluent, to wastewater treatment, class 3/US* US-EI U</t>
  </si>
  <si>
    <t>1 p LC a1-a3 (of project LCA CLT)</t>
  </si>
  <si>
    <t>LC1</t>
  </si>
  <si>
    <t>LC2</t>
  </si>
  <si>
    <t>LC3</t>
  </si>
  <si>
    <t>ALKYD PAINT</t>
  </si>
  <si>
    <t>BITUMEN ADHESIVE COMPOUND</t>
  </si>
  <si>
    <t>ADHESIVE MORTAR</t>
  </si>
  <si>
    <t>I JOIST PNW</t>
  </si>
  <si>
    <t>I JOIST SE</t>
  </si>
  <si>
    <t>RUBBER SEALANT</t>
  </si>
  <si>
    <t>PLYWOOD PNW</t>
  </si>
  <si>
    <t>Pressed_Raw_PlywoodA1</t>
  </si>
  <si>
    <t>Pressed_raw_plywood A2</t>
  </si>
  <si>
    <t>PLYWOOD SE</t>
  </si>
  <si>
    <t>Pressed_raw_pw A3</t>
  </si>
  <si>
    <t>Pressed_Raw_Ply SE A2</t>
  </si>
  <si>
    <t>Pressed_raw_ply_SE A1</t>
  </si>
  <si>
    <t>POLYSTYRENE FOAM SLAB: MADE AN ASSUMPTION FOR NOW</t>
  </si>
  <si>
    <t>REINFORCING STEEL</t>
  </si>
  <si>
    <t>1 p RS A1-A3 (of project LCA CLT)</t>
  </si>
  <si>
    <t>RS 1 Steel_converter</t>
  </si>
  <si>
    <t>RS 2 Steel Converter</t>
  </si>
  <si>
    <t>RS A3 Steel converter</t>
  </si>
  <si>
    <t>RS 1 Low alloyed</t>
  </si>
  <si>
    <t>RS 2 Low alloyed</t>
  </si>
  <si>
    <t>RS 3 low alloyed</t>
  </si>
  <si>
    <t>RS3</t>
  </si>
  <si>
    <t>ALUMINIUM BAR EXTRUSION</t>
  </si>
  <si>
    <t>BEA 1</t>
  </si>
  <si>
    <t>BEA 2</t>
  </si>
  <si>
    <t>BEA 3</t>
  </si>
  <si>
    <t>TRIPLE GLAZING</t>
  </si>
  <si>
    <t>After allocation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</si>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</sst>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"/>
    <numFmt numFmtId="166" formatCode="0.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/>
      <diagonal/>
    </border>
    <border>
      <left style="thin">
        <color rgb="FFBEBEBE"/>
      </left>
      <right/>
      <top style="thin">
        <color rgb="FFBEBEBE"/>
      </top>
      <bottom/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1" fillId="0" borderId="0" xfId="1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Border="1"/>
    <xf numFmtId="0" fontId="0" fillId="5" borderId="0" xfId="0" applyFill="1" applyBorder="1"/>
    <xf numFmtId="11" fontId="0" fillId="0" borderId="0" xfId="0" applyNumberFormat="1"/>
    <xf numFmtId="0" fontId="0" fillId="0" borderId="0" xfId="0" applyNumberFormat="1"/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0" fontId="0" fillId="0" borderId="0" xfId="0" applyNumberFormat="1" applyFill="1" applyBorder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10" fontId="0" fillId="0" borderId="0" xfId="0" applyNumberFormat="1"/>
    <xf numFmtId="166" fontId="0" fillId="0" borderId="0" xfId="0" applyNumberFormat="1"/>
    <xf numFmtId="165" fontId="0" fillId="0" borderId="0" xfId="0" applyNumberFormat="1" applyFill="1"/>
    <xf numFmtId="2" fontId="0" fillId="0" borderId="0" xfId="0" applyNumberFormat="1" applyFill="1"/>
    <xf numFmtId="0" fontId="0" fillId="0" borderId="0" xfId="0" applyNumberFormat="1" applyFill="1"/>
    <xf numFmtId="0" fontId="4" fillId="0" borderId="0" xfId="0" applyNumberFormat="1" applyFont="1" applyFill="1"/>
    <xf numFmtId="11" fontId="0" fillId="2" borderId="0" xfId="0" applyNumberFormat="1" applyFill="1"/>
    <xf numFmtId="0" fontId="0" fillId="2" borderId="0" xfId="0" applyFill="1" applyBorder="1"/>
    <xf numFmtId="11" fontId="0" fillId="0" borderId="0" xfId="0" applyNumberFormat="1" applyFill="1"/>
    <xf numFmtId="4" fontId="0" fillId="3" borderId="0" xfId="0" applyNumberFormat="1" applyFill="1"/>
    <xf numFmtId="11" fontId="0" fillId="3" borderId="0" xfId="0" applyNumberFormat="1" applyFill="1"/>
    <xf numFmtId="0" fontId="0" fillId="3" borderId="0" xfId="0" applyNumberFormat="1" applyFill="1"/>
    <xf numFmtId="11" fontId="0" fillId="0" borderId="1" xfId="0" applyNumberFormat="1" applyBorder="1"/>
    <xf numFmtId="0" fontId="0" fillId="0" borderId="0" xfId="0" applyFont="1"/>
    <xf numFmtId="0" fontId="3" fillId="0" borderId="0" xfId="0" applyFont="1" applyFill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4" fontId="0" fillId="0" borderId="0" xfId="0" applyNumberFormat="1" applyFill="1"/>
    <xf numFmtId="10" fontId="0" fillId="0" borderId="0" xfId="0" applyNumberFormat="1" applyFill="1"/>
    <xf numFmtId="0" fontId="0" fillId="6" borderId="0" xfId="0" applyFill="1"/>
    <xf numFmtId="11" fontId="0" fillId="6" borderId="0" xfId="0" applyNumberFormat="1" applyFill="1"/>
    <xf numFmtId="0" fontId="0" fillId="6" borderId="0" xfId="0" applyNumberFormat="1" applyFill="1"/>
    <xf numFmtId="4" fontId="0" fillId="6" borderId="0" xfId="0" applyNumberFormat="1" applyFill="1"/>
    <xf numFmtId="2" fontId="0" fillId="6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noorkar, Swaroop" id="{0DDEE6B9-2D96-4F3C-9C6F-58BBEF792279}" userId="S::satnoork@nrel.gov::336d81e0-1666-40e8-9078-c7b64847ac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8-06T22:53:15.10" personId="{0DDEE6B9-2D96-4F3C-9C6F-58BBEF792279}" id="{D55355F7-DCD0-4657-AFBC-511DBE55138A}">
    <text>per tonne km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0-08-06T22:53:15.10" personId="{0DDEE6B9-2D96-4F3C-9C6F-58BBEF792279}" id="{6E068524-3ED7-4A2A-ACE0-84F404A3FE4F}">
    <text>per tonne km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58" dT="2020-06-01T18:56:40.80" personId="{0DDEE6B9-2D96-4F3C-9C6F-58BBEF792279}" id="{184CA10D-C274-416A-8363-E731E6A83877}">
    <text>6 mil = 0.006 inch = 0.01524 cm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58" dT="2020-06-01T18:56:40.80" personId="{0DDEE6B9-2D96-4F3C-9C6F-58BBEF792279}" id="{A2E2333A-F64D-41C5-BB9F-2E622ED39728}">
    <text>6 mil = 0.006 inch = 0.01524 cm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58" dT="2020-06-01T18:56:40.80" personId="{0DDEE6B9-2D96-4F3C-9C6F-58BBEF792279}" id="{A67EA366-A83A-4524-B1AE-04B663627B7D}">
    <text>6 mil = 0.006 inch = 0.01524 cm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1" dT="2020-04-27T19:47:00.83" personId="{0DDEE6B9-2D96-4F3C-9C6F-58BBEF792279}" id="{3DD2687F-6EA1-4C56-85E4-E4202713463A}">
    <text>Placeholders</text>
  </threadedComment>
  <threadedComment ref="B56" dT="2020-04-27T19:47:00.83" personId="{0DDEE6B9-2D96-4F3C-9C6F-58BBEF792279}" id="{CE83C21B-1C25-4F6A-8D5C-F726A831D246}">
    <text>Placeholders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56" dT="2020-04-27T19:47:00.83" personId="{0DDEE6B9-2D96-4F3C-9C6F-58BBEF792279}" id="{6396234F-2670-41BC-BF4D-EF25227122D2}">
    <text>Placeholders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rrim.org/wp-content/uploads/Module-C-SE-Lumber.pdf" TargetMode="External"/><Relationship Id="rId2" Type="http://schemas.openxmlformats.org/officeDocument/2006/relationships/hyperlink" Target="https://corrim.org/wp-content/uploads/2018/06/NENC-Lumber-LCA-final-May-2013.pdf" TargetMode="External"/><Relationship Id="rId1" Type="http://schemas.openxmlformats.org/officeDocument/2006/relationships/hyperlink" Target="https://corrim.org/wp-content/uploads/2018/06/INW-Lumber-LCA-Final-May-2013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orrim.org/wp-content/uploads/Module-B-PNW-Lumber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rrim.org/wp-content/uploads/Module-C-SE-Lumber.pdf" TargetMode="External"/><Relationship Id="rId2" Type="http://schemas.openxmlformats.org/officeDocument/2006/relationships/hyperlink" Target="https://corrim.org/wp-content/uploads/2018/06/NENC-Lumber-LCA-final-May-2013.pdf" TargetMode="External"/><Relationship Id="rId1" Type="http://schemas.openxmlformats.org/officeDocument/2006/relationships/hyperlink" Target="https://corrim.org/wp-content/uploads/2018/06/INW-Lumber-LCA-Final-May-2013.pdf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corrim.org/wp-content/uploads/Module-B-PNW-Lumber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rrim.org/wp-content/uploads/Module-C-SE-Lumber.pdf" TargetMode="External"/><Relationship Id="rId2" Type="http://schemas.openxmlformats.org/officeDocument/2006/relationships/hyperlink" Target="https://corrim.org/wp-content/uploads/2018/06/NENC-Lumber-LCA-final-May-2013.pdf" TargetMode="External"/><Relationship Id="rId1" Type="http://schemas.openxmlformats.org/officeDocument/2006/relationships/hyperlink" Target="https://corrim.org/wp-content/uploads/2018/06/INW-Lumber-LCA-Final-May-2013.pdf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corrim.org/wp-content/uploads/Module-B-PNW-Lumber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rrim.org/wp-content/uploads/2018/06/NENC-Lumber-LCA-final-May-2013.pdf" TargetMode="External"/><Relationship Id="rId2" Type="http://schemas.openxmlformats.org/officeDocument/2006/relationships/hyperlink" Target="https://corrim.org/wp-content/uploads/Module-C-SE-Lumber.pdf" TargetMode="External"/><Relationship Id="rId1" Type="http://schemas.openxmlformats.org/officeDocument/2006/relationships/hyperlink" Target="https://corrim.org/wp-content/uploads/Module-B-PNW-Lumber.pdf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corrim.org/wp-content/uploads/2018/06/INW-Lumber-LCA-Final-May-2013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orrim.org/wp-content/uploads/2018/06/NENC-Lumber-LCA-final-May-2013.pdf" TargetMode="External"/><Relationship Id="rId2" Type="http://schemas.openxmlformats.org/officeDocument/2006/relationships/hyperlink" Target="https://corrim.org/wp-content/uploads/Module-C-SE-Lumber.pdf" TargetMode="External"/><Relationship Id="rId1" Type="http://schemas.openxmlformats.org/officeDocument/2006/relationships/hyperlink" Target="https://corrim.org/wp-content/uploads/Module-B-PNW-Lumber.pdf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corrim.org/wp-content/uploads/2018/06/INW-Lumber-LCA-Final-May-2013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orrim.org/wp-content/uploads/2018/06/NENC-Lumber-LCA-final-May-2013.pdf" TargetMode="External"/><Relationship Id="rId2" Type="http://schemas.openxmlformats.org/officeDocument/2006/relationships/hyperlink" Target="https://corrim.org/wp-content/uploads/Module-C-SE-Lumber.pdf" TargetMode="External"/><Relationship Id="rId1" Type="http://schemas.openxmlformats.org/officeDocument/2006/relationships/hyperlink" Target="https://corrim.org/wp-content/uploads/Module-B-PNW-Lumber.pdf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corrim.org/wp-content/uploads/2018/06/INW-Lumber-LCA-Final-May-2013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Relationship Id="rId4" Type="http://schemas.microsoft.com/office/2017/10/relationships/threadedComment" Target="../threadedComments/threadedComment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Relationship Id="rId4" Type="http://schemas.microsoft.com/office/2017/10/relationships/threadedComment" Target="../threadedComments/threadedComment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Relationship Id="rId4" Type="http://schemas.microsoft.com/office/2017/10/relationships/threadedComment" Target="../threadedComments/threadedComment6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9.bin"/><Relationship Id="rId4" Type="http://schemas.microsoft.com/office/2017/10/relationships/threadedComment" Target="../threadedComments/threadedComment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9F0C-CB58-465F-96F3-D99EA8D0F162}">
  <dimension ref="A1:N19"/>
  <sheetViews>
    <sheetView workbookViewId="0">
      <selection activeCell="C2" sqref="C2:H5"/>
    </sheetView>
  </sheetViews>
  <sheetFormatPr defaultRowHeight="14.4" x14ac:dyDescent="0.3"/>
  <cols>
    <col min="1" max="1" width="11.6640625" customWidth="1"/>
    <col min="2" max="2" width="27.21875" customWidth="1"/>
    <col min="3" max="3" width="15" customWidth="1"/>
    <col min="4" max="4" width="18.88671875" customWidth="1"/>
    <col min="5" max="5" width="17.44140625" customWidth="1"/>
    <col min="7" max="7" width="17.6640625" bestFit="1" customWidth="1"/>
  </cols>
  <sheetData>
    <row r="1" spans="1:14" x14ac:dyDescent="0.3">
      <c r="A1" t="s">
        <v>10</v>
      </c>
      <c r="B1" t="s">
        <v>0</v>
      </c>
      <c r="C1" t="s">
        <v>161</v>
      </c>
      <c r="D1" t="s">
        <v>162</v>
      </c>
      <c r="E1" t="s">
        <v>54</v>
      </c>
      <c r="F1" t="s">
        <v>164</v>
      </c>
      <c r="G1" t="s">
        <v>163</v>
      </c>
      <c r="H1" t="s">
        <v>165</v>
      </c>
      <c r="I1" s="3"/>
    </row>
    <row r="2" spans="1:14" x14ac:dyDescent="0.3">
      <c r="A2" t="s">
        <v>1</v>
      </c>
      <c r="B2" t="s">
        <v>49</v>
      </c>
      <c r="C2">
        <f>'Lumber Production- Energy A1'!C2+'Lumber Production- Energy A2'!C2+'Lumber Production- Energy A3'!C2</f>
        <v>666.70956267458564</v>
      </c>
      <c r="D2">
        <f>'Lumber Production- Energy A1'!D2+'Lumber Production- Energy A2'!D2+'Lumber Production- Energy A3'!D2</f>
        <v>306.70263370476874</v>
      </c>
      <c r="E2">
        <f>'Lumber Production- Energy A1'!G2+'Lumber Production- Energy A2'!G2+'Lumber Production- Energy A3'!G2</f>
        <v>1769.5677366977134</v>
      </c>
      <c r="F2">
        <f>'Lumber Production- Energy A1'!E2+'Lumber Production- Energy A2'!E2+'Lumber Production- Energy A3'!E2</f>
        <v>6.8794898111762501</v>
      </c>
      <c r="G2">
        <f>'Lumber Production- Energy A1'!F2+'Lumber Production- Energy A2'!F2+'Lumber Production- Energy A3'!F2</f>
        <v>0</v>
      </c>
      <c r="H2">
        <f>'Lumber Production- Energy A1'!H2+'Lumber Production- Energy A2'!H2+'Lumber Production- Energy A3'!H2</f>
        <v>6.8794898111762501</v>
      </c>
    </row>
    <row r="3" spans="1:14" x14ac:dyDescent="0.3">
      <c r="A3" t="s">
        <v>2</v>
      </c>
      <c r="B3" t="s">
        <v>50</v>
      </c>
      <c r="C3">
        <f>'Lumber Production- Energy A1'!C3+'Lumber Production- Energy A2'!C3+'Lumber Production- Energy A3'!C3</f>
        <v>1389.8943589476003</v>
      </c>
      <c r="D3">
        <f>'Lumber Production- Energy A1'!D3+'Lumber Production- Energy A2'!D3+'Lumber Production- Energy A3'!D3</f>
        <v>146.99187541520004</v>
      </c>
      <c r="E3">
        <f>'Lumber Production- Energy A1'!G3+'Lumber Production- Energy A2'!G3+'Lumber Production- Energy A3'!G3</f>
        <v>2172.2596610516002</v>
      </c>
      <c r="F3">
        <f>'Lumber Production- Energy A1'!E3+'Lumber Production- Energy A2'!E3+'Lumber Production- Energy A3'!E3</f>
        <v>35.610814115600007</v>
      </c>
      <c r="G3">
        <f>'Lumber Production- Energy A1'!F3+'Lumber Production- Energy A2'!F3+'Lumber Production- Energy A3'!F3</f>
        <v>0</v>
      </c>
      <c r="H3">
        <f>'Lumber Production- Energy A1'!H3+'Lumber Production- Energy A2'!H3+'Lumber Production- Energy A3'!H3</f>
        <v>71.221628231200015</v>
      </c>
    </row>
    <row r="4" spans="1:14" x14ac:dyDescent="0.3">
      <c r="A4" t="s">
        <v>11</v>
      </c>
      <c r="B4" t="s">
        <v>51</v>
      </c>
      <c r="C4">
        <f>'Lumber Production- Energy A1'!C4+'Lumber Production- Energy A2'!C4+'Lumber Production- Energy A3'!C4</f>
        <v>789.20997682999996</v>
      </c>
      <c r="D4">
        <f>'Lumber Production- Energy A1'!D4+'Lumber Production- Energy A2'!D4+'Lumber Production- Energy A3'!D4</f>
        <v>75.329999749999999</v>
      </c>
      <c r="E4">
        <f>'Lumber Production- Energy A1'!G4+'Lumber Production- Energy A2'!G4+'Lumber Production- Energy A3'!G4</f>
        <v>2431.0200011899997</v>
      </c>
      <c r="F4">
        <f>'Lumber Production- Energy A1'!E4+'Lumber Production- Energy A2'!E4+'Lumber Production- Energy A3'!E4</f>
        <v>20.956490969999997</v>
      </c>
      <c r="G4">
        <f>'Lumber Production- Energy A1'!F4+'Lumber Production- Energy A2'!F4+'Lumber Production- Energy A3'!F4</f>
        <v>0</v>
      </c>
      <c r="H4">
        <f>'Lumber Production- Energy A1'!H4+'Lumber Production- Energy A2'!H4+'Lumber Production- Energy A3'!H4</f>
        <v>36.525698839999997</v>
      </c>
    </row>
    <row r="5" spans="1:14" x14ac:dyDescent="0.3">
      <c r="A5" t="s">
        <v>3</v>
      </c>
      <c r="B5" t="s">
        <v>48</v>
      </c>
      <c r="C5">
        <f>'Lumber Production- Energy A1'!C5+'Lumber Production- Energy A2'!C5+'Lumber Production- Energy A3'!C5</f>
        <v>999.99142856759988</v>
      </c>
      <c r="D5">
        <f>'Lumber Production- Energy A1'!D5+'Lumber Production- Energy A2'!D5+'Lumber Production- Energy A3'!D5</f>
        <v>280.09621347639995</v>
      </c>
      <c r="E5">
        <f>'Lumber Production- Energy A1'!G5+'Lumber Production- Energy A2'!G5+'Lumber Production- Energy A3'!G5</f>
        <v>3768.8090956019992</v>
      </c>
      <c r="F5">
        <f>'Lumber Production- Energy A1'!E5+'Lumber Production- Energy A2'!E5+'Lumber Production- Energy A3'!E5</f>
        <v>3.4805172707999996</v>
      </c>
      <c r="G5">
        <f>'Lumber Production- Energy A1'!F5+'Lumber Production- Energy A2'!F5+'Lumber Production- Energy A3'!F5</f>
        <v>0</v>
      </c>
      <c r="H5">
        <f>'Lumber Production- Energy A1'!H5+'Lumber Production- Energy A2'!H5+'Lumber Production- Energy A3'!H5</f>
        <v>13.692049083199999</v>
      </c>
    </row>
    <row r="11" spans="1:14" x14ac:dyDescent="0.3">
      <c r="K11" s="19"/>
      <c r="L11" s="19"/>
      <c r="M11" s="19"/>
      <c r="N11" s="19"/>
    </row>
    <row r="12" spans="1:14" x14ac:dyDescent="0.3">
      <c r="K12" s="19"/>
      <c r="L12" s="19"/>
      <c r="M12" s="19"/>
      <c r="N12" s="19"/>
    </row>
    <row r="13" spans="1:14" x14ac:dyDescent="0.3">
      <c r="I13" s="18"/>
      <c r="J13" s="19"/>
      <c r="K13" s="19"/>
      <c r="L13" s="19"/>
      <c r="M13" s="19"/>
      <c r="N13" s="19"/>
    </row>
    <row r="14" spans="1:14" x14ac:dyDescent="0.3">
      <c r="J14" s="19"/>
      <c r="K14" s="19"/>
      <c r="L14" s="19"/>
      <c r="M14" s="19"/>
      <c r="N14" s="19"/>
    </row>
    <row r="15" spans="1:14" x14ac:dyDescent="0.3">
      <c r="J15" s="19"/>
      <c r="K15" s="19"/>
      <c r="L15" s="19"/>
      <c r="M15" s="19"/>
      <c r="N15" s="19"/>
    </row>
    <row r="16" spans="1:14" x14ac:dyDescent="0.3">
      <c r="I16" s="18"/>
      <c r="J16" s="19"/>
      <c r="K16" s="19"/>
      <c r="L16" s="19"/>
      <c r="M16" s="19"/>
      <c r="N16" s="19"/>
    </row>
    <row r="17" spans="10:11" x14ac:dyDescent="0.3">
      <c r="J17" s="19"/>
      <c r="K17" s="19"/>
    </row>
    <row r="18" spans="10:11" x14ac:dyDescent="0.3">
      <c r="J18" s="19"/>
      <c r="K18" s="19"/>
    </row>
    <row r="19" spans="10:11" x14ac:dyDescent="0.3">
      <c r="K19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F0D2-42A7-4F01-9B32-CDA270193781}">
  <dimension ref="A1:P19"/>
  <sheetViews>
    <sheetView workbookViewId="0">
      <selection activeCell="A8" sqref="A8"/>
    </sheetView>
  </sheetViews>
  <sheetFormatPr defaultRowHeight="14.4" x14ac:dyDescent="0.3"/>
  <cols>
    <col min="1" max="1" width="11.6640625" customWidth="1"/>
    <col min="2" max="2" width="23.88671875" customWidth="1"/>
    <col min="3" max="3" width="15" customWidth="1"/>
    <col min="4" max="4" width="18.88671875" customWidth="1"/>
    <col min="5" max="5" width="17.44140625" customWidth="1"/>
    <col min="7" max="7" width="17.6640625" bestFit="1" customWidth="1"/>
  </cols>
  <sheetData>
    <row r="1" spans="1:16" x14ac:dyDescent="0.3">
      <c r="A1" t="s">
        <v>10</v>
      </c>
      <c r="B1" t="s">
        <v>0</v>
      </c>
      <c r="C1" t="s">
        <v>161</v>
      </c>
      <c r="D1" t="s">
        <v>162</v>
      </c>
      <c r="E1" t="s">
        <v>164</v>
      </c>
      <c r="F1" t="s">
        <v>163</v>
      </c>
      <c r="G1" t="s">
        <v>54</v>
      </c>
      <c r="H1" t="s">
        <v>165</v>
      </c>
      <c r="I1" s="3"/>
      <c r="K1" t="s">
        <v>52</v>
      </c>
      <c r="L1" t="s">
        <v>59</v>
      </c>
    </row>
    <row r="2" spans="1:16" x14ac:dyDescent="0.3">
      <c r="A2" t="s">
        <v>1</v>
      </c>
      <c r="B2" t="s">
        <v>49</v>
      </c>
      <c r="C2">
        <v>160.40179268767503</v>
      </c>
      <c r="D2">
        <v>2.3487754878000002</v>
      </c>
      <c r="E2">
        <v>8.1554704437500014E-2</v>
      </c>
      <c r="F2">
        <v>0</v>
      </c>
      <c r="G2">
        <v>6.5243763550000014E-2</v>
      </c>
      <c r="H2">
        <v>8.1554704437500014E-2</v>
      </c>
      <c r="K2" s="2" t="s">
        <v>58</v>
      </c>
      <c r="L2">
        <v>2013</v>
      </c>
    </row>
    <row r="3" spans="1:16" x14ac:dyDescent="0.3">
      <c r="A3" t="s">
        <v>2</v>
      </c>
      <c r="B3" t="s">
        <v>50</v>
      </c>
      <c r="C3">
        <v>159.8055360104</v>
      </c>
      <c r="D3">
        <v>3.2613374695999999</v>
      </c>
      <c r="E3">
        <v>0</v>
      </c>
      <c r="F3">
        <v>0</v>
      </c>
      <c r="G3">
        <v>0</v>
      </c>
      <c r="H3">
        <v>0</v>
      </c>
      <c r="K3" s="2" t="s">
        <v>142</v>
      </c>
      <c r="L3">
        <v>2013</v>
      </c>
    </row>
    <row r="4" spans="1:16" x14ac:dyDescent="0.3">
      <c r="A4" t="s">
        <v>11</v>
      </c>
      <c r="B4" t="s">
        <v>51</v>
      </c>
      <c r="C4">
        <v>141.23661275000001</v>
      </c>
      <c r="D4">
        <v>2.2903234500000003</v>
      </c>
      <c r="E4">
        <v>0.12964095</v>
      </c>
      <c r="F4">
        <v>0</v>
      </c>
      <c r="G4">
        <v>7.202275000000001E-2</v>
      </c>
      <c r="H4">
        <v>0.31690010000000002</v>
      </c>
      <c r="K4" s="2" t="s">
        <v>53</v>
      </c>
      <c r="L4">
        <v>2015</v>
      </c>
    </row>
    <row r="5" spans="1:16" x14ac:dyDescent="0.3">
      <c r="A5" t="s">
        <v>3</v>
      </c>
      <c r="B5" t="s">
        <v>48</v>
      </c>
      <c r="C5" s="22">
        <v>165.04320000000001</v>
      </c>
      <c r="D5" s="22">
        <v>2.5535999999999999</v>
      </c>
      <c r="E5" s="22">
        <v>8.4000000000000005E-2</v>
      </c>
      <c r="F5">
        <v>0</v>
      </c>
      <c r="G5" s="22">
        <v>0.10079999999999999</v>
      </c>
      <c r="H5" s="22">
        <v>0.21839999999999998</v>
      </c>
      <c r="K5" s="2" t="s">
        <v>57</v>
      </c>
      <c r="L5">
        <v>2015</v>
      </c>
    </row>
    <row r="11" spans="1:16" x14ac:dyDescent="0.3">
      <c r="L11" s="19"/>
      <c r="M11" s="19"/>
      <c r="N11" s="19"/>
      <c r="O11" s="19"/>
      <c r="P11" s="19"/>
    </row>
    <row r="12" spans="1:16" x14ac:dyDescent="0.3">
      <c r="L12" s="19"/>
      <c r="M12" s="19"/>
      <c r="N12" s="19"/>
      <c r="O12" s="19"/>
      <c r="P12" s="19"/>
    </row>
    <row r="13" spans="1:16" x14ac:dyDescent="0.3">
      <c r="I13" s="18"/>
      <c r="J13" s="19"/>
      <c r="K13" s="19"/>
      <c r="L13" s="19"/>
      <c r="M13" s="19"/>
      <c r="N13" s="19"/>
      <c r="O13" s="19"/>
      <c r="P13" s="19"/>
    </row>
    <row r="14" spans="1:16" x14ac:dyDescent="0.3">
      <c r="J14" s="19"/>
      <c r="K14" s="19"/>
      <c r="L14" s="19"/>
      <c r="M14" s="19"/>
      <c r="N14" s="19"/>
      <c r="O14" s="19"/>
      <c r="P14" s="19"/>
    </row>
    <row r="15" spans="1:16" x14ac:dyDescent="0.3">
      <c r="J15" s="19"/>
      <c r="K15" s="19"/>
      <c r="L15" s="19"/>
      <c r="M15" s="19"/>
      <c r="N15" s="19"/>
      <c r="O15" s="19"/>
      <c r="P15" s="19"/>
    </row>
    <row r="16" spans="1:16" x14ac:dyDescent="0.3">
      <c r="I16" s="18"/>
      <c r="J16" s="19"/>
      <c r="K16" s="19"/>
      <c r="L16" s="19"/>
      <c r="M16" s="19"/>
      <c r="N16" s="19"/>
      <c r="O16" s="19"/>
      <c r="P16" s="19"/>
    </row>
    <row r="17" spans="10:13" x14ac:dyDescent="0.3">
      <c r="J17" s="19"/>
      <c r="K17" s="19"/>
      <c r="L17" s="19"/>
      <c r="M17" s="19"/>
    </row>
    <row r="18" spans="10:13" x14ac:dyDescent="0.3">
      <c r="J18" s="19"/>
      <c r="K18" s="19"/>
      <c r="L18" s="19"/>
      <c r="M18" s="19"/>
    </row>
    <row r="19" spans="10:13" x14ac:dyDescent="0.3">
      <c r="M19" s="19"/>
    </row>
  </sheetData>
  <hyperlinks>
    <hyperlink ref="K3" r:id="rId1" xr:uid="{483E7182-074C-48B6-855F-0009038D0E56}"/>
    <hyperlink ref="K2" r:id="rId2" xr:uid="{E173FD67-F9F9-44EE-A6B6-11B1941A330B}"/>
    <hyperlink ref="K5" r:id="rId3" xr:uid="{DA9D0D9A-6593-4DD3-A94D-1E8ACE884BFD}"/>
    <hyperlink ref="K4" r:id="rId4" xr:uid="{F61E8732-7A01-42DA-A6F8-B86768A15BF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CE6C-01BB-4193-9A98-285AF5A4AB92}">
  <dimension ref="A1:P19"/>
  <sheetViews>
    <sheetView workbookViewId="0">
      <selection activeCell="A8" sqref="A8"/>
    </sheetView>
  </sheetViews>
  <sheetFormatPr defaultRowHeight="14.4" x14ac:dyDescent="0.3"/>
  <cols>
    <col min="1" max="1" width="11.6640625" customWidth="1"/>
    <col min="2" max="2" width="20.33203125" customWidth="1"/>
    <col min="3" max="3" width="15" customWidth="1"/>
    <col min="4" max="4" width="18.88671875" customWidth="1"/>
    <col min="7" max="7" width="17.6640625" bestFit="1" customWidth="1"/>
  </cols>
  <sheetData>
    <row r="1" spans="1:16" x14ac:dyDescent="0.3">
      <c r="A1" t="s">
        <v>10</v>
      </c>
      <c r="B1" t="s">
        <v>0</v>
      </c>
      <c r="C1" t="s">
        <v>161</v>
      </c>
      <c r="D1" t="s">
        <v>162</v>
      </c>
      <c r="E1" t="s">
        <v>164</v>
      </c>
      <c r="F1" t="s">
        <v>163</v>
      </c>
      <c r="G1" t="s">
        <v>54</v>
      </c>
      <c r="H1" t="s">
        <v>165</v>
      </c>
      <c r="I1" s="3"/>
      <c r="K1" t="s">
        <v>52</v>
      </c>
      <c r="L1" t="s">
        <v>59</v>
      </c>
    </row>
    <row r="2" spans="1:16" x14ac:dyDescent="0.3">
      <c r="A2" t="s">
        <v>1</v>
      </c>
      <c r="B2" t="s">
        <v>49</v>
      </c>
      <c r="C2">
        <v>126.48057336227751</v>
      </c>
      <c r="D2">
        <v>1.8388289945918752</v>
      </c>
      <c r="E2">
        <v>6.4294720090625007E-2</v>
      </c>
      <c r="F2">
        <v>0</v>
      </c>
      <c r="G2">
        <v>5.1435776072500008E-2</v>
      </c>
      <c r="H2">
        <v>6.4294720090625007E-2</v>
      </c>
      <c r="K2" s="2" t="s">
        <v>58</v>
      </c>
      <c r="L2">
        <v>2013</v>
      </c>
    </row>
    <row r="3" spans="1:16" x14ac:dyDescent="0.3">
      <c r="A3" t="s">
        <v>2</v>
      </c>
      <c r="B3" t="s">
        <v>50</v>
      </c>
      <c r="C3">
        <v>126.15358535359999</v>
      </c>
      <c r="D3">
        <v>1.2872814832000001</v>
      </c>
      <c r="E3">
        <v>0</v>
      </c>
      <c r="F3">
        <v>0</v>
      </c>
      <c r="G3">
        <v>0</v>
      </c>
      <c r="H3">
        <v>0</v>
      </c>
      <c r="K3" s="2" t="s">
        <v>142</v>
      </c>
      <c r="L3">
        <v>2013</v>
      </c>
    </row>
    <row r="4" spans="1:16" x14ac:dyDescent="0.3">
      <c r="A4" t="s">
        <v>11</v>
      </c>
      <c r="B4" t="s">
        <v>51</v>
      </c>
      <c r="C4">
        <v>154.90067224000001</v>
      </c>
      <c r="D4">
        <v>2.2520126199999999</v>
      </c>
      <c r="E4">
        <v>7.8741699999999998E-2</v>
      </c>
      <c r="F4">
        <v>0</v>
      </c>
      <c r="G4">
        <v>6.2993359999999998E-2</v>
      </c>
      <c r="H4">
        <v>0.20472841999999997</v>
      </c>
      <c r="K4" s="2" t="s">
        <v>53</v>
      </c>
      <c r="L4">
        <v>2015</v>
      </c>
    </row>
    <row r="5" spans="1:16" x14ac:dyDescent="0.3">
      <c r="A5" t="s">
        <v>3</v>
      </c>
      <c r="B5" t="s">
        <v>48</v>
      </c>
      <c r="C5" s="1">
        <v>157.96616</v>
      </c>
      <c r="D5" s="1">
        <v>2.2965800000000001</v>
      </c>
      <c r="E5" s="1">
        <v>8.0299999999999996E-2</v>
      </c>
      <c r="F5">
        <v>0</v>
      </c>
      <c r="G5" s="1">
        <v>6.4240000000000005E-2</v>
      </c>
      <c r="H5" s="1">
        <v>0.20877999999999999</v>
      </c>
      <c r="K5" s="2" t="s">
        <v>57</v>
      </c>
      <c r="L5">
        <v>2015</v>
      </c>
    </row>
    <row r="11" spans="1:16" x14ac:dyDescent="0.3">
      <c r="L11" s="19"/>
      <c r="M11" s="19"/>
      <c r="N11" s="19"/>
      <c r="O11" s="19"/>
      <c r="P11" s="19"/>
    </row>
    <row r="12" spans="1:16" x14ac:dyDescent="0.3">
      <c r="L12" s="19"/>
      <c r="M12" s="19"/>
      <c r="N12" s="19"/>
      <c r="O12" s="19"/>
      <c r="P12" s="19"/>
    </row>
    <row r="13" spans="1:16" x14ac:dyDescent="0.3">
      <c r="I13" s="18"/>
      <c r="J13" s="19"/>
      <c r="K13" s="19"/>
      <c r="L13" s="19"/>
      <c r="M13" s="19"/>
      <c r="N13" s="19"/>
      <c r="O13" s="19"/>
      <c r="P13" s="19"/>
    </row>
    <row r="14" spans="1:16" x14ac:dyDescent="0.3">
      <c r="J14" s="19"/>
      <c r="K14" s="19"/>
      <c r="L14" s="19"/>
      <c r="M14" s="19"/>
      <c r="N14" s="19"/>
      <c r="O14" s="19"/>
      <c r="P14" s="19"/>
    </row>
    <row r="15" spans="1:16" x14ac:dyDescent="0.3">
      <c r="J15" s="19"/>
      <c r="K15" s="19"/>
      <c r="L15" s="19"/>
      <c r="M15" s="19"/>
      <c r="N15" s="19"/>
      <c r="O15" s="19"/>
      <c r="P15" s="19"/>
    </row>
    <row r="16" spans="1:16" x14ac:dyDescent="0.3">
      <c r="I16" s="18"/>
      <c r="J16" s="19"/>
      <c r="K16" s="19"/>
      <c r="L16" s="19"/>
      <c r="M16" s="19"/>
      <c r="N16" s="19"/>
      <c r="O16" s="19"/>
      <c r="P16" s="19"/>
    </row>
    <row r="17" spans="10:13" x14ac:dyDescent="0.3">
      <c r="J17" s="19"/>
      <c r="K17" s="19"/>
      <c r="L17" s="19"/>
      <c r="M17" s="19"/>
    </row>
    <row r="18" spans="10:13" x14ac:dyDescent="0.3">
      <c r="J18" s="19"/>
      <c r="K18" s="19"/>
      <c r="L18" s="19"/>
      <c r="M18" s="19"/>
    </row>
    <row r="19" spans="10:13" x14ac:dyDescent="0.3">
      <c r="M19" s="19"/>
    </row>
  </sheetData>
  <hyperlinks>
    <hyperlink ref="K3" r:id="rId1" xr:uid="{9E41C76B-F60F-4889-9530-12428A824A84}"/>
    <hyperlink ref="K2" r:id="rId2" xr:uid="{51B8E9F4-2DC6-4DAE-905F-B616EB724EFC}"/>
    <hyperlink ref="K5" r:id="rId3" xr:uid="{AB13F011-633F-456D-89E1-469EF0DE4F54}"/>
    <hyperlink ref="K4" r:id="rId4" xr:uid="{B440D9AF-7C36-4545-A678-597CBC2824D1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B061-017D-4E4E-9D4F-D5C279996D39}">
  <dimension ref="A1:P19"/>
  <sheetViews>
    <sheetView workbookViewId="0">
      <selection activeCell="A8" sqref="A8"/>
    </sheetView>
  </sheetViews>
  <sheetFormatPr defaultRowHeight="14.4" x14ac:dyDescent="0.3"/>
  <cols>
    <col min="1" max="1" width="11.6640625" customWidth="1"/>
    <col min="2" max="2" width="20.33203125" customWidth="1"/>
    <col min="3" max="3" width="15" customWidth="1"/>
    <col min="4" max="4" width="18.88671875" customWidth="1"/>
    <col min="6" max="6" width="10.88671875" customWidth="1"/>
    <col min="7" max="7" width="17.6640625" bestFit="1" customWidth="1"/>
  </cols>
  <sheetData>
    <row r="1" spans="1:16" x14ac:dyDescent="0.3">
      <c r="A1" t="s">
        <v>10</v>
      </c>
      <c r="B1" t="s">
        <v>0</v>
      </c>
      <c r="C1" t="s">
        <v>161</v>
      </c>
      <c r="D1" t="s">
        <v>162</v>
      </c>
      <c r="E1" t="s">
        <v>164</v>
      </c>
      <c r="F1" t="s">
        <v>163</v>
      </c>
      <c r="G1" t="s">
        <v>54</v>
      </c>
      <c r="H1" t="s">
        <v>165</v>
      </c>
      <c r="I1" s="3"/>
      <c r="K1" t="s">
        <v>52</v>
      </c>
      <c r="L1" t="s">
        <v>59</v>
      </c>
    </row>
    <row r="2" spans="1:16" x14ac:dyDescent="0.3">
      <c r="A2" t="s">
        <v>1</v>
      </c>
      <c r="B2" t="s">
        <v>49</v>
      </c>
      <c r="C2" s="20">
        <v>379.82719662463313</v>
      </c>
      <c r="D2" s="20">
        <v>302.51502922237688</v>
      </c>
      <c r="E2" s="20">
        <v>6.7336403866481254</v>
      </c>
      <c r="F2" s="20">
        <v>0</v>
      </c>
      <c r="G2" s="20">
        <v>1769.4510571580909</v>
      </c>
      <c r="H2" s="20">
        <v>6.7336403866481254</v>
      </c>
      <c r="K2" s="2" t="s">
        <v>58</v>
      </c>
      <c r="L2">
        <v>2013</v>
      </c>
    </row>
    <row r="3" spans="1:16" x14ac:dyDescent="0.3">
      <c r="A3" t="s">
        <v>2</v>
      </c>
      <c r="B3" t="s">
        <v>50</v>
      </c>
      <c r="C3">
        <v>1103.9352375836002</v>
      </c>
      <c r="D3">
        <v>142.44325646240003</v>
      </c>
      <c r="E3">
        <v>35.610814115600007</v>
      </c>
      <c r="F3" s="20">
        <v>0</v>
      </c>
      <c r="G3">
        <v>2172.2596610516002</v>
      </c>
      <c r="H3">
        <v>71.221628231200015</v>
      </c>
      <c r="K3" s="2" t="s">
        <v>142</v>
      </c>
      <c r="L3">
        <v>2013</v>
      </c>
    </row>
    <row r="4" spans="1:16" x14ac:dyDescent="0.3">
      <c r="A4" t="s">
        <v>11</v>
      </c>
      <c r="B4" t="s">
        <v>51</v>
      </c>
      <c r="C4">
        <v>493.07269183999995</v>
      </c>
      <c r="D4">
        <v>70.787663679999994</v>
      </c>
      <c r="E4">
        <v>20.748108319999996</v>
      </c>
      <c r="F4" s="20">
        <v>0</v>
      </c>
      <c r="G4">
        <v>2430.8849850799998</v>
      </c>
      <c r="H4">
        <v>36.004070319999997</v>
      </c>
      <c r="K4" s="2" t="s">
        <v>53</v>
      </c>
      <c r="L4">
        <v>2015</v>
      </c>
    </row>
    <row r="5" spans="1:16" x14ac:dyDescent="0.3">
      <c r="A5" t="s">
        <v>3</v>
      </c>
      <c r="B5" t="s">
        <v>48</v>
      </c>
      <c r="C5" s="21">
        <v>676.98206856759987</v>
      </c>
      <c r="D5" s="21">
        <v>275.24603347639993</v>
      </c>
      <c r="E5" s="21">
        <v>3.3162172707999997</v>
      </c>
      <c r="F5" s="20">
        <v>0</v>
      </c>
      <c r="G5" s="21">
        <v>3768.6440556019993</v>
      </c>
      <c r="H5" s="21">
        <v>13.264869083199999</v>
      </c>
      <c r="K5" s="2" t="s">
        <v>57</v>
      </c>
      <c r="L5">
        <v>2015</v>
      </c>
    </row>
    <row r="11" spans="1:16" x14ac:dyDescent="0.3">
      <c r="L11" s="19"/>
      <c r="M11" s="19"/>
      <c r="N11" s="19"/>
      <c r="O11" s="19"/>
      <c r="P11" s="19"/>
    </row>
    <row r="12" spans="1:16" x14ac:dyDescent="0.3">
      <c r="L12" s="19"/>
      <c r="M12" s="19"/>
      <c r="N12" s="19"/>
      <c r="O12" s="19"/>
      <c r="P12" s="19"/>
    </row>
    <row r="13" spans="1:16" x14ac:dyDescent="0.3">
      <c r="I13" s="18"/>
      <c r="J13" s="19"/>
      <c r="K13" s="19"/>
      <c r="L13" s="19"/>
      <c r="M13" s="19"/>
      <c r="N13" s="19"/>
      <c r="O13" s="19"/>
      <c r="P13" s="19"/>
    </row>
    <row r="14" spans="1:16" x14ac:dyDescent="0.3">
      <c r="J14" s="19"/>
      <c r="K14" s="19"/>
      <c r="L14" s="19"/>
      <c r="M14" s="19"/>
      <c r="N14" s="19"/>
      <c r="O14" s="19"/>
      <c r="P14" s="19"/>
    </row>
    <row r="15" spans="1:16" x14ac:dyDescent="0.3">
      <c r="J15" s="19"/>
      <c r="K15" s="19"/>
      <c r="L15" s="19"/>
      <c r="M15" s="19"/>
      <c r="N15" s="19"/>
      <c r="O15" s="19"/>
      <c r="P15" s="19"/>
    </row>
    <row r="16" spans="1:16" x14ac:dyDescent="0.3">
      <c r="I16" s="18"/>
      <c r="J16" s="19"/>
      <c r="K16" s="19"/>
      <c r="L16" s="19"/>
      <c r="M16" s="19"/>
      <c r="N16" s="19"/>
      <c r="O16" s="19"/>
      <c r="P16" s="19"/>
    </row>
    <row r="17" spans="10:13" x14ac:dyDescent="0.3">
      <c r="J17" s="19"/>
      <c r="K17" s="19"/>
      <c r="L17" s="19"/>
      <c r="M17" s="19"/>
    </row>
    <row r="18" spans="10:13" x14ac:dyDescent="0.3">
      <c r="J18" s="19"/>
      <c r="K18" s="19"/>
      <c r="L18" s="19"/>
      <c r="M18" s="19"/>
    </row>
    <row r="19" spans="10:13" x14ac:dyDescent="0.3">
      <c r="M19" s="19"/>
    </row>
  </sheetData>
  <hyperlinks>
    <hyperlink ref="K3" r:id="rId1" xr:uid="{4F01BCA9-AC64-430A-9830-E3C581FB36B7}"/>
    <hyperlink ref="K2" r:id="rId2" xr:uid="{34BEED0B-C56B-45A1-97B5-02AB9737AF31}"/>
    <hyperlink ref="K5" r:id="rId3" xr:uid="{A154178D-9031-456A-A4B1-B3C26544F6C0}"/>
    <hyperlink ref="K4" r:id="rId4" xr:uid="{F9CEF81F-D581-4818-816B-C717221211E1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A63D-8D2D-4603-8B71-F2E7529FDA64}">
  <dimension ref="A1:D5"/>
  <sheetViews>
    <sheetView workbookViewId="0">
      <selection activeCell="A8" sqref="A8"/>
    </sheetView>
  </sheetViews>
  <sheetFormatPr defaultRowHeight="14.4" x14ac:dyDescent="0.3"/>
  <cols>
    <col min="1" max="1" width="11.6640625" customWidth="1"/>
    <col min="2" max="2" width="20.33203125" customWidth="1"/>
    <col min="3" max="3" width="20.109375" style="1" customWidth="1"/>
    <col min="4" max="4" width="26" customWidth="1"/>
  </cols>
  <sheetData>
    <row r="1" spans="1:4" x14ac:dyDescent="0.3">
      <c r="A1" t="s">
        <v>10</v>
      </c>
      <c r="B1" t="s">
        <v>0</v>
      </c>
      <c r="C1" s="1" t="s">
        <v>55</v>
      </c>
      <c r="D1" t="s">
        <v>56</v>
      </c>
    </row>
    <row r="2" spans="1:4" x14ac:dyDescent="0.3">
      <c r="A2" t="s">
        <v>1</v>
      </c>
      <c r="B2" t="s">
        <v>49</v>
      </c>
      <c r="C2" s="1">
        <f>'Lumber Production- CO2 A1'!C2+'Lumber Production- CO2 A2'!C2+'Lumber Production- CO2 A3'!C2</f>
        <v>46.769999999999996</v>
      </c>
      <c r="D2">
        <v>678.32</v>
      </c>
    </row>
    <row r="3" spans="1:4" x14ac:dyDescent="0.3">
      <c r="A3" t="s">
        <v>2</v>
      </c>
      <c r="B3" t="s">
        <v>50</v>
      </c>
      <c r="C3" s="1">
        <f>'Lumber Production- CO2 A1'!C3+'Lumber Production- CO2 A2'!C3+'Lumber Production- CO2 A3'!C3</f>
        <v>108.53999999999999</v>
      </c>
      <c r="D3">
        <v>799.33</v>
      </c>
    </row>
    <row r="4" spans="1:4" x14ac:dyDescent="0.3">
      <c r="A4" t="s">
        <v>11</v>
      </c>
      <c r="B4" t="s">
        <v>51</v>
      </c>
      <c r="C4" s="1">
        <f>'Lumber Production- CO2 A1'!C4+'Lumber Production- CO2 A2'!C4+'Lumber Production- CO2 A3'!C4</f>
        <v>60.97</v>
      </c>
      <c r="D4">
        <v>856</v>
      </c>
    </row>
    <row r="5" spans="1:4" x14ac:dyDescent="0.3">
      <c r="A5" t="s">
        <v>3</v>
      </c>
      <c r="B5" t="s">
        <v>48</v>
      </c>
      <c r="C5" s="1">
        <f>'Lumber Production- CO2 A1'!C5+'Lumber Production- CO2 A2'!C5+'Lumber Production- CO2 A3'!C5</f>
        <v>85.02000000000001</v>
      </c>
      <c r="D5">
        <v>935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54B8-C987-4D76-ADBE-961CA10CD423}">
  <dimension ref="A1:F26"/>
  <sheetViews>
    <sheetView workbookViewId="0">
      <selection activeCell="A8" sqref="A8"/>
    </sheetView>
  </sheetViews>
  <sheetFormatPr defaultRowHeight="14.4" x14ac:dyDescent="0.3"/>
  <cols>
    <col min="1" max="1" width="11.6640625" customWidth="1"/>
    <col min="2" max="2" width="20.33203125" customWidth="1"/>
    <col min="3" max="3" width="20.109375" style="1" customWidth="1"/>
    <col min="4" max="4" width="26" customWidth="1"/>
  </cols>
  <sheetData>
    <row r="1" spans="1:6" x14ac:dyDescent="0.3">
      <c r="A1" t="s">
        <v>10</v>
      </c>
      <c r="B1" t="s">
        <v>0</v>
      </c>
      <c r="C1" s="1" t="s">
        <v>55</v>
      </c>
      <c r="D1" t="s">
        <v>56</v>
      </c>
      <c r="E1" t="s">
        <v>52</v>
      </c>
      <c r="F1" t="s">
        <v>59</v>
      </c>
    </row>
    <row r="2" spans="1:6" x14ac:dyDescent="0.3">
      <c r="A2" t="s">
        <v>1</v>
      </c>
      <c r="B2" t="s">
        <v>49</v>
      </c>
      <c r="C2" s="1">
        <v>11.67</v>
      </c>
      <c r="D2">
        <v>678.32</v>
      </c>
      <c r="E2" s="2" t="s">
        <v>58</v>
      </c>
      <c r="F2">
        <v>2013</v>
      </c>
    </row>
    <row r="3" spans="1:6" x14ac:dyDescent="0.3">
      <c r="A3" t="s">
        <v>2</v>
      </c>
      <c r="B3" t="s">
        <v>50</v>
      </c>
      <c r="C3" s="1">
        <v>13.15</v>
      </c>
      <c r="D3">
        <v>799.33</v>
      </c>
      <c r="E3" s="2" t="s">
        <v>142</v>
      </c>
      <c r="F3">
        <v>2013</v>
      </c>
    </row>
    <row r="4" spans="1:6" x14ac:dyDescent="0.3">
      <c r="A4" t="s">
        <v>11</v>
      </c>
      <c r="B4" t="s">
        <v>51</v>
      </c>
      <c r="C4" s="1">
        <v>13.58</v>
      </c>
      <c r="D4">
        <v>856</v>
      </c>
      <c r="E4" s="2" t="s">
        <v>53</v>
      </c>
      <c r="F4">
        <v>2015</v>
      </c>
    </row>
    <row r="5" spans="1:6" x14ac:dyDescent="0.3">
      <c r="A5" t="s">
        <v>3</v>
      </c>
      <c r="B5" t="s">
        <v>48</v>
      </c>
      <c r="C5" s="1">
        <v>12.78</v>
      </c>
      <c r="D5">
        <v>935</v>
      </c>
      <c r="E5" s="2" t="s">
        <v>57</v>
      </c>
      <c r="F5">
        <v>2015</v>
      </c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</sheetData>
  <hyperlinks>
    <hyperlink ref="E4" r:id="rId1" xr:uid="{F0B65544-C420-4613-82C0-BFE862BB65D6}"/>
    <hyperlink ref="E5" r:id="rId2" xr:uid="{87747F30-D4A5-48F1-A18A-8BA4FEB32E47}"/>
    <hyperlink ref="E2" r:id="rId3" xr:uid="{8B7E8A85-B109-4A33-8439-6E9DDCB65570}"/>
    <hyperlink ref="E3" r:id="rId4" xr:uid="{717C415F-EA28-404A-A59B-95B17661CE6C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9A15-E267-4C7A-B8C4-A56277500B87}">
  <dimension ref="A1:F26"/>
  <sheetViews>
    <sheetView workbookViewId="0">
      <selection activeCell="A8" sqref="A8"/>
    </sheetView>
  </sheetViews>
  <sheetFormatPr defaultRowHeight="14.4" x14ac:dyDescent="0.3"/>
  <cols>
    <col min="1" max="1" width="11.6640625" customWidth="1"/>
    <col min="2" max="2" width="20.33203125" customWidth="1"/>
    <col min="3" max="3" width="20.109375" style="1" customWidth="1"/>
    <col min="4" max="4" width="26" customWidth="1"/>
  </cols>
  <sheetData>
    <row r="1" spans="1:6" x14ac:dyDescent="0.3">
      <c r="A1" t="s">
        <v>10</v>
      </c>
      <c r="B1" t="s">
        <v>0</v>
      </c>
      <c r="C1" s="1" t="s">
        <v>55</v>
      </c>
      <c r="D1" t="s">
        <v>56</v>
      </c>
      <c r="E1" t="s">
        <v>52</v>
      </c>
      <c r="F1" t="s">
        <v>59</v>
      </c>
    </row>
    <row r="2" spans="1:6" x14ac:dyDescent="0.3">
      <c r="A2" t="s">
        <v>1</v>
      </c>
      <c r="B2" t="s">
        <v>49</v>
      </c>
      <c r="C2" s="1">
        <v>10.119999999999999</v>
      </c>
      <c r="D2">
        <v>678.32</v>
      </c>
      <c r="E2" s="2" t="s">
        <v>58</v>
      </c>
      <c r="F2">
        <v>2013</v>
      </c>
    </row>
    <row r="3" spans="1:6" x14ac:dyDescent="0.3">
      <c r="A3" t="s">
        <v>2</v>
      </c>
      <c r="B3" t="s">
        <v>50</v>
      </c>
      <c r="C3" s="1">
        <v>10.119999999999999</v>
      </c>
      <c r="D3">
        <v>799.33</v>
      </c>
      <c r="E3" s="2" t="s">
        <v>142</v>
      </c>
      <c r="F3">
        <v>2013</v>
      </c>
    </row>
    <row r="4" spans="1:6" x14ac:dyDescent="0.3">
      <c r="A4" t="s">
        <v>11</v>
      </c>
      <c r="B4" t="s">
        <v>51</v>
      </c>
      <c r="C4" s="1">
        <v>10.220000000000001</v>
      </c>
      <c r="D4">
        <v>856</v>
      </c>
      <c r="E4" s="2" t="s">
        <v>53</v>
      </c>
      <c r="F4">
        <v>2015</v>
      </c>
    </row>
    <row r="5" spans="1:6" x14ac:dyDescent="0.3">
      <c r="A5" t="s">
        <v>3</v>
      </c>
      <c r="B5" t="s">
        <v>48</v>
      </c>
      <c r="C5" s="1">
        <v>11.54</v>
      </c>
      <c r="D5">
        <v>935</v>
      </c>
      <c r="E5" s="2" t="s">
        <v>57</v>
      </c>
      <c r="F5">
        <v>2015</v>
      </c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</sheetData>
  <hyperlinks>
    <hyperlink ref="E4" r:id="rId1" xr:uid="{C3329C1C-C180-4E53-A11A-DD4445FB304C}"/>
    <hyperlink ref="E5" r:id="rId2" xr:uid="{D090AFFB-545F-4A14-8B4B-79872CDD5FCB}"/>
    <hyperlink ref="E2" r:id="rId3" xr:uid="{014E906E-B299-48D2-8161-D172B90ADC40}"/>
    <hyperlink ref="E3" r:id="rId4" xr:uid="{8FF717A0-AE3C-4056-A0FA-30548312F01A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6B60-2EC1-477F-9C35-94D898C42869}">
  <dimension ref="A1:F26"/>
  <sheetViews>
    <sheetView workbookViewId="0">
      <selection activeCell="A8" sqref="A8"/>
    </sheetView>
  </sheetViews>
  <sheetFormatPr defaultRowHeight="14.4" x14ac:dyDescent="0.3"/>
  <cols>
    <col min="1" max="1" width="11.6640625" customWidth="1"/>
    <col min="2" max="2" width="20.33203125" customWidth="1"/>
    <col min="3" max="3" width="20.109375" style="1" customWidth="1"/>
    <col min="4" max="4" width="26" customWidth="1"/>
  </cols>
  <sheetData>
    <row r="1" spans="1:6" x14ac:dyDescent="0.3">
      <c r="A1" t="s">
        <v>10</v>
      </c>
      <c r="B1" t="s">
        <v>0</v>
      </c>
      <c r="C1" s="1" t="s">
        <v>55</v>
      </c>
      <c r="D1" t="s">
        <v>56</v>
      </c>
      <c r="E1" t="s">
        <v>52</v>
      </c>
      <c r="F1" t="s">
        <v>59</v>
      </c>
    </row>
    <row r="2" spans="1:6" x14ac:dyDescent="0.3">
      <c r="A2" t="s">
        <v>1</v>
      </c>
      <c r="B2" t="s">
        <v>49</v>
      </c>
      <c r="C2" s="1">
        <v>24.98</v>
      </c>
      <c r="D2">
        <v>678.32</v>
      </c>
      <c r="E2" s="2" t="s">
        <v>58</v>
      </c>
      <c r="F2">
        <v>2013</v>
      </c>
    </row>
    <row r="3" spans="1:6" x14ac:dyDescent="0.3">
      <c r="A3" t="s">
        <v>2</v>
      </c>
      <c r="B3" t="s">
        <v>50</v>
      </c>
      <c r="C3" s="1">
        <v>85.27</v>
      </c>
      <c r="D3">
        <v>799.33</v>
      </c>
      <c r="E3" s="2" t="s">
        <v>142</v>
      </c>
      <c r="F3">
        <v>2013</v>
      </c>
    </row>
    <row r="4" spans="1:6" x14ac:dyDescent="0.3">
      <c r="A4" t="s">
        <v>11</v>
      </c>
      <c r="B4" t="s">
        <v>51</v>
      </c>
      <c r="C4" s="1">
        <v>37.17</v>
      </c>
      <c r="D4">
        <v>856</v>
      </c>
      <c r="E4" s="2" t="s">
        <v>53</v>
      </c>
      <c r="F4">
        <v>2015</v>
      </c>
    </row>
    <row r="5" spans="1:6" x14ac:dyDescent="0.3">
      <c r="A5" t="s">
        <v>3</v>
      </c>
      <c r="B5" t="s">
        <v>48</v>
      </c>
      <c r="C5" s="43">
        <v>60.7</v>
      </c>
      <c r="D5">
        <v>935</v>
      </c>
      <c r="E5" s="2" t="s">
        <v>57</v>
      </c>
      <c r="F5">
        <v>2015</v>
      </c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</sheetData>
  <hyperlinks>
    <hyperlink ref="E4" r:id="rId1" xr:uid="{194B12A4-58B3-4A72-9472-CF344E8BA7E3}"/>
    <hyperlink ref="E5" r:id="rId2" xr:uid="{5A7FE546-BC06-4850-93EE-415B4460846D}"/>
    <hyperlink ref="E2" r:id="rId3" xr:uid="{22AE2B97-2117-4422-94F7-A23628FE1F58}"/>
    <hyperlink ref="E3" r:id="rId4" xr:uid="{0BE92287-2F9D-48DB-BA22-546BB5CA82B2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81B-376E-49FA-936B-3C47DD410868}">
  <dimension ref="A1:R30"/>
  <sheetViews>
    <sheetView workbookViewId="0">
      <selection activeCell="D9" sqref="D9"/>
    </sheetView>
  </sheetViews>
  <sheetFormatPr defaultRowHeight="14.4" x14ac:dyDescent="0.3"/>
  <cols>
    <col min="1" max="1" width="32" customWidth="1"/>
    <col min="2" max="2" width="18.77734375" bestFit="1" customWidth="1"/>
    <col min="3" max="3" width="20.77734375" bestFit="1" customWidth="1"/>
    <col min="4" max="4" width="21.5546875" bestFit="1" customWidth="1"/>
    <col min="5" max="5" width="26.6640625" bestFit="1" customWidth="1"/>
    <col min="6" max="6" width="17.77734375" bestFit="1" customWidth="1"/>
    <col min="7" max="7" width="15.77734375" bestFit="1" customWidth="1"/>
  </cols>
  <sheetData>
    <row r="1" spans="1:9" x14ac:dyDescent="0.3">
      <c r="A1" t="s">
        <v>47</v>
      </c>
      <c r="B1" t="s">
        <v>161</v>
      </c>
      <c r="C1" t="s">
        <v>162</v>
      </c>
      <c r="D1" t="s">
        <v>163</v>
      </c>
      <c r="E1" t="s">
        <v>164</v>
      </c>
      <c r="F1" t="s">
        <v>54</v>
      </c>
      <c r="G1" t="s">
        <v>165</v>
      </c>
      <c r="H1" t="s">
        <v>160</v>
      </c>
      <c r="I1" t="s">
        <v>155</v>
      </c>
    </row>
    <row r="2" spans="1:9" x14ac:dyDescent="0.3">
      <c r="A2" t="s">
        <v>145</v>
      </c>
      <c r="B2">
        <v>1.2592342999999999</v>
      </c>
      <c r="C2">
        <v>1.7308724000000001E-2</v>
      </c>
      <c r="D2" s="11">
        <v>8.8999865999999993E-9</v>
      </c>
      <c r="E2">
        <v>6.0450046000000001E-4</v>
      </c>
      <c r="F2">
        <v>5.4841966000000004E-4</v>
      </c>
      <c r="G2">
        <v>1.5596306E-3</v>
      </c>
      <c r="H2" t="s">
        <v>186</v>
      </c>
      <c r="I2" t="s">
        <v>143</v>
      </c>
    </row>
    <row r="3" spans="1:9" x14ac:dyDescent="0.3">
      <c r="A3" t="s">
        <v>144</v>
      </c>
      <c r="B3">
        <v>1.2592342999999999</v>
      </c>
      <c r="C3">
        <v>1.7308724000000001E-2</v>
      </c>
      <c r="D3" s="11">
        <v>8.8999865999999993E-9</v>
      </c>
      <c r="E3">
        <v>6.0450046000000001E-4</v>
      </c>
      <c r="F3">
        <v>5.4841966000000004E-4</v>
      </c>
      <c r="G3">
        <v>1.5596306E-3</v>
      </c>
      <c r="H3" t="s">
        <v>186</v>
      </c>
      <c r="I3" t="s">
        <v>146</v>
      </c>
    </row>
    <row r="4" spans="1:9" x14ac:dyDescent="0.3">
      <c r="A4" t="s">
        <v>185</v>
      </c>
      <c r="B4" s="45">
        <v>0.81063817000000005</v>
      </c>
      <c r="C4" s="45">
        <v>2.0561596000000001E-2</v>
      </c>
      <c r="D4" s="46">
        <v>6.1030267000000001E-5</v>
      </c>
      <c r="E4" s="45">
        <v>8.8897747999999999E-3</v>
      </c>
      <c r="F4" s="45">
        <v>1.4851495E-3</v>
      </c>
      <c r="G4" s="45">
        <v>1.0991813E-2</v>
      </c>
      <c r="H4" t="s">
        <v>186</v>
      </c>
      <c r="I4" t="s">
        <v>184</v>
      </c>
    </row>
    <row r="22" spans="4:18" x14ac:dyDescent="0.3">
      <c r="D22" s="11"/>
    </row>
    <row r="30" spans="4:18" x14ac:dyDescent="0.3">
      <c r="Q30" s="11"/>
      <c r="R30" s="1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049B-63E2-4A39-AB7C-9AB14B655F94}">
  <dimension ref="A1:F28"/>
  <sheetViews>
    <sheetView workbookViewId="0">
      <selection activeCell="C6" sqref="C6"/>
    </sheetView>
  </sheetViews>
  <sheetFormatPr defaultRowHeight="14.4" x14ac:dyDescent="0.3"/>
  <cols>
    <col min="1" max="1" width="31.44140625" customWidth="1"/>
    <col min="2" max="2" width="19.88671875" customWidth="1"/>
  </cols>
  <sheetData>
    <row r="1" spans="1:3" x14ac:dyDescent="0.3">
      <c r="A1" t="s">
        <v>47</v>
      </c>
      <c r="B1" t="s">
        <v>55</v>
      </c>
    </row>
    <row r="2" spans="1:3" s="5" customFormat="1" x14ac:dyDescent="0.3">
      <c r="A2" s="5" t="s">
        <v>145</v>
      </c>
      <c r="B2" s="5">
        <v>9.4755653999999995E-2</v>
      </c>
      <c r="C2" s="5" t="s">
        <v>143</v>
      </c>
    </row>
    <row r="3" spans="1:3" s="5" customFormat="1" x14ac:dyDescent="0.3">
      <c r="A3" s="5" t="s">
        <v>144</v>
      </c>
      <c r="B3" s="5">
        <v>9.4755653999999995E-2</v>
      </c>
      <c r="C3" s="5" t="s">
        <v>146</v>
      </c>
    </row>
    <row r="4" spans="1:3" x14ac:dyDescent="0.3">
      <c r="A4" t="s">
        <v>185</v>
      </c>
      <c r="B4">
        <v>0</v>
      </c>
    </row>
    <row r="21" spans="6:6" x14ac:dyDescent="0.3">
      <c r="F21" s="11"/>
    </row>
    <row r="22" spans="6:6" x14ac:dyDescent="0.3">
      <c r="F22" s="1"/>
    </row>
    <row r="25" spans="6:6" x14ac:dyDescent="0.3">
      <c r="F25" s="11"/>
    </row>
    <row r="26" spans="6:6" x14ac:dyDescent="0.3">
      <c r="F26" s="11"/>
    </row>
    <row r="27" spans="6:6" x14ac:dyDescent="0.3">
      <c r="F27" s="11"/>
    </row>
    <row r="28" spans="6:6" x14ac:dyDescent="0.3">
      <c r="F28" s="11"/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6D4E-CF9B-4B88-829E-A8A73350D333}">
  <dimension ref="A1:E15"/>
  <sheetViews>
    <sheetView workbookViewId="0">
      <pane xSplit="1" topLeftCell="B1" activePane="topRight" state="frozen"/>
      <selection activeCell="A8" sqref="A8"/>
      <selection pane="topRight" activeCell="A8" sqref="A8"/>
    </sheetView>
  </sheetViews>
  <sheetFormatPr defaultRowHeight="14.4" x14ac:dyDescent="0.3"/>
  <cols>
    <col min="1" max="4" width="32.44140625" customWidth="1"/>
    <col min="5" max="5" width="7.33203125" customWidth="1"/>
    <col min="10" max="10" width="5.109375" customWidth="1"/>
    <col min="12" max="12" width="6.33203125" customWidth="1"/>
    <col min="13" max="13" width="7.44140625" customWidth="1"/>
    <col min="14" max="14" width="5.6640625" customWidth="1"/>
    <col min="15" max="15" width="5.109375" customWidth="1"/>
    <col min="16" max="16" width="5.33203125" customWidth="1"/>
    <col min="17" max="18" width="6.33203125" customWidth="1"/>
    <col min="19" max="19" width="7.44140625" customWidth="1"/>
    <col min="20" max="20" width="8" customWidth="1"/>
    <col min="21" max="21" width="6" customWidth="1"/>
    <col min="22" max="22" width="7.33203125" customWidth="1"/>
    <col min="23" max="23" width="3.44140625" customWidth="1"/>
    <col min="24" max="24" width="6.109375" customWidth="1"/>
    <col min="25" max="25" width="5.6640625" customWidth="1"/>
    <col min="26" max="26" width="3.44140625" customWidth="1"/>
    <col min="27" max="27" width="4.33203125" customWidth="1"/>
    <col min="28" max="28" width="4.6640625" customWidth="1"/>
    <col min="29" max="29" width="4" customWidth="1"/>
    <col min="30" max="30" width="6" customWidth="1"/>
    <col min="31" max="31" width="7.6640625" customWidth="1"/>
    <col min="32" max="32" width="5.44140625" customWidth="1"/>
    <col min="33" max="33" width="6.6640625" customWidth="1"/>
    <col min="34" max="34" width="6" customWidth="1"/>
    <col min="35" max="35" width="5.6640625" customWidth="1"/>
    <col min="36" max="36" width="6.109375" customWidth="1"/>
    <col min="37" max="37" width="4.33203125" customWidth="1"/>
    <col min="38" max="38" width="6.33203125" customWidth="1"/>
    <col min="39" max="39" width="5.5546875" customWidth="1"/>
    <col min="40" max="40" width="6.6640625" customWidth="1"/>
    <col min="41" max="42" width="6.33203125" customWidth="1"/>
    <col min="43" max="43" width="5.6640625" customWidth="1"/>
    <col min="44" max="44" width="6.33203125" customWidth="1"/>
    <col min="45" max="45" width="6.109375" customWidth="1"/>
    <col min="47" max="47" width="5.109375" customWidth="1"/>
    <col min="48" max="48" width="6.88671875" customWidth="1"/>
    <col min="49" max="49" width="5.5546875" customWidth="1"/>
    <col min="50" max="50" width="4.6640625" customWidth="1"/>
    <col min="51" max="51" width="5.6640625" customWidth="1"/>
    <col min="52" max="52" width="6.33203125" customWidth="1"/>
    <col min="53" max="53" width="4.5546875" customWidth="1"/>
    <col min="54" max="54" width="6" customWidth="1"/>
  </cols>
  <sheetData>
    <row r="1" spans="1:5" x14ac:dyDescent="0.3">
      <c r="A1" t="s">
        <v>0</v>
      </c>
      <c r="B1" s="9" t="s">
        <v>147</v>
      </c>
      <c r="C1" s="9" t="s">
        <v>291</v>
      </c>
      <c r="D1" t="s">
        <v>292</v>
      </c>
    </row>
    <row r="2" spans="1:5" x14ac:dyDescent="0.3">
      <c r="A2" t="s">
        <v>4</v>
      </c>
      <c r="B2" s="9" t="s">
        <v>60</v>
      </c>
      <c r="C2" s="9">
        <v>30.97</v>
      </c>
      <c r="D2">
        <v>35.58</v>
      </c>
      <c r="E2" t="s">
        <v>293</v>
      </c>
    </row>
    <row r="3" spans="1:5" x14ac:dyDescent="0.3">
      <c r="A3" t="s">
        <v>4</v>
      </c>
      <c r="B3" s="9" t="s">
        <v>109</v>
      </c>
      <c r="C3" s="9">
        <v>2.6</v>
      </c>
      <c r="D3">
        <v>2.6</v>
      </c>
      <c r="E3" s="32" t="s">
        <v>115</v>
      </c>
    </row>
    <row r="4" spans="1:5" x14ac:dyDescent="0.3">
      <c r="A4" t="s">
        <v>5</v>
      </c>
      <c r="B4" s="9" t="s">
        <v>60</v>
      </c>
      <c r="C4" s="9">
        <v>17.79</v>
      </c>
      <c r="D4">
        <v>18.55</v>
      </c>
      <c r="E4" t="s">
        <v>293</v>
      </c>
    </row>
    <row r="5" spans="1:5" x14ac:dyDescent="0.3">
      <c r="A5" t="s">
        <v>5</v>
      </c>
      <c r="B5" s="9" t="s">
        <v>110</v>
      </c>
      <c r="C5" s="10">
        <v>0.72</v>
      </c>
      <c r="D5">
        <v>0.72</v>
      </c>
      <c r="E5" t="s">
        <v>114</v>
      </c>
    </row>
    <row r="6" spans="1:5" x14ac:dyDescent="0.3">
      <c r="A6" t="s">
        <v>5</v>
      </c>
      <c r="B6" s="9" t="s">
        <v>111</v>
      </c>
      <c r="C6" s="10">
        <v>0.24</v>
      </c>
      <c r="D6">
        <v>0.24</v>
      </c>
      <c r="E6" t="s">
        <v>114</v>
      </c>
    </row>
    <row r="7" spans="1:5" x14ac:dyDescent="0.3">
      <c r="A7" t="s">
        <v>6</v>
      </c>
      <c r="B7" s="9" t="s">
        <v>60</v>
      </c>
      <c r="C7" s="9">
        <v>17.64</v>
      </c>
      <c r="D7">
        <v>30.62</v>
      </c>
      <c r="E7" t="s">
        <v>293</v>
      </c>
    </row>
    <row r="8" spans="1:5" x14ac:dyDescent="0.3">
      <c r="A8" t="s">
        <v>7</v>
      </c>
      <c r="B8" s="9" t="s">
        <v>60</v>
      </c>
      <c r="C8" s="9">
        <v>1.1499999999999999</v>
      </c>
      <c r="D8">
        <v>1.1499999999999999</v>
      </c>
      <c r="E8" t="s">
        <v>293</v>
      </c>
    </row>
    <row r="9" spans="1:5" x14ac:dyDescent="0.3">
      <c r="A9" t="s">
        <v>7</v>
      </c>
      <c r="B9" s="9" t="s">
        <v>112</v>
      </c>
      <c r="C9" s="10">
        <v>3.06</v>
      </c>
      <c r="D9">
        <v>3.06</v>
      </c>
      <c r="E9" t="s">
        <v>114</v>
      </c>
    </row>
    <row r="10" spans="1:5" x14ac:dyDescent="0.3">
      <c r="A10" t="s">
        <v>7</v>
      </c>
      <c r="B10" s="9" t="s">
        <v>113</v>
      </c>
      <c r="C10" s="10">
        <v>0.5</v>
      </c>
      <c r="D10">
        <v>0.5</v>
      </c>
      <c r="E10" t="s">
        <v>114</v>
      </c>
    </row>
    <row r="11" spans="1:5" x14ac:dyDescent="0.3">
      <c r="A11" t="s">
        <v>8</v>
      </c>
      <c r="B11" s="9" t="s">
        <v>60</v>
      </c>
      <c r="C11" s="9">
        <v>2.52</v>
      </c>
      <c r="D11">
        <v>6.19</v>
      </c>
      <c r="E11" t="s">
        <v>293</v>
      </c>
    </row>
    <row r="12" spans="1:5" x14ac:dyDescent="0.3">
      <c r="A12" t="s">
        <v>9</v>
      </c>
      <c r="B12" s="9" t="s">
        <v>60</v>
      </c>
      <c r="C12" s="9">
        <v>17.12</v>
      </c>
      <c r="D12">
        <v>37.83</v>
      </c>
      <c r="E12" t="s">
        <v>293</v>
      </c>
    </row>
    <row r="13" spans="1:5" x14ac:dyDescent="0.3">
      <c r="A13" t="s">
        <v>290</v>
      </c>
      <c r="B13" s="13" t="s">
        <v>156</v>
      </c>
      <c r="C13" s="13">
        <f>3/60*2.5/1000</f>
        <v>1.25E-4</v>
      </c>
      <c r="D13">
        <v>0.03</v>
      </c>
      <c r="E13" s="32" t="s">
        <v>115</v>
      </c>
    </row>
    <row r="14" spans="1:5" x14ac:dyDescent="0.3">
      <c r="A14" t="s">
        <v>341</v>
      </c>
      <c r="B14" s="13" t="s">
        <v>342</v>
      </c>
      <c r="C14" s="13">
        <v>1</v>
      </c>
      <c r="D14">
        <v>1</v>
      </c>
      <c r="E14" s="32" t="s">
        <v>160</v>
      </c>
    </row>
    <row r="15" spans="1:5" x14ac:dyDescent="0.3">
      <c r="B15" s="9"/>
      <c r="C15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E66B-A56D-4797-8856-B5250FFEF96E}">
  <dimension ref="A1:R37"/>
  <sheetViews>
    <sheetView workbookViewId="0">
      <selection activeCell="B8" sqref="B8"/>
    </sheetView>
  </sheetViews>
  <sheetFormatPr defaultRowHeight="14.4" x14ac:dyDescent="0.3"/>
  <cols>
    <col min="1" max="1" width="21.5546875" customWidth="1"/>
    <col min="2" max="2" width="12.88671875" customWidth="1"/>
  </cols>
  <sheetData>
    <row r="1" spans="1:3" x14ac:dyDescent="0.3">
      <c r="A1" t="s">
        <v>180</v>
      </c>
      <c r="B1" t="s">
        <v>55</v>
      </c>
      <c r="C1" t="s">
        <v>52</v>
      </c>
    </row>
    <row r="2" spans="1:3" x14ac:dyDescent="0.3">
      <c r="A2" t="s">
        <v>109</v>
      </c>
      <c r="B2" s="45">
        <v>2.5424465999999999</v>
      </c>
      <c r="C2" t="s">
        <v>263</v>
      </c>
    </row>
    <row r="3" spans="1:3" x14ac:dyDescent="0.3">
      <c r="A3" s="9" t="s">
        <v>110</v>
      </c>
      <c r="B3" s="45">
        <v>5.2939394000000002</v>
      </c>
      <c r="C3" t="s">
        <v>261</v>
      </c>
    </row>
    <row r="4" spans="1:3" x14ac:dyDescent="0.3">
      <c r="A4" s="9" t="s">
        <v>111</v>
      </c>
      <c r="B4" s="45">
        <v>1.8702175000000001</v>
      </c>
      <c r="C4" t="s">
        <v>262</v>
      </c>
    </row>
    <row r="5" spans="1:3" x14ac:dyDescent="0.3">
      <c r="A5" s="9" t="s">
        <v>112</v>
      </c>
      <c r="B5" s="45">
        <v>5.0058242000000002</v>
      </c>
      <c r="C5" t="s">
        <v>261</v>
      </c>
    </row>
    <row r="6" spans="1:3" x14ac:dyDescent="0.3">
      <c r="A6" s="9" t="s">
        <v>113</v>
      </c>
      <c r="B6" s="45">
        <v>0</v>
      </c>
      <c r="C6" t="s">
        <v>261</v>
      </c>
    </row>
    <row r="7" spans="1:3" x14ac:dyDescent="0.3">
      <c r="A7" s="13" t="s">
        <v>156</v>
      </c>
      <c r="B7" s="45">
        <v>3201.1147999999998</v>
      </c>
      <c r="C7" t="s">
        <v>289</v>
      </c>
    </row>
    <row r="8" spans="1:3" x14ac:dyDescent="0.3">
      <c r="A8" s="13" t="s">
        <v>342</v>
      </c>
      <c r="B8" s="45">
        <v>2.1446274668375001</v>
      </c>
    </row>
    <row r="27" spans="4:18" x14ac:dyDescent="0.3">
      <c r="G27" s="11"/>
      <c r="H27" s="11"/>
      <c r="I27" s="31"/>
      <c r="J27" s="11"/>
    </row>
    <row r="28" spans="4:18" x14ac:dyDescent="0.3">
      <c r="I28" s="8"/>
      <c r="Q28" s="11"/>
      <c r="R28" s="11"/>
    </row>
    <row r="29" spans="4:18" x14ac:dyDescent="0.3">
      <c r="I29" s="8"/>
      <c r="L29" s="11"/>
    </row>
    <row r="30" spans="4:18" x14ac:dyDescent="0.3">
      <c r="I30" s="8"/>
      <c r="L30" s="11"/>
    </row>
    <row r="31" spans="4:18" x14ac:dyDescent="0.3">
      <c r="L31" s="11"/>
    </row>
    <row r="32" spans="4:18" x14ac:dyDescent="0.3">
      <c r="D32" s="11"/>
      <c r="E32" s="11"/>
      <c r="F32" s="11"/>
      <c r="G32" s="11"/>
      <c r="H32" s="11"/>
      <c r="I32" s="11"/>
      <c r="J32" s="11"/>
      <c r="L32" s="11"/>
    </row>
    <row r="33" spans="4:18" x14ac:dyDescent="0.3">
      <c r="D33" s="11"/>
      <c r="E33" s="11"/>
      <c r="F33" s="11"/>
      <c r="G33" s="11"/>
      <c r="H33" s="11"/>
      <c r="I33" s="11"/>
      <c r="J33" s="11"/>
      <c r="L33" s="11"/>
      <c r="Q33" s="11"/>
      <c r="R33" s="11"/>
    </row>
    <row r="34" spans="4:18" x14ac:dyDescent="0.3">
      <c r="L34" s="11"/>
      <c r="Q34" s="11"/>
      <c r="R34" s="11"/>
    </row>
    <row r="35" spans="4:18" x14ac:dyDescent="0.3">
      <c r="L35" s="11"/>
    </row>
    <row r="36" spans="4:18" x14ac:dyDescent="0.3">
      <c r="L36" s="11"/>
    </row>
    <row r="37" spans="4:18" x14ac:dyDescent="0.3">
      <c r="L37" s="11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DA7B-C8BE-4662-8641-68ADFA6A7CB5}">
  <dimension ref="A1:M47"/>
  <sheetViews>
    <sheetView workbookViewId="0">
      <selection activeCell="D15" sqref="D15"/>
    </sheetView>
  </sheetViews>
  <sheetFormatPr defaultRowHeight="14.4" x14ac:dyDescent="0.3"/>
  <cols>
    <col min="1" max="1" width="17" customWidth="1"/>
    <col min="2" max="2" width="25.109375" customWidth="1"/>
    <col min="3" max="3" width="23" bestFit="1" customWidth="1"/>
    <col min="4" max="4" width="23.6640625" customWidth="1"/>
    <col min="5" max="6" width="16.33203125" customWidth="1"/>
    <col min="7" max="7" width="21.5546875" customWidth="1"/>
  </cols>
  <sheetData>
    <row r="1" spans="1:9" x14ac:dyDescent="0.3">
      <c r="A1" t="s">
        <v>180</v>
      </c>
      <c r="B1" t="s">
        <v>161</v>
      </c>
      <c r="C1" t="s">
        <v>162</v>
      </c>
      <c r="D1" t="s">
        <v>163</v>
      </c>
      <c r="E1" t="s">
        <v>54</v>
      </c>
      <c r="F1" t="s">
        <v>164</v>
      </c>
      <c r="G1" t="s">
        <v>165</v>
      </c>
      <c r="I1" t="s">
        <v>52</v>
      </c>
    </row>
    <row r="2" spans="1:9" s="4" customFormat="1" x14ac:dyDescent="0.3">
      <c r="A2" s="4" t="s">
        <v>109</v>
      </c>
      <c r="B2" s="46">
        <v>39.226308000000003</v>
      </c>
      <c r="C2" s="46">
        <v>4.9349461999999997E-2</v>
      </c>
      <c r="D2" s="46">
        <v>2.0262087E-7</v>
      </c>
      <c r="E2" s="45">
        <v>2.3477815999999999E-3</v>
      </c>
      <c r="F2" s="45">
        <v>2.0195286999999998E-3</v>
      </c>
      <c r="G2" s="45">
        <v>7.4332210999999999E-3</v>
      </c>
      <c r="H2" t="s">
        <v>263</v>
      </c>
    </row>
    <row r="3" spans="1:9" s="1" customFormat="1" x14ac:dyDescent="0.3">
      <c r="A3" s="13" t="s">
        <v>110</v>
      </c>
      <c r="B3" s="45">
        <v>89.252618999999996</v>
      </c>
      <c r="C3" s="45">
        <v>4.3157236000000001</v>
      </c>
      <c r="D3" s="46">
        <v>6.6632480000000001E-5</v>
      </c>
      <c r="E3" s="46">
        <v>0.31707582000000001</v>
      </c>
      <c r="F3" s="45">
        <v>0.27444173999999999</v>
      </c>
      <c r="G3" s="45">
        <v>0.53624466999999998</v>
      </c>
      <c r="H3" s="1" t="s">
        <v>114</v>
      </c>
      <c r="I3" t="s">
        <v>261</v>
      </c>
    </row>
    <row r="4" spans="1:9" s="4" customFormat="1" x14ac:dyDescent="0.3">
      <c r="A4" s="26" t="s">
        <v>111</v>
      </c>
      <c r="B4" s="45">
        <v>75.583314999999999</v>
      </c>
      <c r="C4" s="45">
        <v>235.20048</v>
      </c>
      <c r="D4" s="46">
        <v>3.0562909999999998E-8</v>
      </c>
      <c r="E4" s="46">
        <v>2.1565252E-5</v>
      </c>
      <c r="F4" s="46">
        <v>2.6611012999999999E-5</v>
      </c>
      <c r="G4" s="46">
        <v>5.3850841000000002E-5</v>
      </c>
      <c r="H4" s="4" t="s">
        <v>114</v>
      </c>
      <c r="I4" t="s">
        <v>262</v>
      </c>
    </row>
    <row r="5" spans="1:9" s="4" customFormat="1" x14ac:dyDescent="0.3">
      <c r="A5" s="26" t="s">
        <v>112</v>
      </c>
      <c r="B5" s="45">
        <v>89.252618999999996</v>
      </c>
      <c r="C5" s="45">
        <v>4.3157236000000001</v>
      </c>
      <c r="D5" s="46">
        <v>6.6632480000000001E-5</v>
      </c>
      <c r="E5" s="46">
        <v>0.31707582000000001</v>
      </c>
      <c r="F5" s="45">
        <v>0.27444173999999999</v>
      </c>
      <c r="G5" s="45">
        <v>0.53624466999999998</v>
      </c>
      <c r="H5" s="4" t="s">
        <v>114</v>
      </c>
      <c r="I5" t="s">
        <v>261</v>
      </c>
    </row>
    <row r="6" spans="1:9" s="4" customFormat="1" x14ac:dyDescent="0.3">
      <c r="A6" s="26" t="s">
        <v>113</v>
      </c>
      <c r="B6" s="45">
        <v>89.252618999999996</v>
      </c>
      <c r="C6" s="45">
        <v>4.3157236000000001</v>
      </c>
      <c r="D6" s="46">
        <v>6.6632480000000001E-5</v>
      </c>
      <c r="E6" s="46">
        <v>0.31707582000000001</v>
      </c>
      <c r="F6" s="45">
        <v>0.27444173999999999</v>
      </c>
      <c r="G6" s="45">
        <v>0.53624466999999998</v>
      </c>
      <c r="H6" s="4" t="s">
        <v>114</v>
      </c>
      <c r="I6" t="s">
        <v>261</v>
      </c>
    </row>
    <row r="7" spans="1:9" x14ac:dyDescent="0.3">
      <c r="A7" s="13" t="s">
        <v>156</v>
      </c>
      <c r="B7" s="45">
        <v>46287.091</v>
      </c>
      <c r="C7" s="46">
        <v>637.13958000000002</v>
      </c>
      <c r="D7" s="46">
        <v>3.2757730000000001E-4</v>
      </c>
      <c r="E7" s="46">
        <v>20.1858</v>
      </c>
      <c r="F7" s="45">
        <v>22.251823999999999</v>
      </c>
      <c r="G7" s="45">
        <v>57.410010999999997</v>
      </c>
      <c r="H7" s="4" t="s">
        <v>115</v>
      </c>
      <c r="I7" t="s">
        <v>302</v>
      </c>
    </row>
    <row r="8" spans="1:9" x14ac:dyDescent="0.3">
      <c r="A8" s="13" t="s">
        <v>342</v>
      </c>
      <c r="B8" s="45">
        <v>42.212150517600001</v>
      </c>
      <c r="C8" s="45">
        <v>5.9760803273695009</v>
      </c>
      <c r="D8" s="45">
        <v>2.19908188772831E-3</v>
      </c>
      <c r="E8" s="45">
        <v>102.61143520303203</v>
      </c>
      <c r="F8" s="45">
        <v>0.36795595745905008</v>
      </c>
      <c r="G8" s="45">
        <v>0.47664533995725</v>
      </c>
      <c r="H8" s="4" t="s">
        <v>343</v>
      </c>
      <c r="I8" t="s">
        <v>369</v>
      </c>
    </row>
    <row r="20" spans="3:13" x14ac:dyDescent="0.3">
      <c r="L20" s="11"/>
      <c r="M20" s="11"/>
    </row>
    <row r="23" spans="3:13" x14ac:dyDescent="0.3">
      <c r="F23" s="11"/>
    </row>
    <row r="24" spans="3:13" x14ac:dyDescent="0.3">
      <c r="C24" s="11"/>
      <c r="D24" s="11"/>
      <c r="E24" s="11"/>
      <c r="F24" s="11"/>
    </row>
    <row r="25" spans="3:13" x14ac:dyDescent="0.3">
      <c r="C25" s="11"/>
      <c r="D25" s="11"/>
      <c r="E25" s="11"/>
      <c r="F25" s="11"/>
      <c r="H25" s="11"/>
      <c r="I25" s="11"/>
      <c r="J25" s="11"/>
      <c r="L25" s="11"/>
      <c r="M25" s="11"/>
    </row>
    <row r="26" spans="3:13" x14ac:dyDescent="0.3">
      <c r="C26" s="11"/>
      <c r="D26" s="11"/>
      <c r="E26" s="11"/>
      <c r="F26" s="11"/>
      <c r="L26" s="11"/>
      <c r="M26" s="11"/>
    </row>
    <row r="27" spans="3:13" x14ac:dyDescent="0.3">
      <c r="D27" s="11"/>
      <c r="F27" s="11"/>
    </row>
    <row r="29" spans="3:13" x14ac:dyDescent="0.3">
      <c r="F29" s="11"/>
    </row>
    <row r="30" spans="3:13" x14ac:dyDescent="0.3">
      <c r="F30" s="11"/>
    </row>
    <row r="42" spans="3:7" x14ac:dyDescent="0.3">
      <c r="E42" s="11"/>
      <c r="F42" s="11"/>
    </row>
    <row r="43" spans="3:7" x14ac:dyDescent="0.3">
      <c r="E43" s="11"/>
      <c r="F43" s="11"/>
    </row>
    <row r="44" spans="3:7" x14ac:dyDescent="0.3">
      <c r="C44" s="11"/>
      <c r="E44" s="11"/>
      <c r="F44" s="11"/>
      <c r="G44" s="11"/>
    </row>
    <row r="45" spans="3:7" x14ac:dyDescent="0.3">
      <c r="C45" s="11"/>
      <c r="E45" s="11"/>
      <c r="F45" s="11"/>
      <c r="G45" s="11"/>
    </row>
    <row r="46" spans="3:7" x14ac:dyDescent="0.3">
      <c r="C46" s="11"/>
      <c r="E46" s="11"/>
      <c r="F46" s="11"/>
      <c r="G46" s="11"/>
    </row>
    <row r="47" spans="3:7" x14ac:dyDescent="0.3">
      <c r="C47" s="11"/>
      <c r="E47" s="11"/>
      <c r="F47" s="11"/>
      <c r="G47" s="1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7243-5A59-44C6-A681-8F469E392AD1}">
  <dimension ref="A1:R62"/>
  <sheetViews>
    <sheetView topLeftCell="A7" zoomScale="87" zoomScaleNormal="87" workbookViewId="0">
      <selection activeCell="B18" sqref="B18"/>
    </sheetView>
  </sheetViews>
  <sheetFormatPr defaultColWidth="8.88671875" defaultRowHeight="14.4" x14ac:dyDescent="0.3"/>
  <cols>
    <col min="1" max="1" width="55.6640625" style="23" customWidth="1"/>
    <col min="2" max="2" width="17.33203125" style="23" customWidth="1"/>
    <col min="3" max="7" width="8.88671875" style="23"/>
    <col min="8" max="8" width="17.5546875" style="23" customWidth="1"/>
    <col min="9" max="16384" width="8.88671875" style="23"/>
  </cols>
  <sheetData>
    <row r="1" spans="1:8" x14ac:dyDescent="0.3">
      <c r="A1" s="23" t="s">
        <v>180</v>
      </c>
      <c r="B1" s="1" t="s">
        <v>55</v>
      </c>
    </row>
    <row r="2" spans="1:8" x14ac:dyDescent="0.3">
      <c r="A2" s="23" t="s">
        <v>158</v>
      </c>
      <c r="B2" s="47">
        <v>262.95856930000002</v>
      </c>
      <c r="C2" s="1" t="s">
        <v>236</v>
      </c>
      <c r="E2" s="1"/>
    </row>
    <row r="3" spans="1:8" x14ac:dyDescent="0.3">
      <c r="A3" s="23" t="s">
        <v>159</v>
      </c>
      <c r="B3">
        <v>0.95506179700000005</v>
      </c>
      <c r="D3" s="23">
        <v>1.5566515999999999</v>
      </c>
    </row>
    <row r="4" spans="1:8" x14ac:dyDescent="0.3">
      <c r="A4" s="23" t="s">
        <v>166</v>
      </c>
      <c r="B4" s="47">
        <v>0.40600000000000003</v>
      </c>
      <c r="D4" s="1">
        <v>3.9563888000000002E-3</v>
      </c>
      <c r="E4" s="23" t="s">
        <v>232</v>
      </c>
    </row>
    <row r="5" spans="1:8" x14ac:dyDescent="0.3">
      <c r="A5" s="23" t="s">
        <v>167</v>
      </c>
      <c r="B5" s="45">
        <v>1.8288821E-2</v>
      </c>
      <c r="D5" s="1">
        <v>9.5325891000000006E-3</v>
      </c>
      <c r="E5" s="1" t="s">
        <v>233</v>
      </c>
    </row>
    <row r="6" spans="1:8" x14ac:dyDescent="0.3">
      <c r="A6" s="23" t="s">
        <v>169</v>
      </c>
      <c r="B6" s="47">
        <v>0.14402570000000001</v>
      </c>
      <c r="D6" s="27">
        <v>0.39331895</v>
      </c>
      <c r="E6" s="23" t="s">
        <v>234</v>
      </c>
    </row>
    <row r="7" spans="1:8" x14ac:dyDescent="0.3">
      <c r="A7" s="23" t="s">
        <v>168</v>
      </c>
      <c r="B7" s="47">
        <v>0.16758212</v>
      </c>
      <c r="D7" s="1" t="s">
        <v>235</v>
      </c>
    </row>
    <row r="8" spans="1:8" x14ac:dyDescent="0.3">
      <c r="A8" s="23" t="s">
        <v>170</v>
      </c>
      <c r="B8" s="45">
        <v>0.95506179700000005</v>
      </c>
      <c r="C8" s="23" t="s">
        <v>219</v>
      </c>
    </row>
    <row r="9" spans="1:8" x14ac:dyDescent="0.3">
      <c r="A9" s="23" t="s">
        <v>171</v>
      </c>
      <c r="B9" s="45">
        <v>0.86532363499999998</v>
      </c>
      <c r="C9" s="23" t="s">
        <v>237</v>
      </c>
    </row>
    <row r="10" spans="1:8" x14ac:dyDescent="0.3">
      <c r="A10" s="23" t="s">
        <v>172</v>
      </c>
      <c r="B10" s="1"/>
    </row>
    <row r="11" spans="1:8" x14ac:dyDescent="0.3">
      <c r="A11" s="23" t="s">
        <v>174</v>
      </c>
      <c r="B11" s="47">
        <v>0.85138723999999999</v>
      </c>
      <c r="C11" s="1" t="s">
        <v>238</v>
      </c>
    </row>
    <row r="12" spans="1:8" x14ac:dyDescent="0.3">
      <c r="A12" s="23" t="s">
        <v>175</v>
      </c>
      <c r="C12" s="1" t="s">
        <v>239</v>
      </c>
    </row>
    <row r="13" spans="1:8" x14ac:dyDescent="0.3">
      <c r="A13" s="1" t="s">
        <v>259</v>
      </c>
      <c r="B13" s="47">
        <f>AVERAGE(B31:B32)</f>
        <v>68.064999999999998</v>
      </c>
    </row>
    <row r="14" spans="1:8" x14ac:dyDescent="0.3">
      <c r="A14" s="35" t="s">
        <v>187</v>
      </c>
    </row>
    <row r="15" spans="1:8" x14ac:dyDescent="0.3">
      <c r="A15" s="35" t="s">
        <v>188</v>
      </c>
      <c r="B15" s="1"/>
    </row>
    <row r="16" spans="1:8" x14ac:dyDescent="0.3">
      <c r="A16" s="1" t="s">
        <v>189</v>
      </c>
      <c r="H16" s="14"/>
    </row>
    <row r="17" spans="1:18" x14ac:dyDescent="0.3">
      <c r="A17" s="36" t="s">
        <v>212</v>
      </c>
      <c r="I17" s="1"/>
    </row>
    <row r="18" spans="1:18" x14ac:dyDescent="0.3">
      <c r="A18" s="13" t="s">
        <v>112</v>
      </c>
      <c r="B18" s="15"/>
      <c r="C18" s="1"/>
      <c r="D18" s="1"/>
      <c r="E18" s="1"/>
      <c r="F18" s="1"/>
      <c r="G18" s="1"/>
      <c r="H18" s="14"/>
      <c r="I18" s="1"/>
    </row>
    <row r="19" spans="1:18" x14ac:dyDescent="0.3">
      <c r="A19" s="37" t="s">
        <v>213</v>
      </c>
      <c r="C19" s="1"/>
      <c r="D19" s="1"/>
      <c r="E19" s="1"/>
      <c r="F19" s="1"/>
      <c r="G19" s="1"/>
      <c r="I19" s="27"/>
    </row>
    <row r="20" spans="1:18" x14ac:dyDescent="0.3">
      <c r="A20" s="38" t="s">
        <v>214</v>
      </c>
      <c r="B20" s="1"/>
      <c r="C20" s="1"/>
      <c r="D20" s="1"/>
      <c r="E20" s="1"/>
      <c r="F20" s="1"/>
      <c r="G20" s="1"/>
      <c r="H20" s="14"/>
      <c r="I20" s="1"/>
    </row>
    <row r="21" spans="1:18" x14ac:dyDescent="0.3">
      <c r="A21" s="14" t="s">
        <v>215</v>
      </c>
      <c r="C21" s="1"/>
      <c r="D21" s="1"/>
      <c r="E21" s="1"/>
      <c r="F21" s="1"/>
      <c r="G21" s="1"/>
      <c r="H21" s="1"/>
      <c r="I21" s="27"/>
    </row>
    <row r="22" spans="1:18" x14ac:dyDescent="0.3">
      <c r="A22" s="14" t="s">
        <v>216</v>
      </c>
      <c r="B22" s="1"/>
      <c r="C22" s="1"/>
      <c r="D22" s="1"/>
      <c r="E22" s="1"/>
      <c r="F22" s="1"/>
      <c r="G22" s="1"/>
      <c r="H22" s="1"/>
      <c r="I22" s="1"/>
      <c r="J22" s="27"/>
      <c r="K22" s="27"/>
    </row>
    <row r="23" spans="1:18" x14ac:dyDescent="0.3">
      <c r="A23" s="14" t="s">
        <v>217</v>
      </c>
      <c r="B23" s="1"/>
      <c r="C23" s="1"/>
      <c r="D23" s="1"/>
      <c r="E23" s="1"/>
      <c r="F23" s="27"/>
      <c r="G23" s="1"/>
      <c r="H23" s="13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x14ac:dyDescent="0.3">
      <c r="A24" s="1" t="s">
        <v>250</v>
      </c>
      <c r="B24" s="46">
        <f>AVERAGE(B34:B35)</f>
        <v>0.28517702392849997</v>
      </c>
      <c r="C24" s="1" t="s">
        <v>251</v>
      </c>
      <c r="D24" s="1"/>
      <c r="E24" s="1"/>
      <c r="F24" s="27"/>
      <c r="G24" s="1"/>
      <c r="H24" s="27"/>
      <c r="I24" s="27"/>
      <c r="J24" s="27"/>
      <c r="K24" s="27"/>
      <c r="L24" s="27"/>
      <c r="M24" s="27"/>
      <c r="N24" s="27"/>
      <c r="O24" s="27"/>
      <c r="P24" s="27"/>
      <c r="R24" s="27"/>
    </row>
    <row r="25" spans="1:18" x14ac:dyDescent="0.3">
      <c r="A25" s="14" t="s">
        <v>241</v>
      </c>
      <c r="B25" s="45">
        <v>2.6730260000000001</v>
      </c>
      <c r="C25" s="1" t="s">
        <v>240</v>
      </c>
      <c r="D25" s="1"/>
      <c r="E25" s="1"/>
      <c r="F25" s="1"/>
      <c r="G25" s="1"/>
      <c r="H25" s="27"/>
      <c r="I25" s="27"/>
      <c r="J25" s="27"/>
      <c r="M25" s="27"/>
      <c r="O25" s="27"/>
      <c r="R25" s="27"/>
    </row>
    <row r="26" spans="1:18" x14ac:dyDescent="0.3">
      <c r="A26" s="23" t="s">
        <v>243</v>
      </c>
      <c r="B26" s="46">
        <v>3.8950168499999998</v>
      </c>
      <c r="C26" s="1" t="s">
        <v>242</v>
      </c>
      <c r="D26" s="1"/>
      <c r="E26" s="1"/>
      <c r="F26" s="1"/>
      <c r="G26" s="27"/>
      <c r="H26" s="27"/>
      <c r="I26" s="27"/>
      <c r="J26" s="27"/>
      <c r="K26" s="27"/>
      <c r="L26" s="27"/>
      <c r="M26" s="27"/>
      <c r="O26" s="27"/>
      <c r="R26" s="27"/>
    </row>
    <row r="27" spans="1:18" x14ac:dyDescent="0.3">
      <c r="A27" s="14" t="s">
        <v>245</v>
      </c>
      <c r="B27" s="45">
        <v>0.34194321</v>
      </c>
      <c r="C27" s="1" t="s">
        <v>244</v>
      </c>
      <c r="D27" s="1"/>
      <c r="E27" s="1"/>
      <c r="F27" s="27"/>
      <c r="G27" s="1"/>
      <c r="H27" s="27"/>
      <c r="I27" s="27"/>
      <c r="J27" s="27"/>
      <c r="K27" s="27"/>
      <c r="L27" s="27"/>
      <c r="M27" s="27"/>
      <c r="N27" s="27"/>
      <c r="O27" s="27"/>
      <c r="P27" s="27"/>
      <c r="R27" s="27"/>
    </row>
    <row r="28" spans="1:18" x14ac:dyDescent="0.3">
      <c r="A28" s="1" t="s">
        <v>252</v>
      </c>
      <c r="B28" s="45">
        <v>2.0101521999999998</v>
      </c>
      <c r="C28" s="1" t="s">
        <v>253</v>
      </c>
      <c r="D28" s="1"/>
      <c r="E28" s="1"/>
      <c r="F28" s="27"/>
      <c r="G28" s="1"/>
      <c r="H28" s="27"/>
      <c r="I28" s="27"/>
      <c r="J28" s="27"/>
      <c r="K28" s="27"/>
      <c r="L28" s="27"/>
      <c r="M28" s="27"/>
      <c r="O28" s="27"/>
      <c r="P28" s="27"/>
      <c r="Q28" s="27"/>
      <c r="R28" s="27"/>
    </row>
    <row r="29" spans="1:18" x14ac:dyDescent="0.3">
      <c r="A29" s="1" t="s">
        <v>258</v>
      </c>
      <c r="B29" s="46">
        <f>(B36+B37)/2</f>
        <v>0.63539930320000004</v>
      </c>
      <c r="C29" s="1"/>
      <c r="D29" s="1"/>
      <c r="E29" s="1"/>
      <c r="F29" s="1"/>
      <c r="G29" s="1"/>
      <c r="H29" s="1"/>
      <c r="I29" s="27"/>
      <c r="J29" s="27"/>
      <c r="K29" s="27"/>
      <c r="L29" s="27"/>
      <c r="M29" s="27"/>
    </row>
    <row r="30" spans="1:18" x14ac:dyDescent="0.3">
      <c r="A30" s="33" t="s">
        <v>260</v>
      </c>
      <c r="B30" s="45">
        <v>0.19331187999999999</v>
      </c>
      <c r="C30" s="27" t="s">
        <v>278</v>
      </c>
      <c r="E30" s="1"/>
      <c r="F30" s="1"/>
      <c r="G30" s="1"/>
      <c r="H30" s="1"/>
      <c r="I30" s="27"/>
      <c r="J30" s="27"/>
      <c r="K30" s="27"/>
      <c r="L30" s="27"/>
      <c r="M30" s="27"/>
    </row>
    <row r="31" spans="1:18" x14ac:dyDescent="0.3">
      <c r="A31" s="1" t="s">
        <v>297</v>
      </c>
      <c r="B31" s="5">
        <v>76.86</v>
      </c>
      <c r="C31" s="1" t="s">
        <v>299</v>
      </c>
      <c r="E31" s="1"/>
      <c r="F31" s="1"/>
      <c r="G31" s="1"/>
      <c r="H31" s="1"/>
      <c r="I31" s="27"/>
      <c r="J31" s="27"/>
      <c r="K31" s="27"/>
      <c r="L31" s="27"/>
      <c r="M31" s="27"/>
    </row>
    <row r="32" spans="1:18" x14ac:dyDescent="0.3">
      <c r="A32" s="1" t="s">
        <v>298</v>
      </c>
      <c r="B32" s="5">
        <v>59.27</v>
      </c>
      <c r="C32" s="1" t="s">
        <v>300</v>
      </c>
      <c r="E32" s="1"/>
      <c r="F32" s="1"/>
      <c r="G32" s="1"/>
      <c r="H32" s="1"/>
      <c r="I32" s="27"/>
      <c r="J32" s="27"/>
      <c r="K32" s="27"/>
      <c r="L32" s="27"/>
      <c r="M32" s="27"/>
    </row>
    <row r="33" spans="1:18" x14ac:dyDescent="0.3">
      <c r="A33" s="14" t="s">
        <v>190</v>
      </c>
      <c r="B33" s="15"/>
      <c r="C33" s="1"/>
      <c r="D33" s="1"/>
      <c r="E33" s="1"/>
      <c r="F33" s="27"/>
      <c r="G33" s="1"/>
      <c r="H33" s="27"/>
      <c r="I33" s="27"/>
      <c r="J33" s="27"/>
    </row>
    <row r="34" spans="1:18" x14ac:dyDescent="0.3">
      <c r="A34" s="1" t="s">
        <v>247</v>
      </c>
      <c r="B34" s="45">
        <v>0.265090346797</v>
      </c>
      <c r="C34" s="1" t="s">
        <v>246</v>
      </c>
      <c r="D34" s="1"/>
      <c r="E34" s="1"/>
      <c r="F34" s="27"/>
      <c r="G34" s="1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x14ac:dyDescent="0.3">
      <c r="A35" s="1" t="s">
        <v>249</v>
      </c>
      <c r="B35" s="45">
        <v>0.30526370106</v>
      </c>
      <c r="C35" s="1" t="s">
        <v>248</v>
      </c>
      <c r="D35" s="1"/>
      <c r="E35" s="1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x14ac:dyDescent="0.3">
      <c r="A36" s="1" t="s">
        <v>255</v>
      </c>
      <c r="B36" s="45">
        <v>0.64370831120000005</v>
      </c>
      <c r="C36" s="1" t="s">
        <v>254</v>
      </c>
      <c r="D36" s="1"/>
      <c r="E36" s="1"/>
      <c r="F36" s="27"/>
      <c r="G36" s="27"/>
      <c r="H36" s="27"/>
      <c r="I36" s="27"/>
      <c r="J36" s="27"/>
      <c r="K36" s="27"/>
      <c r="L36" s="27"/>
      <c r="M36" s="27"/>
    </row>
    <row r="37" spans="1:18" x14ac:dyDescent="0.3">
      <c r="A37" s="1" t="s">
        <v>256</v>
      </c>
      <c r="B37" s="45">
        <v>0.62709029520000004</v>
      </c>
      <c r="C37" s="23" t="s">
        <v>257</v>
      </c>
      <c r="D37" s="1"/>
      <c r="E37" s="1"/>
      <c r="F37" s="1"/>
      <c r="G37" s="27"/>
      <c r="H37" s="27"/>
      <c r="I37" s="27"/>
      <c r="J37" s="27"/>
      <c r="K37" s="27"/>
      <c r="L37" s="27"/>
      <c r="M37" s="27"/>
    </row>
    <row r="38" spans="1:18" x14ac:dyDescent="0.3">
      <c r="A38" s="1"/>
      <c r="B38" s="1"/>
    </row>
    <row r="39" spans="1:18" x14ac:dyDescent="0.3">
      <c r="A39" s="1"/>
      <c r="B39" s="1"/>
      <c r="C39" s="1"/>
      <c r="D39" s="1"/>
      <c r="E39" s="1"/>
      <c r="F39" s="1"/>
      <c r="G39" s="27"/>
      <c r="H39" s="27"/>
      <c r="I39" s="27"/>
      <c r="J39" s="27"/>
      <c r="K39" s="27"/>
      <c r="L39" s="27"/>
      <c r="M39" s="27"/>
    </row>
    <row r="40" spans="1:18" x14ac:dyDescent="0.3">
      <c r="A40" s="1"/>
      <c r="B40" s="1"/>
      <c r="C40" s="1"/>
      <c r="D40" s="1"/>
      <c r="E40" s="1"/>
      <c r="F40" s="1"/>
      <c r="G40" s="27"/>
      <c r="H40" s="27"/>
      <c r="I40" s="27"/>
      <c r="J40" s="27"/>
      <c r="K40" s="27"/>
      <c r="L40" s="27"/>
      <c r="M40" s="27"/>
    </row>
    <row r="41" spans="1:18" x14ac:dyDescent="0.3">
      <c r="A41" s="1"/>
      <c r="B41" s="1"/>
      <c r="C41" s="1"/>
      <c r="D41" s="1"/>
      <c r="E41" s="1"/>
      <c r="F41" s="1"/>
      <c r="G41" s="27"/>
      <c r="H41" s="27"/>
      <c r="I41" s="27"/>
      <c r="J41" s="27"/>
      <c r="K41" s="27"/>
      <c r="L41" s="27"/>
      <c r="M41" s="27"/>
    </row>
    <row r="42" spans="1:18" x14ac:dyDescent="0.3">
      <c r="A42" s="39"/>
      <c r="G42" s="27"/>
      <c r="H42" s="27"/>
      <c r="I42" s="27"/>
    </row>
    <row r="43" spans="1:18" x14ac:dyDescent="0.3">
      <c r="A43" s="39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18" x14ac:dyDescent="0.3">
      <c r="A44" s="39"/>
      <c r="E44" s="27"/>
      <c r="F44" s="27"/>
      <c r="G44" s="27"/>
      <c r="L44" s="27"/>
      <c r="M44" s="27"/>
      <c r="R44" s="27"/>
    </row>
    <row r="45" spans="1:18" x14ac:dyDescent="0.3">
      <c r="A45" s="1"/>
      <c r="D45" s="27"/>
      <c r="E45" s="27"/>
      <c r="F45" s="27"/>
      <c r="H45" s="27"/>
      <c r="R45" s="27"/>
    </row>
    <row r="46" spans="1:18" x14ac:dyDescent="0.3">
      <c r="A46" s="39"/>
      <c r="E46" s="27"/>
      <c r="F46" s="27"/>
      <c r="H46" s="27"/>
      <c r="I46" s="27"/>
      <c r="J46" s="27"/>
      <c r="L46" s="27"/>
      <c r="Q46" s="27"/>
      <c r="R46" s="27"/>
    </row>
    <row r="47" spans="1:18" x14ac:dyDescent="0.3">
      <c r="A47" s="40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P47" s="27"/>
      <c r="Q47" s="27"/>
      <c r="R47" s="27"/>
    </row>
    <row r="48" spans="1:18" x14ac:dyDescent="0.3">
      <c r="A48" s="40"/>
      <c r="D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1:18" x14ac:dyDescent="0.3">
      <c r="A49" s="41"/>
      <c r="D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1:18" x14ac:dyDescent="0.3">
      <c r="A50" s="38"/>
      <c r="D50" s="27"/>
      <c r="F50" s="27"/>
      <c r="G50" s="27"/>
      <c r="I50" s="27"/>
      <c r="J50" s="27"/>
      <c r="L50" s="27"/>
      <c r="M50" s="27"/>
      <c r="N50" s="27"/>
      <c r="P50" s="27"/>
      <c r="Q50" s="27"/>
      <c r="R50" s="27"/>
    </row>
    <row r="51" spans="1:18" x14ac:dyDescent="0.3">
      <c r="A51" s="38"/>
      <c r="D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8" x14ac:dyDescent="0.3">
      <c r="A52" s="3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R52" s="27"/>
    </row>
    <row r="53" spans="1:18" x14ac:dyDescent="0.3">
      <c r="A53" s="38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spans="1:18" x14ac:dyDescent="0.3">
      <c r="A54" s="38"/>
      <c r="D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spans="1:18" x14ac:dyDescent="0.3">
      <c r="A55" s="38"/>
      <c r="D55" s="27"/>
      <c r="E55" s="27"/>
      <c r="F55" s="27"/>
      <c r="G55" s="27"/>
      <c r="H55" s="27"/>
      <c r="I55" s="27"/>
      <c r="J55" s="27"/>
      <c r="K55" s="27"/>
      <c r="L55" s="27"/>
      <c r="O55" s="27"/>
    </row>
    <row r="56" spans="1:18" x14ac:dyDescent="0.3">
      <c r="A56" s="38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8" x14ac:dyDescent="0.3">
      <c r="A57" s="38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8" x14ac:dyDescent="0.3">
      <c r="A58" s="42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1:18" x14ac:dyDescent="0.3"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1:18" x14ac:dyDescent="0.3">
      <c r="E60" s="27"/>
      <c r="F60" s="27"/>
      <c r="G60" s="27"/>
      <c r="H60" s="27"/>
      <c r="I60" s="27"/>
      <c r="J60" s="27"/>
      <c r="K60" s="27"/>
      <c r="L60" s="27"/>
      <c r="O60" s="27"/>
    </row>
    <row r="61" spans="1:18" x14ac:dyDescent="0.3">
      <c r="E61" s="27"/>
    </row>
    <row r="62" spans="1:18" x14ac:dyDescent="0.3">
      <c r="E62" s="27"/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B678-599C-475C-8BD4-A191F23A0720}">
  <dimension ref="A1:R62"/>
  <sheetViews>
    <sheetView zoomScale="70" zoomScaleNormal="70" workbookViewId="0">
      <selection activeCell="H40" sqref="H40"/>
    </sheetView>
  </sheetViews>
  <sheetFormatPr defaultColWidth="8.88671875" defaultRowHeight="14.4" x14ac:dyDescent="0.3"/>
  <cols>
    <col min="1" max="1" width="55.6640625" style="23" customWidth="1"/>
    <col min="2" max="2" width="17.33203125" style="23" customWidth="1"/>
    <col min="3" max="7" width="8.88671875" style="23"/>
    <col min="8" max="8" width="17.5546875" style="23" customWidth="1"/>
    <col min="9" max="16384" width="8.88671875" style="23"/>
  </cols>
  <sheetData>
    <row r="1" spans="1:8" x14ac:dyDescent="0.3">
      <c r="A1" s="23" t="s">
        <v>180</v>
      </c>
      <c r="B1" s="1" t="s">
        <v>55</v>
      </c>
    </row>
    <row r="2" spans="1:8" x14ac:dyDescent="0.3">
      <c r="A2" s="23" t="s">
        <v>158</v>
      </c>
      <c r="B2" s="47">
        <v>5.1494997300000005</v>
      </c>
      <c r="C2" s="1" t="s">
        <v>236</v>
      </c>
      <c r="E2" s="1"/>
    </row>
    <row r="3" spans="1:8" x14ac:dyDescent="0.3">
      <c r="A3" s="23" t="s">
        <v>159</v>
      </c>
      <c r="B3" s="45">
        <v>1.50994041E-2</v>
      </c>
      <c r="D3" s="23">
        <v>1.5566515999999999</v>
      </c>
    </row>
    <row r="4" spans="1:8" x14ac:dyDescent="0.3">
      <c r="A4" s="23" t="s">
        <v>166</v>
      </c>
      <c r="B4" s="47">
        <v>0</v>
      </c>
      <c r="D4" s="1">
        <v>3.9563888000000002E-3</v>
      </c>
      <c r="E4" s="23" t="s">
        <v>232</v>
      </c>
    </row>
    <row r="5" spans="1:8" x14ac:dyDescent="0.3">
      <c r="A5" s="23" t="s">
        <v>167</v>
      </c>
      <c r="B5" s="45">
        <v>0</v>
      </c>
      <c r="D5" s="1">
        <v>9.5325891000000006E-3</v>
      </c>
      <c r="E5" s="1" t="s">
        <v>233</v>
      </c>
    </row>
    <row r="6" spans="1:8" x14ac:dyDescent="0.3">
      <c r="A6" s="23" t="s">
        <v>169</v>
      </c>
      <c r="B6" s="47">
        <v>6.1409322000000002E-2</v>
      </c>
      <c r="D6" s="27">
        <v>0.39331895</v>
      </c>
      <c r="E6" s="23" t="s">
        <v>234</v>
      </c>
    </row>
    <row r="7" spans="1:8" x14ac:dyDescent="0.3">
      <c r="A7" s="23" t="s">
        <v>168</v>
      </c>
      <c r="B7" s="47">
        <v>3.1673003000000002E-3</v>
      </c>
      <c r="D7" s="1" t="s">
        <v>235</v>
      </c>
    </row>
    <row r="8" spans="1:8" x14ac:dyDescent="0.3">
      <c r="A8" s="23" t="s">
        <v>170</v>
      </c>
      <c r="B8" s="45">
        <v>1.50994041E-2</v>
      </c>
      <c r="C8" s="23" t="s">
        <v>219</v>
      </c>
    </row>
    <row r="9" spans="1:8" x14ac:dyDescent="0.3">
      <c r="A9" s="23" t="s">
        <v>171</v>
      </c>
      <c r="B9" s="45">
        <v>2.0795684700000001E-2</v>
      </c>
      <c r="C9" s="23" t="s">
        <v>237</v>
      </c>
    </row>
    <row r="10" spans="1:8" x14ac:dyDescent="0.3">
      <c r="A10" s="23" t="s">
        <v>172</v>
      </c>
      <c r="B10" s="1"/>
    </row>
    <row r="11" spans="1:8" x14ac:dyDescent="0.3">
      <c r="A11" s="23" t="s">
        <v>174</v>
      </c>
      <c r="B11" s="45">
        <v>1.4436287E-3</v>
      </c>
      <c r="C11" s="1" t="s">
        <v>238</v>
      </c>
    </row>
    <row r="12" spans="1:8" x14ac:dyDescent="0.3">
      <c r="A12" s="23" t="s">
        <v>175</v>
      </c>
      <c r="C12" s="1" t="s">
        <v>239</v>
      </c>
    </row>
    <row r="13" spans="1:8" x14ac:dyDescent="0.3">
      <c r="A13" s="1" t="s">
        <v>259</v>
      </c>
      <c r="B13" s="47">
        <f>AVERAGE(B31:B32)</f>
        <v>23.71</v>
      </c>
    </row>
    <row r="14" spans="1:8" x14ac:dyDescent="0.3">
      <c r="A14" s="35" t="s">
        <v>187</v>
      </c>
    </row>
    <row r="15" spans="1:8" x14ac:dyDescent="0.3">
      <c r="A15" s="35" t="s">
        <v>188</v>
      </c>
      <c r="B15" s="1"/>
    </row>
    <row r="16" spans="1:8" x14ac:dyDescent="0.3">
      <c r="A16" s="1" t="s">
        <v>189</v>
      </c>
      <c r="H16" s="14"/>
    </row>
    <row r="17" spans="1:18" x14ac:dyDescent="0.3">
      <c r="A17" s="36" t="s">
        <v>212</v>
      </c>
      <c r="I17" s="1"/>
    </row>
    <row r="18" spans="1:18" x14ac:dyDescent="0.3">
      <c r="A18" s="13" t="s">
        <v>112</v>
      </c>
      <c r="B18" s="15"/>
      <c r="C18" s="1"/>
      <c r="D18" s="1"/>
      <c r="E18" s="1"/>
      <c r="F18" s="1"/>
      <c r="G18" s="1"/>
      <c r="H18" s="14"/>
      <c r="I18" s="1"/>
    </row>
    <row r="19" spans="1:18" x14ac:dyDescent="0.3">
      <c r="A19" s="37" t="s">
        <v>213</v>
      </c>
      <c r="C19" s="1"/>
      <c r="D19" s="1"/>
      <c r="E19" s="1"/>
      <c r="F19" s="1"/>
      <c r="G19" s="1"/>
      <c r="I19" s="27"/>
    </row>
    <row r="20" spans="1:18" x14ac:dyDescent="0.3">
      <c r="A20" s="38" t="s">
        <v>214</v>
      </c>
      <c r="B20" s="1"/>
      <c r="C20" s="1"/>
      <c r="D20" s="1"/>
      <c r="E20" s="1"/>
      <c r="F20" s="1"/>
      <c r="G20" s="1"/>
      <c r="H20" s="14"/>
      <c r="I20" s="1"/>
    </row>
    <row r="21" spans="1:18" x14ac:dyDescent="0.3">
      <c r="A21" s="14" t="s">
        <v>215</v>
      </c>
      <c r="C21" s="1"/>
      <c r="D21" s="1"/>
      <c r="E21" s="1"/>
      <c r="F21" s="1"/>
      <c r="G21" s="1"/>
      <c r="H21" s="1"/>
      <c r="I21" s="27"/>
    </row>
    <row r="22" spans="1:18" x14ac:dyDescent="0.3">
      <c r="A22" s="14" t="s">
        <v>216</v>
      </c>
      <c r="B22" s="1"/>
      <c r="C22" s="1"/>
      <c r="D22" s="1"/>
      <c r="E22" s="1"/>
      <c r="F22" s="1"/>
      <c r="G22" s="1"/>
      <c r="H22" s="1"/>
      <c r="I22" s="1"/>
      <c r="J22" s="27"/>
      <c r="K22" s="27"/>
    </row>
    <row r="23" spans="1:18" x14ac:dyDescent="0.3">
      <c r="A23" s="14" t="s">
        <v>217</v>
      </c>
      <c r="B23" s="1"/>
      <c r="C23" s="1"/>
      <c r="D23" s="1"/>
      <c r="E23" s="1"/>
      <c r="F23" s="27"/>
      <c r="G23" s="1"/>
      <c r="H23" s="13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x14ac:dyDescent="0.3">
      <c r="A24" s="1" t="s">
        <v>250</v>
      </c>
      <c r="B24" s="46">
        <f>AVERAGE(B34:B35)</f>
        <v>1.1238051543E-4</v>
      </c>
      <c r="C24" s="1" t="s">
        <v>251</v>
      </c>
      <c r="D24" s="1"/>
      <c r="E24" s="1"/>
      <c r="F24" s="27"/>
      <c r="G24" s="1"/>
      <c r="H24" s="27"/>
      <c r="I24" s="27"/>
      <c r="J24" s="27"/>
      <c r="K24" s="27"/>
      <c r="L24" s="27"/>
      <c r="M24" s="27"/>
      <c r="N24" s="27"/>
      <c r="O24" s="27"/>
      <c r="P24" s="27"/>
      <c r="R24" s="27"/>
    </row>
    <row r="25" spans="1:18" x14ac:dyDescent="0.3">
      <c r="A25" s="14" t="s">
        <v>241</v>
      </c>
      <c r="B25" s="45">
        <v>4.3430260999999998E-2</v>
      </c>
      <c r="C25" s="1" t="s">
        <v>240</v>
      </c>
      <c r="D25" s="1"/>
      <c r="E25" s="1"/>
      <c r="F25" s="1"/>
      <c r="G25" s="1"/>
      <c r="H25" s="27"/>
      <c r="I25" s="27"/>
      <c r="J25" s="27"/>
      <c r="M25" s="27"/>
      <c r="O25" s="27"/>
      <c r="R25" s="27"/>
    </row>
    <row r="26" spans="1:18" x14ac:dyDescent="0.3">
      <c r="A26" s="23" t="s">
        <v>243</v>
      </c>
      <c r="B26" s="46">
        <v>3.89501685E-2</v>
      </c>
      <c r="C26" s="1" t="s">
        <v>242</v>
      </c>
      <c r="D26" s="1"/>
      <c r="E26" s="1"/>
      <c r="F26" s="1"/>
      <c r="G26" s="27"/>
      <c r="H26" s="27"/>
      <c r="I26" s="27"/>
      <c r="J26" s="27"/>
      <c r="K26" s="27"/>
      <c r="L26" s="27"/>
      <c r="M26" s="27"/>
      <c r="O26" s="27"/>
      <c r="R26" s="27"/>
    </row>
    <row r="27" spans="1:18" x14ac:dyDescent="0.3">
      <c r="A27" s="14" t="s">
        <v>245</v>
      </c>
      <c r="B27" s="45">
        <v>1.2778477E-2</v>
      </c>
      <c r="C27" s="1" t="s">
        <v>244</v>
      </c>
      <c r="D27" s="1"/>
      <c r="E27" s="1"/>
      <c r="F27" s="27"/>
      <c r="G27" s="1"/>
      <c r="H27" s="27"/>
      <c r="I27" s="27"/>
      <c r="J27" s="27"/>
      <c r="K27" s="27"/>
      <c r="L27" s="27"/>
      <c r="M27" s="27"/>
      <c r="N27" s="27"/>
      <c r="O27" s="27"/>
      <c r="P27" s="27"/>
      <c r="R27" s="27"/>
    </row>
    <row r="28" spans="1:18" x14ac:dyDescent="0.3">
      <c r="A28" s="1" t="s">
        <v>252</v>
      </c>
      <c r="B28" s="45">
        <v>4.2857777999999999E-2</v>
      </c>
      <c r="C28" s="1" t="s">
        <v>253</v>
      </c>
      <c r="D28" s="1"/>
      <c r="E28" s="1"/>
      <c r="F28" s="27"/>
      <c r="G28" s="1"/>
      <c r="H28" s="27"/>
      <c r="I28" s="27"/>
      <c r="J28" s="27"/>
      <c r="K28" s="27"/>
      <c r="L28" s="27"/>
      <c r="M28" s="27"/>
      <c r="O28" s="27"/>
      <c r="P28" s="27"/>
      <c r="Q28" s="27"/>
      <c r="R28" s="27"/>
    </row>
    <row r="29" spans="1:18" x14ac:dyDescent="0.3">
      <c r="A29" s="1" t="s">
        <v>258</v>
      </c>
      <c r="B29" s="46">
        <f>(B36+B37)/2</f>
        <v>4.3234267712000007E-2</v>
      </c>
      <c r="C29" s="1"/>
      <c r="D29" s="1"/>
      <c r="E29" s="1"/>
      <c r="F29" s="1"/>
      <c r="G29" s="1"/>
      <c r="H29" s="1"/>
      <c r="I29" s="27"/>
      <c r="J29" s="27"/>
      <c r="K29" s="27"/>
      <c r="L29" s="27"/>
      <c r="M29" s="27"/>
    </row>
    <row r="30" spans="1:18" x14ac:dyDescent="0.3">
      <c r="A30" s="33" t="s">
        <v>260</v>
      </c>
      <c r="B30" s="45">
        <v>3.0481087000000001E-3</v>
      </c>
      <c r="C30" s="27" t="s">
        <v>278</v>
      </c>
      <c r="E30" s="1"/>
      <c r="F30" s="1"/>
      <c r="G30" s="1"/>
      <c r="H30" s="1"/>
      <c r="I30" s="27"/>
      <c r="J30" s="27"/>
      <c r="K30" s="27"/>
      <c r="L30" s="27"/>
      <c r="M30" s="27"/>
    </row>
    <row r="31" spans="1:18" x14ac:dyDescent="0.3">
      <c r="A31" s="1" t="s">
        <v>297</v>
      </c>
      <c r="B31" s="5">
        <v>21.49</v>
      </c>
      <c r="C31" s="1" t="s">
        <v>299</v>
      </c>
      <c r="E31" s="1"/>
      <c r="F31" s="1"/>
      <c r="G31" s="1"/>
      <c r="H31" s="1"/>
      <c r="I31" s="27"/>
      <c r="J31" s="27"/>
      <c r="K31" s="27"/>
      <c r="L31" s="27"/>
      <c r="M31" s="27"/>
    </row>
    <row r="32" spans="1:18" x14ac:dyDescent="0.3">
      <c r="A32" s="1" t="s">
        <v>298</v>
      </c>
      <c r="B32" s="5">
        <v>25.93</v>
      </c>
      <c r="C32" s="1" t="s">
        <v>300</v>
      </c>
      <c r="E32" s="1"/>
      <c r="F32" s="1"/>
      <c r="G32" s="1"/>
      <c r="H32" s="1"/>
      <c r="I32" s="27"/>
      <c r="J32" s="27"/>
      <c r="K32" s="27"/>
      <c r="L32" s="27"/>
      <c r="M32" s="27"/>
    </row>
    <row r="33" spans="1:18" x14ac:dyDescent="0.3">
      <c r="A33" s="14" t="s">
        <v>190</v>
      </c>
      <c r="B33" s="15"/>
      <c r="C33" s="1"/>
      <c r="D33" s="1"/>
      <c r="E33" s="1"/>
      <c r="F33" s="27"/>
      <c r="G33" s="1"/>
      <c r="H33" s="27"/>
      <c r="I33" s="27"/>
      <c r="J33" s="27"/>
    </row>
    <row r="34" spans="1:18" x14ac:dyDescent="0.3">
      <c r="A34" s="1" t="s">
        <v>247</v>
      </c>
      <c r="B34" s="45">
        <v>0</v>
      </c>
      <c r="C34" s="1" t="s">
        <v>246</v>
      </c>
      <c r="D34" s="1"/>
      <c r="E34" s="1"/>
      <c r="F34" s="27"/>
      <c r="G34" s="1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x14ac:dyDescent="0.3">
      <c r="A35" s="1" t="s">
        <v>249</v>
      </c>
      <c r="B35" s="45">
        <v>2.2476103085999999E-4</v>
      </c>
      <c r="C35" s="1" t="s">
        <v>248</v>
      </c>
      <c r="D35" s="1"/>
      <c r="E35" s="1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x14ac:dyDescent="0.3">
      <c r="A36" s="1" t="s">
        <v>255</v>
      </c>
      <c r="B36" s="45">
        <v>4.4156570944000002E-2</v>
      </c>
      <c r="C36" s="1" t="s">
        <v>254</v>
      </c>
      <c r="D36" s="1"/>
      <c r="E36" s="1"/>
      <c r="F36" s="27"/>
      <c r="G36" s="27"/>
      <c r="H36" s="27"/>
      <c r="I36" s="27"/>
      <c r="J36" s="27"/>
      <c r="K36" s="27"/>
      <c r="L36" s="27"/>
      <c r="M36" s="27"/>
    </row>
    <row r="37" spans="1:18" x14ac:dyDescent="0.3">
      <c r="A37" s="1" t="s">
        <v>256</v>
      </c>
      <c r="B37" s="45">
        <v>4.2311964480000006E-2</v>
      </c>
      <c r="C37" s="23" t="s">
        <v>257</v>
      </c>
      <c r="D37" s="1"/>
      <c r="E37" s="1"/>
      <c r="F37" s="1"/>
      <c r="G37" s="27"/>
      <c r="H37" s="27"/>
      <c r="I37" s="27"/>
      <c r="J37" s="27"/>
      <c r="K37" s="27"/>
      <c r="L37" s="27"/>
      <c r="M37" s="27"/>
    </row>
    <row r="38" spans="1:18" x14ac:dyDescent="0.3">
      <c r="A38" s="1"/>
      <c r="B38" s="1"/>
    </row>
    <row r="39" spans="1:18" x14ac:dyDescent="0.3">
      <c r="A39" s="1"/>
      <c r="B39" s="1"/>
      <c r="C39" s="1"/>
      <c r="D39" s="1"/>
      <c r="E39" s="1"/>
      <c r="F39" s="1"/>
      <c r="G39" s="27"/>
      <c r="H39" s="27"/>
      <c r="I39" s="27"/>
      <c r="J39" s="27"/>
      <c r="K39" s="27"/>
      <c r="L39" s="27"/>
      <c r="M39" s="27"/>
    </row>
    <row r="40" spans="1:18" x14ac:dyDescent="0.3">
      <c r="A40" s="1"/>
      <c r="B40" s="1"/>
      <c r="C40" s="1"/>
      <c r="D40" s="1"/>
      <c r="E40" s="1"/>
      <c r="F40" s="1"/>
      <c r="G40" s="27"/>
      <c r="H40" s="27"/>
      <c r="I40" s="27"/>
      <c r="J40" s="27"/>
      <c r="K40" s="27"/>
      <c r="L40" s="27"/>
      <c r="M40" s="27"/>
    </row>
    <row r="41" spans="1:18" x14ac:dyDescent="0.3">
      <c r="A41" s="1"/>
      <c r="B41" s="1"/>
      <c r="C41" s="1"/>
      <c r="D41" s="1"/>
      <c r="E41" s="1"/>
      <c r="F41" s="1"/>
      <c r="G41" s="27"/>
      <c r="H41" s="27"/>
      <c r="I41" s="27"/>
      <c r="J41" s="27"/>
      <c r="K41" s="27"/>
      <c r="L41" s="27"/>
      <c r="M41" s="27"/>
    </row>
    <row r="42" spans="1:18" x14ac:dyDescent="0.3">
      <c r="A42" s="39"/>
      <c r="G42" s="27"/>
      <c r="H42" s="27"/>
      <c r="I42" s="27"/>
    </row>
    <row r="43" spans="1:18" x14ac:dyDescent="0.3">
      <c r="A43" s="39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18" x14ac:dyDescent="0.3">
      <c r="A44" s="39"/>
      <c r="E44" s="27"/>
      <c r="F44" s="27"/>
      <c r="G44" s="27"/>
      <c r="L44" s="27"/>
      <c r="M44" s="27"/>
      <c r="R44" s="27"/>
    </row>
    <row r="45" spans="1:18" x14ac:dyDescent="0.3">
      <c r="A45" s="1"/>
      <c r="D45" s="27"/>
      <c r="E45" s="27"/>
      <c r="F45" s="27"/>
      <c r="H45" s="27"/>
      <c r="R45" s="27"/>
    </row>
    <row r="46" spans="1:18" x14ac:dyDescent="0.3">
      <c r="A46" s="39"/>
      <c r="E46" s="27"/>
      <c r="F46" s="27"/>
      <c r="H46" s="27"/>
      <c r="I46" s="27"/>
      <c r="J46" s="27"/>
      <c r="L46" s="27"/>
      <c r="Q46" s="27"/>
      <c r="R46" s="27"/>
    </row>
    <row r="47" spans="1:18" x14ac:dyDescent="0.3">
      <c r="A47" s="40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P47" s="27"/>
      <c r="Q47" s="27"/>
      <c r="R47" s="27"/>
    </row>
    <row r="48" spans="1:18" x14ac:dyDescent="0.3">
      <c r="A48" s="40"/>
      <c r="D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1:18" x14ac:dyDescent="0.3">
      <c r="A49" s="41"/>
      <c r="D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1:18" x14ac:dyDescent="0.3">
      <c r="A50" s="38"/>
      <c r="D50" s="27"/>
      <c r="F50" s="27"/>
      <c r="G50" s="27"/>
      <c r="I50" s="27"/>
      <c r="J50" s="27"/>
      <c r="L50" s="27"/>
      <c r="M50" s="27"/>
      <c r="N50" s="27"/>
      <c r="P50" s="27"/>
      <c r="Q50" s="27"/>
      <c r="R50" s="27"/>
    </row>
    <row r="51" spans="1:18" x14ac:dyDescent="0.3">
      <c r="A51" s="38"/>
      <c r="D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8" x14ac:dyDescent="0.3">
      <c r="A52" s="3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R52" s="27"/>
    </row>
    <row r="53" spans="1:18" x14ac:dyDescent="0.3">
      <c r="A53" s="38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spans="1:18" x14ac:dyDescent="0.3">
      <c r="A54" s="38"/>
      <c r="D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spans="1:18" x14ac:dyDescent="0.3">
      <c r="A55" s="38"/>
      <c r="D55" s="27"/>
      <c r="E55" s="27"/>
      <c r="F55" s="27"/>
      <c r="G55" s="27"/>
      <c r="H55" s="27"/>
      <c r="I55" s="27"/>
      <c r="J55" s="27"/>
      <c r="K55" s="27"/>
      <c r="L55" s="27"/>
      <c r="O55" s="27"/>
    </row>
    <row r="56" spans="1:18" x14ac:dyDescent="0.3">
      <c r="A56" s="38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8" x14ac:dyDescent="0.3">
      <c r="A57" s="38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8" x14ac:dyDescent="0.3">
      <c r="A58" s="42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1:18" x14ac:dyDescent="0.3"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1:18" x14ac:dyDescent="0.3">
      <c r="E60" s="27"/>
      <c r="F60" s="27"/>
      <c r="G60" s="27"/>
      <c r="H60" s="27"/>
      <c r="I60" s="27"/>
      <c r="J60" s="27"/>
      <c r="K60" s="27"/>
      <c r="L60" s="27"/>
      <c r="O60" s="27"/>
    </row>
    <row r="61" spans="1:18" x14ac:dyDescent="0.3">
      <c r="E61" s="27"/>
    </row>
    <row r="62" spans="1:18" x14ac:dyDescent="0.3">
      <c r="E62" s="27"/>
    </row>
  </sheetData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76CD-FCEF-4A89-BC6A-3ECCA442CA37}">
  <dimension ref="A1:R62"/>
  <sheetViews>
    <sheetView topLeftCell="A7" zoomScale="80" zoomScaleNormal="80" workbookViewId="0">
      <selection activeCell="B34" sqref="B34:B37"/>
    </sheetView>
  </sheetViews>
  <sheetFormatPr defaultColWidth="8.88671875" defaultRowHeight="14.4" x14ac:dyDescent="0.3"/>
  <cols>
    <col min="1" max="1" width="55.6640625" style="23" customWidth="1"/>
    <col min="2" max="2" width="17.33203125" style="23" customWidth="1"/>
    <col min="3" max="7" width="8.88671875" style="23"/>
    <col min="8" max="8" width="17.5546875" style="23" customWidth="1"/>
    <col min="9" max="16384" width="8.88671875" style="23"/>
  </cols>
  <sheetData>
    <row r="1" spans="1:8" x14ac:dyDescent="0.3">
      <c r="A1" s="23" t="s">
        <v>180</v>
      </c>
      <c r="B1" s="1" t="s">
        <v>55</v>
      </c>
    </row>
    <row r="2" spans="1:8" x14ac:dyDescent="0.3">
      <c r="A2" s="23" t="s">
        <v>158</v>
      </c>
      <c r="B2" s="47">
        <v>14.7846124</v>
      </c>
      <c r="C2" s="1" t="s">
        <v>236</v>
      </c>
    </row>
    <row r="3" spans="1:8" x14ac:dyDescent="0.3">
      <c r="A3" s="23" t="s">
        <v>159</v>
      </c>
      <c r="B3" s="45">
        <v>0.52996171599999997</v>
      </c>
      <c r="D3" s="23">
        <v>1.5566515999999999</v>
      </c>
    </row>
    <row r="4" spans="1:8" x14ac:dyDescent="0.3">
      <c r="A4" s="23" t="s">
        <v>166</v>
      </c>
      <c r="B4" s="47">
        <v>0</v>
      </c>
      <c r="D4" s="1">
        <v>3.9563888000000002E-3</v>
      </c>
      <c r="E4" s="23" t="s">
        <v>232</v>
      </c>
    </row>
    <row r="5" spans="1:8" x14ac:dyDescent="0.3">
      <c r="A5" s="23" t="s">
        <v>167</v>
      </c>
      <c r="B5" s="45">
        <v>0</v>
      </c>
      <c r="D5" s="1">
        <v>9.5325891000000006E-3</v>
      </c>
      <c r="E5" s="1" t="s">
        <v>233</v>
      </c>
    </row>
    <row r="6" spans="1:8" x14ac:dyDescent="0.3">
      <c r="A6" s="23" t="s">
        <v>169</v>
      </c>
      <c r="B6" s="45">
        <v>0.18915021000000001</v>
      </c>
      <c r="D6" s="27">
        <v>0.39331895</v>
      </c>
      <c r="E6" s="23" t="s">
        <v>234</v>
      </c>
    </row>
    <row r="7" spans="1:8" x14ac:dyDescent="0.3">
      <c r="A7" s="23" t="s">
        <v>168</v>
      </c>
      <c r="B7" s="47">
        <v>1.0492615999999999</v>
      </c>
      <c r="D7" s="1" t="s">
        <v>235</v>
      </c>
    </row>
    <row r="8" spans="1:8" x14ac:dyDescent="0.3">
      <c r="A8" s="23" t="s">
        <v>170</v>
      </c>
      <c r="B8" s="45">
        <v>0.52996171599999997</v>
      </c>
      <c r="C8" s="23" t="s">
        <v>219</v>
      </c>
    </row>
    <row r="9" spans="1:8" x14ac:dyDescent="0.3">
      <c r="A9" s="23" t="s">
        <v>171</v>
      </c>
      <c r="B9" s="45">
        <v>0.73140041200000006</v>
      </c>
      <c r="C9" s="23" t="s">
        <v>237</v>
      </c>
    </row>
    <row r="10" spans="1:8" x14ac:dyDescent="0.3">
      <c r="A10" s="23" t="s">
        <v>172</v>
      </c>
      <c r="B10" s="45"/>
    </row>
    <row r="11" spans="1:8" x14ac:dyDescent="0.3">
      <c r="A11" s="23" t="s">
        <v>174</v>
      </c>
      <c r="B11" s="45">
        <v>2.0382523999999999E-2</v>
      </c>
      <c r="C11" s="1" t="s">
        <v>238</v>
      </c>
    </row>
    <row r="12" spans="1:8" x14ac:dyDescent="0.3">
      <c r="A12" s="23" t="s">
        <v>175</v>
      </c>
      <c r="B12" s="47"/>
      <c r="C12" s="1" t="s">
        <v>239</v>
      </c>
    </row>
    <row r="13" spans="1:8" x14ac:dyDescent="0.3">
      <c r="A13" s="1" t="s">
        <v>259</v>
      </c>
      <c r="B13" s="47">
        <f>AVERAGE(B31:B32)</f>
        <v>43.58</v>
      </c>
    </row>
    <row r="14" spans="1:8" x14ac:dyDescent="0.3">
      <c r="A14" s="35" t="s">
        <v>187</v>
      </c>
    </row>
    <row r="15" spans="1:8" x14ac:dyDescent="0.3">
      <c r="A15" s="35" t="s">
        <v>188</v>
      </c>
      <c r="B15" s="1"/>
    </row>
    <row r="16" spans="1:8" x14ac:dyDescent="0.3">
      <c r="A16" s="1" t="s">
        <v>189</v>
      </c>
      <c r="H16" s="14"/>
    </row>
    <row r="17" spans="1:18" x14ac:dyDescent="0.3">
      <c r="A17" s="36" t="s">
        <v>212</v>
      </c>
      <c r="I17" s="1"/>
    </row>
    <row r="18" spans="1:18" x14ac:dyDescent="0.3">
      <c r="A18" s="13" t="s">
        <v>112</v>
      </c>
      <c r="B18" s="15"/>
      <c r="C18" s="1"/>
      <c r="D18" s="1"/>
      <c r="E18" s="1"/>
      <c r="F18" s="1"/>
      <c r="G18" s="1"/>
      <c r="H18" s="14"/>
      <c r="I18" s="1"/>
    </row>
    <row r="19" spans="1:18" x14ac:dyDescent="0.3">
      <c r="A19" s="37" t="s">
        <v>213</v>
      </c>
      <c r="C19" s="1"/>
      <c r="D19" s="1"/>
      <c r="E19" s="1"/>
      <c r="F19" s="1"/>
      <c r="G19" s="1"/>
      <c r="I19" s="27"/>
    </row>
    <row r="20" spans="1:18" x14ac:dyDescent="0.3">
      <c r="A20" s="38" t="s">
        <v>214</v>
      </c>
      <c r="B20" s="1"/>
      <c r="C20" s="1"/>
      <c r="D20" s="1"/>
      <c r="E20" s="1"/>
      <c r="F20" s="1"/>
      <c r="G20" s="1"/>
      <c r="H20" s="14"/>
      <c r="I20" s="1"/>
    </row>
    <row r="21" spans="1:18" x14ac:dyDescent="0.3">
      <c r="A21" s="14" t="s">
        <v>215</v>
      </c>
      <c r="C21" s="1"/>
      <c r="D21" s="1"/>
      <c r="E21" s="1"/>
      <c r="F21" s="1"/>
      <c r="G21" s="1"/>
      <c r="H21" s="1"/>
      <c r="I21" s="27"/>
    </row>
    <row r="22" spans="1:18" x14ac:dyDescent="0.3">
      <c r="A22" s="14" t="s">
        <v>216</v>
      </c>
      <c r="B22" s="1"/>
      <c r="C22" s="1"/>
      <c r="D22" s="1"/>
      <c r="E22" s="1"/>
      <c r="F22" s="1"/>
      <c r="G22" s="1"/>
      <c r="H22" s="1"/>
      <c r="I22" s="1"/>
      <c r="J22" s="27"/>
      <c r="K22" s="27"/>
    </row>
    <row r="23" spans="1:18" x14ac:dyDescent="0.3">
      <c r="A23" s="14" t="s">
        <v>217</v>
      </c>
      <c r="B23" s="1"/>
      <c r="C23" s="1"/>
      <c r="D23" s="1"/>
      <c r="E23" s="1"/>
      <c r="F23" s="27"/>
      <c r="G23" s="1"/>
      <c r="H23" s="13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x14ac:dyDescent="0.3">
      <c r="A24" s="1" t="s">
        <v>250</v>
      </c>
      <c r="B24" s="46">
        <f>AVERAGE(B34:B35)</f>
        <v>4.7626063376024999E-2</v>
      </c>
      <c r="C24" s="1" t="s">
        <v>251</v>
      </c>
      <c r="D24" s="1"/>
      <c r="E24" s="1"/>
      <c r="F24" s="27"/>
      <c r="G24" s="1"/>
      <c r="H24" s="27"/>
      <c r="I24" s="27"/>
      <c r="J24" s="27"/>
      <c r="K24" s="27"/>
      <c r="L24" s="27"/>
      <c r="M24" s="27"/>
      <c r="N24" s="27"/>
      <c r="O24" s="27"/>
      <c r="P24" s="27"/>
      <c r="R24" s="27"/>
    </row>
    <row r="25" spans="1:18" x14ac:dyDescent="0.3">
      <c r="A25" s="14" t="s">
        <v>241</v>
      </c>
      <c r="B25" s="45">
        <v>8.5955796000000001E-2</v>
      </c>
      <c r="C25" s="1" t="s">
        <v>240</v>
      </c>
      <c r="D25" s="1"/>
      <c r="E25" s="1"/>
      <c r="F25" s="1"/>
      <c r="G25" s="1"/>
      <c r="H25" s="27"/>
      <c r="I25" s="27"/>
      <c r="J25" s="27"/>
      <c r="M25" s="27"/>
      <c r="O25" s="27"/>
      <c r="R25" s="27"/>
    </row>
    <row r="26" spans="1:18" x14ac:dyDescent="0.3">
      <c r="A26" s="23" t="s">
        <v>243</v>
      </c>
      <c r="B26" s="46">
        <v>3.5055151650000001E-3</v>
      </c>
      <c r="C26" s="1" t="s">
        <v>242</v>
      </c>
      <c r="D26" s="1"/>
      <c r="E26" s="1"/>
      <c r="F26" s="1"/>
      <c r="G26" s="27"/>
      <c r="H26" s="27"/>
      <c r="I26" s="27"/>
      <c r="J26" s="27"/>
      <c r="K26" s="27"/>
      <c r="L26" s="27"/>
      <c r="M26" s="27"/>
      <c r="O26" s="27"/>
      <c r="R26" s="27"/>
    </row>
    <row r="27" spans="1:18" x14ac:dyDescent="0.3">
      <c r="A27" s="14" t="s">
        <v>245</v>
      </c>
      <c r="B27" s="45">
        <v>6.0091575000000001E-2</v>
      </c>
      <c r="C27" s="1" t="s">
        <v>244</v>
      </c>
      <c r="D27" s="1"/>
      <c r="E27" s="1"/>
      <c r="F27" s="27"/>
      <c r="G27" s="1"/>
      <c r="H27" s="27"/>
      <c r="I27" s="27"/>
      <c r="J27" s="27"/>
      <c r="K27" s="27"/>
      <c r="L27" s="27"/>
      <c r="M27" s="27"/>
      <c r="N27" s="27"/>
      <c r="O27" s="27"/>
      <c r="P27" s="27"/>
      <c r="R27" s="27"/>
    </row>
    <row r="28" spans="1:18" x14ac:dyDescent="0.3">
      <c r="A28" s="1" t="s">
        <v>252</v>
      </c>
      <c r="B28" s="45">
        <v>5.6848180999999998E-2</v>
      </c>
      <c r="C28" s="1" t="s">
        <v>253</v>
      </c>
      <c r="D28" s="1"/>
      <c r="E28" s="1"/>
      <c r="F28" s="27"/>
      <c r="G28" s="1"/>
      <c r="H28" s="27"/>
      <c r="I28" s="27"/>
      <c r="J28" s="27"/>
      <c r="K28" s="27"/>
      <c r="L28" s="27"/>
      <c r="M28" s="27"/>
      <c r="O28" s="27"/>
      <c r="P28" s="27"/>
      <c r="Q28" s="27"/>
      <c r="R28" s="27"/>
    </row>
    <row r="29" spans="1:18" x14ac:dyDescent="0.3">
      <c r="A29" s="1" t="s">
        <v>258</v>
      </c>
      <c r="B29" s="27">
        <f>(B36+B37)/2</f>
        <v>5.6062131077000005E-2</v>
      </c>
      <c r="C29" s="1"/>
      <c r="D29" s="1"/>
      <c r="E29" s="1"/>
      <c r="F29" s="1"/>
      <c r="G29" s="1"/>
      <c r="H29" s="1"/>
      <c r="I29" s="27"/>
      <c r="J29" s="27"/>
      <c r="K29" s="27"/>
      <c r="L29" s="27"/>
      <c r="M29" s="27"/>
    </row>
    <row r="30" spans="1:18" x14ac:dyDescent="0.3">
      <c r="A30" s="33" t="s">
        <v>260</v>
      </c>
      <c r="B30" s="45">
        <v>2.2483365000000002E-2</v>
      </c>
      <c r="C30" s="27" t="s">
        <v>278</v>
      </c>
      <c r="E30" s="1"/>
      <c r="F30" s="1"/>
      <c r="G30" s="1"/>
      <c r="H30" s="1"/>
      <c r="I30" s="27"/>
      <c r="J30" s="27"/>
      <c r="K30" s="27"/>
      <c r="L30" s="27"/>
      <c r="M30" s="27"/>
    </row>
    <row r="31" spans="1:18" x14ac:dyDescent="0.3">
      <c r="A31" s="1" t="s">
        <v>297</v>
      </c>
      <c r="B31" s="5">
        <v>37.299999999999997</v>
      </c>
      <c r="C31" s="1" t="s">
        <v>299</v>
      </c>
      <c r="E31" s="1"/>
      <c r="F31" s="1"/>
      <c r="G31" s="1"/>
      <c r="H31" s="1"/>
      <c r="I31" s="27"/>
      <c r="J31" s="27"/>
      <c r="K31" s="27"/>
      <c r="L31" s="27"/>
      <c r="M31" s="27"/>
    </row>
    <row r="32" spans="1:18" x14ac:dyDescent="0.3">
      <c r="A32" s="1" t="s">
        <v>298</v>
      </c>
      <c r="B32" s="5">
        <v>49.86</v>
      </c>
      <c r="C32" s="1" t="s">
        <v>300</v>
      </c>
      <c r="E32" s="1"/>
      <c r="F32" s="1"/>
      <c r="G32" s="1"/>
      <c r="H32" s="1"/>
      <c r="I32" s="27"/>
      <c r="J32" s="27"/>
      <c r="K32" s="27"/>
      <c r="L32" s="27"/>
      <c r="M32" s="27"/>
    </row>
    <row r="33" spans="1:18" x14ac:dyDescent="0.3">
      <c r="A33" s="14" t="s">
        <v>190</v>
      </c>
      <c r="B33" s="15"/>
      <c r="C33" s="1"/>
      <c r="D33" s="1"/>
      <c r="E33" s="1"/>
      <c r="F33" s="27"/>
      <c r="G33" s="1"/>
      <c r="H33" s="27"/>
      <c r="I33" s="27"/>
      <c r="J33" s="27"/>
    </row>
    <row r="34" spans="1:18" x14ac:dyDescent="0.3">
      <c r="A34" s="1" t="s">
        <v>247</v>
      </c>
      <c r="B34" s="45">
        <v>3.8390072872049999E-2</v>
      </c>
      <c r="C34" s="1" t="s">
        <v>246</v>
      </c>
      <c r="D34" s="1"/>
      <c r="E34" s="1"/>
      <c r="F34" s="27"/>
      <c r="G34" s="1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x14ac:dyDescent="0.3">
      <c r="A35" s="1" t="s">
        <v>249</v>
      </c>
      <c r="B35" s="45">
        <v>5.6862053879999992E-2</v>
      </c>
      <c r="C35" s="1" t="s">
        <v>248</v>
      </c>
      <c r="D35" s="1"/>
      <c r="E35" s="1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x14ac:dyDescent="0.3">
      <c r="A36" s="1" t="s">
        <v>255</v>
      </c>
      <c r="B36" s="45">
        <v>5.1931360654000003E-2</v>
      </c>
      <c r="C36" s="1" t="s">
        <v>254</v>
      </c>
      <c r="D36" s="1"/>
      <c r="E36" s="1"/>
      <c r="F36" s="27"/>
      <c r="G36" s="27"/>
      <c r="H36" s="27"/>
      <c r="I36" s="27"/>
      <c r="J36" s="27"/>
      <c r="K36" s="27"/>
      <c r="L36" s="27"/>
      <c r="M36" s="27"/>
    </row>
    <row r="37" spans="1:18" x14ac:dyDescent="0.3">
      <c r="A37" s="1" t="s">
        <v>256</v>
      </c>
      <c r="B37" s="45">
        <v>6.0192901500000007E-2</v>
      </c>
      <c r="C37" s="23" t="s">
        <v>257</v>
      </c>
      <c r="D37" s="1"/>
      <c r="E37" s="1"/>
      <c r="F37" s="1"/>
      <c r="G37" s="27"/>
      <c r="H37" s="27"/>
      <c r="I37" s="27"/>
      <c r="J37" s="27"/>
      <c r="K37" s="27"/>
      <c r="L37" s="27"/>
      <c r="M37" s="27"/>
    </row>
    <row r="38" spans="1:18" x14ac:dyDescent="0.3">
      <c r="A38" s="1"/>
      <c r="B38" s="1"/>
    </row>
    <row r="39" spans="1:18" x14ac:dyDescent="0.3">
      <c r="A39" s="1"/>
      <c r="B39" s="1"/>
      <c r="C39" s="1"/>
      <c r="D39" s="1"/>
      <c r="E39" s="1"/>
      <c r="F39" s="1"/>
      <c r="G39" s="27"/>
      <c r="H39" s="27"/>
      <c r="I39" s="27"/>
      <c r="J39" s="27"/>
      <c r="K39" s="27"/>
      <c r="L39" s="27"/>
      <c r="M39" s="27"/>
    </row>
    <row r="40" spans="1:18" x14ac:dyDescent="0.3">
      <c r="A40" s="1"/>
      <c r="B40" s="1"/>
      <c r="C40" s="1"/>
      <c r="D40" s="1"/>
      <c r="E40" s="1"/>
      <c r="F40" s="1"/>
      <c r="G40" s="27"/>
      <c r="H40" s="27"/>
      <c r="I40" s="27"/>
      <c r="J40" s="27"/>
      <c r="K40" s="27"/>
      <c r="L40" s="27"/>
      <c r="M40" s="27"/>
    </row>
    <row r="41" spans="1:18" x14ac:dyDescent="0.3">
      <c r="A41" s="1"/>
      <c r="B41" s="1"/>
      <c r="C41" s="1"/>
      <c r="D41" s="1"/>
      <c r="E41" s="1"/>
      <c r="F41" s="1"/>
      <c r="G41" s="27"/>
      <c r="H41" s="27"/>
      <c r="I41" s="27"/>
      <c r="J41" s="27"/>
      <c r="K41" s="27"/>
      <c r="L41" s="27"/>
      <c r="M41" s="27"/>
    </row>
    <row r="42" spans="1:18" x14ac:dyDescent="0.3">
      <c r="A42" s="39"/>
      <c r="G42" s="27"/>
      <c r="H42" s="27"/>
      <c r="I42" s="27"/>
    </row>
    <row r="43" spans="1:18" x14ac:dyDescent="0.3">
      <c r="A43" s="39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18" x14ac:dyDescent="0.3">
      <c r="A44" s="39"/>
      <c r="E44" s="27"/>
      <c r="F44" s="27"/>
      <c r="G44" s="27"/>
      <c r="L44" s="27"/>
      <c r="M44" s="27"/>
      <c r="R44" s="27"/>
    </row>
    <row r="45" spans="1:18" x14ac:dyDescent="0.3">
      <c r="A45" s="1"/>
      <c r="D45" s="27"/>
      <c r="E45" s="27"/>
      <c r="F45" s="27"/>
      <c r="H45" s="27"/>
      <c r="R45" s="27"/>
    </row>
    <row r="46" spans="1:18" x14ac:dyDescent="0.3">
      <c r="A46" s="39"/>
      <c r="E46" s="27"/>
      <c r="F46" s="27"/>
      <c r="H46" s="27"/>
      <c r="I46" s="27"/>
      <c r="J46" s="27"/>
      <c r="L46" s="27"/>
      <c r="Q46" s="27"/>
      <c r="R46" s="27"/>
    </row>
    <row r="47" spans="1:18" x14ac:dyDescent="0.3">
      <c r="A47" s="40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P47" s="27"/>
      <c r="Q47" s="27"/>
      <c r="R47" s="27"/>
    </row>
    <row r="48" spans="1:18" x14ac:dyDescent="0.3">
      <c r="A48" s="40"/>
      <c r="D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1:18" x14ac:dyDescent="0.3">
      <c r="A49" s="41"/>
      <c r="D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1:18" x14ac:dyDescent="0.3">
      <c r="A50" s="38"/>
      <c r="D50" s="27"/>
      <c r="F50" s="27"/>
      <c r="G50" s="27"/>
      <c r="I50" s="27"/>
      <c r="J50" s="27"/>
      <c r="L50" s="27"/>
      <c r="M50" s="27"/>
      <c r="N50" s="27"/>
      <c r="P50" s="27"/>
      <c r="Q50" s="27"/>
      <c r="R50" s="27"/>
    </row>
    <row r="51" spans="1:18" x14ac:dyDescent="0.3">
      <c r="A51" s="38"/>
      <c r="D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8" x14ac:dyDescent="0.3">
      <c r="A52" s="3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R52" s="27"/>
    </row>
    <row r="53" spans="1:18" x14ac:dyDescent="0.3">
      <c r="A53" s="38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spans="1:18" x14ac:dyDescent="0.3">
      <c r="A54" s="38"/>
      <c r="D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spans="1:18" x14ac:dyDescent="0.3">
      <c r="A55" s="38"/>
      <c r="D55" s="27"/>
      <c r="E55" s="27"/>
      <c r="F55" s="27"/>
      <c r="G55" s="27"/>
      <c r="H55" s="27"/>
      <c r="I55" s="27"/>
      <c r="J55" s="27"/>
      <c r="K55" s="27"/>
      <c r="L55" s="27"/>
      <c r="O55" s="27"/>
    </row>
    <row r="56" spans="1:18" x14ac:dyDescent="0.3">
      <c r="A56" s="38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8" x14ac:dyDescent="0.3">
      <c r="A57" s="38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8" x14ac:dyDescent="0.3">
      <c r="A58" s="42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1:18" x14ac:dyDescent="0.3"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1:18" x14ac:dyDescent="0.3">
      <c r="E60" s="27"/>
      <c r="F60" s="27"/>
      <c r="G60" s="27"/>
      <c r="H60" s="27"/>
      <c r="I60" s="27"/>
      <c r="J60" s="27"/>
      <c r="K60" s="27"/>
      <c r="L60" s="27"/>
      <c r="O60" s="27"/>
    </row>
    <row r="61" spans="1:18" x14ac:dyDescent="0.3">
      <c r="E61" s="27"/>
    </row>
    <row r="62" spans="1:18" x14ac:dyDescent="0.3">
      <c r="E62" s="27"/>
    </row>
  </sheetData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2C4F-23F4-4941-95BE-2F4506FE7DD1}">
  <dimension ref="A1:J104"/>
  <sheetViews>
    <sheetView workbookViewId="0">
      <pane ySplit="1" topLeftCell="A59" activePane="bottomLeft" state="frozen"/>
      <selection activeCell="A8" sqref="A8"/>
      <selection pane="bottomLeft" activeCell="B78" sqref="B78:G81"/>
    </sheetView>
  </sheetViews>
  <sheetFormatPr defaultColWidth="9.109375" defaultRowHeight="14.4" x14ac:dyDescent="0.3"/>
  <cols>
    <col min="1" max="1" width="33.33203125" style="23" customWidth="1"/>
    <col min="2" max="2" width="21.6640625" style="23" customWidth="1"/>
    <col min="3" max="3" width="19.44140625" style="23" customWidth="1"/>
    <col min="4" max="4" width="17.44140625" style="23" customWidth="1"/>
    <col min="5" max="5" width="18" style="23" customWidth="1"/>
    <col min="6" max="6" width="16.6640625" style="23" customWidth="1"/>
    <col min="7" max="8" width="16.88671875" style="23" customWidth="1"/>
    <col min="9" max="10" width="9.109375" style="23"/>
    <col min="11" max="16384" width="9.109375" style="1"/>
  </cols>
  <sheetData>
    <row r="1" spans="1:10" x14ac:dyDescent="0.3">
      <c r="A1" s="23" t="s">
        <v>180</v>
      </c>
      <c r="B1" s="23" t="s">
        <v>161</v>
      </c>
      <c r="C1" s="23" t="s">
        <v>162</v>
      </c>
      <c r="D1" s="23" t="s">
        <v>163</v>
      </c>
      <c r="E1" s="23" t="s">
        <v>54</v>
      </c>
      <c r="F1" s="23" t="s">
        <v>164</v>
      </c>
      <c r="G1" s="23" t="s">
        <v>165</v>
      </c>
      <c r="H1" s="23" t="s">
        <v>209</v>
      </c>
      <c r="I1" s="23" t="s">
        <v>148</v>
      </c>
      <c r="J1" s="23" t="s">
        <v>52</v>
      </c>
    </row>
    <row r="2" spans="1:10" x14ac:dyDescent="0.3">
      <c r="A2" s="23" t="s">
        <v>158</v>
      </c>
      <c r="B2" s="45">
        <v>1080.13591</v>
      </c>
      <c r="C2" s="45">
        <v>91.014149000000003</v>
      </c>
      <c r="D2" s="45">
        <v>1.77851512E-3</v>
      </c>
      <c r="E2" s="45">
        <v>3.0044135999999999</v>
      </c>
      <c r="F2" s="45">
        <v>5.7961819000000006</v>
      </c>
      <c r="G2" s="45">
        <v>22.993158300000001</v>
      </c>
      <c r="H2" s="47"/>
      <c r="I2" s="23" t="s">
        <v>115</v>
      </c>
      <c r="J2" s="23" t="s">
        <v>230</v>
      </c>
    </row>
    <row r="3" spans="1:10" x14ac:dyDescent="0.3">
      <c r="A3" s="24" t="s">
        <v>159</v>
      </c>
      <c r="B3" s="45">
        <v>13.619748750000001</v>
      </c>
      <c r="C3" s="45">
        <v>0.46967732699999998</v>
      </c>
      <c r="D3" s="45">
        <v>5.5205584E-6</v>
      </c>
      <c r="E3" s="45">
        <v>7.3096266999999993E-2</v>
      </c>
      <c r="F3" s="45">
        <v>3.00556737E-2</v>
      </c>
      <c r="G3" s="45">
        <v>0.12867475759999999</v>
      </c>
      <c r="H3" s="47"/>
      <c r="I3" s="23" t="s">
        <v>114</v>
      </c>
      <c r="J3" s="23" t="s">
        <v>230</v>
      </c>
    </row>
    <row r="4" spans="1:10" x14ac:dyDescent="0.3">
      <c r="A4" s="24"/>
      <c r="D4" s="27"/>
    </row>
    <row r="5" spans="1:10" x14ac:dyDescent="0.3">
      <c r="A5" s="24"/>
      <c r="B5" s="44"/>
      <c r="C5" s="44"/>
      <c r="D5" s="44"/>
      <c r="E5" s="44"/>
      <c r="F5" s="44"/>
      <c r="G5" s="44"/>
      <c r="H5" s="44"/>
    </row>
    <row r="6" spans="1:10" x14ac:dyDescent="0.3">
      <c r="A6" s="23" t="s">
        <v>166</v>
      </c>
      <c r="B6" s="45">
        <v>5.2745096999999998E-2</v>
      </c>
      <c r="C6" s="45">
        <v>9.8270687999999998E-3</v>
      </c>
      <c r="D6" s="46">
        <v>4.7026751999999999E-7</v>
      </c>
      <c r="E6" s="45">
        <v>2.6378653000000001E-4</v>
      </c>
      <c r="F6" s="45">
        <v>6.3194645000000003E-4</v>
      </c>
      <c r="G6" s="45">
        <v>9.2494129000000001E-4</v>
      </c>
      <c r="H6" s="1"/>
      <c r="I6" s="23" t="s">
        <v>114</v>
      </c>
      <c r="J6" s="1" t="s">
        <v>232</v>
      </c>
    </row>
    <row r="7" spans="1:10" x14ac:dyDescent="0.3">
      <c r="A7" s="23" t="s">
        <v>167</v>
      </c>
      <c r="B7" s="45">
        <v>0.12194381999999999</v>
      </c>
      <c r="C7" s="45">
        <v>3.1781822000000001E-2</v>
      </c>
      <c r="D7" s="46">
        <v>9.2614711000000002E-7</v>
      </c>
      <c r="E7" s="48">
        <v>6.6513494999999995E-4</v>
      </c>
      <c r="F7" s="45">
        <v>2.0423753E-3</v>
      </c>
      <c r="G7" s="45">
        <v>2.9167077E-3</v>
      </c>
      <c r="H7" s="1"/>
      <c r="I7" s="23" t="s">
        <v>114</v>
      </c>
      <c r="J7" s="1" t="s">
        <v>233</v>
      </c>
    </row>
    <row r="8" spans="1:10" x14ac:dyDescent="0.3">
      <c r="A8" s="23" t="s">
        <v>169</v>
      </c>
      <c r="B8" s="45">
        <v>1.8967423999999999</v>
      </c>
      <c r="C8" s="45">
        <v>0.21623016</v>
      </c>
      <c r="D8" s="45">
        <v>2.2997911E-4</v>
      </c>
      <c r="E8" s="45">
        <v>0.11806392</v>
      </c>
      <c r="F8" s="45">
        <v>1.3541029E-2</v>
      </c>
      <c r="G8" s="45">
        <v>1.7158E-2</v>
      </c>
      <c r="I8" s="23" t="s">
        <v>114</v>
      </c>
      <c r="J8" s="1" t="s">
        <v>234</v>
      </c>
    </row>
    <row r="9" spans="1:10" x14ac:dyDescent="0.3">
      <c r="D9" s="27"/>
      <c r="J9" s="1"/>
    </row>
    <row r="10" spans="1:10" x14ac:dyDescent="0.3">
      <c r="B10" s="44"/>
      <c r="C10" s="44"/>
      <c r="D10" s="44"/>
      <c r="E10" s="44"/>
      <c r="F10" s="44"/>
      <c r="G10" s="44"/>
      <c r="H10" s="44"/>
      <c r="J10" s="1"/>
    </row>
    <row r="11" spans="1:10" x14ac:dyDescent="0.3">
      <c r="A11" s="23" t="s">
        <v>168</v>
      </c>
      <c r="B11" s="45">
        <v>1.7333992</v>
      </c>
      <c r="C11" s="45">
        <v>0.41757628000000002</v>
      </c>
      <c r="D11" s="46">
        <v>8.4831065999999995E-6</v>
      </c>
      <c r="E11" s="45">
        <v>0.5219819</v>
      </c>
      <c r="F11" s="45">
        <v>4.1718861000000001E-3</v>
      </c>
      <c r="G11" s="45">
        <v>0.42754344</v>
      </c>
      <c r="I11" s="23" t="s">
        <v>114</v>
      </c>
      <c r="J11" s="1" t="s">
        <v>235</v>
      </c>
    </row>
    <row r="12" spans="1:10" x14ac:dyDescent="0.3">
      <c r="D12" s="27"/>
      <c r="E12" s="27"/>
      <c r="J12" s="1"/>
    </row>
    <row r="13" spans="1:10" x14ac:dyDescent="0.3">
      <c r="B13" s="44"/>
      <c r="C13" s="44"/>
      <c r="D13" s="44"/>
      <c r="E13" s="44"/>
      <c r="F13" s="44"/>
      <c r="G13" s="44"/>
      <c r="H13" s="44"/>
      <c r="J13" s="1"/>
    </row>
    <row r="14" spans="1:10" x14ac:dyDescent="0.3">
      <c r="A14" s="24" t="s">
        <v>170</v>
      </c>
      <c r="B14" s="45">
        <v>13.619748750000001</v>
      </c>
      <c r="C14" s="45">
        <v>0.46967732699999998</v>
      </c>
      <c r="D14" s="45">
        <v>5.5205584E-6</v>
      </c>
      <c r="E14" s="45">
        <v>7.3096266999999993E-2</v>
      </c>
      <c r="F14" s="45">
        <v>3.00556737E-2</v>
      </c>
      <c r="G14" s="45">
        <v>0.12867475759999999</v>
      </c>
      <c r="I14" s="23" t="s">
        <v>114</v>
      </c>
      <c r="J14" s="1" t="s">
        <v>219</v>
      </c>
    </row>
    <row r="15" spans="1:10" x14ac:dyDescent="0.3">
      <c r="A15" s="24"/>
      <c r="B15" s="27"/>
      <c r="C15" s="27"/>
      <c r="D15" s="27"/>
      <c r="E15" s="27"/>
      <c r="J15" s="1"/>
    </row>
    <row r="16" spans="1:10" x14ac:dyDescent="0.3">
      <c r="A16" s="24"/>
      <c r="B16" s="27"/>
      <c r="C16" s="27"/>
      <c r="D16" s="27"/>
      <c r="E16" s="27"/>
      <c r="J16" s="1"/>
    </row>
    <row r="17" spans="1:10" x14ac:dyDescent="0.3">
      <c r="A17" s="23" t="s">
        <v>171</v>
      </c>
      <c r="B17" s="45">
        <v>3.4467468800000001</v>
      </c>
      <c r="C17" s="45">
        <v>0.276476271</v>
      </c>
      <c r="D17" s="45">
        <v>7.6893259000000006E-6</v>
      </c>
      <c r="E17" s="45">
        <v>3.1884693700000001E-2</v>
      </c>
      <c r="F17" s="45">
        <v>1.7583032799999999E-2</v>
      </c>
      <c r="G17" s="45">
        <v>8.030353920000001E-2</v>
      </c>
      <c r="H17" s="1"/>
      <c r="I17" s="23" t="s">
        <v>114</v>
      </c>
      <c r="J17" s="1" t="s">
        <v>237</v>
      </c>
    </row>
    <row r="18" spans="1:10" x14ac:dyDescent="0.3">
      <c r="D18" s="27"/>
      <c r="E18" s="27"/>
      <c r="H18" s="1"/>
      <c r="J18" s="1"/>
    </row>
    <row r="19" spans="1:10" x14ac:dyDescent="0.3">
      <c r="B19" s="44"/>
      <c r="C19" s="44"/>
      <c r="D19" s="44"/>
      <c r="E19" s="44"/>
      <c r="F19" s="44"/>
      <c r="G19" s="44"/>
      <c r="H19" s="1"/>
      <c r="J19" s="1"/>
    </row>
    <row r="20" spans="1:10" x14ac:dyDescent="0.3">
      <c r="A20" s="23" t="s">
        <v>374</v>
      </c>
      <c r="B20" s="22"/>
      <c r="C20" s="22"/>
      <c r="D20" s="22"/>
      <c r="E20" s="22"/>
      <c r="F20" s="22"/>
      <c r="G20" s="22"/>
      <c r="H20" s="22"/>
      <c r="I20" s="23" t="s">
        <v>114</v>
      </c>
      <c r="J20" s="23" t="s">
        <v>173</v>
      </c>
    </row>
    <row r="21" spans="1:10" x14ac:dyDescent="0.3">
      <c r="B21" s="22"/>
      <c r="C21" s="22"/>
      <c r="D21" s="22"/>
      <c r="E21" s="22"/>
      <c r="F21" s="22"/>
      <c r="G21" s="22"/>
      <c r="H21" s="22"/>
    </row>
    <row r="22" spans="1:10" x14ac:dyDescent="0.3">
      <c r="B22" s="22"/>
      <c r="C22" s="22"/>
      <c r="D22" s="22"/>
      <c r="E22" s="22"/>
      <c r="F22" s="22"/>
      <c r="G22" s="22"/>
      <c r="H22" s="22"/>
    </row>
    <row r="23" spans="1:10" x14ac:dyDescent="0.3">
      <c r="A23" s="23" t="s">
        <v>174</v>
      </c>
      <c r="B23" s="45">
        <v>3.2641838000000001</v>
      </c>
      <c r="C23" s="45">
        <v>0.24114049000000001</v>
      </c>
      <c r="D23" s="46">
        <v>2.9635578000000001E-6</v>
      </c>
      <c r="E23" s="45">
        <v>8.3244197000000002E-3</v>
      </c>
      <c r="F23" s="45">
        <v>1.5320492E-2</v>
      </c>
      <c r="G23" s="45">
        <v>7.0720978000000004E-2</v>
      </c>
      <c r="I23" s="23" t="s">
        <v>114</v>
      </c>
      <c r="J23" s="27" t="s">
        <v>238</v>
      </c>
    </row>
    <row r="24" spans="1:10" x14ac:dyDescent="0.3">
      <c r="D24" s="27"/>
      <c r="J24" s="27"/>
    </row>
    <row r="25" spans="1:10" x14ac:dyDescent="0.3">
      <c r="B25" s="44"/>
      <c r="C25" s="44"/>
      <c r="D25" s="44"/>
      <c r="E25" s="44"/>
      <c r="F25" s="44"/>
      <c r="G25" s="44"/>
      <c r="H25" s="44"/>
      <c r="J25" s="27"/>
    </row>
    <row r="26" spans="1:10" x14ac:dyDescent="0.3">
      <c r="A26" s="23" t="s">
        <v>175</v>
      </c>
      <c r="B26" s="1"/>
      <c r="C26" s="1"/>
      <c r="D26" s="27"/>
      <c r="E26" s="27"/>
      <c r="F26" s="43"/>
      <c r="G26" s="1"/>
      <c r="H26" s="1"/>
      <c r="I26" s="23" t="s">
        <v>220</v>
      </c>
      <c r="J26" s="27" t="s">
        <v>239</v>
      </c>
    </row>
    <row r="27" spans="1:10" x14ac:dyDescent="0.3">
      <c r="H27" s="1"/>
      <c r="J27" s="27"/>
    </row>
    <row r="28" spans="1:10" x14ac:dyDescent="0.3">
      <c r="B28" s="44"/>
      <c r="C28" s="44"/>
      <c r="D28" s="44"/>
      <c r="E28" s="44"/>
      <c r="F28" s="44"/>
      <c r="G28" s="44"/>
      <c r="H28" s="1"/>
      <c r="J28" s="27"/>
    </row>
    <row r="29" spans="1:10" x14ac:dyDescent="0.3">
      <c r="A29" s="1" t="s">
        <v>259</v>
      </c>
      <c r="B29" s="49">
        <f>AVERAGE(B73:B74)</f>
        <v>331.03744175418132</v>
      </c>
      <c r="C29" s="49">
        <f t="shared" ref="C29:G29" si="0">AVERAGE(C73:C74)</f>
        <v>30.264217482324348</v>
      </c>
      <c r="D29" s="49">
        <f t="shared" si="0"/>
        <v>0</v>
      </c>
      <c r="E29" s="49">
        <f t="shared" si="0"/>
        <v>8.1616030444779303E-2</v>
      </c>
      <c r="F29" s="49">
        <f t="shared" si="0"/>
        <v>0.51003467310691253</v>
      </c>
      <c r="G29" s="49">
        <f t="shared" si="0"/>
        <v>0.80527094167346402</v>
      </c>
      <c r="H29" s="22"/>
      <c r="I29" s="23" t="s">
        <v>115</v>
      </c>
    </row>
    <row r="30" spans="1:10" x14ac:dyDescent="0.3">
      <c r="A30" s="35" t="s">
        <v>187</v>
      </c>
      <c r="B30" s="22"/>
      <c r="C30" s="22"/>
      <c r="D30" s="22"/>
      <c r="E30" s="22"/>
      <c r="F30" s="22"/>
      <c r="G30" s="22"/>
      <c r="H30" s="22"/>
    </row>
    <row r="31" spans="1:10" x14ac:dyDescent="0.3">
      <c r="A31" s="35" t="s">
        <v>188</v>
      </c>
      <c r="B31" s="22"/>
      <c r="C31" s="22"/>
      <c r="D31" s="22"/>
      <c r="E31" s="22"/>
      <c r="F31" s="22"/>
      <c r="G31" s="22"/>
      <c r="H31" s="22"/>
      <c r="I31" s="23" t="s">
        <v>114</v>
      </c>
      <c r="J31" s="23" t="s">
        <v>211</v>
      </c>
    </row>
    <row r="32" spans="1:10" x14ac:dyDescent="0.3">
      <c r="A32" s="1" t="s">
        <v>189</v>
      </c>
      <c r="B32" s="22"/>
      <c r="C32" s="22"/>
      <c r="D32" s="22"/>
      <c r="E32" s="22"/>
      <c r="F32" s="22"/>
      <c r="G32" s="22"/>
      <c r="H32" s="22"/>
      <c r="I32" s="23" t="s">
        <v>114</v>
      </c>
    </row>
    <row r="33" spans="1:10" x14ac:dyDescent="0.3">
      <c r="A33" s="36" t="s">
        <v>212</v>
      </c>
      <c r="B33" s="22"/>
      <c r="C33" s="22"/>
      <c r="D33" s="22"/>
      <c r="E33" s="22"/>
      <c r="F33" s="22"/>
      <c r="G33" s="22"/>
      <c r="H33" s="22"/>
      <c r="I33" s="23" t="s">
        <v>114</v>
      </c>
      <c r="J33" s="23" t="s">
        <v>211</v>
      </c>
    </row>
    <row r="34" spans="1:10" x14ac:dyDescent="0.3">
      <c r="A34" s="13" t="s">
        <v>112</v>
      </c>
      <c r="B34" s="1"/>
      <c r="C34" s="1"/>
      <c r="D34" s="27"/>
      <c r="E34" s="27"/>
      <c r="F34" s="1"/>
      <c r="G34" s="1"/>
      <c r="I34" s="1" t="s">
        <v>114</v>
      </c>
      <c r="J34" s="1" t="s">
        <v>261</v>
      </c>
    </row>
    <row r="35" spans="1:10" x14ac:dyDescent="0.3">
      <c r="A35" s="13"/>
      <c r="D35" s="27"/>
      <c r="E35" s="27"/>
      <c r="I35" s="1"/>
      <c r="J35" s="1"/>
    </row>
    <row r="36" spans="1:10" x14ac:dyDescent="0.3">
      <c r="A36" s="13"/>
      <c r="B36" s="44"/>
      <c r="C36" s="44"/>
      <c r="D36" s="44"/>
      <c r="E36" s="44"/>
      <c r="F36" s="44"/>
      <c r="G36" s="44"/>
      <c r="H36" s="44"/>
      <c r="I36" s="1"/>
      <c r="J36" s="1"/>
    </row>
    <row r="37" spans="1:10" x14ac:dyDescent="0.3">
      <c r="A37" s="37" t="s">
        <v>213</v>
      </c>
      <c r="B37" s="22"/>
      <c r="C37" s="22"/>
      <c r="D37" s="22"/>
      <c r="E37" s="22"/>
      <c r="F37" s="22"/>
      <c r="G37" s="22"/>
      <c r="H37" s="22"/>
      <c r="I37" s="1" t="s">
        <v>114</v>
      </c>
      <c r="J37" s="1"/>
    </row>
    <row r="38" spans="1:10" x14ac:dyDescent="0.3">
      <c r="A38" s="38" t="s">
        <v>214</v>
      </c>
      <c r="B38" s="22"/>
      <c r="C38" s="22"/>
      <c r="D38" s="22"/>
      <c r="E38" s="22"/>
      <c r="F38" s="22"/>
      <c r="G38" s="22"/>
      <c r="H38" s="22"/>
      <c r="I38" s="1" t="s">
        <v>114</v>
      </c>
      <c r="J38" s="23" t="s">
        <v>221</v>
      </c>
    </row>
    <row r="39" spans="1:10" x14ac:dyDescent="0.3">
      <c r="A39" s="14" t="s">
        <v>215</v>
      </c>
      <c r="B39" s="22"/>
      <c r="C39" s="22"/>
      <c r="D39" s="22"/>
      <c r="E39" s="22"/>
      <c r="F39" s="22"/>
      <c r="G39" s="22"/>
      <c r="H39" s="22"/>
      <c r="I39" s="1" t="s">
        <v>114</v>
      </c>
      <c r="J39" s="23" t="s">
        <v>222</v>
      </c>
    </row>
    <row r="40" spans="1:10" x14ac:dyDescent="0.3">
      <c r="A40" s="14"/>
      <c r="D40" s="27"/>
      <c r="E40" s="27"/>
      <c r="H40" s="22"/>
      <c r="I40" s="1" t="s">
        <v>114</v>
      </c>
      <c r="J40" s="23" t="s">
        <v>414</v>
      </c>
    </row>
    <row r="41" spans="1:10" x14ac:dyDescent="0.3">
      <c r="A41" s="14" t="s">
        <v>216</v>
      </c>
      <c r="B41" s="22"/>
      <c r="C41" s="22"/>
      <c r="D41" s="22"/>
      <c r="E41" s="22"/>
      <c r="F41" s="22"/>
      <c r="G41" s="22"/>
      <c r="H41" s="22"/>
      <c r="I41" s="1" t="s">
        <v>114</v>
      </c>
      <c r="J41" s="1"/>
    </row>
    <row r="42" spans="1:10" x14ac:dyDescent="0.3">
      <c r="A42" s="14"/>
      <c r="B42" s="22"/>
      <c r="C42" s="22"/>
      <c r="D42" s="22"/>
      <c r="E42" s="22"/>
      <c r="F42" s="22"/>
      <c r="G42" s="22"/>
      <c r="H42" s="22"/>
      <c r="I42" s="1"/>
      <c r="J42" s="1"/>
    </row>
    <row r="43" spans="1:10" x14ac:dyDescent="0.3">
      <c r="A43" s="14"/>
      <c r="B43" s="22"/>
      <c r="C43" s="22"/>
      <c r="D43" s="22"/>
      <c r="E43" s="22"/>
      <c r="F43" s="22"/>
      <c r="G43" s="22"/>
      <c r="H43" s="22"/>
      <c r="I43" s="1"/>
      <c r="J43" s="1"/>
    </row>
    <row r="44" spans="1:10" x14ac:dyDescent="0.3">
      <c r="A44" s="14" t="s">
        <v>217</v>
      </c>
      <c r="B44" s="22"/>
      <c r="C44" s="22"/>
      <c r="D44" s="22"/>
      <c r="E44" s="22"/>
      <c r="F44" s="22"/>
      <c r="G44" s="22"/>
      <c r="H44" s="22"/>
      <c r="I44" s="1" t="s">
        <v>114</v>
      </c>
      <c r="J44" s="23" t="s">
        <v>223</v>
      </c>
    </row>
    <row r="45" spans="1:10" x14ac:dyDescent="0.3">
      <c r="A45" s="14"/>
      <c r="D45" s="27"/>
      <c r="E45" s="27"/>
      <c r="H45" s="22"/>
      <c r="I45" s="1" t="s">
        <v>114</v>
      </c>
      <c r="J45" s="23" t="s">
        <v>413</v>
      </c>
    </row>
    <row r="46" spans="1:10" x14ac:dyDescent="0.3">
      <c r="A46" s="14"/>
      <c r="D46" s="27"/>
      <c r="E46" s="27"/>
      <c r="H46" s="22"/>
      <c r="I46" s="1"/>
    </row>
    <row r="47" spans="1:10" x14ac:dyDescent="0.3">
      <c r="A47" s="14"/>
      <c r="B47" s="44"/>
      <c r="C47" s="44"/>
      <c r="D47" s="44"/>
      <c r="E47" s="44"/>
      <c r="F47" s="44"/>
      <c r="G47" s="44"/>
      <c r="H47" s="22"/>
      <c r="I47" s="1"/>
    </row>
    <row r="48" spans="1:10" x14ac:dyDescent="0.3">
      <c r="A48" s="23" t="s">
        <v>250</v>
      </c>
      <c r="B48" s="46">
        <f>AVERAGE(B78:B79)</f>
        <v>4.0762280564650002</v>
      </c>
      <c r="C48" s="46">
        <f t="shared" ref="C48:G48" si="1">AVERAGE(C78:C79)</f>
        <v>0.42308254809950002</v>
      </c>
      <c r="D48" s="46">
        <f t="shared" si="1"/>
        <v>1.04464934558E-6</v>
      </c>
      <c r="E48" s="46">
        <f t="shared" si="1"/>
        <v>6.2066245802450002</v>
      </c>
      <c r="F48" s="46">
        <f t="shared" si="1"/>
        <v>2.8001146857699999E-2</v>
      </c>
      <c r="G48" s="46">
        <f t="shared" si="1"/>
        <v>0.1286384996678</v>
      </c>
      <c r="H48" s="27"/>
      <c r="I48" s="23" t="s">
        <v>114</v>
      </c>
      <c r="J48" s="1" t="s">
        <v>251</v>
      </c>
    </row>
    <row r="49" spans="1:10" x14ac:dyDescent="0.3">
      <c r="A49" s="34" t="s">
        <v>3</v>
      </c>
      <c r="B49" s="27"/>
      <c r="C49" s="27"/>
      <c r="D49" s="27"/>
      <c r="E49" s="27"/>
      <c r="F49" s="27"/>
      <c r="G49" s="27"/>
      <c r="H49" s="27"/>
      <c r="I49" s="1">
        <v>0.90110000000000001</v>
      </c>
      <c r="J49" s="1"/>
    </row>
    <row r="50" spans="1:10" x14ac:dyDescent="0.3">
      <c r="A50" s="34" t="s">
        <v>11</v>
      </c>
      <c r="D50" s="27"/>
      <c r="E50" s="27"/>
      <c r="H50" s="27"/>
      <c r="I50" s="1">
        <v>0.78600000000000003</v>
      </c>
      <c r="J50" s="1"/>
    </row>
    <row r="51" spans="1:10" x14ac:dyDescent="0.3">
      <c r="B51" s="27"/>
      <c r="C51" s="27"/>
      <c r="D51" s="27"/>
      <c r="E51" s="27"/>
      <c r="F51" s="27"/>
      <c r="G51" s="27"/>
      <c r="H51" s="27"/>
      <c r="J51" s="1"/>
    </row>
    <row r="52" spans="1:10" x14ac:dyDescent="0.3">
      <c r="B52" s="27"/>
      <c r="C52" s="27"/>
      <c r="D52" s="27"/>
      <c r="E52" s="27"/>
      <c r="F52" s="27"/>
      <c r="G52" s="27"/>
      <c r="H52" s="27"/>
      <c r="J52" s="1"/>
    </row>
    <row r="53" spans="1:10" x14ac:dyDescent="0.3">
      <c r="A53" s="14" t="s">
        <v>241</v>
      </c>
      <c r="B53" s="45">
        <v>69.813142999999997</v>
      </c>
      <c r="C53" s="45">
        <v>5.3088965000000004</v>
      </c>
      <c r="D53" s="45">
        <v>1.1263231E-4</v>
      </c>
      <c r="E53" s="45">
        <v>7.4532688</v>
      </c>
      <c r="F53" s="45">
        <v>0.17097934000000001</v>
      </c>
      <c r="G53" s="45">
        <v>0.61446630999999996</v>
      </c>
      <c r="H53" s="1"/>
      <c r="I53" s="23" t="s">
        <v>114</v>
      </c>
      <c r="J53" s="1" t="s">
        <v>240</v>
      </c>
    </row>
    <row r="54" spans="1:10" x14ac:dyDescent="0.3">
      <c r="A54" s="14"/>
      <c r="D54" s="27"/>
      <c r="E54" s="27"/>
      <c r="H54" s="1"/>
      <c r="J54" s="1"/>
    </row>
    <row r="55" spans="1:10" x14ac:dyDescent="0.3">
      <c r="A55" s="14"/>
      <c r="B55" s="44"/>
      <c r="C55" s="44"/>
      <c r="D55" s="44"/>
      <c r="E55" s="44"/>
      <c r="F55" s="44"/>
      <c r="G55" s="44"/>
      <c r="H55" s="1"/>
      <c r="J55" s="1"/>
    </row>
    <row r="56" spans="1:10" x14ac:dyDescent="0.3">
      <c r="A56" s="23" t="s">
        <v>243</v>
      </c>
      <c r="B56" s="45">
        <v>89.511984900000002</v>
      </c>
      <c r="C56" s="45">
        <v>5.7896820900000003</v>
      </c>
      <c r="D56" s="48">
        <v>4.7458129500000001E-6</v>
      </c>
      <c r="E56" s="45">
        <v>0.20090853</v>
      </c>
      <c r="F56" s="45">
        <v>0.15349380300000001</v>
      </c>
      <c r="G56" s="45">
        <v>0.39104074800000005</v>
      </c>
      <c r="H56" s="1"/>
      <c r="I56" s="23" t="s">
        <v>114</v>
      </c>
      <c r="J56" s="1" t="s">
        <v>242</v>
      </c>
    </row>
    <row r="57" spans="1:10" x14ac:dyDescent="0.3">
      <c r="C57" s="27"/>
      <c r="D57" s="27"/>
      <c r="H57" s="1"/>
      <c r="J57" s="1"/>
    </row>
    <row r="58" spans="1:10" x14ac:dyDescent="0.3">
      <c r="B58" s="44"/>
      <c r="C58" s="44"/>
      <c r="D58" s="44"/>
      <c r="E58" s="44"/>
      <c r="F58" s="44"/>
      <c r="G58" s="44"/>
      <c r="H58" s="1"/>
      <c r="J58" s="1"/>
    </row>
    <row r="59" spans="1:10" x14ac:dyDescent="0.3">
      <c r="A59" s="14" t="s">
        <v>245</v>
      </c>
      <c r="B59" s="45">
        <v>25.258724000000001</v>
      </c>
      <c r="C59" s="45">
        <v>0.45468997</v>
      </c>
      <c r="D59" s="46">
        <v>2.4654496000000002E-5</v>
      </c>
      <c r="E59" s="45">
        <v>1.2626228999999999E-2</v>
      </c>
      <c r="F59" s="45">
        <v>2.0585539999999999E-2</v>
      </c>
      <c r="G59" s="45">
        <v>3.5507634000000003E-2</v>
      </c>
      <c r="I59" s="23" t="s">
        <v>114</v>
      </c>
      <c r="J59" s="1" t="s">
        <v>244</v>
      </c>
    </row>
    <row r="60" spans="1:10" x14ac:dyDescent="0.3">
      <c r="A60" s="14"/>
      <c r="C60" s="27"/>
      <c r="D60" s="27"/>
      <c r="J60" s="1"/>
    </row>
    <row r="61" spans="1:10" x14ac:dyDescent="0.3">
      <c r="A61" s="14"/>
      <c r="B61" s="44"/>
      <c r="C61" s="44"/>
      <c r="D61" s="44"/>
      <c r="E61" s="44"/>
      <c r="F61" s="44"/>
      <c r="G61" s="44"/>
      <c r="J61" s="1"/>
    </row>
    <row r="62" spans="1:10" x14ac:dyDescent="0.3">
      <c r="A62" s="1" t="s">
        <v>252</v>
      </c>
      <c r="B62" s="45">
        <v>82.216545999999994</v>
      </c>
      <c r="C62" s="45">
        <v>3.3464649</v>
      </c>
      <c r="D62" s="46">
        <v>4.8444735999999999E-5</v>
      </c>
      <c r="E62" s="45">
        <v>0.1245174</v>
      </c>
      <c r="F62" s="45">
        <v>0.1351155</v>
      </c>
      <c r="G62" s="45">
        <v>0.27201832999999997</v>
      </c>
      <c r="H62" s="27"/>
      <c r="I62" s="1" t="s">
        <v>114</v>
      </c>
      <c r="J62" s="1" t="s">
        <v>253</v>
      </c>
    </row>
    <row r="63" spans="1:10" x14ac:dyDescent="0.3">
      <c r="A63" s="1"/>
      <c r="D63" s="27"/>
      <c r="E63" s="27"/>
      <c r="H63" s="27"/>
      <c r="I63" s="1"/>
      <c r="J63" s="1"/>
    </row>
    <row r="64" spans="1:10" x14ac:dyDescent="0.3">
      <c r="A64" s="1"/>
      <c r="B64" s="44"/>
      <c r="C64" s="44"/>
      <c r="D64" s="44"/>
      <c r="E64" s="44"/>
      <c r="F64" s="44"/>
      <c r="G64" s="44"/>
      <c r="H64" s="27"/>
      <c r="I64" s="1"/>
      <c r="J64" s="1"/>
    </row>
    <row r="65" spans="1:10" x14ac:dyDescent="0.3">
      <c r="A65" s="1" t="s">
        <v>258</v>
      </c>
      <c r="B65" s="45">
        <f>(B80+B81)/2</f>
        <v>11.122140034000001</v>
      </c>
      <c r="C65" s="45">
        <f t="shared" ref="C65:G65" si="2">(C80+C81)/2</f>
        <v>0.71992484013000002</v>
      </c>
      <c r="D65" s="45">
        <f t="shared" si="2"/>
        <v>1.5908778895000002E-6</v>
      </c>
      <c r="E65" s="45">
        <f t="shared" si="2"/>
        <v>8.9151673495000008</v>
      </c>
      <c r="F65" s="45">
        <f t="shared" si="2"/>
        <v>4.3531440456999998E-2</v>
      </c>
      <c r="G65" s="45">
        <f t="shared" si="2"/>
        <v>0.17460572103499999</v>
      </c>
      <c r="H65" s="1"/>
      <c r="I65" s="1" t="s">
        <v>114</v>
      </c>
      <c r="J65" s="1" t="s">
        <v>294</v>
      </c>
    </row>
    <row r="66" spans="1:10" x14ac:dyDescent="0.3">
      <c r="A66" s="1" t="s">
        <v>3</v>
      </c>
      <c r="D66" s="27"/>
      <c r="E66" s="27"/>
      <c r="H66" s="1"/>
      <c r="I66" s="1">
        <v>0.93</v>
      </c>
      <c r="J66" s="1"/>
    </row>
    <row r="67" spans="1:10" x14ac:dyDescent="0.3">
      <c r="A67" s="1" t="s">
        <v>11</v>
      </c>
      <c r="D67" s="27"/>
      <c r="E67" s="27"/>
      <c r="H67" s="1"/>
      <c r="I67" s="1">
        <v>0.89800000000000002</v>
      </c>
      <c r="J67" s="1"/>
    </row>
    <row r="68" spans="1:10" x14ac:dyDescent="0.3">
      <c r="B68" s="1"/>
      <c r="C68" s="1"/>
      <c r="D68" s="1"/>
      <c r="E68" s="1"/>
      <c r="F68" s="1"/>
      <c r="G68" s="1"/>
      <c r="H68" s="1"/>
      <c r="J68" s="1"/>
    </row>
    <row r="69" spans="1:10" x14ac:dyDescent="0.3">
      <c r="A69" s="1"/>
      <c r="B69" s="44"/>
      <c r="C69" s="44"/>
      <c r="D69" s="44"/>
      <c r="E69" s="44"/>
      <c r="F69" s="44"/>
      <c r="G69" s="44"/>
      <c r="H69" s="1"/>
      <c r="I69" s="1"/>
      <c r="J69" s="1"/>
    </row>
    <row r="70" spans="1:10" x14ac:dyDescent="0.3">
      <c r="A70" s="33" t="s">
        <v>260</v>
      </c>
      <c r="B70" s="45">
        <v>0.97240987000000001</v>
      </c>
      <c r="C70" s="45">
        <v>7.8821871000000002E-2</v>
      </c>
      <c r="D70" s="46">
        <v>1.3050718E-6</v>
      </c>
      <c r="E70" s="45">
        <v>3.0249843999999998E-3</v>
      </c>
      <c r="F70" s="45">
        <v>5.0265659000000001E-3</v>
      </c>
      <c r="G70" s="45">
        <v>1.6939294000000001E-2</v>
      </c>
      <c r="I70" s="1" t="s">
        <v>114</v>
      </c>
      <c r="J70" s="23" t="s">
        <v>278</v>
      </c>
    </row>
    <row r="71" spans="1:10" x14ac:dyDescent="0.3">
      <c r="A71" s="33"/>
      <c r="D71" s="27"/>
      <c r="E71" s="27"/>
      <c r="I71" s="1"/>
    </row>
    <row r="72" spans="1:10" x14ac:dyDescent="0.3">
      <c r="A72" s="33"/>
      <c r="B72" s="44"/>
      <c r="C72" s="44"/>
      <c r="D72" s="44"/>
      <c r="E72" s="44"/>
      <c r="F72" s="44"/>
      <c r="G72" s="44"/>
      <c r="I72" s="1"/>
    </row>
    <row r="73" spans="1:10" x14ac:dyDescent="0.3">
      <c r="A73" s="1" t="s">
        <v>297</v>
      </c>
      <c r="B73" s="45">
        <v>350.29887498710372</v>
      </c>
      <c r="C73" s="45">
        <v>50.1088070571451</v>
      </c>
      <c r="D73" s="45">
        <v>0</v>
      </c>
      <c r="E73" s="45">
        <v>7.0314535382294471E-2</v>
      </c>
      <c r="F73" s="45">
        <v>0.54896545611304304</v>
      </c>
      <c r="G73" s="45">
        <v>0.84168067269952773</v>
      </c>
      <c r="I73" s="23" t="s">
        <v>115</v>
      </c>
      <c r="J73" s="1" t="s">
        <v>295</v>
      </c>
    </row>
    <row r="74" spans="1:10" x14ac:dyDescent="0.3">
      <c r="A74" s="1" t="s">
        <v>298</v>
      </c>
      <c r="B74" s="45">
        <v>311.77600852125892</v>
      </c>
      <c r="C74" s="45">
        <v>10.419627907503594</v>
      </c>
      <c r="D74" s="45">
        <v>0</v>
      </c>
      <c r="E74" s="45">
        <v>9.291752550726412E-2</v>
      </c>
      <c r="F74" s="45">
        <v>0.47110389010078191</v>
      </c>
      <c r="G74" s="45">
        <v>0.76886121064740021</v>
      </c>
      <c r="I74" s="23" t="s">
        <v>115</v>
      </c>
      <c r="J74" s="1" t="s">
        <v>296</v>
      </c>
    </row>
    <row r="75" spans="1:10" x14ac:dyDescent="0.3">
      <c r="A75" s="13" t="s">
        <v>190</v>
      </c>
      <c r="I75" s="1"/>
      <c r="J75" s="1"/>
    </row>
    <row r="76" spans="1:10" x14ac:dyDescent="0.3">
      <c r="A76" s="23" t="s">
        <v>229</v>
      </c>
      <c r="B76" s="22"/>
      <c r="C76" s="22"/>
      <c r="D76" s="22"/>
      <c r="E76" s="22"/>
      <c r="F76" s="22"/>
      <c r="G76" s="22"/>
      <c r="H76" s="22"/>
    </row>
    <row r="77" spans="1:10" x14ac:dyDescent="0.3">
      <c r="A77" s="23" t="s">
        <v>231</v>
      </c>
      <c r="B77" s="22"/>
      <c r="C77" s="22"/>
      <c r="D77" s="22"/>
      <c r="E77" s="22"/>
      <c r="F77" s="22"/>
      <c r="G77" s="22"/>
      <c r="H77" s="22"/>
    </row>
    <row r="78" spans="1:10" x14ac:dyDescent="0.3">
      <c r="A78" s="1" t="s">
        <v>247</v>
      </c>
      <c r="B78" s="45">
        <v>3.4552375829300002</v>
      </c>
      <c r="C78" s="45">
        <v>0.43948060825899998</v>
      </c>
      <c r="D78" s="45">
        <v>1.1701825171599999E-6</v>
      </c>
      <c r="E78" s="45">
        <v>7.1994392830900003</v>
      </c>
      <c r="F78" s="45">
        <v>2.8309474831400002E-2</v>
      </c>
      <c r="G78" s="45">
        <v>4.8283097035599999E-2</v>
      </c>
      <c r="I78" s="1"/>
      <c r="J78" s="1"/>
    </row>
    <row r="79" spans="1:10" x14ac:dyDescent="0.3">
      <c r="A79" s="1" t="s">
        <v>249</v>
      </c>
      <c r="B79" s="45">
        <v>4.6972185300000007</v>
      </c>
      <c r="C79" s="45">
        <v>0.40668448794000006</v>
      </c>
      <c r="D79" s="45">
        <v>9.1911617399999993E-7</v>
      </c>
      <c r="E79" s="45">
        <v>5.2138098774000001</v>
      </c>
      <c r="F79" s="45">
        <v>2.7692818883999999E-2</v>
      </c>
      <c r="G79" s="45">
        <v>0.20899390230000001</v>
      </c>
      <c r="I79" s="1"/>
      <c r="J79" s="1"/>
    </row>
    <row r="80" spans="1:10" x14ac:dyDescent="0.3">
      <c r="A80" s="1" t="s">
        <v>255</v>
      </c>
      <c r="B80" s="45">
        <v>11.640945518000001</v>
      </c>
      <c r="C80" s="45">
        <v>0.71167570416000003</v>
      </c>
      <c r="D80" s="45">
        <v>1.5719507960000002E-6</v>
      </c>
      <c r="E80" s="45">
        <v>8.7270720140000009</v>
      </c>
      <c r="F80" s="45">
        <v>4.5000057854000006E-2</v>
      </c>
      <c r="G80" s="45">
        <v>0.25803353806000001</v>
      </c>
      <c r="I80" s="1"/>
      <c r="J80" s="1"/>
    </row>
    <row r="81" spans="1:10" x14ac:dyDescent="0.3">
      <c r="A81" s="1" t="s">
        <v>256</v>
      </c>
      <c r="B81" s="45">
        <v>10.60333455</v>
      </c>
      <c r="C81" s="45">
        <v>0.72817397610000012</v>
      </c>
      <c r="D81" s="45">
        <v>1.6098049830000002E-6</v>
      </c>
      <c r="E81" s="45">
        <v>9.1032626850000007</v>
      </c>
      <c r="F81" s="45">
        <v>4.2062823059999997E-2</v>
      </c>
      <c r="G81" s="45">
        <v>9.1177904010000005E-2</v>
      </c>
      <c r="I81" s="1"/>
      <c r="J81" s="1"/>
    </row>
    <row r="87" spans="1:10" x14ac:dyDescent="0.3">
      <c r="A87" s="1"/>
    </row>
    <row r="88" spans="1:10" x14ac:dyDescent="0.3">
      <c r="A88" s="39"/>
    </row>
    <row r="89" spans="1:10" x14ac:dyDescent="0.3">
      <c r="A89" s="39"/>
    </row>
    <row r="90" spans="1:10" x14ac:dyDescent="0.3">
      <c r="A90" s="39"/>
    </row>
    <row r="91" spans="1:10" x14ac:dyDescent="0.3">
      <c r="A91" s="1"/>
    </row>
    <row r="92" spans="1:10" x14ac:dyDescent="0.3">
      <c r="A92" s="39"/>
    </row>
    <row r="93" spans="1:10" x14ac:dyDescent="0.3">
      <c r="A93" s="40"/>
    </row>
    <row r="94" spans="1:10" x14ac:dyDescent="0.3">
      <c r="A94" s="40"/>
    </row>
    <row r="95" spans="1:10" x14ac:dyDescent="0.3">
      <c r="A95" s="41"/>
    </row>
    <row r="96" spans="1:10" x14ac:dyDescent="0.3">
      <c r="A96" s="38"/>
      <c r="I96" s="23" t="s">
        <v>416</v>
      </c>
      <c r="J96" s="23" t="s">
        <v>417</v>
      </c>
    </row>
    <row r="97" spans="1:10" x14ac:dyDescent="0.3">
      <c r="A97" s="38"/>
      <c r="H97" s="27"/>
      <c r="I97" s="23">
        <v>1.9797946</v>
      </c>
      <c r="J97" s="23">
        <v>9.8892943000000004E-3</v>
      </c>
    </row>
    <row r="98" spans="1:10" x14ac:dyDescent="0.3">
      <c r="A98" s="38"/>
      <c r="H98" s="27"/>
      <c r="I98" s="23">
        <v>1.5972332000000001E-3</v>
      </c>
      <c r="J98" s="23">
        <v>1.9410575999999999E-3</v>
      </c>
    </row>
    <row r="99" spans="1:10" x14ac:dyDescent="0.3">
      <c r="A99" s="38"/>
      <c r="D99" s="27"/>
      <c r="E99" s="27"/>
      <c r="F99" s="27"/>
      <c r="G99" s="27"/>
      <c r="H99" s="27"/>
      <c r="I99" s="27">
        <v>1.1492829E-6</v>
      </c>
      <c r="J99" s="27">
        <v>1.0049162999999999E-6</v>
      </c>
    </row>
    <row r="100" spans="1:10" x14ac:dyDescent="0.3">
      <c r="A100" s="38"/>
      <c r="D100" s="27"/>
      <c r="E100" s="27"/>
      <c r="F100" s="27"/>
      <c r="G100" s="27"/>
      <c r="H100" s="27"/>
      <c r="I100" s="27">
        <v>1.1499531E-4</v>
      </c>
      <c r="J100" s="23">
        <v>5.8340333000000003E-3</v>
      </c>
    </row>
    <row r="101" spans="1:10" x14ac:dyDescent="0.3">
      <c r="A101" s="38"/>
      <c r="F101" s="27"/>
      <c r="G101" s="27"/>
      <c r="H101" s="27"/>
      <c r="I101" s="27">
        <v>8.9883911999999995E-5</v>
      </c>
      <c r="J101" s="23">
        <v>1.2098686E-4</v>
      </c>
    </row>
    <row r="102" spans="1:10" x14ac:dyDescent="0.3">
      <c r="A102" s="38"/>
      <c r="F102" s="27"/>
      <c r="H102" s="27"/>
      <c r="I102" s="23">
        <v>2.8438325000000001E-4</v>
      </c>
      <c r="J102" s="23">
        <v>1.8062365999999999E-3</v>
      </c>
    </row>
    <row r="103" spans="1:10" x14ac:dyDescent="0.3">
      <c r="A103" s="38"/>
      <c r="F103" s="27"/>
    </row>
    <row r="104" spans="1:10" x14ac:dyDescent="0.3">
      <c r="A104" s="4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8BF-A0B1-4502-A7CB-236249785E7A}">
  <dimension ref="A1:J104"/>
  <sheetViews>
    <sheetView workbookViewId="0">
      <pane ySplit="1" topLeftCell="A62" activePane="bottomLeft" state="frozen"/>
      <selection activeCell="A8" sqref="A8"/>
      <selection pane="bottomLeft" activeCell="B78" sqref="B78:G81"/>
    </sheetView>
  </sheetViews>
  <sheetFormatPr defaultColWidth="9.109375" defaultRowHeight="14.4" x14ac:dyDescent="0.3"/>
  <cols>
    <col min="1" max="1" width="33.33203125" style="23" customWidth="1"/>
    <col min="2" max="2" width="21.6640625" style="23" customWidth="1"/>
    <col min="3" max="3" width="19.44140625" style="23" customWidth="1"/>
    <col min="4" max="4" width="17.44140625" style="23" customWidth="1"/>
    <col min="5" max="5" width="18" style="23" customWidth="1"/>
    <col min="6" max="6" width="16.6640625" style="23" customWidth="1"/>
    <col min="7" max="8" width="16.88671875" style="23" customWidth="1"/>
    <col min="9" max="10" width="9.109375" style="23"/>
    <col min="11" max="16384" width="9.109375" style="1"/>
  </cols>
  <sheetData>
    <row r="1" spans="1:10" x14ac:dyDescent="0.3">
      <c r="A1" s="23" t="s">
        <v>180</v>
      </c>
      <c r="B1" s="23" t="s">
        <v>161</v>
      </c>
      <c r="C1" s="23" t="s">
        <v>162</v>
      </c>
      <c r="D1" s="23" t="s">
        <v>163</v>
      </c>
      <c r="E1" s="23" t="s">
        <v>54</v>
      </c>
      <c r="F1" s="23" t="s">
        <v>164</v>
      </c>
      <c r="G1" s="23" t="s">
        <v>165</v>
      </c>
      <c r="H1" s="23" t="s">
        <v>209</v>
      </c>
      <c r="I1" s="23" t="s">
        <v>148</v>
      </c>
      <c r="J1" s="23" t="s">
        <v>52</v>
      </c>
    </row>
    <row r="2" spans="1:10" x14ac:dyDescent="0.3">
      <c r="A2" s="23" t="s">
        <v>158</v>
      </c>
      <c r="B2" s="45">
        <v>73.673638899999986</v>
      </c>
      <c r="C2" s="45">
        <v>5.2282523100000002</v>
      </c>
      <c r="D2" s="45">
        <v>1.4953343E-4</v>
      </c>
      <c r="E2" s="45">
        <v>0.1012737593</v>
      </c>
      <c r="F2" s="45">
        <v>0.19523431600000002</v>
      </c>
      <c r="G2" s="45">
        <v>1.9705064130000001</v>
      </c>
      <c r="I2" s="23" t="s">
        <v>115</v>
      </c>
      <c r="J2" s="23" t="s">
        <v>230</v>
      </c>
    </row>
    <row r="3" spans="1:10" x14ac:dyDescent="0.3">
      <c r="A3" s="24" t="s">
        <v>159</v>
      </c>
      <c r="B3" s="45">
        <v>0.21720852499999999</v>
      </c>
      <c r="C3" s="45">
        <v>2.5246860999999999E-2</v>
      </c>
      <c r="D3" s="45">
        <v>4.3605469999999999E-7</v>
      </c>
      <c r="E3" s="45">
        <v>5.2568449E-4</v>
      </c>
      <c r="F3" s="45">
        <v>1.61048066E-3</v>
      </c>
      <c r="G3" s="45">
        <v>2.4479417000000002E-3</v>
      </c>
      <c r="I3" s="23" t="s">
        <v>114</v>
      </c>
      <c r="J3" s="23" t="s">
        <v>230</v>
      </c>
    </row>
    <row r="4" spans="1:10" x14ac:dyDescent="0.3">
      <c r="A4" s="24"/>
      <c r="D4" s="27"/>
    </row>
    <row r="5" spans="1:10" x14ac:dyDescent="0.3">
      <c r="A5" s="24"/>
      <c r="B5" s="44"/>
      <c r="C5" s="44"/>
      <c r="D5" s="44"/>
      <c r="E5" s="44"/>
      <c r="F5" s="44"/>
      <c r="G5" s="44"/>
      <c r="H5" s="44"/>
    </row>
    <row r="6" spans="1:10" x14ac:dyDescent="0.3">
      <c r="A6" s="23" t="s">
        <v>166</v>
      </c>
      <c r="B6" s="45">
        <v>0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  <c r="H6" s="1"/>
      <c r="I6" s="23" t="s">
        <v>114</v>
      </c>
      <c r="J6" s="1" t="s">
        <v>232</v>
      </c>
    </row>
    <row r="7" spans="1:10" x14ac:dyDescent="0.3">
      <c r="A7" s="23" t="s">
        <v>167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1"/>
      <c r="I7" s="23" t="s">
        <v>114</v>
      </c>
      <c r="J7" s="1" t="s">
        <v>233</v>
      </c>
    </row>
    <row r="8" spans="1:10" x14ac:dyDescent="0.3">
      <c r="A8" s="23" t="s">
        <v>169</v>
      </c>
      <c r="B8" s="45">
        <v>0.95699210000000001</v>
      </c>
      <c r="C8" s="45">
        <v>3.0110924000000001E-2</v>
      </c>
      <c r="D8" s="46">
        <v>2.6180198E-6</v>
      </c>
      <c r="E8" s="45">
        <v>1.0363130999999999E-3</v>
      </c>
      <c r="F8" s="45">
        <v>1.8590852E-3</v>
      </c>
      <c r="G8" s="45">
        <v>3.4612778999999999E-3</v>
      </c>
      <c r="I8" s="23" t="s">
        <v>114</v>
      </c>
      <c r="J8" s="1" t="s">
        <v>234</v>
      </c>
    </row>
    <row r="9" spans="1:10" x14ac:dyDescent="0.3">
      <c r="D9" s="27"/>
      <c r="J9" s="1"/>
    </row>
    <row r="10" spans="1:10" x14ac:dyDescent="0.3">
      <c r="B10" s="44"/>
      <c r="C10" s="44"/>
      <c r="D10" s="44"/>
      <c r="E10" s="44"/>
      <c r="F10" s="44"/>
      <c r="G10" s="44"/>
      <c r="H10" s="44"/>
      <c r="J10" s="1"/>
    </row>
    <row r="11" spans="1:10" x14ac:dyDescent="0.3">
      <c r="A11" s="23" t="s">
        <v>168</v>
      </c>
      <c r="B11" s="45">
        <v>4.9570462000000003E-2</v>
      </c>
      <c r="C11" s="45">
        <v>1.6549304999999999E-3</v>
      </c>
      <c r="D11" s="46">
        <v>1.4187792E-7</v>
      </c>
      <c r="E11" s="46">
        <v>6.2581584E-5</v>
      </c>
      <c r="F11" s="45">
        <v>1.0043101E-4</v>
      </c>
      <c r="G11" s="45">
        <v>2.0447128999999999E-4</v>
      </c>
      <c r="I11" s="23" t="s">
        <v>114</v>
      </c>
      <c r="J11" s="1" t="s">
        <v>235</v>
      </c>
    </row>
    <row r="12" spans="1:10" x14ac:dyDescent="0.3">
      <c r="D12" s="27"/>
      <c r="E12" s="27"/>
      <c r="J12" s="1"/>
    </row>
    <row r="13" spans="1:10" x14ac:dyDescent="0.3">
      <c r="B13" s="44"/>
      <c r="C13" s="44"/>
      <c r="D13" s="44"/>
      <c r="E13" s="44"/>
      <c r="F13" s="44"/>
      <c r="G13" s="44"/>
      <c r="H13" s="44"/>
      <c r="J13" s="1"/>
    </row>
    <row r="14" spans="1:10" x14ac:dyDescent="0.3">
      <c r="A14" s="24" t="s">
        <v>170</v>
      </c>
      <c r="B14" s="45">
        <v>0.21720852499999999</v>
      </c>
      <c r="C14" s="45">
        <v>2.5246860999999999E-2</v>
      </c>
      <c r="D14" s="45">
        <v>4.3605469999999999E-7</v>
      </c>
      <c r="E14" s="45">
        <v>5.2568449E-4</v>
      </c>
      <c r="F14" s="45">
        <v>1.61048066E-3</v>
      </c>
      <c r="G14" s="45">
        <v>2.4479417000000002E-3</v>
      </c>
      <c r="I14" s="23" t="s">
        <v>114</v>
      </c>
      <c r="J14" s="1" t="s">
        <v>219</v>
      </c>
    </row>
    <row r="15" spans="1:10" x14ac:dyDescent="0.3">
      <c r="A15" s="24"/>
      <c r="B15" s="27"/>
      <c r="C15" s="27"/>
      <c r="D15" s="27"/>
      <c r="E15" s="27"/>
      <c r="J15" s="1"/>
    </row>
    <row r="16" spans="1:10" x14ac:dyDescent="0.3">
      <c r="A16" s="24"/>
      <c r="B16" s="27"/>
      <c r="C16" s="27"/>
      <c r="D16" s="27"/>
      <c r="E16" s="27"/>
      <c r="J16" s="1"/>
    </row>
    <row r="17" spans="1:10" x14ac:dyDescent="0.3">
      <c r="A17" s="23" t="s">
        <v>171</v>
      </c>
      <c r="B17" s="45">
        <v>0.30741327299999999</v>
      </c>
      <c r="C17" s="45">
        <v>3.0675035360000002E-2</v>
      </c>
      <c r="D17" s="45">
        <v>6.4384574099999999E-7</v>
      </c>
      <c r="E17" s="45">
        <v>6.7071955400000002E-4</v>
      </c>
      <c r="F17" s="45">
        <v>1.9523615870000002E-3</v>
      </c>
      <c r="G17" s="45">
        <v>3.0230552420000001E-3</v>
      </c>
      <c r="H17" s="1"/>
      <c r="I17" s="23" t="s">
        <v>114</v>
      </c>
      <c r="J17" s="1" t="s">
        <v>237</v>
      </c>
    </row>
    <row r="18" spans="1:10" x14ac:dyDescent="0.3">
      <c r="D18" s="27"/>
      <c r="E18" s="27"/>
      <c r="H18" s="1"/>
      <c r="J18" s="1"/>
    </row>
    <row r="19" spans="1:10" x14ac:dyDescent="0.3">
      <c r="B19" s="44"/>
      <c r="C19" s="44"/>
      <c r="D19" s="44"/>
      <c r="E19" s="44"/>
      <c r="F19" s="44"/>
      <c r="G19" s="44"/>
      <c r="H19" s="1"/>
      <c r="J19" s="1"/>
    </row>
    <row r="20" spans="1:10" x14ac:dyDescent="0.3">
      <c r="A20" s="23" t="s">
        <v>374</v>
      </c>
      <c r="B20" s="22"/>
      <c r="C20" s="22"/>
      <c r="D20" s="22"/>
      <c r="E20" s="22"/>
      <c r="F20" s="22"/>
      <c r="G20" s="22"/>
      <c r="H20" s="22"/>
      <c r="I20" s="23" t="s">
        <v>114</v>
      </c>
      <c r="J20" s="23" t="s">
        <v>173</v>
      </c>
    </row>
    <row r="21" spans="1:10" x14ac:dyDescent="0.3">
      <c r="B21" s="22"/>
      <c r="C21" s="22"/>
      <c r="D21" s="22"/>
      <c r="E21" s="22"/>
      <c r="F21" s="22"/>
      <c r="G21" s="22"/>
      <c r="H21" s="22"/>
    </row>
    <row r="22" spans="1:10" x14ac:dyDescent="0.3">
      <c r="B22" s="22"/>
      <c r="C22" s="22"/>
      <c r="D22" s="22"/>
      <c r="E22" s="22"/>
      <c r="F22" s="22"/>
      <c r="G22" s="22"/>
      <c r="H22" s="22"/>
    </row>
    <row r="23" spans="1:10" x14ac:dyDescent="0.3">
      <c r="A23" s="23" t="s">
        <v>174</v>
      </c>
      <c r="B23" s="45">
        <v>2.2018752999999999E-2</v>
      </c>
      <c r="C23" s="45">
        <v>7.7130736000000002E-4</v>
      </c>
      <c r="D23" s="46">
        <v>5.2669000999999997E-8</v>
      </c>
      <c r="E23" s="46">
        <v>2.4179303999999998E-5</v>
      </c>
      <c r="F23" s="46">
        <v>4.8166386999999998E-5</v>
      </c>
      <c r="G23" s="46">
        <v>8.1788042000000005E-5</v>
      </c>
      <c r="I23" s="23" t="s">
        <v>114</v>
      </c>
      <c r="J23" s="27" t="s">
        <v>238</v>
      </c>
    </row>
    <row r="24" spans="1:10" x14ac:dyDescent="0.3">
      <c r="D24" s="27"/>
      <c r="J24" s="27"/>
    </row>
    <row r="25" spans="1:10" x14ac:dyDescent="0.3">
      <c r="B25" s="44"/>
      <c r="C25" s="44"/>
      <c r="D25" s="44"/>
      <c r="E25" s="44"/>
      <c r="F25" s="44"/>
      <c r="G25" s="44"/>
      <c r="H25" s="44"/>
      <c r="J25" s="27"/>
    </row>
    <row r="26" spans="1:10" x14ac:dyDescent="0.3">
      <c r="A26" s="23" t="s">
        <v>175</v>
      </c>
      <c r="B26" s="1"/>
      <c r="C26" s="1"/>
      <c r="D26" s="27"/>
      <c r="E26" s="27"/>
      <c r="F26" s="43"/>
      <c r="G26" s="1"/>
      <c r="H26" s="1"/>
      <c r="I26" s="23" t="s">
        <v>220</v>
      </c>
      <c r="J26" s="27" t="s">
        <v>239</v>
      </c>
    </row>
    <row r="27" spans="1:10" x14ac:dyDescent="0.3">
      <c r="H27" s="1"/>
      <c r="J27" s="27"/>
    </row>
    <row r="28" spans="1:10" x14ac:dyDescent="0.3">
      <c r="B28" s="44"/>
      <c r="C28" s="44"/>
      <c r="D28" s="44"/>
      <c r="E28" s="44"/>
      <c r="F28" s="44"/>
      <c r="G28" s="44"/>
      <c r="H28" s="1"/>
      <c r="J28" s="27"/>
    </row>
    <row r="29" spans="1:10" x14ac:dyDescent="0.3">
      <c r="A29" s="1" t="s">
        <v>259</v>
      </c>
      <c r="B29" s="49">
        <f>AVERAGE(B73:B74)</f>
        <v>300.53097670902025</v>
      </c>
      <c r="C29" s="49">
        <f t="shared" ref="C29:G29" si="0">AVERAGE(C73:C74)</f>
        <v>22.653478227839809</v>
      </c>
      <c r="D29" s="49">
        <f t="shared" si="0"/>
        <v>0</v>
      </c>
      <c r="E29" s="49">
        <f t="shared" si="0"/>
        <v>6.3038707462708815E-2</v>
      </c>
      <c r="F29" s="49">
        <f t="shared" si="0"/>
        <v>0.43730482896130052</v>
      </c>
      <c r="G29" s="49">
        <f t="shared" si="0"/>
        <v>0.66689725633637165</v>
      </c>
      <c r="H29" s="22"/>
      <c r="I29" s="23" t="s">
        <v>115</v>
      </c>
    </row>
    <row r="30" spans="1:10" x14ac:dyDescent="0.3">
      <c r="A30" s="35" t="s">
        <v>187</v>
      </c>
      <c r="B30" s="22"/>
      <c r="C30" s="22"/>
      <c r="D30" s="22"/>
      <c r="E30" s="22"/>
      <c r="F30" s="22"/>
      <c r="G30" s="22"/>
      <c r="H30" s="22"/>
    </row>
    <row r="31" spans="1:10" x14ac:dyDescent="0.3">
      <c r="A31" s="35" t="s">
        <v>188</v>
      </c>
      <c r="B31" s="22"/>
      <c r="C31" s="22"/>
      <c r="D31" s="22"/>
      <c r="E31" s="22"/>
      <c r="F31" s="22"/>
      <c r="G31" s="22"/>
      <c r="H31" s="22"/>
      <c r="I31" s="23" t="s">
        <v>114</v>
      </c>
      <c r="J31" s="23" t="s">
        <v>211</v>
      </c>
    </row>
    <row r="32" spans="1:10" x14ac:dyDescent="0.3">
      <c r="A32" s="1" t="s">
        <v>189</v>
      </c>
      <c r="B32" s="22"/>
      <c r="C32" s="22"/>
      <c r="D32" s="22"/>
      <c r="E32" s="22"/>
      <c r="F32" s="22"/>
      <c r="G32" s="22"/>
      <c r="H32" s="22"/>
      <c r="I32" s="23" t="s">
        <v>114</v>
      </c>
    </row>
    <row r="33" spans="1:10" x14ac:dyDescent="0.3">
      <c r="A33" s="36" t="s">
        <v>212</v>
      </c>
      <c r="B33" s="22"/>
      <c r="C33" s="22"/>
      <c r="D33" s="22"/>
      <c r="E33" s="22"/>
      <c r="F33" s="22"/>
      <c r="G33" s="22"/>
      <c r="H33" s="22"/>
      <c r="I33" s="23" t="s">
        <v>114</v>
      </c>
      <c r="J33" s="23" t="s">
        <v>211</v>
      </c>
    </row>
    <row r="34" spans="1:10" x14ac:dyDescent="0.3">
      <c r="A34" s="13" t="s">
        <v>112</v>
      </c>
      <c r="B34" s="1"/>
      <c r="C34" s="1"/>
      <c r="D34" s="27"/>
      <c r="E34" s="27"/>
      <c r="F34" s="1"/>
      <c r="G34" s="1"/>
      <c r="I34" s="1" t="s">
        <v>114</v>
      </c>
      <c r="J34" s="1" t="s">
        <v>261</v>
      </c>
    </row>
    <row r="35" spans="1:10" x14ac:dyDescent="0.3">
      <c r="A35" s="13"/>
      <c r="D35" s="27"/>
      <c r="E35" s="27"/>
      <c r="I35" s="1"/>
      <c r="J35" s="1"/>
    </row>
    <row r="36" spans="1:10" x14ac:dyDescent="0.3">
      <c r="A36" s="13"/>
      <c r="B36" s="44"/>
      <c r="C36" s="44"/>
      <c r="D36" s="44"/>
      <c r="E36" s="44"/>
      <c r="F36" s="44"/>
      <c r="G36" s="44"/>
      <c r="H36" s="44"/>
      <c r="I36" s="1"/>
      <c r="J36" s="1"/>
    </row>
    <row r="37" spans="1:10" x14ac:dyDescent="0.3">
      <c r="A37" s="37" t="s">
        <v>213</v>
      </c>
      <c r="B37" s="22"/>
      <c r="C37" s="22"/>
      <c r="D37" s="22"/>
      <c r="E37" s="22"/>
      <c r="F37" s="22"/>
      <c r="G37" s="22"/>
      <c r="H37" s="22"/>
      <c r="I37" s="1" t="s">
        <v>114</v>
      </c>
      <c r="J37" s="1"/>
    </row>
    <row r="38" spans="1:10" x14ac:dyDescent="0.3">
      <c r="A38" s="38" t="s">
        <v>214</v>
      </c>
      <c r="B38" s="22"/>
      <c r="C38" s="22"/>
      <c r="D38" s="22"/>
      <c r="E38" s="22"/>
      <c r="F38" s="22"/>
      <c r="G38" s="22"/>
      <c r="H38" s="22"/>
      <c r="I38" s="1" t="s">
        <v>114</v>
      </c>
      <c r="J38" s="23" t="s">
        <v>221</v>
      </c>
    </row>
    <row r="39" spans="1:10" x14ac:dyDescent="0.3">
      <c r="A39" s="14" t="s">
        <v>215</v>
      </c>
      <c r="B39" s="22"/>
      <c r="C39" s="22"/>
      <c r="D39" s="22"/>
      <c r="E39" s="22"/>
      <c r="F39" s="22"/>
      <c r="G39" s="22"/>
      <c r="H39" s="22"/>
      <c r="I39" s="1" t="s">
        <v>114</v>
      </c>
      <c r="J39" s="23" t="s">
        <v>222</v>
      </c>
    </row>
    <row r="40" spans="1:10" x14ac:dyDescent="0.3">
      <c r="A40" s="14"/>
      <c r="D40" s="27"/>
      <c r="E40" s="27"/>
      <c r="H40" s="22"/>
      <c r="I40" s="1" t="s">
        <v>114</v>
      </c>
      <c r="J40" s="23" t="s">
        <v>414</v>
      </c>
    </row>
    <row r="41" spans="1:10" x14ac:dyDescent="0.3">
      <c r="A41" s="14" t="s">
        <v>216</v>
      </c>
      <c r="B41" s="22"/>
      <c r="C41" s="22"/>
      <c r="D41" s="22"/>
      <c r="E41" s="22"/>
      <c r="F41" s="22"/>
      <c r="G41" s="22"/>
      <c r="H41" s="22"/>
      <c r="I41" s="1" t="s">
        <v>114</v>
      </c>
      <c r="J41" s="1"/>
    </row>
    <row r="42" spans="1:10" x14ac:dyDescent="0.3">
      <c r="A42" s="14"/>
      <c r="B42" s="22"/>
      <c r="C42" s="22"/>
      <c r="D42" s="22"/>
      <c r="E42" s="22"/>
      <c r="F42" s="22"/>
      <c r="G42" s="22"/>
      <c r="H42" s="22"/>
      <c r="I42" s="1"/>
      <c r="J42" s="1"/>
    </row>
    <row r="43" spans="1:10" x14ac:dyDescent="0.3">
      <c r="A43" s="14"/>
      <c r="B43" s="22"/>
      <c r="C43" s="22"/>
      <c r="D43" s="22"/>
      <c r="E43" s="22"/>
      <c r="F43" s="22"/>
      <c r="G43" s="22"/>
      <c r="H43" s="22"/>
      <c r="I43" s="1"/>
      <c r="J43" s="1"/>
    </row>
    <row r="44" spans="1:10" x14ac:dyDescent="0.3">
      <c r="A44" s="14" t="s">
        <v>217</v>
      </c>
      <c r="B44" s="22"/>
      <c r="C44" s="22"/>
      <c r="D44" s="22"/>
      <c r="E44" s="22"/>
      <c r="F44" s="22"/>
      <c r="G44" s="22"/>
      <c r="H44" s="22"/>
      <c r="I44" s="1" t="s">
        <v>114</v>
      </c>
      <c r="J44" s="23" t="s">
        <v>223</v>
      </c>
    </row>
    <row r="45" spans="1:10" x14ac:dyDescent="0.3">
      <c r="A45" s="14"/>
      <c r="D45" s="27"/>
      <c r="E45" s="27"/>
      <c r="H45" s="22"/>
      <c r="I45" s="1" t="s">
        <v>114</v>
      </c>
      <c r="J45" s="23" t="s">
        <v>413</v>
      </c>
    </row>
    <row r="46" spans="1:10" x14ac:dyDescent="0.3">
      <c r="A46" s="14"/>
      <c r="D46" s="27"/>
      <c r="E46" s="27"/>
      <c r="H46" s="22"/>
      <c r="I46" s="1"/>
    </row>
    <row r="47" spans="1:10" x14ac:dyDescent="0.3">
      <c r="A47" s="14"/>
      <c r="B47" s="44"/>
      <c r="C47" s="44"/>
      <c r="D47" s="44"/>
      <c r="E47" s="44"/>
      <c r="F47" s="44"/>
      <c r="G47" s="44"/>
      <c r="H47" s="22"/>
      <c r="I47" s="1"/>
    </row>
    <row r="48" spans="1:10" x14ac:dyDescent="0.3">
      <c r="A48" s="23" t="s">
        <v>250</v>
      </c>
      <c r="B48" s="46">
        <f>AVERAGE(B78:B79)</f>
        <v>1.4934560025E-3</v>
      </c>
      <c r="C48" s="46">
        <f t="shared" ref="C48:G48" si="1">AVERAGE(C78:C79)</f>
        <v>2.0528202516000003E-5</v>
      </c>
      <c r="D48" s="46">
        <f t="shared" si="1"/>
        <v>1.0555412901E-11</v>
      </c>
      <c r="E48" s="46">
        <f t="shared" si="1"/>
        <v>6.5042749740000004E-7</v>
      </c>
      <c r="F48" s="46">
        <f t="shared" si="1"/>
        <v>7.1693952480000005E-7</v>
      </c>
      <c r="G48" s="46">
        <f t="shared" si="1"/>
        <v>1.8497270085000001E-6</v>
      </c>
      <c r="H48" s="27"/>
      <c r="I48" s="23" t="s">
        <v>114</v>
      </c>
      <c r="J48" s="1" t="s">
        <v>251</v>
      </c>
    </row>
    <row r="49" spans="1:10" x14ac:dyDescent="0.3">
      <c r="A49" s="34" t="s">
        <v>3</v>
      </c>
      <c r="B49" s="27"/>
      <c r="C49" s="27"/>
      <c r="D49" s="27"/>
      <c r="E49" s="27"/>
      <c r="F49" s="27"/>
      <c r="G49" s="27"/>
      <c r="H49" s="27"/>
      <c r="I49" s="1">
        <v>0.90110000000000001</v>
      </c>
      <c r="J49" s="1"/>
    </row>
    <row r="50" spans="1:10" x14ac:dyDescent="0.3">
      <c r="A50" s="34" t="s">
        <v>11</v>
      </c>
      <c r="D50" s="27"/>
      <c r="E50" s="27"/>
      <c r="H50" s="27"/>
      <c r="I50" s="1">
        <v>0.78600000000000003</v>
      </c>
      <c r="J50" s="1"/>
    </row>
    <row r="51" spans="1:10" x14ac:dyDescent="0.3">
      <c r="B51" s="27"/>
      <c r="C51" s="27"/>
      <c r="D51" s="27"/>
      <c r="E51" s="27"/>
      <c r="F51" s="27"/>
      <c r="G51" s="27"/>
      <c r="H51" s="27"/>
      <c r="J51" s="1"/>
    </row>
    <row r="52" spans="1:10" x14ac:dyDescent="0.3">
      <c r="B52" s="27"/>
      <c r="C52" s="27"/>
      <c r="D52" s="27"/>
      <c r="E52" s="27"/>
      <c r="F52" s="27"/>
      <c r="G52" s="27"/>
      <c r="H52" s="27"/>
      <c r="J52" s="1"/>
    </row>
    <row r="53" spans="1:10" x14ac:dyDescent="0.3">
      <c r="A53" s="14" t="s">
        <v>241</v>
      </c>
      <c r="B53" s="45">
        <v>0.59655322</v>
      </c>
      <c r="C53" s="45">
        <v>0.10000858999999999</v>
      </c>
      <c r="D53" s="46">
        <v>9.1867928E-7</v>
      </c>
      <c r="E53" s="45">
        <v>1.9000271999999999E-3</v>
      </c>
      <c r="F53" s="45">
        <v>6.4139701999999998E-3</v>
      </c>
      <c r="G53" s="45">
        <v>9.4193029000000008E-3</v>
      </c>
      <c r="H53" s="1"/>
      <c r="I53" s="23" t="s">
        <v>114</v>
      </c>
      <c r="J53" s="1" t="s">
        <v>240</v>
      </c>
    </row>
    <row r="54" spans="1:10" x14ac:dyDescent="0.3">
      <c r="A54" s="14"/>
      <c r="D54" s="27"/>
      <c r="E54" s="27"/>
      <c r="H54" s="1"/>
      <c r="J54" s="1"/>
    </row>
    <row r="55" spans="1:10" x14ac:dyDescent="0.3">
      <c r="A55" s="14"/>
      <c r="B55" s="44"/>
      <c r="C55" s="44"/>
      <c r="D55" s="44"/>
      <c r="E55" s="44"/>
      <c r="F55" s="44"/>
      <c r="G55" s="44"/>
      <c r="H55" s="1"/>
      <c r="J55" s="1"/>
    </row>
    <row r="56" spans="1:10" x14ac:dyDescent="0.3">
      <c r="A56" s="23" t="s">
        <v>243</v>
      </c>
      <c r="B56" s="45">
        <v>0.99457761000000011</v>
      </c>
      <c r="C56" s="45">
        <v>6.4329801000000006E-2</v>
      </c>
      <c r="D56" s="48">
        <v>5.2731255000000003E-8</v>
      </c>
      <c r="E56" s="45">
        <v>2.2323170000000002E-3</v>
      </c>
      <c r="F56" s="45">
        <v>1.7054867000000002E-3</v>
      </c>
      <c r="G56" s="45">
        <v>4.3448972000000004E-3</v>
      </c>
      <c r="H56" s="1"/>
      <c r="I56" s="23" t="s">
        <v>114</v>
      </c>
      <c r="J56" s="1" t="s">
        <v>242</v>
      </c>
    </row>
    <row r="57" spans="1:10" x14ac:dyDescent="0.3">
      <c r="C57" s="27"/>
      <c r="D57" s="27"/>
      <c r="H57" s="1"/>
      <c r="J57" s="1"/>
    </row>
    <row r="58" spans="1:10" x14ac:dyDescent="0.3">
      <c r="B58" s="44"/>
      <c r="C58" s="44"/>
      <c r="D58" s="44"/>
      <c r="E58" s="44"/>
      <c r="F58" s="44"/>
      <c r="G58" s="44"/>
      <c r="H58" s="1"/>
      <c r="J58" s="1"/>
    </row>
    <row r="59" spans="1:10" x14ac:dyDescent="0.3">
      <c r="A59" s="14" t="s">
        <v>245</v>
      </c>
      <c r="B59" s="45">
        <v>0.18264987999999999</v>
      </c>
      <c r="C59" s="45">
        <v>2.28002E-2</v>
      </c>
      <c r="D59" s="46">
        <v>3.5828727999999999E-7</v>
      </c>
      <c r="E59" s="45">
        <v>4.6976264000000002E-4</v>
      </c>
      <c r="F59" s="45">
        <v>1.4555671999999999E-3</v>
      </c>
      <c r="G59" s="45">
        <v>2.2045428000000001E-3</v>
      </c>
      <c r="I59" s="23" t="s">
        <v>114</v>
      </c>
      <c r="J59" s="1" t="s">
        <v>244</v>
      </c>
    </row>
    <row r="60" spans="1:10" x14ac:dyDescent="0.3">
      <c r="A60" s="14"/>
      <c r="C60" s="27"/>
      <c r="D60" s="27"/>
      <c r="J60" s="1"/>
    </row>
    <row r="61" spans="1:10" x14ac:dyDescent="0.3">
      <c r="A61" s="14"/>
      <c r="B61" s="44"/>
      <c r="C61" s="44"/>
      <c r="D61" s="44"/>
      <c r="E61" s="44"/>
      <c r="F61" s="44"/>
      <c r="G61" s="44"/>
      <c r="J61" s="1"/>
    </row>
    <row r="62" spans="1:10" x14ac:dyDescent="0.3">
      <c r="A62" s="1" t="s">
        <v>252</v>
      </c>
      <c r="B62" s="45">
        <v>0.58882245</v>
      </c>
      <c r="C62" s="45">
        <v>9.8566860000000006E-2</v>
      </c>
      <c r="D62" s="46">
        <v>9.0820896999999997E-7</v>
      </c>
      <c r="E62" s="45">
        <v>1.8733180999999999E-3</v>
      </c>
      <c r="F62" s="45">
        <v>6.3213812999999997E-3</v>
      </c>
      <c r="G62" s="45">
        <v>9.2845780999999995E-3</v>
      </c>
      <c r="H62" s="27"/>
      <c r="I62" s="1" t="s">
        <v>114</v>
      </c>
      <c r="J62" s="1" t="s">
        <v>253</v>
      </c>
    </row>
    <row r="63" spans="1:10" x14ac:dyDescent="0.3">
      <c r="A63" s="1"/>
      <c r="D63" s="27"/>
      <c r="E63" s="27"/>
      <c r="H63" s="27"/>
      <c r="I63" s="1"/>
      <c r="J63" s="1"/>
    </row>
    <row r="64" spans="1:10" x14ac:dyDescent="0.3">
      <c r="A64" s="1"/>
      <c r="B64" s="44"/>
      <c r="C64" s="44"/>
      <c r="D64" s="44"/>
      <c r="E64" s="44"/>
      <c r="F64" s="44"/>
      <c r="G64" s="44"/>
      <c r="H64" s="27"/>
      <c r="I64" s="1"/>
      <c r="J64" s="1"/>
    </row>
    <row r="65" spans="1:10" x14ac:dyDescent="0.3">
      <c r="A65" s="1" t="s">
        <v>258</v>
      </c>
      <c r="B65" s="45">
        <f>(B80+B81)/2</f>
        <v>0.57506562961999996</v>
      </c>
      <c r="C65" s="45">
        <f t="shared" ref="C65:G65" si="2">(C80+C81)/2</f>
        <v>7.9045274524000009E-3</v>
      </c>
      <c r="D65" s="45">
        <f t="shared" si="2"/>
        <v>4.0644353434000002E-9</v>
      </c>
      <c r="E65" s="45">
        <f t="shared" si="2"/>
        <v>2.5045164012000003E-4</v>
      </c>
      <c r="F65" s="45">
        <f t="shared" si="2"/>
        <v>2.760625552E-4</v>
      </c>
      <c r="G65" s="45">
        <f t="shared" si="2"/>
        <v>7.1225028184000001E-4</v>
      </c>
      <c r="H65" s="1"/>
      <c r="I65" s="1" t="s">
        <v>114</v>
      </c>
      <c r="J65" s="1" t="s">
        <v>294</v>
      </c>
    </row>
    <row r="66" spans="1:10" x14ac:dyDescent="0.3">
      <c r="A66" s="1" t="s">
        <v>3</v>
      </c>
      <c r="D66" s="27"/>
      <c r="E66" s="27"/>
      <c r="H66" s="1"/>
      <c r="I66" s="1">
        <v>0.93</v>
      </c>
      <c r="J66" s="1"/>
    </row>
    <row r="67" spans="1:10" x14ac:dyDescent="0.3">
      <c r="A67" s="1" t="s">
        <v>11</v>
      </c>
      <c r="D67" s="27"/>
      <c r="E67" s="27"/>
      <c r="H67" s="1"/>
      <c r="I67" s="1">
        <v>0.89800000000000002</v>
      </c>
      <c r="J67" s="1"/>
    </row>
    <row r="68" spans="1:10" x14ac:dyDescent="0.3">
      <c r="B68" s="1"/>
      <c r="C68" s="1"/>
      <c r="D68" s="1"/>
      <c r="E68" s="1"/>
      <c r="F68" s="1"/>
      <c r="G68" s="1"/>
      <c r="H68" s="1"/>
      <c r="J68" s="1"/>
    </row>
    <row r="69" spans="1:10" x14ac:dyDescent="0.3">
      <c r="A69" s="1"/>
      <c r="B69" s="44"/>
      <c r="C69" s="44"/>
      <c r="D69" s="44"/>
      <c r="E69" s="44"/>
      <c r="F69" s="44"/>
      <c r="G69" s="44"/>
      <c r="H69" s="1"/>
      <c r="I69" s="1"/>
      <c r="J69" s="1"/>
    </row>
    <row r="70" spans="1:10" x14ac:dyDescent="0.3">
      <c r="A70" s="33" t="s">
        <v>260</v>
      </c>
      <c r="B70" s="45">
        <v>4.6937631E-2</v>
      </c>
      <c r="C70" s="45">
        <v>4.8827601000000003E-3</v>
      </c>
      <c r="D70" s="46">
        <v>1.2485985000000001E-7</v>
      </c>
      <c r="E70" s="46">
        <v>6.7008893000000002E-5</v>
      </c>
      <c r="F70" s="45">
        <v>1.0809478E-4</v>
      </c>
      <c r="G70" s="45">
        <v>2.6204597000000001E-3</v>
      </c>
      <c r="I70" s="1" t="s">
        <v>114</v>
      </c>
      <c r="J70" s="23" t="s">
        <v>278</v>
      </c>
    </row>
    <row r="71" spans="1:10" x14ac:dyDescent="0.3">
      <c r="A71" s="33"/>
      <c r="D71" s="27"/>
      <c r="E71" s="27"/>
      <c r="I71" s="1"/>
    </row>
    <row r="72" spans="1:10" x14ac:dyDescent="0.3">
      <c r="A72" s="33"/>
      <c r="B72" s="44"/>
      <c r="C72" s="44"/>
      <c r="D72" s="44"/>
      <c r="E72" s="44"/>
      <c r="F72" s="44"/>
      <c r="G72" s="44"/>
      <c r="I72" s="1"/>
    </row>
    <row r="73" spans="1:10" x14ac:dyDescent="0.3">
      <c r="A73" s="1" t="s">
        <v>297</v>
      </c>
      <c r="B73" s="45">
        <v>318.01738945928628</v>
      </c>
      <c r="C73" s="45">
        <v>37.507620025366059</v>
      </c>
      <c r="D73" s="45">
        <v>0</v>
      </c>
      <c r="E73" s="45">
        <v>5.430964238501855E-2</v>
      </c>
      <c r="F73" s="45">
        <v>0.47068416629167997</v>
      </c>
      <c r="G73" s="45">
        <v>0.69705052335326756</v>
      </c>
      <c r="I73" s="23" t="s">
        <v>115</v>
      </c>
      <c r="J73" s="1" t="s">
        <v>295</v>
      </c>
    </row>
    <row r="74" spans="1:10" x14ac:dyDescent="0.3">
      <c r="A74" s="1" t="s">
        <v>298</v>
      </c>
      <c r="B74" s="45">
        <v>283.04456395875428</v>
      </c>
      <c r="C74" s="45">
        <v>7.7993364303135575</v>
      </c>
      <c r="D74" s="45">
        <v>0</v>
      </c>
      <c r="E74" s="45">
        <v>7.1767772540399094E-2</v>
      </c>
      <c r="F74" s="45">
        <v>0.40392549163092112</v>
      </c>
      <c r="G74" s="45">
        <v>0.63674398931947573</v>
      </c>
      <c r="I74" s="23" t="s">
        <v>115</v>
      </c>
      <c r="J74" s="1" t="s">
        <v>296</v>
      </c>
    </row>
    <row r="75" spans="1:10" x14ac:dyDescent="0.3">
      <c r="A75" s="13" t="s">
        <v>190</v>
      </c>
      <c r="I75" s="1"/>
      <c r="J75" s="1"/>
    </row>
    <row r="76" spans="1:10" x14ac:dyDescent="0.3">
      <c r="A76" s="23" t="s">
        <v>229</v>
      </c>
      <c r="B76" s="22"/>
      <c r="C76" s="22"/>
      <c r="D76" s="22"/>
      <c r="E76" s="22"/>
      <c r="F76" s="22"/>
      <c r="G76" s="22"/>
      <c r="H76" s="22"/>
    </row>
    <row r="77" spans="1:10" x14ac:dyDescent="0.3">
      <c r="A77" s="23" t="s">
        <v>231</v>
      </c>
      <c r="B77" s="22"/>
      <c r="C77" s="22"/>
      <c r="D77" s="22"/>
      <c r="E77" s="22"/>
      <c r="F77" s="22"/>
      <c r="G77" s="22"/>
      <c r="H77" s="22"/>
    </row>
    <row r="78" spans="1:10" x14ac:dyDescent="0.3">
      <c r="A78" s="1" t="s">
        <v>247</v>
      </c>
      <c r="B78" s="45">
        <v>0</v>
      </c>
      <c r="C78" s="45">
        <v>0</v>
      </c>
      <c r="D78" s="45">
        <v>0</v>
      </c>
      <c r="E78" s="45">
        <v>0</v>
      </c>
      <c r="F78" s="45">
        <v>0</v>
      </c>
      <c r="G78" s="45">
        <v>0</v>
      </c>
      <c r="I78" s="1"/>
      <c r="J78" s="1"/>
    </row>
    <row r="79" spans="1:10" x14ac:dyDescent="0.3">
      <c r="A79" s="1" t="s">
        <v>249</v>
      </c>
      <c r="B79" s="45">
        <v>2.986912005E-3</v>
      </c>
      <c r="C79" s="45">
        <v>4.1056405032000006E-5</v>
      </c>
      <c r="D79" s="45">
        <v>2.1110825802E-11</v>
      </c>
      <c r="E79" s="45">
        <v>1.3008549948000001E-6</v>
      </c>
      <c r="F79" s="45">
        <v>1.4338790496000001E-6</v>
      </c>
      <c r="G79" s="45">
        <v>3.6994540170000003E-6</v>
      </c>
      <c r="I79" s="1"/>
      <c r="J79" s="1"/>
    </row>
    <row r="80" spans="1:10" x14ac:dyDescent="0.3">
      <c r="A80" s="1" t="s">
        <v>255</v>
      </c>
      <c r="B80" s="45">
        <v>0.58783576593999998</v>
      </c>
      <c r="C80" s="45">
        <v>8.0800586138000015E-3</v>
      </c>
      <c r="D80" s="45">
        <v>4.1546918288000003E-9</v>
      </c>
      <c r="E80" s="45">
        <v>2.5601327153999999E-4</v>
      </c>
      <c r="F80" s="45">
        <v>2.8219290800000002E-4</v>
      </c>
      <c r="G80" s="45">
        <v>7.2806679938E-4</v>
      </c>
      <c r="I80" s="1"/>
      <c r="J80" s="1"/>
    </row>
    <row r="81" spans="1:10" x14ac:dyDescent="0.3">
      <c r="A81" s="1" t="s">
        <v>256</v>
      </c>
      <c r="B81" s="45">
        <v>0.56229549329999995</v>
      </c>
      <c r="C81" s="45">
        <v>7.7289962910000011E-3</v>
      </c>
      <c r="D81" s="45">
        <v>3.974178858E-9</v>
      </c>
      <c r="E81" s="45">
        <v>2.4489000870000003E-4</v>
      </c>
      <c r="F81" s="45">
        <v>2.6993220240000004E-4</v>
      </c>
      <c r="G81" s="45">
        <v>6.9643376430000002E-4</v>
      </c>
      <c r="I81" s="1"/>
      <c r="J81" s="1"/>
    </row>
    <row r="87" spans="1:10" x14ac:dyDescent="0.3">
      <c r="A87" s="1"/>
    </row>
    <row r="88" spans="1:10" x14ac:dyDescent="0.3">
      <c r="A88" s="39"/>
    </row>
    <row r="89" spans="1:10" x14ac:dyDescent="0.3">
      <c r="A89" s="39"/>
    </row>
    <row r="90" spans="1:10" x14ac:dyDescent="0.3">
      <c r="A90" s="39"/>
    </row>
    <row r="91" spans="1:10" x14ac:dyDescent="0.3">
      <c r="A91" s="1"/>
    </row>
    <row r="92" spans="1:10" x14ac:dyDescent="0.3">
      <c r="A92" s="39"/>
    </row>
    <row r="93" spans="1:10" x14ac:dyDescent="0.3">
      <c r="A93" s="40"/>
    </row>
    <row r="94" spans="1:10" x14ac:dyDescent="0.3">
      <c r="A94" s="40"/>
    </row>
    <row r="95" spans="1:10" x14ac:dyDescent="0.3">
      <c r="A95" s="41"/>
    </row>
    <row r="96" spans="1:10" x14ac:dyDescent="0.3">
      <c r="A96" s="38"/>
      <c r="I96" s="23" t="s">
        <v>416</v>
      </c>
      <c r="J96" s="23" t="s">
        <v>417</v>
      </c>
    </row>
    <row r="97" spans="1:10" x14ac:dyDescent="0.3">
      <c r="A97" s="38"/>
      <c r="H97" s="27"/>
      <c r="I97" s="23">
        <v>1.9797946</v>
      </c>
      <c r="J97" s="23">
        <v>9.8892943000000004E-3</v>
      </c>
    </row>
    <row r="98" spans="1:10" x14ac:dyDescent="0.3">
      <c r="A98" s="38"/>
      <c r="H98" s="27"/>
      <c r="I98" s="23">
        <v>1.5972332000000001E-3</v>
      </c>
      <c r="J98" s="23">
        <v>1.9410575999999999E-3</v>
      </c>
    </row>
    <row r="99" spans="1:10" x14ac:dyDescent="0.3">
      <c r="A99" s="38"/>
      <c r="D99" s="27"/>
      <c r="E99" s="27"/>
      <c r="F99" s="27"/>
      <c r="G99" s="27"/>
      <c r="H99" s="27"/>
      <c r="I99" s="27">
        <v>1.1492829E-6</v>
      </c>
      <c r="J99" s="27">
        <v>1.0049162999999999E-6</v>
      </c>
    </row>
    <row r="100" spans="1:10" x14ac:dyDescent="0.3">
      <c r="A100" s="38"/>
      <c r="D100" s="27"/>
      <c r="E100" s="27"/>
      <c r="F100" s="27"/>
      <c r="G100" s="27"/>
      <c r="H100" s="27"/>
      <c r="I100" s="27">
        <v>1.1499531E-4</v>
      </c>
      <c r="J100" s="23">
        <v>5.8340333000000003E-3</v>
      </c>
    </row>
    <row r="101" spans="1:10" x14ac:dyDescent="0.3">
      <c r="A101" s="38"/>
      <c r="F101" s="27"/>
      <c r="G101" s="27"/>
      <c r="H101" s="27"/>
      <c r="I101" s="27">
        <v>8.9883911999999995E-5</v>
      </c>
      <c r="J101" s="23">
        <v>1.2098686E-4</v>
      </c>
    </row>
    <row r="102" spans="1:10" x14ac:dyDescent="0.3">
      <c r="A102" s="38"/>
      <c r="F102" s="27"/>
      <c r="H102" s="27"/>
      <c r="I102" s="23">
        <v>2.8438325000000001E-4</v>
      </c>
      <c r="J102" s="23">
        <v>1.8062365999999999E-3</v>
      </c>
    </row>
    <row r="103" spans="1:10" x14ac:dyDescent="0.3">
      <c r="A103" s="38"/>
      <c r="F103" s="27"/>
    </row>
    <row r="104" spans="1:10" x14ac:dyDescent="0.3">
      <c r="A104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A117-DF69-46B4-B257-A87701084A2C}">
  <dimension ref="A1:J106"/>
  <sheetViews>
    <sheetView workbookViewId="0">
      <selection activeCell="H12" sqref="H12"/>
    </sheetView>
  </sheetViews>
  <sheetFormatPr defaultColWidth="9.109375" defaultRowHeight="14.4" x14ac:dyDescent="0.3"/>
  <cols>
    <col min="1" max="1" width="33.33203125" style="23" customWidth="1"/>
    <col min="2" max="2" width="21.6640625" style="23" customWidth="1"/>
    <col min="3" max="3" width="19.44140625" style="23" customWidth="1"/>
    <col min="4" max="4" width="17.44140625" style="23" customWidth="1"/>
    <col min="5" max="5" width="18" style="23" customWidth="1"/>
    <col min="6" max="6" width="16.6640625" style="23" customWidth="1"/>
    <col min="7" max="8" width="16.88671875" style="23" customWidth="1"/>
    <col min="9" max="10" width="9.109375" style="23"/>
    <col min="11" max="16384" width="9.109375" style="1"/>
  </cols>
  <sheetData>
    <row r="1" spans="1:10" x14ac:dyDescent="0.3">
      <c r="A1" s="23" t="s">
        <v>180</v>
      </c>
      <c r="B1" s="23" t="s">
        <v>161</v>
      </c>
      <c r="C1" s="23" t="s">
        <v>162</v>
      </c>
      <c r="D1" s="23" t="s">
        <v>163</v>
      </c>
      <c r="E1" s="23" t="s">
        <v>54</v>
      </c>
      <c r="F1" s="23" t="s">
        <v>164</v>
      </c>
      <c r="G1" s="23" t="s">
        <v>165</v>
      </c>
      <c r="H1" s="23" t="s">
        <v>209</v>
      </c>
      <c r="I1" s="23" t="s">
        <v>148</v>
      </c>
      <c r="J1" s="23" t="s">
        <v>52</v>
      </c>
    </row>
    <row r="2" spans="1:10" x14ac:dyDescent="0.3">
      <c r="A2" s="23" t="s">
        <v>158</v>
      </c>
      <c r="B2" s="45">
        <v>189.53872100000001</v>
      </c>
      <c r="C2" s="45">
        <v>46.338105999999996</v>
      </c>
      <c r="D2" s="45">
        <v>1.541719584E-3</v>
      </c>
      <c r="E2" s="45">
        <v>3.4616637900000002</v>
      </c>
      <c r="F2" s="45">
        <v>2.08938771</v>
      </c>
      <c r="G2" s="45">
        <v>4.7435296000000005</v>
      </c>
      <c r="I2" s="23" t="s">
        <v>115</v>
      </c>
      <c r="J2" s="23" t="s">
        <v>230</v>
      </c>
    </row>
    <row r="4" spans="1:10" x14ac:dyDescent="0.3">
      <c r="B4" s="44"/>
      <c r="C4" s="44"/>
      <c r="D4" s="44"/>
      <c r="E4" s="44"/>
      <c r="F4" s="44"/>
      <c r="G4" s="44"/>
      <c r="H4" s="44"/>
    </row>
    <row r="5" spans="1:10" x14ac:dyDescent="0.3">
      <c r="A5" s="24" t="s">
        <v>159</v>
      </c>
      <c r="B5" s="45">
        <v>7.3547871300000001</v>
      </c>
      <c r="C5" s="45">
        <v>1.2701170799999999</v>
      </c>
      <c r="D5" s="45">
        <v>4.3519882000000004E-6</v>
      </c>
      <c r="E5" s="45">
        <v>1.9616687300000001E-2</v>
      </c>
      <c r="F5" s="45">
        <v>8.2471032999999999E-2</v>
      </c>
      <c r="G5" s="45">
        <v>0.11328471700000001</v>
      </c>
      <c r="I5" s="23" t="s">
        <v>114</v>
      </c>
      <c r="J5" s="23" t="s">
        <v>230</v>
      </c>
    </row>
    <row r="6" spans="1:10" x14ac:dyDescent="0.3">
      <c r="A6" s="24"/>
      <c r="D6" s="27"/>
    </row>
    <row r="7" spans="1:10" x14ac:dyDescent="0.3">
      <c r="A7" s="24"/>
      <c r="B7" s="44"/>
      <c r="C7" s="44"/>
      <c r="D7" s="44"/>
      <c r="E7" s="44"/>
      <c r="F7" s="44"/>
      <c r="G7" s="44"/>
      <c r="H7" s="44"/>
    </row>
    <row r="8" spans="1:10" x14ac:dyDescent="0.3">
      <c r="A8" s="23" t="s">
        <v>166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1"/>
      <c r="I8" s="23" t="s">
        <v>114</v>
      </c>
      <c r="J8" s="1" t="s">
        <v>232</v>
      </c>
    </row>
    <row r="9" spans="1:10" x14ac:dyDescent="0.3">
      <c r="A9" s="23" t="s">
        <v>167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1"/>
      <c r="I9" s="23" t="s">
        <v>114</v>
      </c>
      <c r="J9" s="1" t="s">
        <v>233</v>
      </c>
    </row>
    <row r="10" spans="1:10" x14ac:dyDescent="0.3">
      <c r="A10" s="23" t="s">
        <v>169</v>
      </c>
      <c r="B10" s="45">
        <v>2.5997876</v>
      </c>
      <c r="C10" s="45">
        <v>0.33630577</v>
      </c>
      <c r="D10" s="46">
        <v>5.8706868999999999E-6</v>
      </c>
      <c r="E10" s="45">
        <v>5.0487186000000003E-2</v>
      </c>
      <c r="F10" s="45">
        <v>2.1763939999999999E-2</v>
      </c>
      <c r="G10" s="45">
        <v>2.7070746E-2</v>
      </c>
      <c r="I10" s="23" t="s">
        <v>114</v>
      </c>
      <c r="J10" s="1" t="s">
        <v>234</v>
      </c>
    </row>
    <row r="11" spans="1:10" x14ac:dyDescent="0.3">
      <c r="D11" s="27"/>
      <c r="J11" s="1"/>
    </row>
    <row r="12" spans="1:10" x14ac:dyDescent="0.3">
      <c r="B12" s="44"/>
      <c r="C12" s="44"/>
      <c r="D12" s="44"/>
      <c r="E12" s="44"/>
      <c r="F12" s="44"/>
      <c r="G12" s="44"/>
      <c r="H12" s="44"/>
      <c r="J12" s="1"/>
    </row>
    <row r="13" spans="1:10" x14ac:dyDescent="0.3">
      <c r="A13" s="23" t="s">
        <v>168</v>
      </c>
      <c r="B13" s="45">
        <v>13.701983</v>
      </c>
      <c r="C13" s="45">
        <v>3.7991332999999998</v>
      </c>
      <c r="D13" s="46">
        <v>1.7195245000000001E-5</v>
      </c>
      <c r="E13" s="45">
        <v>7.307102E-2</v>
      </c>
      <c r="F13" s="45">
        <v>0.24584244999999999</v>
      </c>
      <c r="G13" s="45">
        <v>0.28930403999999998</v>
      </c>
      <c r="I13" s="23" t="s">
        <v>114</v>
      </c>
      <c r="J13" s="1" t="s">
        <v>235</v>
      </c>
    </row>
    <row r="14" spans="1:10" x14ac:dyDescent="0.3">
      <c r="D14" s="27"/>
      <c r="E14" s="27"/>
      <c r="J14" s="1"/>
    </row>
    <row r="15" spans="1:10" x14ac:dyDescent="0.3">
      <c r="B15" s="44"/>
      <c r="C15" s="44"/>
      <c r="D15" s="44"/>
      <c r="E15" s="44"/>
      <c r="F15" s="44"/>
      <c r="G15" s="44"/>
      <c r="H15" s="44"/>
      <c r="J15" s="1"/>
    </row>
    <row r="16" spans="1:10" x14ac:dyDescent="0.3">
      <c r="A16" s="24" t="s">
        <v>170</v>
      </c>
      <c r="B16" s="45">
        <v>7.3547871300000001</v>
      </c>
      <c r="C16" s="45">
        <v>1.2701170799999999</v>
      </c>
      <c r="D16" s="45">
        <v>4.3519882000000004E-6</v>
      </c>
      <c r="E16" s="45">
        <v>1.9616687300000001E-2</v>
      </c>
      <c r="F16" s="45">
        <v>8.2471032999999999E-2</v>
      </c>
      <c r="G16" s="45">
        <v>0.11328471700000001</v>
      </c>
      <c r="I16" s="23" t="s">
        <v>114</v>
      </c>
      <c r="J16" s="1" t="s">
        <v>219</v>
      </c>
    </row>
    <row r="17" spans="1:10" x14ac:dyDescent="0.3">
      <c r="A17" s="24"/>
      <c r="B17" s="27"/>
      <c r="C17" s="27"/>
      <c r="D17" s="27"/>
      <c r="E17" s="27"/>
      <c r="J17" s="1"/>
    </row>
    <row r="18" spans="1:10" x14ac:dyDescent="0.3">
      <c r="A18" s="24"/>
      <c r="B18" s="27"/>
      <c r="C18" s="27"/>
      <c r="D18" s="27"/>
      <c r="E18" s="27"/>
      <c r="J18" s="1"/>
    </row>
    <row r="19" spans="1:10" x14ac:dyDescent="0.3">
      <c r="A19" s="23" t="s">
        <v>171</v>
      </c>
      <c r="B19" s="45">
        <v>19.34891837</v>
      </c>
      <c r="C19" s="45">
        <v>1.7467866409999999</v>
      </c>
      <c r="D19" s="45">
        <v>6.771860087899999E-5</v>
      </c>
      <c r="E19" s="45">
        <v>0.86865761399999997</v>
      </c>
      <c r="F19" s="45">
        <v>9.4740421699999994E-2</v>
      </c>
      <c r="G19" s="45">
        <v>0.32356976510000002</v>
      </c>
      <c r="H19" s="1"/>
      <c r="I19" s="23" t="s">
        <v>114</v>
      </c>
      <c r="J19" s="1" t="s">
        <v>237</v>
      </c>
    </row>
    <row r="20" spans="1:10" x14ac:dyDescent="0.3">
      <c r="D20" s="27"/>
      <c r="E20" s="27"/>
      <c r="H20" s="1"/>
      <c r="J20" s="1"/>
    </row>
    <row r="21" spans="1:10" x14ac:dyDescent="0.3">
      <c r="B21" s="44"/>
      <c r="C21" s="44"/>
      <c r="D21" s="44"/>
      <c r="E21" s="44"/>
      <c r="F21" s="44"/>
      <c r="G21" s="44"/>
      <c r="H21" s="1"/>
      <c r="J21" s="1"/>
    </row>
    <row r="22" spans="1:10" x14ac:dyDescent="0.3">
      <c r="A22" s="23" t="s">
        <v>374</v>
      </c>
      <c r="B22" s="22"/>
      <c r="C22" s="22"/>
      <c r="D22" s="22"/>
      <c r="E22" s="22"/>
      <c r="F22" s="22"/>
      <c r="G22" s="22"/>
      <c r="H22" s="22"/>
      <c r="I22" s="23" t="s">
        <v>114</v>
      </c>
      <c r="J22" s="23" t="s">
        <v>173</v>
      </c>
    </row>
    <row r="23" spans="1:10" x14ac:dyDescent="0.3">
      <c r="B23" s="22"/>
      <c r="C23" s="22"/>
      <c r="D23" s="22"/>
      <c r="E23" s="22"/>
      <c r="F23" s="22"/>
      <c r="G23" s="22"/>
      <c r="H23" s="22"/>
    </row>
    <row r="24" spans="1:10" x14ac:dyDescent="0.3">
      <c r="B24" s="22"/>
      <c r="C24" s="22"/>
      <c r="D24" s="22"/>
      <c r="E24" s="22"/>
      <c r="F24" s="22"/>
      <c r="G24" s="22"/>
      <c r="H24" s="22"/>
    </row>
    <row r="25" spans="1:10" x14ac:dyDescent="0.3">
      <c r="A25" s="23" t="s">
        <v>174</v>
      </c>
      <c r="B25" s="45">
        <v>0.25784487</v>
      </c>
      <c r="C25" s="45">
        <v>9.6027212000000001E-2</v>
      </c>
      <c r="D25" s="46">
        <v>9.2067279999999996E-8</v>
      </c>
      <c r="E25" s="45">
        <v>1.2771340000000001E-3</v>
      </c>
      <c r="F25" s="45">
        <v>6.2222609000000002E-3</v>
      </c>
      <c r="G25" s="45">
        <v>7.3989952000000003E-3</v>
      </c>
      <c r="I25" s="23" t="s">
        <v>114</v>
      </c>
      <c r="J25" s="27" t="s">
        <v>238</v>
      </c>
    </row>
    <row r="26" spans="1:10" x14ac:dyDescent="0.3">
      <c r="D26" s="27"/>
      <c r="J26" s="27"/>
    </row>
    <row r="27" spans="1:10" x14ac:dyDescent="0.3">
      <c r="B27" s="44"/>
      <c r="C27" s="44"/>
      <c r="D27" s="44"/>
      <c r="E27" s="44"/>
      <c r="F27" s="44"/>
      <c r="G27" s="44"/>
      <c r="H27" s="44"/>
      <c r="J27" s="27"/>
    </row>
    <row r="28" spans="1:10" x14ac:dyDescent="0.3">
      <c r="A28" s="23" t="s">
        <v>175</v>
      </c>
      <c r="B28" s="1"/>
      <c r="C28" s="1"/>
      <c r="D28" s="27"/>
      <c r="E28" s="27"/>
      <c r="F28" s="43"/>
      <c r="G28" s="1"/>
      <c r="H28" s="1"/>
      <c r="I28" s="23" t="s">
        <v>220</v>
      </c>
      <c r="J28" s="27" t="s">
        <v>239</v>
      </c>
    </row>
    <row r="29" spans="1:10" x14ac:dyDescent="0.3">
      <c r="H29" s="1"/>
      <c r="J29" s="27"/>
    </row>
    <row r="30" spans="1:10" x14ac:dyDescent="0.3">
      <c r="B30" s="44"/>
      <c r="C30" s="44"/>
      <c r="D30" s="44"/>
      <c r="E30" s="44"/>
      <c r="F30" s="44"/>
      <c r="G30" s="44"/>
      <c r="H30" s="1"/>
      <c r="J30" s="27"/>
    </row>
    <row r="31" spans="1:10" x14ac:dyDescent="0.3">
      <c r="A31" s="1" t="s">
        <v>259</v>
      </c>
      <c r="B31" s="49">
        <f>AVERAGE(B75:B76)</f>
        <v>1260.4179641339188</v>
      </c>
      <c r="C31" s="49">
        <f t="shared" ref="C31:G31" si="0">AVERAGE(C75:C76)</f>
        <v>1676.4400556093453</v>
      </c>
      <c r="D31" s="49">
        <f t="shared" si="0"/>
        <v>0</v>
      </c>
      <c r="E31" s="49">
        <f t="shared" si="0"/>
        <v>3496.9658784863441</v>
      </c>
      <c r="F31" s="49">
        <f t="shared" si="0"/>
        <v>46.733314550719854</v>
      </c>
      <c r="G31" s="49">
        <f t="shared" si="0"/>
        <v>85.184256953921789</v>
      </c>
      <c r="H31" s="22"/>
      <c r="I31" s="23" t="s">
        <v>115</v>
      </c>
    </row>
    <row r="32" spans="1:10" x14ac:dyDescent="0.3">
      <c r="A32" s="35" t="s">
        <v>187</v>
      </c>
      <c r="B32" s="22"/>
      <c r="C32" s="22"/>
      <c r="D32" s="22"/>
      <c r="E32" s="22"/>
      <c r="F32" s="22"/>
      <c r="G32" s="22"/>
      <c r="H32" s="22"/>
    </row>
    <row r="33" spans="1:10" x14ac:dyDescent="0.3">
      <c r="A33" s="35" t="s">
        <v>188</v>
      </c>
      <c r="B33" s="22"/>
      <c r="C33" s="22"/>
      <c r="D33" s="22"/>
      <c r="E33" s="22"/>
      <c r="F33" s="22"/>
      <c r="G33" s="22"/>
      <c r="H33" s="22"/>
      <c r="I33" s="23" t="s">
        <v>114</v>
      </c>
      <c r="J33" s="23" t="s">
        <v>211</v>
      </c>
    </row>
    <row r="34" spans="1:10" x14ac:dyDescent="0.3">
      <c r="A34" s="1" t="s">
        <v>189</v>
      </c>
      <c r="B34" s="22"/>
      <c r="C34" s="22"/>
      <c r="D34" s="22"/>
      <c r="E34" s="22"/>
      <c r="F34" s="22"/>
      <c r="G34" s="22"/>
      <c r="H34" s="22"/>
      <c r="I34" s="23" t="s">
        <v>114</v>
      </c>
    </row>
    <row r="35" spans="1:10" x14ac:dyDescent="0.3">
      <c r="A35" s="36" t="s">
        <v>212</v>
      </c>
      <c r="B35" s="22"/>
      <c r="C35" s="22"/>
      <c r="D35" s="22"/>
      <c r="E35" s="22"/>
      <c r="F35" s="22"/>
      <c r="G35" s="22"/>
      <c r="H35" s="22"/>
      <c r="I35" s="23" t="s">
        <v>114</v>
      </c>
      <c r="J35" s="23" t="s">
        <v>211</v>
      </c>
    </row>
    <row r="36" spans="1:10" x14ac:dyDescent="0.3">
      <c r="A36" s="13" t="s">
        <v>112</v>
      </c>
      <c r="B36" s="1"/>
      <c r="C36" s="1"/>
      <c r="D36" s="27"/>
      <c r="E36" s="27"/>
      <c r="F36" s="1"/>
      <c r="G36" s="1"/>
      <c r="I36" s="1" t="s">
        <v>114</v>
      </c>
      <c r="J36" s="1" t="s">
        <v>261</v>
      </c>
    </row>
    <row r="37" spans="1:10" x14ac:dyDescent="0.3">
      <c r="A37" s="13"/>
      <c r="D37" s="27"/>
      <c r="E37" s="27"/>
      <c r="I37" s="1"/>
      <c r="J37" s="1"/>
    </row>
    <row r="38" spans="1:10" x14ac:dyDescent="0.3">
      <c r="A38" s="13"/>
      <c r="B38" s="44"/>
      <c r="C38" s="44"/>
      <c r="D38" s="44"/>
      <c r="E38" s="44"/>
      <c r="F38" s="44"/>
      <c r="G38" s="44"/>
      <c r="H38" s="44"/>
      <c r="I38" s="1"/>
      <c r="J38" s="1"/>
    </row>
    <row r="39" spans="1:10" x14ac:dyDescent="0.3">
      <c r="A39" s="37" t="s">
        <v>213</v>
      </c>
      <c r="B39" s="22"/>
      <c r="C39" s="22"/>
      <c r="D39" s="22"/>
      <c r="E39" s="22"/>
      <c r="F39" s="22"/>
      <c r="G39" s="22"/>
      <c r="H39" s="22"/>
      <c r="I39" s="1" t="s">
        <v>114</v>
      </c>
      <c r="J39" s="1"/>
    </row>
    <row r="40" spans="1:10" x14ac:dyDescent="0.3">
      <c r="A40" s="38" t="s">
        <v>214</v>
      </c>
      <c r="B40" s="22"/>
      <c r="C40" s="22"/>
      <c r="D40" s="22"/>
      <c r="E40" s="22"/>
      <c r="F40" s="22"/>
      <c r="G40" s="22"/>
      <c r="H40" s="22"/>
      <c r="I40" s="1" t="s">
        <v>114</v>
      </c>
      <c r="J40" s="23" t="s">
        <v>221</v>
      </c>
    </row>
    <row r="41" spans="1:10" x14ac:dyDescent="0.3">
      <c r="A41" s="14" t="s">
        <v>215</v>
      </c>
      <c r="B41" s="22"/>
      <c r="C41" s="22"/>
      <c r="D41" s="22"/>
      <c r="E41" s="22"/>
      <c r="F41" s="22"/>
      <c r="G41" s="22"/>
      <c r="H41" s="22"/>
      <c r="I41" s="1" t="s">
        <v>114</v>
      </c>
      <c r="J41" s="23" t="s">
        <v>222</v>
      </c>
    </row>
    <row r="42" spans="1:10" x14ac:dyDescent="0.3">
      <c r="A42" s="14"/>
      <c r="D42" s="27"/>
      <c r="E42" s="27"/>
      <c r="H42" s="22"/>
      <c r="I42" s="1" t="s">
        <v>114</v>
      </c>
      <c r="J42" s="23" t="s">
        <v>414</v>
      </c>
    </row>
    <row r="43" spans="1:10" x14ac:dyDescent="0.3">
      <c r="A43" s="14" t="s">
        <v>216</v>
      </c>
      <c r="B43" s="22"/>
      <c r="C43" s="22"/>
      <c r="D43" s="22"/>
      <c r="E43" s="22"/>
      <c r="F43" s="22"/>
      <c r="G43" s="22"/>
      <c r="H43" s="22"/>
      <c r="I43" s="1" t="s">
        <v>114</v>
      </c>
      <c r="J43" s="1"/>
    </row>
    <row r="44" spans="1:10" x14ac:dyDescent="0.3">
      <c r="A44" s="14"/>
      <c r="B44" s="22"/>
      <c r="C44" s="22"/>
      <c r="D44" s="22"/>
      <c r="E44" s="22"/>
      <c r="F44" s="22"/>
      <c r="G44" s="22"/>
      <c r="H44" s="22"/>
      <c r="I44" s="1"/>
      <c r="J44" s="1"/>
    </row>
    <row r="45" spans="1:10" x14ac:dyDescent="0.3">
      <c r="A45" s="14"/>
      <c r="B45" s="22"/>
      <c r="C45" s="22"/>
      <c r="D45" s="22"/>
      <c r="E45" s="22"/>
      <c r="F45" s="22"/>
      <c r="G45" s="22"/>
      <c r="H45" s="22"/>
      <c r="I45" s="1"/>
      <c r="J45" s="1"/>
    </row>
    <row r="46" spans="1:10" x14ac:dyDescent="0.3">
      <c r="A46" s="14" t="s">
        <v>217</v>
      </c>
      <c r="B46" s="22"/>
      <c r="C46" s="22"/>
      <c r="D46" s="22"/>
      <c r="E46" s="22"/>
      <c r="F46" s="22"/>
      <c r="G46" s="22"/>
      <c r="H46" s="22"/>
      <c r="I46" s="1" t="s">
        <v>114</v>
      </c>
      <c r="J46" s="23" t="s">
        <v>223</v>
      </c>
    </row>
    <row r="47" spans="1:10" x14ac:dyDescent="0.3">
      <c r="A47" s="14"/>
      <c r="D47" s="27"/>
      <c r="E47" s="27"/>
      <c r="H47" s="22"/>
      <c r="I47" s="1" t="s">
        <v>114</v>
      </c>
      <c r="J47" s="23" t="s">
        <v>413</v>
      </c>
    </row>
    <row r="48" spans="1:10" x14ac:dyDescent="0.3">
      <c r="A48" s="14"/>
      <c r="D48" s="27"/>
      <c r="E48" s="27"/>
      <c r="H48" s="22"/>
      <c r="I48" s="1"/>
    </row>
    <row r="49" spans="1:10" x14ac:dyDescent="0.3">
      <c r="A49" s="14"/>
      <c r="B49" s="44"/>
      <c r="C49" s="44"/>
      <c r="D49" s="44"/>
      <c r="E49" s="44"/>
      <c r="F49" s="44"/>
      <c r="G49" s="44"/>
      <c r="H49" s="22"/>
      <c r="I49" s="1"/>
    </row>
    <row r="50" spans="1:10" x14ac:dyDescent="0.3">
      <c r="A50" s="23" t="s">
        <v>250</v>
      </c>
      <c r="B50" s="46">
        <f>AVERAGE(B80:B81)</f>
        <v>0.63181760426550004</v>
      </c>
      <c r="C50" s="46">
        <f t="shared" ref="C50:G50" si="1">AVERAGE(C80:C81)</f>
        <v>2.4181772569444999E-2</v>
      </c>
      <c r="D50" s="46">
        <f t="shared" si="1"/>
        <v>7.4832156175950013E-8</v>
      </c>
      <c r="E50" s="46">
        <f t="shared" si="1"/>
        <v>0.35017287620305748</v>
      </c>
      <c r="F50" s="46">
        <f t="shared" si="1"/>
        <v>2.7594340710879999E-3</v>
      </c>
      <c r="G50" s="46">
        <f t="shared" si="1"/>
        <v>5.5776158355134997E-2</v>
      </c>
      <c r="H50" s="27"/>
      <c r="I50" s="23" t="s">
        <v>114</v>
      </c>
      <c r="J50" s="1" t="s">
        <v>251</v>
      </c>
    </row>
    <row r="51" spans="1:10" x14ac:dyDescent="0.3">
      <c r="A51" s="34" t="s">
        <v>3</v>
      </c>
      <c r="B51" s="27"/>
      <c r="C51" s="27"/>
      <c r="D51" s="27"/>
      <c r="E51" s="27"/>
      <c r="F51" s="27"/>
      <c r="G51" s="27"/>
      <c r="H51" s="27"/>
      <c r="I51" s="1">
        <v>0.90110000000000001</v>
      </c>
      <c r="J51" s="1"/>
    </row>
    <row r="52" spans="1:10" x14ac:dyDescent="0.3">
      <c r="A52" s="34" t="s">
        <v>11</v>
      </c>
      <c r="D52" s="27"/>
      <c r="E52" s="27"/>
      <c r="H52" s="27"/>
      <c r="I52" s="1">
        <v>0.78600000000000003</v>
      </c>
      <c r="J52" s="1"/>
    </row>
    <row r="53" spans="1:10" x14ac:dyDescent="0.3">
      <c r="B53" s="27"/>
      <c r="C53" s="27"/>
      <c r="D53" s="27"/>
      <c r="E53" s="27"/>
      <c r="F53" s="27"/>
      <c r="G53" s="27"/>
      <c r="H53" s="27"/>
      <c r="J53" s="1"/>
    </row>
    <row r="54" spans="1:10" x14ac:dyDescent="0.3">
      <c r="B54" s="27"/>
      <c r="C54" s="27"/>
      <c r="D54" s="27"/>
      <c r="E54" s="27"/>
      <c r="F54" s="27"/>
      <c r="G54" s="27"/>
      <c r="H54" s="27"/>
      <c r="J54" s="1"/>
    </row>
    <row r="55" spans="1:10" x14ac:dyDescent="0.3">
      <c r="A55" s="14" t="s">
        <v>241</v>
      </c>
      <c r="B55" s="45">
        <v>1.0395547000000001</v>
      </c>
      <c r="C55" s="45">
        <v>0.29371215000000001</v>
      </c>
      <c r="D55" s="46">
        <v>1.5643732999999999E-6</v>
      </c>
      <c r="E55" s="45">
        <v>4.8947609000000003E-2</v>
      </c>
      <c r="F55" s="45">
        <v>1.8197488000000001E-2</v>
      </c>
      <c r="G55" s="45">
        <v>5.1409757E-2</v>
      </c>
      <c r="H55" s="1"/>
      <c r="I55" s="23" t="s">
        <v>114</v>
      </c>
      <c r="J55" s="1" t="s">
        <v>240</v>
      </c>
    </row>
    <row r="56" spans="1:10" x14ac:dyDescent="0.3">
      <c r="A56" s="14"/>
      <c r="D56" s="27"/>
      <c r="E56" s="27"/>
      <c r="H56" s="1"/>
      <c r="J56" s="1"/>
    </row>
    <row r="57" spans="1:10" x14ac:dyDescent="0.3">
      <c r="A57" s="14"/>
      <c r="B57" s="44"/>
      <c r="C57" s="44"/>
      <c r="D57" s="44"/>
      <c r="E57" s="44"/>
      <c r="F57" s="44"/>
      <c r="G57" s="44"/>
      <c r="H57" s="1"/>
      <c r="J57" s="1"/>
    </row>
    <row r="58" spans="1:10" x14ac:dyDescent="0.3">
      <c r="A58" s="23" t="s">
        <v>243</v>
      </c>
      <c r="B58" s="45">
        <v>8.0560786409999992</v>
      </c>
      <c r="C58" s="45">
        <v>0.52107138809999998</v>
      </c>
      <c r="D58" s="48">
        <v>4.2712316549999997E-7</v>
      </c>
      <c r="E58" s="45">
        <v>1.8081767700000001E-2</v>
      </c>
      <c r="F58" s="45">
        <v>1.3814442270000001E-2</v>
      </c>
      <c r="G58" s="45">
        <v>3.5193667320000004E-2</v>
      </c>
      <c r="H58" s="1"/>
      <c r="I58" s="23" t="s">
        <v>114</v>
      </c>
      <c r="J58" s="1" t="s">
        <v>242</v>
      </c>
    </row>
    <row r="59" spans="1:10" x14ac:dyDescent="0.3">
      <c r="C59" s="27"/>
      <c r="D59" s="27"/>
      <c r="H59" s="1"/>
      <c r="J59" s="1"/>
    </row>
    <row r="60" spans="1:10" x14ac:dyDescent="0.3">
      <c r="B60" s="44"/>
      <c r="C60" s="44"/>
      <c r="D60" s="44"/>
      <c r="E60" s="44"/>
      <c r="F60" s="44"/>
      <c r="G60" s="44"/>
      <c r="H60" s="1"/>
      <c r="J60" s="1"/>
    </row>
    <row r="61" spans="1:10" x14ac:dyDescent="0.3">
      <c r="A61" s="14" t="s">
        <v>245</v>
      </c>
      <c r="B61" s="45">
        <v>0.74347087000000001</v>
      </c>
      <c r="C61" s="45">
        <v>0.27560303000000003</v>
      </c>
      <c r="D61" s="46">
        <v>3.1564720999999999E-7</v>
      </c>
      <c r="E61" s="45">
        <v>6.9059213000000003E-3</v>
      </c>
      <c r="F61" s="45">
        <v>1.7826617999999999E-2</v>
      </c>
      <c r="G61" s="45">
        <v>2.3698627999999999E-2</v>
      </c>
      <c r="I61" s="23" t="s">
        <v>114</v>
      </c>
      <c r="J61" s="1" t="s">
        <v>244</v>
      </c>
    </row>
    <row r="62" spans="1:10" x14ac:dyDescent="0.3">
      <c r="A62" s="14"/>
      <c r="C62" s="27"/>
      <c r="D62" s="27"/>
      <c r="J62" s="1"/>
    </row>
    <row r="63" spans="1:10" x14ac:dyDescent="0.3">
      <c r="A63" s="14"/>
      <c r="B63" s="44"/>
      <c r="C63" s="44"/>
      <c r="D63" s="44"/>
      <c r="E63" s="44"/>
      <c r="F63" s="44"/>
      <c r="G63" s="44"/>
      <c r="J63" s="1"/>
    </row>
    <row r="64" spans="1:10" x14ac:dyDescent="0.3">
      <c r="A64" s="1" t="s">
        <v>252</v>
      </c>
      <c r="B64" s="45">
        <v>0.67807474000000001</v>
      </c>
      <c r="C64" s="45">
        <v>0.15453199000000001</v>
      </c>
      <c r="D64" s="46">
        <v>1.4743814000000001E-6</v>
      </c>
      <c r="E64" s="45">
        <v>4.7810821000000003E-2</v>
      </c>
      <c r="F64" s="45">
        <v>9.1497587999999994E-3</v>
      </c>
      <c r="G64" s="45">
        <v>4.0920222999999999E-2</v>
      </c>
      <c r="H64" s="27"/>
      <c r="I64" s="1" t="s">
        <v>114</v>
      </c>
      <c r="J64" s="1" t="s">
        <v>253</v>
      </c>
    </row>
    <row r="65" spans="1:10" x14ac:dyDescent="0.3">
      <c r="A65" s="1"/>
      <c r="D65" s="27"/>
      <c r="E65" s="27"/>
      <c r="H65" s="27"/>
      <c r="I65" s="1"/>
      <c r="J65" s="1"/>
    </row>
    <row r="66" spans="1:10" x14ac:dyDescent="0.3">
      <c r="A66" s="1"/>
      <c r="B66" s="44"/>
      <c r="C66" s="44"/>
      <c r="D66" s="44"/>
      <c r="E66" s="44"/>
      <c r="F66" s="44"/>
      <c r="G66" s="44"/>
      <c r="H66" s="27"/>
      <c r="I66" s="1"/>
      <c r="J66" s="1"/>
    </row>
    <row r="67" spans="1:10" x14ac:dyDescent="0.3">
      <c r="A67" s="1" t="s">
        <v>258</v>
      </c>
      <c r="B67" s="45">
        <f>(B82+B83)/2</f>
        <v>0.75360296050000009</v>
      </c>
      <c r="C67" s="45">
        <f t="shared" ref="C67:G67" si="2">(C82+C83)/2</f>
        <v>4.9462595245000004E-3</v>
      </c>
      <c r="D67" s="45">
        <f t="shared" si="2"/>
        <v>2.4754850126E-8</v>
      </c>
      <c r="E67" s="45">
        <f t="shared" si="2"/>
        <v>1.8249928272E-3</v>
      </c>
      <c r="F67" s="45">
        <f t="shared" si="2"/>
        <v>1.3976493712500001E-3</v>
      </c>
      <c r="G67" s="45">
        <f t="shared" si="2"/>
        <v>5.17287369205E-2</v>
      </c>
      <c r="H67" s="1"/>
      <c r="I67" s="1" t="s">
        <v>114</v>
      </c>
      <c r="J67" s="1" t="s">
        <v>294</v>
      </c>
    </row>
    <row r="68" spans="1:10" x14ac:dyDescent="0.3">
      <c r="A68" s="1" t="s">
        <v>3</v>
      </c>
      <c r="D68" s="27"/>
      <c r="E68" s="27"/>
      <c r="H68" s="1"/>
      <c r="I68" s="1">
        <v>0.93</v>
      </c>
      <c r="J68" s="1"/>
    </row>
    <row r="69" spans="1:10" x14ac:dyDescent="0.3">
      <c r="A69" s="1" t="s">
        <v>11</v>
      </c>
      <c r="D69" s="27"/>
      <c r="E69" s="27"/>
      <c r="H69" s="1"/>
      <c r="I69" s="1">
        <v>0.89800000000000002</v>
      </c>
      <c r="J69" s="1"/>
    </row>
    <row r="70" spans="1:10" x14ac:dyDescent="0.3">
      <c r="B70" s="1"/>
      <c r="C70" s="1"/>
      <c r="D70" s="1"/>
      <c r="E70" s="1"/>
      <c r="F70" s="1"/>
      <c r="G70" s="1"/>
      <c r="H70" s="1"/>
      <c r="J70" s="1"/>
    </row>
    <row r="71" spans="1:10" x14ac:dyDescent="0.3">
      <c r="A71" s="1"/>
      <c r="B71" s="44"/>
      <c r="C71" s="44"/>
      <c r="D71" s="44"/>
      <c r="E71" s="44"/>
      <c r="F71" s="44"/>
      <c r="G71" s="44"/>
      <c r="H71" s="1"/>
      <c r="I71" s="1"/>
      <c r="J71" s="1"/>
    </row>
    <row r="72" spans="1:10" x14ac:dyDescent="0.3">
      <c r="A72" s="33" t="s">
        <v>260</v>
      </c>
      <c r="B72" s="45">
        <v>0.28638248999999999</v>
      </c>
      <c r="C72" s="45">
        <v>0.10008284000000001</v>
      </c>
      <c r="D72" s="46">
        <v>1.5166313E-5</v>
      </c>
      <c r="E72" s="45">
        <v>0.11642522</v>
      </c>
      <c r="F72" s="45">
        <v>6.3561664E-3</v>
      </c>
      <c r="G72" s="45">
        <v>8.7248125999999995E-3</v>
      </c>
      <c r="I72" s="1" t="s">
        <v>114</v>
      </c>
      <c r="J72" s="23" t="s">
        <v>278</v>
      </c>
    </row>
    <row r="73" spans="1:10" x14ac:dyDescent="0.3">
      <c r="A73" s="33"/>
      <c r="D73" s="27"/>
      <c r="E73" s="27"/>
      <c r="I73" s="1"/>
    </row>
    <row r="74" spans="1:10" x14ac:dyDescent="0.3">
      <c r="A74" s="33"/>
      <c r="B74" s="44"/>
      <c r="C74" s="44"/>
      <c r="D74" s="44"/>
      <c r="E74" s="44"/>
      <c r="F74" s="44"/>
      <c r="G74" s="44"/>
      <c r="I74" s="1"/>
    </row>
    <row r="75" spans="1:10" x14ac:dyDescent="0.3">
      <c r="A75" s="1" t="s">
        <v>297</v>
      </c>
      <c r="B75" s="45">
        <v>1333.7554583251926</v>
      </c>
      <c r="C75" s="45">
        <v>2775.7007541483804</v>
      </c>
      <c r="D75" s="45">
        <v>0</v>
      </c>
      <c r="E75" s="45">
        <v>3012.7357291637686</v>
      </c>
      <c r="F75" s="45">
        <v>50.300453460803226</v>
      </c>
      <c r="G75" s="45">
        <v>89.035800233134083</v>
      </c>
      <c r="I75" s="23" t="s">
        <v>115</v>
      </c>
      <c r="J75" s="1" t="s">
        <v>295</v>
      </c>
    </row>
    <row r="76" spans="1:10" x14ac:dyDescent="0.3">
      <c r="A76" s="1" t="s">
        <v>298</v>
      </c>
      <c r="B76" s="45">
        <v>1187.0804699426449</v>
      </c>
      <c r="C76" s="45">
        <v>577.1793570703104</v>
      </c>
      <c r="D76" s="45">
        <v>0</v>
      </c>
      <c r="E76" s="45">
        <v>3981.1960278089191</v>
      </c>
      <c r="F76" s="45">
        <v>43.166175640636489</v>
      </c>
      <c r="G76" s="45">
        <v>81.332713674709481</v>
      </c>
      <c r="I76" s="23" t="s">
        <v>115</v>
      </c>
      <c r="J76" s="1" t="s">
        <v>296</v>
      </c>
    </row>
    <row r="77" spans="1:10" x14ac:dyDescent="0.3">
      <c r="A77" s="13" t="s">
        <v>190</v>
      </c>
      <c r="I77" s="1"/>
      <c r="J77" s="1"/>
    </row>
    <row r="78" spans="1:10" x14ac:dyDescent="0.3">
      <c r="A78" s="23" t="s">
        <v>229</v>
      </c>
      <c r="B78" s="22"/>
      <c r="C78" s="22"/>
      <c r="D78" s="22"/>
      <c r="E78" s="22"/>
      <c r="F78" s="22"/>
      <c r="G78" s="22"/>
      <c r="H78" s="22"/>
    </row>
    <row r="79" spans="1:10" x14ac:dyDescent="0.3">
      <c r="A79" s="23" t="s">
        <v>231</v>
      </c>
      <c r="B79" s="22"/>
      <c r="C79" s="22"/>
      <c r="D79" s="22"/>
      <c r="E79" s="22"/>
      <c r="F79" s="22"/>
      <c r="G79" s="22"/>
      <c r="H79" s="22"/>
    </row>
    <row r="80" spans="1:10" x14ac:dyDescent="0.3">
      <c r="A80" s="1" t="s">
        <v>247</v>
      </c>
      <c r="B80" s="45">
        <v>0.49176560213100001</v>
      </c>
      <c r="C80" s="45">
        <v>4.3879641113889999E-2</v>
      </c>
      <c r="D80" s="45">
        <v>1.1969980727190002E-7</v>
      </c>
      <c r="E80" s="45">
        <v>0.69859576118127498</v>
      </c>
      <c r="F80" s="45">
        <v>2.8302362989760001E-3</v>
      </c>
      <c r="G80" s="45">
        <v>7.1702921222700005E-3</v>
      </c>
      <c r="I80" s="1"/>
      <c r="J80" s="1"/>
    </row>
    <row r="81" spans="1:10" x14ac:dyDescent="0.3">
      <c r="A81" s="1" t="s">
        <v>249</v>
      </c>
      <c r="B81" s="45">
        <v>0.77186960640000013</v>
      </c>
      <c r="C81" s="45">
        <v>4.4839040250000007E-3</v>
      </c>
      <c r="D81" s="45">
        <v>2.996450508E-8</v>
      </c>
      <c r="E81" s="45">
        <v>1.7499912248400001E-3</v>
      </c>
      <c r="F81" s="45">
        <v>2.6886318432000002E-3</v>
      </c>
      <c r="G81" s="45">
        <v>0.104382024588</v>
      </c>
      <c r="I81" s="1"/>
      <c r="J81" s="1"/>
    </row>
    <row r="82" spans="1:10" x14ac:dyDescent="0.3">
      <c r="A82" s="1" t="s">
        <v>255</v>
      </c>
      <c r="B82" s="45">
        <v>0.70581888530000003</v>
      </c>
      <c r="C82" s="45">
        <v>4.0144564669999999E-3</v>
      </c>
      <c r="D82" s="45">
        <v>2.7466114852000001E-8</v>
      </c>
      <c r="E82" s="45">
        <v>1.6026191124000001E-3</v>
      </c>
      <c r="F82" s="45">
        <v>2.4634604112E-3</v>
      </c>
      <c r="G82" s="45">
        <v>9.5765090720000001E-2</v>
      </c>
      <c r="I82" s="1"/>
      <c r="J82" s="1"/>
    </row>
    <row r="83" spans="1:10" x14ac:dyDescent="0.3">
      <c r="A83" s="1" t="s">
        <v>256</v>
      </c>
      <c r="B83" s="45">
        <v>0.80138703570000003</v>
      </c>
      <c r="C83" s="45">
        <v>5.8780625820000001E-3</v>
      </c>
      <c r="D83" s="45">
        <v>2.2043585400000002E-8</v>
      </c>
      <c r="E83" s="45">
        <v>2.0473665420000001E-3</v>
      </c>
      <c r="F83" s="45">
        <v>3.3183833130000001E-4</v>
      </c>
      <c r="G83" s="45">
        <v>7.6923831209999996E-3</v>
      </c>
      <c r="I83" s="1"/>
      <c r="J83" s="1"/>
    </row>
    <row r="89" spans="1:10" x14ac:dyDescent="0.3">
      <c r="A89" s="1"/>
    </row>
    <row r="90" spans="1:10" x14ac:dyDescent="0.3">
      <c r="A90" s="39"/>
    </row>
    <row r="91" spans="1:10" x14ac:dyDescent="0.3">
      <c r="A91" s="39"/>
    </row>
    <row r="92" spans="1:10" x14ac:dyDescent="0.3">
      <c r="A92" s="39"/>
    </row>
    <row r="93" spans="1:10" x14ac:dyDescent="0.3">
      <c r="A93" s="1"/>
    </row>
    <row r="94" spans="1:10" x14ac:dyDescent="0.3">
      <c r="A94" s="39"/>
    </row>
    <row r="95" spans="1:10" x14ac:dyDescent="0.3">
      <c r="A95" s="40"/>
    </row>
    <row r="96" spans="1:10" x14ac:dyDescent="0.3">
      <c r="A96" s="40"/>
    </row>
    <row r="97" spans="1:10" x14ac:dyDescent="0.3">
      <c r="A97" s="41"/>
    </row>
    <row r="98" spans="1:10" x14ac:dyDescent="0.3">
      <c r="A98" s="38"/>
      <c r="I98" s="23" t="s">
        <v>416</v>
      </c>
      <c r="J98" s="23" t="s">
        <v>417</v>
      </c>
    </row>
    <row r="99" spans="1:10" x14ac:dyDescent="0.3">
      <c r="A99" s="38"/>
      <c r="H99" s="27"/>
      <c r="I99" s="23">
        <v>1.9797946</v>
      </c>
      <c r="J99" s="23">
        <v>9.8892943000000004E-3</v>
      </c>
    </row>
    <row r="100" spans="1:10" x14ac:dyDescent="0.3">
      <c r="A100" s="38"/>
      <c r="H100" s="27"/>
      <c r="I100" s="23">
        <v>1.5972332000000001E-3</v>
      </c>
      <c r="J100" s="23">
        <v>1.9410575999999999E-3</v>
      </c>
    </row>
    <row r="101" spans="1:10" x14ac:dyDescent="0.3">
      <c r="A101" s="38"/>
      <c r="D101" s="27"/>
      <c r="E101" s="27"/>
      <c r="F101" s="27"/>
      <c r="G101" s="27"/>
      <c r="H101" s="27"/>
      <c r="I101" s="27">
        <v>1.1492829E-6</v>
      </c>
      <c r="J101" s="27">
        <v>1.0049162999999999E-6</v>
      </c>
    </row>
    <row r="102" spans="1:10" x14ac:dyDescent="0.3">
      <c r="A102" s="38"/>
      <c r="D102" s="27"/>
      <c r="E102" s="27"/>
      <c r="F102" s="27"/>
      <c r="G102" s="27"/>
      <c r="H102" s="27"/>
      <c r="I102" s="27">
        <v>1.1499531E-4</v>
      </c>
      <c r="J102" s="23">
        <v>5.8340333000000003E-3</v>
      </c>
    </row>
    <row r="103" spans="1:10" x14ac:dyDescent="0.3">
      <c r="A103" s="38"/>
      <c r="F103" s="27"/>
      <c r="G103" s="27"/>
      <c r="H103" s="27"/>
      <c r="I103" s="27">
        <v>8.9883911999999995E-5</v>
      </c>
      <c r="J103" s="23">
        <v>1.2098686E-4</v>
      </c>
    </row>
    <row r="104" spans="1:10" x14ac:dyDescent="0.3">
      <c r="A104" s="38"/>
      <c r="F104" s="27"/>
      <c r="H104" s="27"/>
      <c r="I104" s="23">
        <v>2.8438325000000001E-4</v>
      </c>
      <c r="J104" s="23">
        <v>1.8062365999999999E-3</v>
      </c>
    </row>
    <row r="105" spans="1:10" x14ac:dyDescent="0.3">
      <c r="A105" s="38"/>
      <c r="F105" s="27"/>
    </row>
    <row r="106" spans="1:10" x14ac:dyDescent="0.3">
      <c r="A106" s="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4343-7224-4569-BC2E-2E38409BC4EF}">
  <dimension ref="A1:AO491"/>
  <sheetViews>
    <sheetView topLeftCell="A364" workbookViewId="0">
      <selection activeCell="A8" sqref="A8"/>
    </sheetView>
  </sheetViews>
  <sheetFormatPr defaultRowHeight="14.4" x14ac:dyDescent="0.3"/>
  <cols>
    <col min="1" max="1" width="25.109375" customWidth="1"/>
    <col min="4" max="4" width="12.33203125" customWidth="1"/>
  </cols>
  <sheetData>
    <row r="1" spans="1:33" x14ac:dyDescent="0.3">
      <c r="A1" t="s">
        <v>424</v>
      </c>
    </row>
    <row r="3" spans="1:33" x14ac:dyDescent="0.3">
      <c r="A3" t="s">
        <v>192</v>
      </c>
      <c r="B3" t="s">
        <v>193</v>
      </c>
      <c r="O3" t="s">
        <v>192</v>
      </c>
      <c r="P3" t="s">
        <v>193</v>
      </c>
    </row>
    <row r="4" spans="1:33" x14ac:dyDescent="0.3">
      <c r="A4" t="s">
        <v>194</v>
      </c>
      <c r="B4" t="s">
        <v>195</v>
      </c>
      <c r="O4" t="s">
        <v>194</v>
      </c>
      <c r="P4" t="s">
        <v>195</v>
      </c>
    </row>
    <row r="5" spans="1:33" x14ac:dyDescent="0.3">
      <c r="A5" t="s">
        <v>196</v>
      </c>
      <c r="B5" t="s">
        <v>370</v>
      </c>
      <c r="O5" t="s">
        <v>196</v>
      </c>
      <c r="P5" t="s">
        <v>370</v>
      </c>
    </row>
    <row r="6" spans="1:33" x14ac:dyDescent="0.3">
      <c r="A6" t="s">
        <v>197</v>
      </c>
      <c r="B6" t="s">
        <v>198</v>
      </c>
      <c r="O6" t="s">
        <v>197</v>
      </c>
      <c r="P6" t="s">
        <v>309</v>
      </c>
    </row>
    <row r="7" spans="1:33" x14ac:dyDescent="0.3">
      <c r="A7" t="s">
        <v>199</v>
      </c>
      <c r="B7" t="s">
        <v>200</v>
      </c>
      <c r="O7" t="s">
        <v>199</v>
      </c>
      <c r="P7" t="s">
        <v>200</v>
      </c>
    </row>
    <row r="8" spans="1:33" x14ac:dyDescent="0.3">
      <c r="A8" t="s">
        <v>201</v>
      </c>
      <c r="B8" t="s">
        <v>202</v>
      </c>
      <c r="O8" t="s">
        <v>201</v>
      </c>
      <c r="P8" t="s">
        <v>202</v>
      </c>
    </row>
    <row r="9" spans="1:33" x14ac:dyDescent="0.3">
      <c r="A9" t="s">
        <v>203</v>
      </c>
      <c r="B9" t="s">
        <v>131</v>
      </c>
      <c r="O9" t="s">
        <v>203</v>
      </c>
      <c r="P9" t="s">
        <v>131</v>
      </c>
    </row>
    <row r="10" spans="1:33" x14ac:dyDescent="0.3">
      <c r="A10" t="s">
        <v>204</v>
      </c>
      <c r="B10" t="s">
        <v>131</v>
      </c>
      <c r="O10" t="s">
        <v>204</v>
      </c>
      <c r="P10" t="s">
        <v>131</v>
      </c>
    </row>
    <row r="11" spans="1:33" x14ac:dyDescent="0.3">
      <c r="A11" t="s">
        <v>205</v>
      </c>
      <c r="B11" t="s">
        <v>206</v>
      </c>
      <c r="O11" t="s">
        <v>205</v>
      </c>
      <c r="P11" t="s">
        <v>206</v>
      </c>
    </row>
    <row r="12" spans="1:33" x14ac:dyDescent="0.3">
      <c r="A12" t="s">
        <v>207</v>
      </c>
      <c r="B12" t="s">
        <v>208</v>
      </c>
      <c r="O12" t="s">
        <v>207</v>
      </c>
      <c r="P12" t="s">
        <v>208</v>
      </c>
    </row>
    <row r="14" spans="1:33" x14ac:dyDescent="0.3">
      <c r="A14" t="s">
        <v>206</v>
      </c>
      <c r="B14" t="s">
        <v>160</v>
      </c>
      <c r="C14" t="s">
        <v>209</v>
      </c>
      <c r="D14" t="s">
        <v>371</v>
      </c>
      <c r="E14" t="s">
        <v>372</v>
      </c>
      <c r="F14" t="s">
        <v>373</v>
      </c>
      <c r="G14" t="s">
        <v>421</v>
      </c>
      <c r="H14" t="s">
        <v>422</v>
      </c>
      <c r="I14" t="s">
        <v>423</v>
      </c>
      <c r="J14" t="s">
        <v>226</v>
      </c>
      <c r="K14" t="s">
        <v>227</v>
      </c>
      <c r="L14" t="s">
        <v>228</v>
      </c>
      <c r="M14" t="s">
        <v>209</v>
      </c>
      <c r="O14" t="s">
        <v>206</v>
      </c>
      <c r="P14" t="s">
        <v>160</v>
      </c>
      <c r="Q14" t="s">
        <v>209</v>
      </c>
      <c r="R14" t="s">
        <v>371</v>
      </c>
      <c r="S14" t="s">
        <v>372</v>
      </c>
      <c r="T14" t="s">
        <v>373</v>
      </c>
      <c r="U14" t="s">
        <v>421</v>
      </c>
      <c r="V14" t="s">
        <v>422</v>
      </c>
      <c r="W14" t="s">
        <v>423</v>
      </c>
      <c r="X14" t="s">
        <v>226</v>
      </c>
      <c r="Y14" t="s">
        <v>227</v>
      </c>
      <c r="AF14" t="s">
        <v>228</v>
      </c>
      <c r="AG14" t="s">
        <v>209</v>
      </c>
    </row>
    <row r="15" spans="1:33" x14ac:dyDescent="0.3">
      <c r="A15" t="s">
        <v>161</v>
      </c>
      <c r="B15" t="s">
        <v>210</v>
      </c>
      <c r="C15">
        <v>1343.3483000000001</v>
      </c>
      <c r="D15">
        <v>100.88076</v>
      </c>
      <c r="E15">
        <v>67.068012999999993</v>
      </c>
      <c r="F15">
        <v>112.18526</v>
      </c>
      <c r="G15">
        <v>979.25514999999996</v>
      </c>
      <c r="H15">
        <v>6.6056258999999997</v>
      </c>
      <c r="I15">
        <v>77.353460999999996</v>
      </c>
      <c r="J15">
        <f>D15+G15</f>
        <v>1080.13591</v>
      </c>
      <c r="K15">
        <f t="shared" ref="K15:L15" si="0">E15+H15</f>
        <v>73.673638899999986</v>
      </c>
      <c r="L15">
        <f t="shared" si="0"/>
        <v>189.53872100000001</v>
      </c>
      <c r="M15">
        <f>SUM(J15:L15)</f>
        <v>1343.3482699000001</v>
      </c>
      <c r="O15" t="s">
        <v>310</v>
      </c>
      <c r="P15" t="s">
        <v>311</v>
      </c>
      <c r="Q15" s="11">
        <v>1.1611581E-5</v>
      </c>
      <c r="R15" s="11">
        <v>7.1126663000000005E-7</v>
      </c>
      <c r="S15" s="11">
        <v>7.7458190999999999E-7</v>
      </c>
      <c r="T15" s="11">
        <v>8.9308779000000004E-7</v>
      </c>
      <c r="U15" s="11">
        <v>8.9056074000000005E-6</v>
      </c>
      <c r="V15" s="11">
        <v>8.5057314000000006E-8</v>
      </c>
      <c r="W15" s="11">
        <v>2.4198028000000001E-7</v>
      </c>
    </row>
    <row r="16" spans="1:33" x14ac:dyDescent="0.3">
      <c r="A16" t="s">
        <v>162</v>
      </c>
      <c r="B16" t="s">
        <v>210</v>
      </c>
      <c r="C16">
        <v>142.58051</v>
      </c>
      <c r="D16">
        <v>18.672004000000001</v>
      </c>
      <c r="E16">
        <v>4.9968601000000001</v>
      </c>
      <c r="F16">
        <v>17.529941999999998</v>
      </c>
      <c r="G16">
        <v>72.342145000000002</v>
      </c>
      <c r="H16">
        <v>0.23139220999999999</v>
      </c>
      <c r="I16">
        <v>28.808164000000001</v>
      </c>
      <c r="J16">
        <f t="shared" ref="J16:J20" si="1">D16+G16</f>
        <v>91.014149000000003</v>
      </c>
      <c r="K16">
        <f t="shared" ref="K16:K20" si="2">E16+H16</f>
        <v>5.2282523100000002</v>
      </c>
      <c r="L16">
        <f t="shared" ref="L16:L20" si="3">F16+I16</f>
        <v>46.338105999999996</v>
      </c>
      <c r="M16">
        <f t="shared" ref="M16:M19" si="4">SUM(J16:L16)</f>
        <v>142.58050731</v>
      </c>
      <c r="O16" t="s">
        <v>312</v>
      </c>
      <c r="P16" t="s">
        <v>313</v>
      </c>
      <c r="Q16">
        <v>282.89267999999998</v>
      </c>
      <c r="R16">
        <v>7.5423992999999996</v>
      </c>
      <c r="S16">
        <v>4.7164111000000002</v>
      </c>
      <c r="T16">
        <v>8.6698552000000007</v>
      </c>
      <c r="U16">
        <v>255.41616999999999</v>
      </c>
      <c r="V16">
        <v>0.43308862999999997</v>
      </c>
      <c r="W16">
        <v>6.1147571999999997</v>
      </c>
      <c r="X16">
        <f t="shared" ref="X16" si="5">R16+U16</f>
        <v>262.95856930000002</v>
      </c>
      <c r="Y16">
        <f t="shared" ref="Y16" si="6">S16+V16</f>
        <v>5.1494997300000005</v>
      </c>
      <c r="AF16">
        <f t="shared" ref="AF16" si="7">T16+W16</f>
        <v>14.7846124</v>
      </c>
      <c r="AG16">
        <f>SUM(X16:AF16)</f>
        <v>282.89268143000004</v>
      </c>
    </row>
    <row r="17" spans="1:32" x14ac:dyDescent="0.3">
      <c r="A17" t="s">
        <v>163</v>
      </c>
      <c r="B17" t="s">
        <v>210</v>
      </c>
      <c r="C17">
        <v>3.4697680999999998E-3</v>
      </c>
      <c r="D17">
        <v>8.8944779999999997E-4</v>
      </c>
      <c r="E17">
        <v>1.3373273E-4</v>
      </c>
      <c r="F17">
        <v>1.5140994E-3</v>
      </c>
      <c r="G17">
        <v>8.8906732000000003E-4</v>
      </c>
      <c r="H17" s="11">
        <v>1.5800699999999999E-5</v>
      </c>
      <c r="I17" s="11">
        <v>2.7620184E-5</v>
      </c>
      <c r="J17">
        <f t="shared" si="1"/>
        <v>1.77851512E-3</v>
      </c>
      <c r="K17">
        <f t="shared" si="2"/>
        <v>1.4953343E-4</v>
      </c>
      <c r="L17">
        <f t="shared" si="3"/>
        <v>1.541719584E-3</v>
      </c>
      <c r="M17">
        <f t="shared" si="4"/>
        <v>3.4697681340000001E-3</v>
      </c>
      <c r="O17" t="s">
        <v>314</v>
      </c>
      <c r="P17" t="s">
        <v>315</v>
      </c>
      <c r="Q17">
        <v>12.320589</v>
      </c>
      <c r="R17">
        <v>0.95952614999999997</v>
      </c>
      <c r="S17">
        <v>1.0843871</v>
      </c>
      <c r="T17">
        <v>0.91774266999999998</v>
      </c>
      <c r="U17">
        <v>9.0305260999999994</v>
      </c>
      <c r="V17">
        <v>8.8834283E-2</v>
      </c>
      <c r="W17">
        <v>0.23957233</v>
      </c>
    </row>
    <row r="18" spans="1:32" x14ac:dyDescent="0.3">
      <c r="A18" t="s">
        <v>54</v>
      </c>
      <c r="B18" t="s">
        <v>210</v>
      </c>
      <c r="C18">
        <v>6.5673512000000001</v>
      </c>
      <c r="D18">
        <v>0.50708770000000003</v>
      </c>
      <c r="E18">
        <v>9.4019967999999995E-2</v>
      </c>
      <c r="F18">
        <v>3.0785236</v>
      </c>
      <c r="G18">
        <v>2.4973258999999999</v>
      </c>
      <c r="H18">
        <v>7.2537913000000004E-3</v>
      </c>
      <c r="I18">
        <v>0.38314018999999999</v>
      </c>
      <c r="J18">
        <f t="shared" si="1"/>
        <v>3.0044135999999999</v>
      </c>
      <c r="K18">
        <f t="shared" si="2"/>
        <v>0.1012737593</v>
      </c>
      <c r="L18">
        <f t="shared" si="3"/>
        <v>3.4616637900000002</v>
      </c>
      <c r="M18">
        <f t="shared" si="4"/>
        <v>6.5673511493000003</v>
      </c>
      <c r="O18" t="s">
        <v>316</v>
      </c>
      <c r="P18" t="s">
        <v>317</v>
      </c>
      <c r="Q18">
        <v>0.60768944000000003</v>
      </c>
      <c r="R18">
        <v>4.7571517000000001E-2</v>
      </c>
      <c r="S18">
        <v>3.7212892999999997E-2</v>
      </c>
      <c r="T18">
        <v>5.8406874999999997E-2</v>
      </c>
      <c r="U18">
        <v>0.43438436000000002</v>
      </c>
      <c r="V18">
        <v>3.0207226000000002E-3</v>
      </c>
      <c r="W18">
        <v>2.7093069000000001E-2</v>
      </c>
    </row>
    <row r="19" spans="1:32" x14ac:dyDescent="0.3">
      <c r="A19" t="s">
        <v>164</v>
      </c>
      <c r="B19" t="s">
        <v>210</v>
      </c>
      <c r="C19">
        <v>8.0808038999999994</v>
      </c>
      <c r="D19">
        <v>1.2000343</v>
      </c>
      <c r="E19">
        <v>0.18078440000000001</v>
      </c>
      <c r="F19">
        <v>0.22270941</v>
      </c>
      <c r="G19">
        <v>4.5961476000000001</v>
      </c>
      <c r="H19">
        <v>1.4449916E-2</v>
      </c>
      <c r="I19">
        <v>1.8666783</v>
      </c>
      <c r="J19">
        <f t="shared" si="1"/>
        <v>5.7961819000000006</v>
      </c>
      <c r="K19">
        <f t="shared" si="2"/>
        <v>0.19523431600000002</v>
      </c>
      <c r="L19">
        <f t="shared" si="3"/>
        <v>2.08938771</v>
      </c>
      <c r="M19">
        <f t="shared" si="4"/>
        <v>8.0808039259999997</v>
      </c>
      <c r="O19" t="s">
        <v>318</v>
      </c>
      <c r="P19" t="s">
        <v>319</v>
      </c>
      <c r="Q19">
        <v>0.14165779000000001</v>
      </c>
      <c r="R19">
        <v>1.5712943E-2</v>
      </c>
      <c r="S19">
        <v>5.8134017E-3</v>
      </c>
      <c r="T19">
        <v>1.8711240000000001E-2</v>
      </c>
      <c r="U19">
        <v>8.5377410000000001E-2</v>
      </c>
      <c r="V19">
        <v>4.7589228000000002E-4</v>
      </c>
      <c r="W19">
        <v>1.5566903E-2</v>
      </c>
    </row>
    <row r="20" spans="1:32" x14ac:dyDescent="0.3">
      <c r="A20" t="s">
        <v>165</v>
      </c>
      <c r="B20" t="s">
        <v>210</v>
      </c>
      <c r="C20">
        <v>29.707194000000001</v>
      </c>
      <c r="D20">
        <v>1.7768653000000001</v>
      </c>
      <c r="E20">
        <v>1.94597</v>
      </c>
      <c r="F20">
        <v>2.5238309999999999</v>
      </c>
      <c r="G20">
        <v>21.216293</v>
      </c>
      <c r="H20">
        <v>2.4536413E-2</v>
      </c>
      <c r="I20">
        <v>2.2196986000000001</v>
      </c>
      <c r="J20">
        <f t="shared" si="1"/>
        <v>22.993158300000001</v>
      </c>
      <c r="K20">
        <f t="shared" si="2"/>
        <v>1.9705064130000001</v>
      </c>
      <c r="L20">
        <f t="shared" si="3"/>
        <v>4.7435296000000005</v>
      </c>
      <c r="M20">
        <f>SUM(J20:L20)</f>
        <v>29.707194313000002</v>
      </c>
      <c r="O20" t="s">
        <v>320</v>
      </c>
      <c r="P20" t="s">
        <v>321</v>
      </c>
      <c r="Q20" s="11">
        <v>3.7545088999999999E-6</v>
      </c>
      <c r="R20" s="11">
        <v>6.8776466000000003E-7</v>
      </c>
      <c r="S20" s="11">
        <v>2.6734731E-7</v>
      </c>
      <c r="T20" s="11">
        <v>8.5352174000000005E-7</v>
      </c>
      <c r="U20" s="11">
        <v>1.6549369000000001E-6</v>
      </c>
      <c r="V20" s="11">
        <v>1.9713892999999999E-8</v>
      </c>
      <c r="W20" s="11">
        <v>2.7122433999999998E-7</v>
      </c>
    </row>
    <row r="21" spans="1:32" x14ac:dyDescent="0.3">
      <c r="O21" t="s">
        <v>322</v>
      </c>
      <c r="P21" t="s">
        <v>321</v>
      </c>
      <c r="Q21" s="11">
        <v>2.0357164E-5</v>
      </c>
      <c r="R21" s="11">
        <v>1.6035554999999999E-6</v>
      </c>
      <c r="S21" s="11">
        <v>5.4287654999999998E-7</v>
      </c>
      <c r="T21" s="11">
        <v>4.0696203000000003E-6</v>
      </c>
      <c r="U21" s="11">
        <v>1.3028938000000001E-5</v>
      </c>
      <c r="V21" s="11">
        <v>5.8552288E-8</v>
      </c>
      <c r="W21" s="11">
        <v>1.0536214000000001E-6</v>
      </c>
    </row>
    <row r="22" spans="1:32" x14ac:dyDescent="0.3">
      <c r="C22">
        <f>SUM(C15:C20)</f>
        <v>1530.2876288681005</v>
      </c>
      <c r="J22" s="5" t="s">
        <v>226</v>
      </c>
      <c r="K22" s="5" t="s">
        <v>227</v>
      </c>
      <c r="L22" s="5" t="s">
        <v>228</v>
      </c>
      <c r="M22" s="5" t="s">
        <v>209</v>
      </c>
      <c r="O22" t="s">
        <v>323</v>
      </c>
      <c r="P22" t="s">
        <v>324</v>
      </c>
      <c r="Q22">
        <v>4.6430988999999999E-2</v>
      </c>
      <c r="R22">
        <v>5.2729335999999998E-3</v>
      </c>
      <c r="S22">
        <v>2.2396961999999999E-3</v>
      </c>
      <c r="T22">
        <v>6.2220727999999998E-3</v>
      </c>
      <c r="U22">
        <v>3.0837805999999999E-2</v>
      </c>
      <c r="V22">
        <v>2.2166268000000001E-4</v>
      </c>
      <c r="W22">
        <v>1.6368181E-3</v>
      </c>
    </row>
    <row r="23" spans="1:32" x14ac:dyDescent="0.3">
      <c r="J23" s="5">
        <v>1080.13591</v>
      </c>
      <c r="K23" s="5">
        <v>73.673638899999986</v>
      </c>
      <c r="L23" s="5">
        <v>189.53872100000001</v>
      </c>
      <c r="M23" s="5">
        <v>1343.3482699000001</v>
      </c>
      <c r="O23" t="s">
        <v>325</v>
      </c>
      <c r="P23" t="s">
        <v>326</v>
      </c>
      <c r="Q23">
        <v>279.55842000000001</v>
      </c>
      <c r="R23">
        <v>37.084229000000001</v>
      </c>
      <c r="S23">
        <v>11.351485</v>
      </c>
      <c r="T23">
        <v>91.263706999999997</v>
      </c>
      <c r="U23">
        <v>114.01494</v>
      </c>
      <c r="V23">
        <v>1.2606824999999999</v>
      </c>
      <c r="W23">
        <v>24.583376000000001</v>
      </c>
    </row>
    <row r="24" spans="1:32" x14ac:dyDescent="0.3">
      <c r="J24" s="5">
        <v>91.014149000000003</v>
      </c>
      <c r="K24" s="5">
        <v>5.2282523100000002</v>
      </c>
      <c r="L24" s="5">
        <v>46.338105999999996</v>
      </c>
      <c r="M24" s="5">
        <v>142.58050731</v>
      </c>
      <c r="O24" t="s">
        <v>327</v>
      </c>
      <c r="P24" t="s">
        <v>328</v>
      </c>
      <c r="Q24">
        <v>129.90862999999999</v>
      </c>
      <c r="R24">
        <v>10.971235</v>
      </c>
      <c r="S24">
        <v>8.9188302000000004</v>
      </c>
      <c r="T24">
        <v>11.415088000000001</v>
      </c>
      <c r="U24">
        <v>91.282437000000002</v>
      </c>
      <c r="V24">
        <v>0.89663325999999999</v>
      </c>
      <c r="W24">
        <v>6.4244031000000001</v>
      </c>
    </row>
    <row r="25" spans="1:32" x14ac:dyDescent="0.3">
      <c r="J25" s="5">
        <v>1.77851512E-3</v>
      </c>
      <c r="K25" s="5">
        <v>1.4953343E-4</v>
      </c>
      <c r="L25" s="5">
        <v>1.541719584E-3</v>
      </c>
      <c r="M25" s="5">
        <v>3.4697681340000001E-3</v>
      </c>
    </row>
    <row r="26" spans="1:32" x14ac:dyDescent="0.3">
      <c r="J26" s="5">
        <v>3.0044135999999999</v>
      </c>
      <c r="K26" s="5">
        <v>0.1012737593</v>
      </c>
      <c r="L26" s="5">
        <v>3.4616637900000002</v>
      </c>
      <c r="M26" s="5">
        <v>6.5673511493000003</v>
      </c>
      <c r="W26" t="s">
        <v>226</v>
      </c>
      <c r="X26" t="s">
        <v>227</v>
      </c>
      <c r="Y26" t="s">
        <v>228</v>
      </c>
      <c r="AF26" t="s">
        <v>209</v>
      </c>
    </row>
    <row r="27" spans="1:32" x14ac:dyDescent="0.3">
      <c r="J27" s="5">
        <v>5.7961819000000006</v>
      </c>
      <c r="K27" s="5">
        <v>0.19523431600000002</v>
      </c>
      <c r="L27" s="5">
        <v>2.08938771</v>
      </c>
      <c r="M27" s="5">
        <v>8.0808039259999997</v>
      </c>
    </row>
    <row r="28" spans="1:32" x14ac:dyDescent="0.3">
      <c r="J28" s="5">
        <v>22.993158300000001</v>
      </c>
      <c r="K28" s="5">
        <v>1.9705064130000001</v>
      </c>
      <c r="L28" s="5">
        <v>4.7435296000000005</v>
      </c>
      <c r="M28" s="5">
        <v>29.707194313000002</v>
      </c>
      <c r="W28" s="5">
        <v>262.95856930000002</v>
      </c>
      <c r="X28" s="5">
        <v>5.1494997300000005</v>
      </c>
      <c r="Y28" s="5">
        <v>14.7846124</v>
      </c>
      <c r="Z28" s="5"/>
      <c r="AA28" s="5"/>
      <c r="AB28" s="5"/>
      <c r="AC28" s="5"/>
      <c r="AD28" s="5"/>
      <c r="AE28" s="5"/>
      <c r="AF28" s="5">
        <v>282.89268143000004</v>
      </c>
    </row>
    <row r="31" spans="1:32" x14ac:dyDescent="0.3">
      <c r="A31" t="s">
        <v>425</v>
      </c>
    </row>
    <row r="33" spans="1:21" x14ac:dyDescent="0.3">
      <c r="A33" t="s">
        <v>192</v>
      </c>
      <c r="B33" t="s">
        <v>193</v>
      </c>
      <c r="P33" t="s">
        <v>192</v>
      </c>
      <c r="Q33" t="s">
        <v>193</v>
      </c>
    </row>
    <row r="34" spans="1:21" x14ac:dyDescent="0.3">
      <c r="A34" t="s">
        <v>194</v>
      </c>
      <c r="B34" t="s">
        <v>195</v>
      </c>
      <c r="P34" t="s">
        <v>194</v>
      </c>
      <c r="Q34" t="s">
        <v>195</v>
      </c>
    </row>
    <row r="35" spans="1:21" x14ac:dyDescent="0.3">
      <c r="A35" t="s">
        <v>196</v>
      </c>
      <c r="B35" t="s">
        <v>426</v>
      </c>
      <c r="P35" t="s">
        <v>196</v>
      </c>
      <c r="Q35" t="s">
        <v>426</v>
      </c>
    </row>
    <row r="36" spans="1:21" x14ac:dyDescent="0.3">
      <c r="A36" t="s">
        <v>197</v>
      </c>
      <c r="B36" t="s">
        <v>198</v>
      </c>
      <c r="P36" t="s">
        <v>197</v>
      </c>
      <c r="Q36" t="s">
        <v>309</v>
      </c>
    </row>
    <row r="37" spans="1:21" x14ac:dyDescent="0.3">
      <c r="A37" t="s">
        <v>199</v>
      </c>
      <c r="B37" t="s">
        <v>200</v>
      </c>
      <c r="P37" t="s">
        <v>199</v>
      </c>
      <c r="Q37" t="s">
        <v>200</v>
      </c>
    </row>
    <row r="38" spans="1:21" x14ac:dyDescent="0.3">
      <c r="A38" t="s">
        <v>201</v>
      </c>
      <c r="B38" t="s">
        <v>202</v>
      </c>
      <c r="P38" t="s">
        <v>201</v>
      </c>
      <c r="Q38" t="s">
        <v>202</v>
      </c>
    </row>
    <row r="39" spans="1:21" x14ac:dyDescent="0.3">
      <c r="A39" t="s">
        <v>203</v>
      </c>
      <c r="B39" t="s">
        <v>131</v>
      </c>
      <c r="P39" t="s">
        <v>203</v>
      </c>
      <c r="Q39" t="s">
        <v>131</v>
      </c>
    </row>
    <row r="40" spans="1:21" x14ac:dyDescent="0.3">
      <c r="A40" t="s">
        <v>204</v>
      </c>
      <c r="B40" t="s">
        <v>131</v>
      </c>
      <c r="P40" t="s">
        <v>204</v>
      </c>
      <c r="Q40" t="s">
        <v>131</v>
      </c>
    </row>
    <row r="41" spans="1:21" x14ac:dyDescent="0.3">
      <c r="A41" t="s">
        <v>205</v>
      </c>
      <c r="B41" t="s">
        <v>206</v>
      </c>
      <c r="P41" t="s">
        <v>205</v>
      </c>
      <c r="Q41" t="s">
        <v>206</v>
      </c>
    </row>
    <row r="42" spans="1:21" x14ac:dyDescent="0.3">
      <c r="A42" t="s">
        <v>207</v>
      </c>
      <c r="B42" t="s">
        <v>208</v>
      </c>
      <c r="P42" t="s">
        <v>207</v>
      </c>
      <c r="Q42" t="s">
        <v>208</v>
      </c>
    </row>
    <row r="44" spans="1:21" x14ac:dyDescent="0.3">
      <c r="A44" t="s">
        <v>206</v>
      </c>
      <c r="B44" t="s">
        <v>160</v>
      </c>
      <c r="C44" t="s">
        <v>209</v>
      </c>
      <c r="D44" t="s">
        <v>421</v>
      </c>
      <c r="E44" t="s">
        <v>422</v>
      </c>
      <c r="F44" t="s">
        <v>423</v>
      </c>
      <c r="P44" t="s">
        <v>206</v>
      </c>
      <c r="Q44" t="s">
        <v>160</v>
      </c>
      <c r="R44" t="s">
        <v>209</v>
      </c>
      <c r="S44" t="s">
        <v>421</v>
      </c>
      <c r="T44" t="s">
        <v>422</v>
      </c>
      <c r="U44" t="s">
        <v>423</v>
      </c>
    </row>
    <row r="45" spans="1:21" x14ac:dyDescent="0.3">
      <c r="A45" t="s">
        <v>161</v>
      </c>
      <c r="B45" t="s">
        <v>210</v>
      </c>
      <c r="C45" s="5">
        <v>3.5440475</v>
      </c>
      <c r="D45" s="5">
        <v>3.2641838000000001</v>
      </c>
      <c r="E45" s="5">
        <v>2.2018752999999999E-2</v>
      </c>
      <c r="F45" s="5">
        <v>0.25784487</v>
      </c>
      <c r="P45" t="s">
        <v>310</v>
      </c>
      <c r="Q45" t="s">
        <v>311</v>
      </c>
      <c r="R45" s="11">
        <v>3.0775483999999998E-8</v>
      </c>
      <c r="S45" s="11">
        <v>2.9685357999999999E-8</v>
      </c>
      <c r="T45" s="11">
        <v>2.8352437E-10</v>
      </c>
      <c r="U45" s="11">
        <v>8.0660092999999999E-10</v>
      </c>
    </row>
    <row r="46" spans="1:21" x14ac:dyDescent="0.3">
      <c r="A46" t="s">
        <v>162</v>
      </c>
      <c r="B46" t="s">
        <v>210</v>
      </c>
      <c r="C46" s="5">
        <v>0.33793900999999998</v>
      </c>
      <c r="D46" s="5">
        <v>0.24114049000000001</v>
      </c>
      <c r="E46" s="5">
        <v>7.7130736000000002E-4</v>
      </c>
      <c r="F46" s="5">
        <v>9.6027212000000001E-2</v>
      </c>
      <c r="P46" t="s">
        <v>312</v>
      </c>
      <c r="Q46" t="s">
        <v>313</v>
      </c>
      <c r="R46" s="5">
        <v>0.87321338999999998</v>
      </c>
      <c r="S46" s="5">
        <v>0.85138723999999999</v>
      </c>
      <c r="T46" s="5">
        <v>1.4436287E-3</v>
      </c>
      <c r="U46" s="5">
        <v>2.0382523999999999E-2</v>
      </c>
    </row>
    <row r="47" spans="1:21" x14ac:dyDescent="0.3">
      <c r="A47" t="s">
        <v>163</v>
      </c>
      <c r="B47" t="s">
        <v>210</v>
      </c>
      <c r="C47" s="29">
        <v>3.1082941000000002E-6</v>
      </c>
      <c r="D47" s="29">
        <v>2.9635578000000001E-6</v>
      </c>
      <c r="E47" s="29">
        <v>5.2669000999999997E-8</v>
      </c>
      <c r="F47" s="29">
        <v>9.2067279999999996E-8</v>
      </c>
      <c r="P47" t="s">
        <v>314</v>
      </c>
      <c r="Q47" t="s">
        <v>315</v>
      </c>
      <c r="R47">
        <v>3.1196443000000001E-2</v>
      </c>
      <c r="S47">
        <v>3.0101754000000001E-2</v>
      </c>
      <c r="T47">
        <v>2.9611427E-4</v>
      </c>
      <c r="U47">
        <v>7.9857444999999997E-4</v>
      </c>
    </row>
    <row r="48" spans="1:21" x14ac:dyDescent="0.3">
      <c r="A48" t="s">
        <v>54</v>
      </c>
      <c r="B48" t="s">
        <v>210</v>
      </c>
      <c r="C48" s="5">
        <v>9.6257329999999992E-3</v>
      </c>
      <c r="D48" s="5">
        <v>8.3244197000000002E-3</v>
      </c>
      <c r="E48" s="29">
        <v>2.4179303999999998E-5</v>
      </c>
      <c r="F48" s="5">
        <v>1.2771340000000001E-3</v>
      </c>
      <c r="P48" t="s">
        <v>316</v>
      </c>
      <c r="Q48" t="s">
        <v>317</v>
      </c>
      <c r="R48">
        <v>1.5483272E-3</v>
      </c>
      <c r="S48">
        <v>1.4479479000000001E-3</v>
      </c>
      <c r="T48" s="11">
        <v>1.0069075E-5</v>
      </c>
      <c r="U48" s="11">
        <v>9.0310229000000001E-5</v>
      </c>
    </row>
    <row r="49" spans="1:21" x14ac:dyDescent="0.3">
      <c r="A49" t="s">
        <v>164</v>
      </c>
      <c r="B49" t="s">
        <v>210</v>
      </c>
      <c r="C49" s="5">
        <v>2.1590919E-2</v>
      </c>
      <c r="D49" s="5">
        <v>1.5320492E-2</v>
      </c>
      <c r="E49" s="29">
        <v>4.8166386999999998E-5</v>
      </c>
      <c r="F49" s="5">
        <v>6.2222609000000002E-3</v>
      </c>
      <c r="P49" t="s">
        <v>318</v>
      </c>
      <c r="Q49" t="s">
        <v>319</v>
      </c>
      <c r="R49">
        <v>3.3806735000000001E-4</v>
      </c>
      <c r="S49">
        <v>2.8459136999999999E-4</v>
      </c>
      <c r="T49" s="11">
        <v>1.5863076E-6</v>
      </c>
      <c r="U49" s="11">
        <v>5.1889677000000003E-5</v>
      </c>
    </row>
    <row r="50" spans="1:21" x14ac:dyDescent="0.3">
      <c r="A50" t="s">
        <v>165</v>
      </c>
      <c r="B50" t="s">
        <v>210</v>
      </c>
      <c r="C50" s="5">
        <v>7.8201760999999995E-2</v>
      </c>
      <c r="D50" s="5">
        <v>7.0720978000000004E-2</v>
      </c>
      <c r="E50" s="29">
        <v>8.1788042000000005E-5</v>
      </c>
      <c r="F50" s="5">
        <v>7.3989952000000003E-3</v>
      </c>
      <c r="P50" t="s">
        <v>320</v>
      </c>
      <c r="Q50" t="s">
        <v>321</v>
      </c>
      <c r="R50" s="11">
        <v>6.4862504999999998E-9</v>
      </c>
      <c r="S50" s="11">
        <v>5.5164564000000003E-9</v>
      </c>
      <c r="T50" s="11">
        <v>6.5712975000000003E-11</v>
      </c>
      <c r="U50" s="11">
        <v>9.0408111999999997E-10</v>
      </c>
    </row>
    <row r="51" spans="1:21" x14ac:dyDescent="0.3">
      <c r="P51" t="s">
        <v>322</v>
      </c>
      <c r="Q51" t="s">
        <v>321</v>
      </c>
      <c r="R51" s="11">
        <v>4.7137040999999997E-8</v>
      </c>
      <c r="S51" s="11">
        <v>4.3429795000000003E-8</v>
      </c>
      <c r="T51" s="11">
        <v>1.9517428999999999E-10</v>
      </c>
      <c r="U51" s="11">
        <v>3.5120712999999998E-9</v>
      </c>
    </row>
    <row r="52" spans="1:21" x14ac:dyDescent="0.3">
      <c r="P52" t="s">
        <v>323</v>
      </c>
      <c r="Q52" t="s">
        <v>324</v>
      </c>
      <c r="R52">
        <v>1.0898761999999999E-4</v>
      </c>
      <c r="S52">
        <v>1.0279269E-4</v>
      </c>
      <c r="T52" s="11">
        <v>7.3887560000000004E-7</v>
      </c>
      <c r="U52" s="11">
        <v>5.4560602999999997E-6</v>
      </c>
    </row>
    <row r="53" spans="1:21" x14ac:dyDescent="0.3">
      <c r="P53" t="s">
        <v>325</v>
      </c>
      <c r="Q53" t="s">
        <v>326</v>
      </c>
      <c r="R53">
        <v>0.46619664999999999</v>
      </c>
      <c r="S53">
        <v>0.38004979</v>
      </c>
      <c r="T53">
        <v>4.2022748E-3</v>
      </c>
      <c r="U53">
        <v>8.1944586999999999E-2</v>
      </c>
    </row>
    <row r="54" spans="1:21" x14ac:dyDescent="0.3">
      <c r="P54" t="s">
        <v>327</v>
      </c>
      <c r="Q54" t="s">
        <v>328</v>
      </c>
      <c r="R54">
        <v>0.32867825000000001</v>
      </c>
      <c r="S54">
        <v>0.30427479000000002</v>
      </c>
      <c r="T54">
        <v>2.9887774999999999E-3</v>
      </c>
      <c r="U54">
        <v>2.1414677E-2</v>
      </c>
    </row>
    <row r="56" spans="1:21" x14ac:dyDescent="0.3">
      <c r="A56" t="s">
        <v>427</v>
      </c>
    </row>
    <row r="58" spans="1:21" x14ac:dyDescent="0.3">
      <c r="A58" t="s">
        <v>192</v>
      </c>
      <c r="B58" t="s">
        <v>193</v>
      </c>
      <c r="P58" t="s">
        <v>192</v>
      </c>
      <c r="Q58" t="s">
        <v>193</v>
      </c>
    </row>
    <row r="59" spans="1:21" x14ac:dyDescent="0.3">
      <c r="A59" t="s">
        <v>194</v>
      </c>
      <c r="B59" t="s">
        <v>195</v>
      </c>
      <c r="P59" t="s">
        <v>194</v>
      </c>
      <c r="Q59" t="s">
        <v>195</v>
      </c>
    </row>
    <row r="60" spans="1:21" x14ac:dyDescent="0.3">
      <c r="A60" t="s">
        <v>196</v>
      </c>
      <c r="B60" t="s">
        <v>375</v>
      </c>
      <c r="P60" t="s">
        <v>196</v>
      </c>
      <c r="Q60" t="s">
        <v>375</v>
      </c>
    </row>
    <row r="61" spans="1:21" x14ac:dyDescent="0.3">
      <c r="A61" t="s">
        <v>197</v>
      </c>
      <c r="B61" t="s">
        <v>198</v>
      </c>
      <c r="P61" t="s">
        <v>197</v>
      </c>
      <c r="Q61" t="s">
        <v>309</v>
      </c>
    </row>
    <row r="62" spans="1:21" x14ac:dyDescent="0.3">
      <c r="A62" t="s">
        <v>199</v>
      </c>
      <c r="B62" t="s">
        <v>200</v>
      </c>
      <c r="P62" t="s">
        <v>199</v>
      </c>
      <c r="Q62" t="s">
        <v>200</v>
      </c>
    </row>
    <row r="63" spans="1:21" x14ac:dyDescent="0.3">
      <c r="A63" t="s">
        <v>201</v>
      </c>
      <c r="B63" t="s">
        <v>202</v>
      </c>
      <c r="P63" t="s">
        <v>201</v>
      </c>
      <c r="Q63" t="s">
        <v>202</v>
      </c>
    </row>
    <row r="64" spans="1:21" x14ac:dyDescent="0.3">
      <c r="A64" t="s">
        <v>203</v>
      </c>
      <c r="B64" t="s">
        <v>131</v>
      </c>
      <c r="P64" t="s">
        <v>203</v>
      </c>
      <c r="Q64" t="s">
        <v>131</v>
      </c>
    </row>
    <row r="65" spans="1:21" x14ac:dyDescent="0.3">
      <c r="A65" t="s">
        <v>204</v>
      </c>
      <c r="B65" t="s">
        <v>131</v>
      </c>
      <c r="P65" t="s">
        <v>204</v>
      </c>
      <c r="Q65" t="s">
        <v>131</v>
      </c>
    </row>
    <row r="66" spans="1:21" x14ac:dyDescent="0.3">
      <c r="A66" t="s">
        <v>205</v>
      </c>
      <c r="B66" t="s">
        <v>206</v>
      </c>
      <c r="P66" t="s">
        <v>205</v>
      </c>
      <c r="Q66" t="s">
        <v>206</v>
      </c>
    </row>
    <row r="67" spans="1:21" x14ac:dyDescent="0.3">
      <c r="A67" t="s">
        <v>207</v>
      </c>
      <c r="B67" t="s">
        <v>208</v>
      </c>
      <c r="P67" t="s">
        <v>207</v>
      </c>
      <c r="Q67" t="s">
        <v>208</v>
      </c>
    </row>
    <row r="69" spans="1:21" x14ac:dyDescent="0.3">
      <c r="A69" t="s">
        <v>206</v>
      </c>
      <c r="B69" t="s">
        <v>160</v>
      </c>
      <c r="C69" t="s">
        <v>209</v>
      </c>
      <c r="D69" t="s">
        <v>428</v>
      </c>
      <c r="E69" t="s">
        <v>429</v>
      </c>
      <c r="F69" t="s">
        <v>430</v>
      </c>
      <c r="P69" t="s">
        <v>206</v>
      </c>
      <c r="Q69" t="s">
        <v>160</v>
      </c>
      <c r="R69" t="s">
        <v>209</v>
      </c>
      <c r="S69" t="s">
        <v>428</v>
      </c>
      <c r="T69" t="s">
        <v>429</v>
      </c>
      <c r="U69" t="s">
        <v>430</v>
      </c>
    </row>
    <row r="70" spans="1:21" x14ac:dyDescent="0.3">
      <c r="A70" t="s">
        <v>161</v>
      </c>
      <c r="B70" t="s">
        <v>210</v>
      </c>
      <c r="C70">
        <v>5.4535220999999998</v>
      </c>
      <c r="D70">
        <v>1.8967423999999999</v>
      </c>
      <c r="E70">
        <v>0.95699210000000001</v>
      </c>
      <c r="F70">
        <v>2.5997876</v>
      </c>
      <c r="P70" t="s">
        <v>310</v>
      </c>
      <c r="Q70" t="s">
        <v>311</v>
      </c>
      <c r="R70" s="11">
        <v>4.5014042999999999E-8</v>
      </c>
      <c r="S70" s="11">
        <v>9.0978089000000001E-9</v>
      </c>
      <c r="T70" s="11">
        <v>1.2441226E-8</v>
      </c>
      <c r="U70" s="11">
        <v>2.3475007999999999E-8</v>
      </c>
    </row>
    <row r="71" spans="1:21" x14ac:dyDescent="0.3">
      <c r="A71" t="s">
        <v>162</v>
      </c>
      <c r="B71" t="s">
        <v>210</v>
      </c>
      <c r="C71">
        <v>0.58264685000000005</v>
      </c>
      <c r="D71">
        <v>0.21623016</v>
      </c>
      <c r="E71">
        <v>3.0110924000000001E-2</v>
      </c>
      <c r="F71">
        <v>0.33630577</v>
      </c>
      <c r="P71" t="s">
        <v>312</v>
      </c>
      <c r="Q71" t="s">
        <v>313</v>
      </c>
      <c r="R71">
        <v>0.39458523000000001</v>
      </c>
      <c r="S71">
        <v>0.14402570000000001</v>
      </c>
      <c r="T71">
        <v>6.1409322000000002E-2</v>
      </c>
      <c r="U71">
        <v>0.18915021000000001</v>
      </c>
    </row>
    <row r="72" spans="1:21" x14ac:dyDescent="0.3">
      <c r="A72" t="s">
        <v>163</v>
      </c>
      <c r="B72" t="s">
        <v>210</v>
      </c>
      <c r="C72">
        <v>2.3846781000000001E-4</v>
      </c>
      <c r="D72">
        <v>2.2997911E-4</v>
      </c>
      <c r="E72" s="11">
        <v>2.6180198E-6</v>
      </c>
      <c r="F72" s="11">
        <v>5.8706868999999999E-6</v>
      </c>
      <c r="K72" s="11"/>
      <c r="L72" s="11"/>
      <c r="P72" t="s">
        <v>314</v>
      </c>
      <c r="Q72" t="s">
        <v>315</v>
      </c>
      <c r="R72">
        <v>2.4772718999999999E-2</v>
      </c>
      <c r="S72">
        <v>6.3996024999999996E-3</v>
      </c>
      <c r="T72">
        <v>1.2329757E-2</v>
      </c>
      <c r="U72">
        <v>6.0433596999999997E-3</v>
      </c>
    </row>
    <row r="73" spans="1:21" x14ac:dyDescent="0.3">
      <c r="A73" t="s">
        <v>54</v>
      </c>
      <c r="B73" t="s">
        <v>210</v>
      </c>
      <c r="C73">
        <v>0.16958741999999999</v>
      </c>
      <c r="D73">
        <v>0.11806392</v>
      </c>
      <c r="E73">
        <v>1.0363130999999999E-3</v>
      </c>
      <c r="F73">
        <v>5.0487186000000003E-2</v>
      </c>
      <c r="P73" t="s">
        <v>316</v>
      </c>
      <c r="Q73" t="s">
        <v>317</v>
      </c>
      <c r="R73">
        <v>1.5408291999999999E-3</v>
      </c>
      <c r="S73">
        <v>4.9833861999999999E-4</v>
      </c>
      <c r="T73">
        <v>4.2029410000000002E-4</v>
      </c>
      <c r="U73">
        <v>6.2219648000000002E-4</v>
      </c>
    </row>
    <row r="74" spans="1:21" x14ac:dyDescent="0.3">
      <c r="A74" t="s">
        <v>164</v>
      </c>
      <c r="B74" t="s">
        <v>210</v>
      </c>
      <c r="C74">
        <v>3.7164054000000002E-2</v>
      </c>
      <c r="D74">
        <v>1.3541029E-2</v>
      </c>
      <c r="E74">
        <v>1.8590852E-3</v>
      </c>
      <c r="F74">
        <v>2.1763939999999999E-2</v>
      </c>
      <c r="P74" t="s">
        <v>318</v>
      </c>
      <c r="Q74" t="s">
        <v>319</v>
      </c>
      <c r="R74">
        <v>5.1112873000000003E-4</v>
      </c>
      <c r="S74">
        <v>1.7000089000000001E-4</v>
      </c>
      <c r="T74" s="11">
        <v>6.8177296000000004E-5</v>
      </c>
      <c r="U74">
        <v>2.7295055000000002E-4</v>
      </c>
    </row>
    <row r="75" spans="1:21" x14ac:dyDescent="0.3">
      <c r="A75" t="s">
        <v>165</v>
      </c>
      <c r="B75" t="s">
        <v>210</v>
      </c>
      <c r="C75">
        <v>4.7690023999999998E-2</v>
      </c>
      <c r="D75">
        <v>1.7158E-2</v>
      </c>
      <c r="E75">
        <v>3.4612778999999999E-3</v>
      </c>
      <c r="F75">
        <v>2.7070746E-2</v>
      </c>
      <c r="P75" t="s">
        <v>320</v>
      </c>
      <c r="Q75" t="s">
        <v>321</v>
      </c>
      <c r="R75" s="11">
        <v>1.1875985E-8</v>
      </c>
      <c r="S75" s="11">
        <v>3.4560595E-9</v>
      </c>
      <c r="T75" s="11">
        <v>3.1878145000000002E-9</v>
      </c>
      <c r="U75" s="11">
        <v>5.2321109999999999E-9</v>
      </c>
    </row>
    <row r="76" spans="1:21" x14ac:dyDescent="0.3">
      <c r="P76" t="s">
        <v>322</v>
      </c>
      <c r="Q76" t="s">
        <v>321</v>
      </c>
      <c r="R76" s="11">
        <v>5.0793550999999997E-8</v>
      </c>
      <c r="S76" s="11">
        <v>1.1598382E-8</v>
      </c>
      <c r="T76" s="11">
        <v>8.7073944999999998E-9</v>
      </c>
      <c r="U76" s="11">
        <v>3.0487774999999999E-8</v>
      </c>
    </row>
    <row r="77" spans="1:21" x14ac:dyDescent="0.3">
      <c r="P77" t="s">
        <v>323</v>
      </c>
      <c r="Q77" t="s">
        <v>324</v>
      </c>
      <c r="R77">
        <v>2.6738366999999998E-4</v>
      </c>
      <c r="S77">
        <v>1.9708243E-4</v>
      </c>
      <c r="T77" s="11">
        <v>2.9964211E-5</v>
      </c>
      <c r="U77" s="11">
        <v>4.0337026000000001E-5</v>
      </c>
    </row>
    <row r="78" spans="1:21" x14ac:dyDescent="0.3">
      <c r="P78" t="s">
        <v>325</v>
      </c>
      <c r="Q78" t="s">
        <v>326</v>
      </c>
      <c r="R78">
        <v>1.1896651</v>
      </c>
      <c r="S78">
        <v>0.54162235999999997</v>
      </c>
      <c r="T78">
        <v>0.19185794</v>
      </c>
      <c r="U78">
        <v>0.45618481999999999</v>
      </c>
    </row>
    <row r="79" spans="1:21" x14ac:dyDescent="0.3">
      <c r="P79" t="s">
        <v>327</v>
      </c>
      <c r="Q79" t="s">
        <v>328</v>
      </c>
      <c r="R79">
        <v>0.69009865999999997</v>
      </c>
      <c r="S79">
        <v>0.24235955000000001</v>
      </c>
      <c r="T79">
        <v>0.12989788999999999</v>
      </c>
      <c r="U79">
        <v>0.31784122999999997</v>
      </c>
    </row>
    <row r="81" spans="1:21" x14ac:dyDescent="0.3">
      <c r="A81" t="s">
        <v>431</v>
      </c>
    </row>
    <row r="83" spans="1:21" x14ac:dyDescent="0.3">
      <c r="P83" t="s">
        <v>192</v>
      </c>
      <c r="Q83" t="s">
        <v>193</v>
      </c>
    </row>
    <row r="84" spans="1:21" x14ac:dyDescent="0.3">
      <c r="P84" t="s">
        <v>194</v>
      </c>
      <c r="Q84" t="s">
        <v>195</v>
      </c>
    </row>
    <row r="85" spans="1:21" x14ac:dyDescent="0.3">
      <c r="P85" t="s">
        <v>196</v>
      </c>
      <c r="Q85" t="s">
        <v>432</v>
      </c>
    </row>
    <row r="86" spans="1:21" x14ac:dyDescent="0.3">
      <c r="P86" t="s">
        <v>197</v>
      </c>
      <c r="Q86" t="s">
        <v>309</v>
      </c>
    </row>
    <row r="87" spans="1:21" x14ac:dyDescent="0.3">
      <c r="P87" t="s">
        <v>199</v>
      </c>
      <c r="Q87" t="s">
        <v>200</v>
      </c>
    </row>
    <row r="88" spans="1:21" x14ac:dyDescent="0.3">
      <c r="P88" t="s">
        <v>201</v>
      </c>
      <c r="Q88" t="s">
        <v>202</v>
      </c>
    </row>
    <row r="89" spans="1:21" x14ac:dyDescent="0.3">
      <c r="P89" t="s">
        <v>203</v>
      </c>
      <c r="Q89" t="s">
        <v>131</v>
      </c>
    </row>
    <row r="90" spans="1:21" x14ac:dyDescent="0.3">
      <c r="P90" t="s">
        <v>204</v>
      </c>
      <c r="Q90" t="s">
        <v>131</v>
      </c>
    </row>
    <row r="91" spans="1:21" x14ac:dyDescent="0.3">
      <c r="P91" t="s">
        <v>205</v>
      </c>
      <c r="Q91" t="s">
        <v>206</v>
      </c>
    </row>
    <row r="92" spans="1:21" x14ac:dyDescent="0.3">
      <c r="P92" t="s">
        <v>207</v>
      </c>
      <c r="Q92" t="s">
        <v>208</v>
      </c>
    </row>
    <row r="94" spans="1:21" x14ac:dyDescent="0.3">
      <c r="P94" t="s">
        <v>206</v>
      </c>
      <c r="Q94" t="s">
        <v>160</v>
      </c>
      <c r="R94" t="s">
        <v>209</v>
      </c>
      <c r="S94" t="s">
        <v>433</v>
      </c>
      <c r="T94" t="s">
        <v>434</v>
      </c>
      <c r="U94" t="s">
        <v>435</v>
      </c>
    </row>
    <row r="95" spans="1:21" x14ac:dyDescent="0.3">
      <c r="P95" t="s">
        <v>310</v>
      </c>
      <c r="Q95" t="s">
        <v>311</v>
      </c>
      <c r="R95" s="11">
        <v>9.5973474999999998E-9</v>
      </c>
      <c r="S95" s="11">
        <v>9.5973474999999998E-9</v>
      </c>
      <c r="T95">
        <v>0</v>
      </c>
      <c r="U95">
        <v>0</v>
      </c>
    </row>
    <row r="96" spans="1:21" x14ac:dyDescent="0.3">
      <c r="P96" t="s">
        <v>312</v>
      </c>
      <c r="Q96" t="s">
        <v>313</v>
      </c>
      <c r="R96">
        <v>0.14962966999999999</v>
      </c>
      <c r="S96">
        <v>0.14962966999999999</v>
      </c>
      <c r="T96">
        <v>0</v>
      </c>
      <c r="U96">
        <v>0</v>
      </c>
    </row>
    <row r="97" spans="1:40" x14ac:dyDescent="0.3">
      <c r="P97" t="s">
        <v>314</v>
      </c>
      <c r="Q97" t="s">
        <v>315</v>
      </c>
      <c r="R97">
        <v>9.4981114999999998E-3</v>
      </c>
      <c r="S97">
        <v>9.4981114999999998E-3</v>
      </c>
      <c r="T97">
        <v>0</v>
      </c>
      <c r="U97">
        <v>0</v>
      </c>
    </row>
    <row r="98" spans="1:40" x14ac:dyDescent="0.3">
      <c r="P98" t="s">
        <v>316</v>
      </c>
      <c r="Q98" t="s">
        <v>317</v>
      </c>
      <c r="R98">
        <v>7.0343355999999998E-4</v>
      </c>
      <c r="S98">
        <v>7.0343355999999998E-4</v>
      </c>
      <c r="T98">
        <v>0</v>
      </c>
      <c r="U98">
        <v>0</v>
      </c>
    </row>
    <row r="99" spans="1:40" x14ac:dyDescent="0.3">
      <c r="P99" t="s">
        <v>318</v>
      </c>
      <c r="Q99" t="s">
        <v>319</v>
      </c>
      <c r="R99">
        <v>4.2016713000000001E-4</v>
      </c>
      <c r="S99">
        <v>4.2016713000000001E-4</v>
      </c>
      <c r="T99">
        <v>0</v>
      </c>
      <c r="U99">
        <v>0</v>
      </c>
    </row>
    <row r="100" spans="1:40" x14ac:dyDescent="0.3">
      <c r="P100" t="s">
        <v>320</v>
      </c>
      <c r="Q100" t="s">
        <v>321</v>
      </c>
      <c r="R100" s="11">
        <v>8.0199647000000001E-7</v>
      </c>
      <c r="S100" s="11">
        <v>8.0199647000000001E-7</v>
      </c>
      <c r="T100">
        <v>0</v>
      </c>
      <c r="U100">
        <v>0</v>
      </c>
    </row>
    <row r="101" spans="1:40" x14ac:dyDescent="0.3">
      <c r="P101" t="s">
        <v>322</v>
      </c>
      <c r="Q101" t="s">
        <v>321</v>
      </c>
      <c r="R101" s="11">
        <v>7.3436218000000004E-7</v>
      </c>
      <c r="S101" s="11">
        <v>7.3436218000000004E-7</v>
      </c>
      <c r="T101">
        <v>0</v>
      </c>
      <c r="U101">
        <v>0</v>
      </c>
    </row>
    <row r="102" spans="1:40" x14ac:dyDescent="0.3">
      <c r="P102" t="s">
        <v>323</v>
      </c>
      <c r="Q102" t="s">
        <v>324</v>
      </c>
      <c r="R102">
        <v>1.0994663E-4</v>
      </c>
      <c r="S102">
        <v>1.0994663E-4</v>
      </c>
      <c r="T102">
        <v>0</v>
      </c>
      <c r="U102">
        <v>0</v>
      </c>
    </row>
    <row r="103" spans="1:40" x14ac:dyDescent="0.3">
      <c r="P103" t="s">
        <v>325</v>
      </c>
      <c r="Q103" t="s">
        <v>326</v>
      </c>
      <c r="R103">
        <v>11.767334</v>
      </c>
      <c r="S103">
        <v>11.767334</v>
      </c>
      <c r="T103">
        <v>0</v>
      </c>
      <c r="U103">
        <v>0</v>
      </c>
    </row>
    <row r="104" spans="1:40" x14ac:dyDescent="0.3">
      <c r="P104" t="s">
        <v>327</v>
      </c>
      <c r="Q104" t="s">
        <v>328</v>
      </c>
      <c r="R104">
        <v>1.2774653</v>
      </c>
      <c r="S104">
        <v>0.21104091</v>
      </c>
      <c r="T104">
        <v>0.39821719999999999</v>
      </c>
      <c r="U104">
        <v>0.66820721999999999</v>
      </c>
    </row>
    <row r="106" spans="1:40" x14ac:dyDescent="0.3">
      <c r="A106" t="s">
        <v>436</v>
      </c>
    </row>
    <row r="108" spans="1:40" x14ac:dyDescent="0.3">
      <c r="A108" t="s">
        <v>192</v>
      </c>
      <c r="B108" t="s">
        <v>193</v>
      </c>
      <c r="P108" t="s">
        <v>192</v>
      </c>
      <c r="Q108" t="s">
        <v>193</v>
      </c>
      <c r="AF108" t="s">
        <v>192</v>
      </c>
      <c r="AG108" t="s">
        <v>193</v>
      </c>
      <c r="AM108" t="s">
        <v>192</v>
      </c>
      <c r="AN108" t="s">
        <v>193</v>
      </c>
    </row>
    <row r="109" spans="1:40" x14ac:dyDescent="0.3">
      <c r="A109" t="s">
        <v>194</v>
      </c>
      <c r="B109" t="s">
        <v>195</v>
      </c>
      <c r="P109" t="s">
        <v>194</v>
      </c>
      <c r="Q109" t="s">
        <v>195</v>
      </c>
      <c r="AF109" t="s">
        <v>194</v>
      </c>
      <c r="AG109" t="s">
        <v>195</v>
      </c>
      <c r="AM109" t="s">
        <v>194</v>
      </c>
      <c r="AN109" t="s">
        <v>195</v>
      </c>
    </row>
    <row r="110" spans="1:40" x14ac:dyDescent="0.3">
      <c r="A110" t="s">
        <v>196</v>
      </c>
      <c r="B110" t="s">
        <v>377</v>
      </c>
      <c r="P110" t="s">
        <v>196</v>
      </c>
      <c r="Q110" t="s">
        <v>377</v>
      </c>
      <c r="AF110" t="s">
        <v>196</v>
      </c>
      <c r="AG110" t="s">
        <v>237</v>
      </c>
      <c r="AM110" t="s">
        <v>196</v>
      </c>
      <c r="AN110" t="s">
        <v>237</v>
      </c>
    </row>
    <row r="111" spans="1:40" x14ac:dyDescent="0.3">
      <c r="A111" t="s">
        <v>197</v>
      </c>
      <c r="B111" t="s">
        <v>198</v>
      </c>
      <c r="P111" t="s">
        <v>197</v>
      </c>
      <c r="Q111" t="s">
        <v>309</v>
      </c>
      <c r="AF111" t="s">
        <v>197</v>
      </c>
      <c r="AG111" t="s">
        <v>198</v>
      </c>
      <c r="AM111" t="s">
        <v>197</v>
      </c>
      <c r="AN111" t="s">
        <v>309</v>
      </c>
    </row>
    <row r="112" spans="1:40" x14ac:dyDescent="0.3">
      <c r="A112" t="s">
        <v>199</v>
      </c>
      <c r="B112" t="s">
        <v>200</v>
      </c>
      <c r="P112" t="s">
        <v>199</v>
      </c>
      <c r="Q112" t="s">
        <v>200</v>
      </c>
      <c r="AF112" t="s">
        <v>199</v>
      </c>
      <c r="AG112" t="s">
        <v>200</v>
      </c>
      <c r="AM112" t="s">
        <v>199</v>
      </c>
      <c r="AN112" t="s">
        <v>200</v>
      </c>
    </row>
    <row r="113" spans="1:41" x14ac:dyDescent="0.3">
      <c r="A113" t="s">
        <v>201</v>
      </c>
      <c r="B113" t="s">
        <v>202</v>
      </c>
      <c r="P113" t="s">
        <v>201</v>
      </c>
      <c r="Q113" t="s">
        <v>202</v>
      </c>
      <c r="AF113" t="s">
        <v>201</v>
      </c>
      <c r="AG113" t="s">
        <v>202</v>
      </c>
      <c r="AM113" t="s">
        <v>201</v>
      </c>
      <c r="AN113" t="s">
        <v>202</v>
      </c>
    </row>
    <row r="114" spans="1:41" x14ac:dyDescent="0.3">
      <c r="A114" t="s">
        <v>203</v>
      </c>
      <c r="B114" t="s">
        <v>131</v>
      </c>
      <c r="P114" t="s">
        <v>203</v>
      </c>
      <c r="Q114" t="s">
        <v>131</v>
      </c>
      <c r="AF114" t="s">
        <v>203</v>
      </c>
      <c r="AG114" t="s">
        <v>131</v>
      </c>
      <c r="AM114" t="s">
        <v>203</v>
      </c>
      <c r="AN114" t="s">
        <v>131</v>
      </c>
    </row>
    <row r="115" spans="1:41" x14ac:dyDescent="0.3">
      <c r="A115" t="s">
        <v>204</v>
      </c>
      <c r="B115" t="s">
        <v>131</v>
      </c>
      <c r="P115" t="s">
        <v>204</v>
      </c>
      <c r="Q115" t="s">
        <v>131</v>
      </c>
      <c r="AF115" t="s">
        <v>204</v>
      </c>
      <c r="AG115" t="s">
        <v>131</v>
      </c>
      <c r="AM115" t="s">
        <v>204</v>
      </c>
      <c r="AN115" t="s">
        <v>131</v>
      </c>
    </row>
    <row r="116" spans="1:41" x14ac:dyDescent="0.3">
      <c r="A116" t="s">
        <v>205</v>
      </c>
      <c r="B116" t="s">
        <v>206</v>
      </c>
      <c r="P116" t="s">
        <v>205</v>
      </c>
      <c r="Q116" t="s">
        <v>206</v>
      </c>
      <c r="AF116" t="s">
        <v>205</v>
      </c>
      <c r="AG116" t="s">
        <v>206</v>
      </c>
      <c r="AM116" t="s">
        <v>205</v>
      </c>
      <c r="AN116" t="s">
        <v>206</v>
      </c>
    </row>
    <row r="117" spans="1:41" x14ac:dyDescent="0.3">
      <c r="A117" t="s">
        <v>207</v>
      </c>
      <c r="B117" t="s">
        <v>208</v>
      </c>
      <c r="P117" t="s">
        <v>207</v>
      </c>
      <c r="Q117" t="s">
        <v>208</v>
      </c>
      <c r="AF117" t="s">
        <v>207</v>
      </c>
      <c r="AG117" t="s">
        <v>208</v>
      </c>
      <c r="AM117" t="s">
        <v>207</v>
      </c>
      <c r="AN117" t="s">
        <v>208</v>
      </c>
    </row>
    <row r="119" spans="1:41" x14ac:dyDescent="0.3">
      <c r="A119" t="s">
        <v>206</v>
      </c>
      <c r="B119" t="s">
        <v>160</v>
      </c>
      <c r="C119" t="s">
        <v>209</v>
      </c>
      <c r="D119" t="s">
        <v>438</v>
      </c>
      <c r="E119" t="s">
        <v>378</v>
      </c>
      <c r="F119" t="s">
        <v>379</v>
      </c>
      <c r="G119" t="s">
        <v>380</v>
      </c>
      <c r="H119" t="s">
        <v>421</v>
      </c>
      <c r="I119" t="s">
        <v>422</v>
      </c>
      <c r="J119" t="s">
        <v>423</v>
      </c>
      <c r="K119" t="s">
        <v>226</v>
      </c>
      <c r="L119" t="s">
        <v>227</v>
      </c>
      <c r="M119" t="s">
        <v>228</v>
      </c>
      <c r="P119" t="s">
        <v>206</v>
      </c>
      <c r="Q119" t="s">
        <v>160</v>
      </c>
      <c r="R119" t="s">
        <v>209</v>
      </c>
      <c r="S119" t="s">
        <v>438</v>
      </c>
      <c r="T119" t="s">
        <v>378</v>
      </c>
      <c r="U119" t="s">
        <v>379</v>
      </c>
      <c r="V119" t="s">
        <v>380</v>
      </c>
      <c r="W119" t="s">
        <v>421</v>
      </c>
      <c r="X119" t="s">
        <v>422</v>
      </c>
      <c r="Y119" t="s">
        <v>423</v>
      </c>
      <c r="Z119" t="s">
        <v>226</v>
      </c>
      <c r="AA119" t="s">
        <v>227</v>
      </c>
      <c r="AB119" t="s">
        <v>228</v>
      </c>
      <c r="AF119" t="s">
        <v>206</v>
      </c>
      <c r="AG119" t="s">
        <v>160</v>
      </c>
      <c r="AH119" t="s">
        <v>437</v>
      </c>
      <c r="AM119" t="s">
        <v>206</v>
      </c>
      <c r="AN119" t="s">
        <v>160</v>
      </c>
      <c r="AO119" t="s">
        <v>437</v>
      </c>
    </row>
    <row r="120" spans="1:41" x14ac:dyDescent="0.3">
      <c r="A120" t="s">
        <v>161</v>
      </c>
      <c r="B120" t="s">
        <v>210</v>
      </c>
      <c r="C120">
        <v>23.103079000000001</v>
      </c>
      <c r="D120">
        <v>1.1784825000000001</v>
      </c>
      <c r="E120">
        <v>0.18256307999999999</v>
      </c>
      <c r="F120">
        <v>0.28539451999999998</v>
      </c>
      <c r="G120">
        <v>17.912590999999999</v>
      </c>
      <c r="H120">
        <v>3.2641838000000001</v>
      </c>
      <c r="I120">
        <v>2.2018752999999999E-2</v>
      </c>
      <c r="J120">
        <v>0.25784487</v>
      </c>
      <c r="K120">
        <f>E120+H120</f>
        <v>3.4467468800000001</v>
      </c>
      <c r="L120">
        <f>F120+I120</f>
        <v>0.30741327299999999</v>
      </c>
      <c r="M120">
        <f>G120+D120+J120</f>
        <v>19.34891837</v>
      </c>
      <c r="N120" s="19">
        <f t="shared" ref="N120:N126" si="8">-(AH120-C120)/AH120</f>
        <v>0.18616852037701986</v>
      </c>
      <c r="P120" t="s">
        <v>310</v>
      </c>
      <c r="Q120" t="s">
        <v>311</v>
      </c>
      <c r="R120" s="11">
        <v>7.0550072000000003E-8</v>
      </c>
      <c r="S120" s="11">
        <v>3.2214929999999999E-9</v>
      </c>
      <c r="T120" s="11">
        <v>1.3509938000000001E-9</v>
      </c>
      <c r="U120" s="11">
        <v>2.9761733999999999E-9</v>
      </c>
      <c r="V120" s="11">
        <v>3.2225927999999997E-8</v>
      </c>
      <c r="W120" s="11">
        <v>2.9685357999999999E-8</v>
      </c>
      <c r="X120" s="11">
        <v>2.8352437999999999E-10</v>
      </c>
      <c r="Y120" s="11">
        <v>8.0660092000000005E-10</v>
      </c>
      <c r="Z120" s="11">
        <f>T120+W120</f>
        <v>3.1036351799999997E-8</v>
      </c>
      <c r="AA120" s="11">
        <f>U120+X120</f>
        <v>3.2596977799999999E-9</v>
      </c>
      <c r="AB120" s="11">
        <f>S120+V120+Y120</f>
        <v>3.6254021919999997E-8</v>
      </c>
      <c r="AC120" s="11"/>
      <c r="AD120" s="11"/>
      <c r="AE120" s="11"/>
      <c r="AF120" t="s">
        <v>161</v>
      </c>
      <c r="AG120" t="s">
        <v>210</v>
      </c>
      <c r="AH120">
        <v>19.477063000000001</v>
      </c>
      <c r="AM120" t="s">
        <v>310</v>
      </c>
      <c r="AN120" t="s">
        <v>311</v>
      </c>
      <c r="AO120" s="11">
        <v>4.0496122E-8</v>
      </c>
    </row>
    <row r="121" spans="1:41" x14ac:dyDescent="0.3">
      <c r="A121" t="s">
        <v>162</v>
      </c>
      <c r="B121" t="s">
        <v>210</v>
      </c>
      <c r="C121">
        <v>2.0539379000000002</v>
      </c>
      <c r="D121">
        <v>0.13622143</v>
      </c>
      <c r="E121">
        <v>3.5335780999999997E-2</v>
      </c>
      <c r="F121">
        <v>2.9903728000000001E-2</v>
      </c>
      <c r="G121">
        <v>1.5145379999999999</v>
      </c>
      <c r="H121">
        <v>0.24114049000000001</v>
      </c>
      <c r="I121">
        <v>7.7130736000000002E-4</v>
      </c>
      <c r="J121">
        <v>9.6027211000000001E-2</v>
      </c>
      <c r="K121">
        <f t="shared" ref="K121:K125" si="9">E121+H121</f>
        <v>0.276476271</v>
      </c>
      <c r="L121">
        <f t="shared" ref="L121:L125" si="10">F121+I121</f>
        <v>3.0675035360000002E-2</v>
      </c>
      <c r="M121">
        <f t="shared" ref="M121:M125" si="11">G121+D121+J121</f>
        <v>1.7467866409999999</v>
      </c>
      <c r="N121" s="19">
        <f t="shared" si="8"/>
        <v>0.26767642759710109</v>
      </c>
      <c r="P121" t="s">
        <v>312</v>
      </c>
      <c r="Q121" t="s">
        <v>313</v>
      </c>
      <c r="R121" s="5">
        <v>1.6175196999999999</v>
      </c>
      <c r="S121">
        <v>5.6136577999999999E-2</v>
      </c>
      <c r="T121">
        <v>1.3936395000000001E-2</v>
      </c>
      <c r="U121">
        <v>1.9352055999999999E-2</v>
      </c>
      <c r="V121">
        <v>0.65488131000000005</v>
      </c>
      <c r="W121">
        <v>0.85138723999999999</v>
      </c>
      <c r="X121">
        <v>1.4436287E-3</v>
      </c>
      <c r="Y121">
        <v>2.0382523999999999E-2</v>
      </c>
      <c r="Z121" s="29">
        <f t="shared" ref="Z121:Z129" si="12">T121+W121</f>
        <v>0.86532363499999998</v>
      </c>
      <c r="AA121" s="29">
        <f t="shared" ref="AA121:AA129" si="13">U121+X121</f>
        <v>2.0795684700000001E-2</v>
      </c>
      <c r="AB121" s="29">
        <f t="shared" ref="AB121:AB129" si="14">S121+V121+Y121</f>
        <v>0.73140041200000006</v>
      </c>
      <c r="AF121" t="s">
        <v>162</v>
      </c>
      <c r="AG121" t="s">
        <v>210</v>
      </c>
      <c r="AH121">
        <v>1.6202383</v>
      </c>
      <c r="AM121" t="s">
        <v>312</v>
      </c>
      <c r="AN121" t="s">
        <v>313</v>
      </c>
      <c r="AO121" s="5">
        <v>1.3523902000000001</v>
      </c>
    </row>
    <row r="122" spans="1:41" x14ac:dyDescent="0.3">
      <c r="A122" t="s">
        <v>163</v>
      </c>
      <c r="B122" t="s">
        <v>210</v>
      </c>
      <c r="C122" s="11">
        <v>7.6051772999999995E-5</v>
      </c>
      <c r="D122" s="11">
        <v>4.6946956000000003E-6</v>
      </c>
      <c r="E122" s="11">
        <v>4.7257682000000004E-6</v>
      </c>
      <c r="F122" s="11">
        <v>5.9117673999999996E-7</v>
      </c>
      <c r="G122" s="11">
        <v>6.2931837999999997E-5</v>
      </c>
      <c r="H122" s="11">
        <v>2.9635577000000002E-6</v>
      </c>
      <c r="I122" s="11">
        <v>5.2669000999999997E-8</v>
      </c>
      <c r="J122" s="11">
        <v>9.2067279000000006E-8</v>
      </c>
      <c r="K122">
        <f t="shared" si="9"/>
        <v>7.6893259000000006E-6</v>
      </c>
      <c r="L122">
        <f t="shared" si="10"/>
        <v>6.4384574099999999E-7</v>
      </c>
      <c r="M122">
        <f t="shared" si="11"/>
        <v>6.771860087899999E-5</v>
      </c>
      <c r="N122" s="19">
        <f t="shared" si="8"/>
        <v>7.9093097668489487E-2</v>
      </c>
      <c r="P122" t="s">
        <v>314</v>
      </c>
      <c r="Q122" t="s">
        <v>315</v>
      </c>
      <c r="R122">
        <v>7.3040467999999997E-2</v>
      </c>
      <c r="S122">
        <v>2.5263995000000001E-3</v>
      </c>
      <c r="T122">
        <v>2.0378391000000001E-3</v>
      </c>
      <c r="U122">
        <v>3.0054613000000002E-3</v>
      </c>
      <c r="V122">
        <v>3.4274326000000001E-2</v>
      </c>
      <c r="W122">
        <v>3.0101754000000001E-2</v>
      </c>
      <c r="X122">
        <v>2.9611428000000001E-4</v>
      </c>
      <c r="Y122">
        <v>7.9857444000000001E-4</v>
      </c>
      <c r="Z122" s="11">
        <f t="shared" si="12"/>
        <v>3.2139593100000002E-2</v>
      </c>
      <c r="AA122" s="11">
        <f t="shared" si="13"/>
        <v>3.30157558E-3</v>
      </c>
      <c r="AB122" s="11">
        <f t="shared" si="14"/>
        <v>3.7599299939999997E-2</v>
      </c>
      <c r="AF122" t="s">
        <v>163</v>
      </c>
      <c r="AG122" t="s">
        <v>210</v>
      </c>
      <c r="AH122" s="11">
        <v>7.0477490000000003E-5</v>
      </c>
      <c r="AM122" t="s">
        <v>314</v>
      </c>
      <c r="AN122" t="s">
        <v>315</v>
      </c>
      <c r="AO122">
        <v>6.7283981000000007E-2</v>
      </c>
    </row>
    <row r="123" spans="1:41" x14ac:dyDescent="0.3">
      <c r="A123" t="s">
        <v>54</v>
      </c>
      <c r="B123" t="s">
        <v>210</v>
      </c>
      <c r="C123">
        <v>0.90121302000000003</v>
      </c>
      <c r="D123">
        <v>0.61228238000000001</v>
      </c>
      <c r="E123">
        <v>2.3560273999999999E-2</v>
      </c>
      <c r="F123">
        <v>6.4654025E-4</v>
      </c>
      <c r="G123">
        <v>0.25509809999999999</v>
      </c>
      <c r="H123">
        <v>8.3244197000000002E-3</v>
      </c>
      <c r="I123" s="11">
        <v>2.4179303999999998E-5</v>
      </c>
      <c r="J123">
        <v>1.2771340000000001E-3</v>
      </c>
      <c r="K123">
        <f t="shared" si="9"/>
        <v>3.1884693700000001E-2</v>
      </c>
      <c r="L123">
        <f t="shared" si="10"/>
        <v>6.7071955400000002E-4</v>
      </c>
      <c r="M123">
        <f t="shared" si="11"/>
        <v>0.86865761399999997</v>
      </c>
      <c r="N123" s="19">
        <f t="shared" si="8"/>
        <v>1.1941512107803053E-2</v>
      </c>
      <c r="P123" t="s">
        <v>316</v>
      </c>
      <c r="Q123" t="s">
        <v>317</v>
      </c>
      <c r="R123">
        <v>4.8811126000000002E-3</v>
      </c>
      <c r="S123">
        <v>1.9521305999999999E-4</v>
      </c>
      <c r="T123">
        <v>1.013274E-4</v>
      </c>
      <c r="U123">
        <v>1.1960616E-4</v>
      </c>
      <c r="V123">
        <v>2.9166387999999999E-3</v>
      </c>
      <c r="W123">
        <v>1.4479479000000001E-3</v>
      </c>
      <c r="X123" s="11">
        <v>1.0069075E-5</v>
      </c>
      <c r="Y123" s="11">
        <v>9.0310226999999995E-5</v>
      </c>
      <c r="Z123" s="11">
        <f t="shared" si="12"/>
        <v>1.5492753E-3</v>
      </c>
      <c r="AA123" s="11">
        <f t="shared" si="13"/>
        <v>1.29675235E-4</v>
      </c>
      <c r="AB123" s="11">
        <f t="shared" si="14"/>
        <v>3.2021620869999998E-3</v>
      </c>
      <c r="AC123" s="11"/>
      <c r="AD123" s="11"/>
      <c r="AE123" s="11"/>
      <c r="AF123" t="s">
        <v>54</v>
      </c>
      <c r="AG123" t="s">
        <v>210</v>
      </c>
      <c r="AH123">
        <v>0.89057816999999995</v>
      </c>
      <c r="AM123" t="s">
        <v>316</v>
      </c>
      <c r="AN123" t="s">
        <v>317</v>
      </c>
      <c r="AO123">
        <v>8.9577426000000005E-3</v>
      </c>
    </row>
    <row r="124" spans="1:41" x14ac:dyDescent="0.3">
      <c r="A124" t="s">
        <v>164</v>
      </c>
      <c r="B124" t="s">
        <v>210</v>
      </c>
      <c r="C124">
        <v>0.11427582</v>
      </c>
      <c r="D124">
        <v>4.1732278000000001E-3</v>
      </c>
      <c r="E124">
        <v>2.2625407999999998E-3</v>
      </c>
      <c r="F124">
        <v>1.9041952000000001E-3</v>
      </c>
      <c r="G124">
        <v>8.4344932999999997E-2</v>
      </c>
      <c r="H124">
        <v>1.5320492E-2</v>
      </c>
      <c r="I124" s="11">
        <v>4.8166386999999998E-5</v>
      </c>
      <c r="J124">
        <v>6.2222609000000002E-3</v>
      </c>
      <c r="K124">
        <f t="shared" si="9"/>
        <v>1.7583032799999999E-2</v>
      </c>
      <c r="L124">
        <f t="shared" si="10"/>
        <v>1.9523615870000002E-3</v>
      </c>
      <c r="M124">
        <f t="shared" si="11"/>
        <v>9.4740421699999994E-2</v>
      </c>
      <c r="N124" s="19">
        <f t="shared" si="8"/>
        <v>0.20788442951692163</v>
      </c>
      <c r="P124" t="s">
        <v>318</v>
      </c>
      <c r="Q124" t="s">
        <v>319</v>
      </c>
      <c r="R124">
        <v>3.6516256000000001E-3</v>
      </c>
      <c r="S124" s="11">
        <v>9.7107932000000007E-5</v>
      </c>
      <c r="T124" s="11">
        <v>2.7368953E-5</v>
      </c>
      <c r="U124" s="11">
        <v>3.0493237999999999E-5</v>
      </c>
      <c r="V124">
        <v>3.1585881E-3</v>
      </c>
      <c r="W124">
        <v>2.8459136999999999E-4</v>
      </c>
      <c r="X124" s="11">
        <v>1.5863076E-6</v>
      </c>
      <c r="Y124" s="11">
        <v>5.1889676E-5</v>
      </c>
      <c r="Z124" s="11">
        <f t="shared" si="12"/>
        <v>3.1196032299999997E-4</v>
      </c>
      <c r="AA124" s="11">
        <f t="shared" si="13"/>
        <v>3.2079545599999996E-5</v>
      </c>
      <c r="AB124" s="11">
        <f t="shared" si="14"/>
        <v>3.3075857080000002E-3</v>
      </c>
      <c r="AC124" s="11"/>
      <c r="AD124" s="11"/>
      <c r="AE124" s="11"/>
      <c r="AF124" t="s">
        <v>164</v>
      </c>
      <c r="AG124" t="s">
        <v>210</v>
      </c>
      <c r="AH124">
        <v>9.4608239999999996E-2</v>
      </c>
      <c r="AM124" t="s">
        <v>318</v>
      </c>
      <c r="AN124" t="s">
        <v>319</v>
      </c>
      <c r="AO124">
        <v>3.3069842999999999E-3</v>
      </c>
    </row>
    <row r="125" spans="1:41" x14ac:dyDescent="0.3">
      <c r="A125" t="s">
        <v>165</v>
      </c>
      <c r="B125" t="s">
        <v>210</v>
      </c>
      <c r="C125">
        <v>0.40689636000000001</v>
      </c>
      <c r="D125">
        <v>1.4591389999999999E-2</v>
      </c>
      <c r="E125">
        <v>9.5825622000000003E-3</v>
      </c>
      <c r="F125">
        <v>2.9412672000000001E-3</v>
      </c>
      <c r="G125">
        <v>0.30157938000000001</v>
      </c>
      <c r="H125">
        <v>7.0720977000000004E-2</v>
      </c>
      <c r="I125" s="11">
        <v>8.1788042000000005E-5</v>
      </c>
      <c r="J125">
        <v>7.3989950999999998E-3</v>
      </c>
      <c r="K125">
        <f t="shared" si="9"/>
        <v>8.030353920000001E-2</v>
      </c>
      <c r="L125">
        <f t="shared" si="10"/>
        <v>3.0230552420000001E-3</v>
      </c>
      <c r="M125">
        <f t="shared" si="11"/>
        <v>0.32356976510000002</v>
      </c>
      <c r="N125" s="19">
        <f t="shared" si="8"/>
        <v>1.170215891210675</v>
      </c>
      <c r="P125" t="s">
        <v>320</v>
      </c>
      <c r="Q125" t="s">
        <v>321</v>
      </c>
      <c r="R125" s="11">
        <v>8.0979110000000002E-8</v>
      </c>
      <c r="S125" s="11">
        <v>2.7887238999999999E-9</v>
      </c>
      <c r="T125" s="11">
        <v>6.2039111999999999E-10</v>
      </c>
      <c r="U125" s="11">
        <v>1.6340299E-9</v>
      </c>
      <c r="V125" s="11">
        <v>6.9449715000000002E-8</v>
      </c>
      <c r="W125" s="11">
        <v>5.5164564000000003E-9</v>
      </c>
      <c r="X125" s="11">
        <v>6.5712975999999997E-11</v>
      </c>
      <c r="Y125" s="11">
        <v>9.0408111000000003E-10</v>
      </c>
      <c r="Z125" s="11">
        <f t="shared" si="12"/>
        <v>6.1368475200000005E-9</v>
      </c>
      <c r="AA125" s="11">
        <f t="shared" si="13"/>
        <v>1.699742876E-9</v>
      </c>
      <c r="AB125" s="11">
        <f t="shared" si="14"/>
        <v>7.3142520009999993E-8</v>
      </c>
      <c r="AC125" s="11"/>
      <c r="AD125" s="11"/>
      <c r="AE125" s="11"/>
      <c r="AF125" t="s">
        <v>165</v>
      </c>
      <c r="AG125" t="s">
        <v>210</v>
      </c>
      <c r="AH125">
        <v>0.18749119</v>
      </c>
      <c r="AM125" t="s">
        <v>320</v>
      </c>
      <c r="AN125" t="s">
        <v>321</v>
      </c>
      <c r="AO125" s="11">
        <v>6.0300897000000002E-8</v>
      </c>
    </row>
    <row r="126" spans="1:41" x14ac:dyDescent="0.3">
      <c r="C126">
        <f>SUM(C120:C125)</f>
        <v>26.579478151773003</v>
      </c>
      <c r="J126">
        <f>SUM(H120:J125)</f>
        <v>3.9914079520869796</v>
      </c>
      <c r="N126" s="19">
        <f t="shared" si="8"/>
        <v>0.19350782305129793</v>
      </c>
      <c r="P126" t="s">
        <v>322</v>
      </c>
      <c r="Q126" t="s">
        <v>321</v>
      </c>
      <c r="R126" s="11">
        <v>2.8695257000000002E-7</v>
      </c>
      <c r="S126" s="11">
        <v>6.9361804999999997E-9</v>
      </c>
      <c r="T126" s="11">
        <v>1.8922524999999999E-9</v>
      </c>
      <c r="U126" s="11">
        <v>3.4744502000000002E-9</v>
      </c>
      <c r="V126" s="11">
        <v>2.2751265000000001E-7</v>
      </c>
      <c r="W126" s="11">
        <v>4.3429795000000003E-8</v>
      </c>
      <c r="X126" s="11">
        <v>1.9517428999999999E-10</v>
      </c>
      <c r="Y126" s="11">
        <v>3.5120712999999998E-9</v>
      </c>
      <c r="Z126" s="11">
        <f t="shared" si="12"/>
        <v>4.5322047500000001E-8</v>
      </c>
      <c r="AA126" s="11">
        <f t="shared" si="13"/>
        <v>3.6696244900000003E-9</v>
      </c>
      <c r="AB126" s="11">
        <f t="shared" si="14"/>
        <v>2.3796090179999999E-7</v>
      </c>
      <c r="AC126" s="11"/>
      <c r="AD126" s="11"/>
      <c r="AE126" s="11"/>
      <c r="AH126">
        <f>SUM(AH120:AH125)</f>
        <v>22.27004937749</v>
      </c>
      <c r="AM126" t="s">
        <v>322</v>
      </c>
      <c r="AN126" t="s">
        <v>321</v>
      </c>
      <c r="AO126" s="11">
        <v>2.3347739999999999E-7</v>
      </c>
    </row>
    <row r="127" spans="1:41" x14ac:dyDescent="0.3">
      <c r="P127" t="s">
        <v>323</v>
      </c>
      <c r="Q127" t="s">
        <v>324</v>
      </c>
      <c r="R127">
        <v>2.686061E-3</v>
      </c>
      <c r="S127" s="11">
        <v>1.6607504000000001E-5</v>
      </c>
      <c r="T127">
        <v>2.1969636999999999E-3</v>
      </c>
      <c r="U127" s="11">
        <v>8.7280985999999995E-6</v>
      </c>
      <c r="V127">
        <v>3.5477410000000001E-4</v>
      </c>
      <c r="W127">
        <v>1.0279269E-4</v>
      </c>
      <c r="X127" s="11">
        <v>7.3887560999999997E-7</v>
      </c>
      <c r="Y127" s="11">
        <v>5.4560602999999997E-6</v>
      </c>
      <c r="Z127" s="11">
        <f t="shared" si="12"/>
        <v>2.2997563899999998E-3</v>
      </c>
      <c r="AA127" s="11">
        <f t="shared" si="13"/>
        <v>9.4669742099999996E-6</v>
      </c>
      <c r="AB127" s="11">
        <f t="shared" si="14"/>
        <v>3.7683766430000003E-4</v>
      </c>
      <c r="AC127" s="11"/>
      <c r="AD127" s="11"/>
      <c r="AE127" s="11"/>
      <c r="AM127" t="s">
        <v>323</v>
      </c>
      <c r="AN127" t="s">
        <v>324</v>
      </c>
      <c r="AO127">
        <v>2.9648044999999999E-3</v>
      </c>
    </row>
    <row r="128" spans="1:41" x14ac:dyDescent="0.3">
      <c r="K128" s="5" t="s">
        <v>226</v>
      </c>
      <c r="L128" s="5" t="s">
        <v>227</v>
      </c>
      <c r="M128" s="5" t="s">
        <v>228</v>
      </c>
      <c r="P128" t="s">
        <v>325</v>
      </c>
      <c r="Q128" t="s">
        <v>326</v>
      </c>
      <c r="R128">
        <v>6.8764947000000003</v>
      </c>
      <c r="S128">
        <v>0.21585528000000001</v>
      </c>
      <c r="T128">
        <v>4.5207349000000001E-2</v>
      </c>
      <c r="U128">
        <v>7.7340473000000007E-2</v>
      </c>
      <c r="V128">
        <v>6.0718949000000002</v>
      </c>
      <c r="W128">
        <v>0.38004979</v>
      </c>
      <c r="X128">
        <v>4.2022748E-3</v>
      </c>
      <c r="Y128">
        <v>8.1944586E-2</v>
      </c>
      <c r="Z128" s="11">
        <f t="shared" si="12"/>
        <v>0.42525713900000001</v>
      </c>
      <c r="AA128" s="11">
        <f t="shared" si="13"/>
        <v>8.1542747800000009E-2</v>
      </c>
      <c r="AB128" s="11">
        <f t="shared" si="14"/>
        <v>6.3696947660000003</v>
      </c>
      <c r="AM128" t="s">
        <v>325</v>
      </c>
      <c r="AN128" t="s">
        <v>326</v>
      </c>
      <c r="AO128">
        <v>5.9381553</v>
      </c>
    </row>
    <row r="129" spans="1:41" x14ac:dyDescent="0.3">
      <c r="K129" s="5">
        <v>3.4467468800000001</v>
      </c>
      <c r="L129" s="5">
        <v>0.30741327299999999</v>
      </c>
      <c r="M129" s="5">
        <v>19.34891837</v>
      </c>
      <c r="P129" t="s">
        <v>327</v>
      </c>
      <c r="Q129" t="s">
        <v>328</v>
      </c>
      <c r="R129">
        <v>1.9898956999999999</v>
      </c>
      <c r="S129">
        <v>0.15636522999999999</v>
      </c>
      <c r="T129">
        <v>2.0383787E-2</v>
      </c>
      <c r="U129">
        <v>3.4828891000000001E-2</v>
      </c>
      <c r="V129">
        <v>1.4496395</v>
      </c>
      <c r="W129">
        <v>0.30427479000000002</v>
      </c>
      <c r="X129">
        <v>2.9887774999999999E-3</v>
      </c>
      <c r="Y129">
        <v>2.1414677E-2</v>
      </c>
      <c r="Z129" s="11">
        <f t="shared" si="12"/>
        <v>0.324658577</v>
      </c>
      <c r="AA129" s="11">
        <f t="shared" si="13"/>
        <v>3.7817668499999998E-2</v>
      </c>
      <c r="AB129" s="11">
        <f t="shared" si="14"/>
        <v>1.6274194070000001</v>
      </c>
      <c r="AM129" t="s">
        <v>327</v>
      </c>
      <c r="AN129" t="s">
        <v>328</v>
      </c>
      <c r="AO129">
        <v>1.6541488</v>
      </c>
    </row>
    <row r="130" spans="1:41" x14ac:dyDescent="0.3">
      <c r="K130" s="5">
        <v>0.276476271</v>
      </c>
      <c r="L130" s="5">
        <v>3.0675035360000002E-2</v>
      </c>
      <c r="M130" s="5">
        <v>1.7467866409999999</v>
      </c>
    </row>
    <row r="131" spans="1:41" x14ac:dyDescent="0.3">
      <c r="K131" s="5">
        <v>7.6893259000000006E-6</v>
      </c>
      <c r="L131" s="5">
        <v>6.4384574099999999E-7</v>
      </c>
      <c r="M131" s="5">
        <v>6.771860087899999E-5</v>
      </c>
      <c r="Z131" s="5">
        <v>0.86532363499999998</v>
      </c>
      <c r="AA131" s="5">
        <v>2.0795684700000001E-2</v>
      </c>
      <c r="AB131" s="5">
        <v>0.73140041200000006</v>
      </c>
    </row>
    <row r="132" spans="1:41" x14ac:dyDescent="0.3">
      <c r="K132" s="5">
        <v>3.1884693700000001E-2</v>
      </c>
      <c r="L132" s="5">
        <v>6.7071955400000002E-4</v>
      </c>
      <c r="M132" s="5">
        <v>0.86865761399999997</v>
      </c>
    </row>
    <row r="133" spans="1:41" x14ac:dyDescent="0.3">
      <c r="K133" s="5">
        <v>1.7583032799999999E-2</v>
      </c>
      <c r="L133" s="5">
        <v>1.9523615870000002E-3</v>
      </c>
      <c r="M133" s="5">
        <v>9.4740421699999994E-2</v>
      </c>
    </row>
    <row r="134" spans="1:41" x14ac:dyDescent="0.3">
      <c r="K134" s="5">
        <v>8.030353920000001E-2</v>
      </c>
      <c r="L134" s="5">
        <v>3.0230552420000001E-3</v>
      </c>
      <c r="M134" s="5">
        <v>0.32356976510000002</v>
      </c>
    </row>
    <row r="136" spans="1:41" x14ac:dyDescent="0.3">
      <c r="A136" t="s">
        <v>439</v>
      </c>
    </row>
    <row r="138" spans="1:41" x14ac:dyDescent="0.3">
      <c r="A138" t="s">
        <v>192</v>
      </c>
      <c r="B138" t="s">
        <v>193</v>
      </c>
      <c r="P138" t="s">
        <v>192</v>
      </c>
      <c r="Q138" t="s">
        <v>193</v>
      </c>
    </row>
    <row r="139" spans="1:41" x14ac:dyDescent="0.3">
      <c r="A139" t="s">
        <v>194</v>
      </c>
      <c r="B139" t="s">
        <v>195</v>
      </c>
      <c r="P139" t="s">
        <v>194</v>
      </c>
      <c r="Q139" t="s">
        <v>195</v>
      </c>
    </row>
    <row r="140" spans="1:41" x14ac:dyDescent="0.3">
      <c r="A140" t="s">
        <v>196</v>
      </c>
      <c r="B140" t="s">
        <v>440</v>
      </c>
      <c r="P140" t="s">
        <v>196</v>
      </c>
      <c r="Q140" t="s">
        <v>440</v>
      </c>
    </row>
    <row r="141" spans="1:41" x14ac:dyDescent="0.3">
      <c r="A141" t="s">
        <v>197</v>
      </c>
      <c r="B141" t="s">
        <v>198</v>
      </c>
      <c r="P141" t="s">
        <v>197</v>
      </c>
      <c r="Q141" t="s">
        <v>309</v>
      </c>
    </row>
    <row r="142" spans="1:41" x14ac:dyDescent="0.3">
      <c r="A142" t="s">
        <v>199</v>
      </c>
      <c r="B142" t="s">
        <v>200</v>
      </c>
      <c r="P142" t="s">
        <v>199</v>
      </c>
      <c r="Q142" t="s">
        <v>200</v>
      </c>
    </row>
    <row r="143" spans="1:41" x14ac:dyDescent="0.3">
      <c r="A143" t="s">
        <v>201</v>
      </c>
      <c r="B143" t="s">
        <v>202</v>
      </c>
      <c r="P143" t="s">
        <v>201</v>
      </c>
      <c r="Q143" t="s">
        <v>202</v>
      </c>
    </row>
    <row r="144" spans="1:41" x14ac:dyDescent="0.3">
      <c r="A144" t="s">
        <v>203</v>
      </c>
      <c r="B144" t="s">
        <v>131</v>
      </c>
      <c r="P144" t="s">
        <v>203</v>
      </c>
      <c r="Q144" t="s">
        <v>131</v>
      </c>
    </row>
    <row r="145" spans="1:29" x14ac:dyDescent="0.3">
      <c r="A145" t="s">
        <v>204</v>
      </c>
      <c r="B145" t="s">
        <v>131</v>
      </c>
      <c r="P145" t="s">
        <v>204</v>
      </c>
      <c r="Q145" t="s">
        <v>131</v>
      </c>
    </row>
    <row r="146" spans="1:29" x14ac:dyDescent="0.3">
      <c r="A146" t="s">
        <v>205</v>
      </c>
      <c r="B146" t="s">
        <v>206</v>
      </c>
      <c r="P146" t="s">
        <v>205</v>
      </c>
      <c r="Q146" t="s">
        <v>206</v>
      </c>
    </row>
    <row r="147" spans="1:29" x14ac:dyDescent="0.3">
      <c r="A147" t="s">
        <v>207</v>
      </c>
      <c r="B147" t="s">
        <v>208</v>
      </c>
      <c r="P147" t="s">
        <v>207</v>
      </c>
      <c r="Q147" t="s">
        <v>208</v>
      </c>
    </row>
    <row r="149" spans="1:29" x14ac:dyDescent="0.3">
      <c r="A149" t="s">
        <v>206</v>
      </c>
      <c r="B149" t="s">
        <v>160</v>
      </c>
      <c r="C149" t="s">
        <v>209</v>
      </c>
      <c r="D149" t="s">
        <v>441</v>
      </c>
      <c r="E149" t="s">
        <v>418</v>
      </c>
      <c r="F149" t="s">
        <v>415</v>
      </c>
      <c r="G149" t="s">
        <v>442</v>
      </c>
      <c r="H149" t="s">
        <v>420</v>
      </c>
      <c r="I149" t="s">
        <v>443</v>
      </c>
      <c r="J149" t="s">
        <v>275</v>
      </c>
      <c r="K149" t="s">
        <v>419</v>
      </c>
      <c r="L149" t="s">
        <v>444</v>
      </c>
      <c r="M149" t="s">
        <v>445</v>
      </c>
      <c r="N149" t="s">
        <v>446</v>
      </c>
      <c r="P149" t="s">
        <v>206</v>
      </c>
      <c r="Q149" t="s">
        <v>160</v>
      </c>
      <c r="R149" t="s">
        <v>209</v>
      </c>
      <c r="S149" t="s">
        <v>441</v>
      </c>
      <c r="T149" t="s">
        <v>418</v>
      </c>
      <c r="U149" t="s">
        <v>415</v>
      </c>
      <c r="V149" t="s">
        <v>442</v>
      </c>
      <c r="W149" t="s">
        <v>420</v>
      </c>
      <c r="X149" t="s">
        <v>443</v>
      </c>
      <c r="Y149" t="s">
        <v>275</v>
      </c>
      <c r="Z149" t="s">
        <v>419</v>
      </c>
      <c r="AA149" t="s">
        <v>444</v>
      </c>
      <c r="AB149" t="s">
        <v>445</v>
      </c>
      <c r="AC149" t="s">
        <v>446</v>
      </c>
    </row>
    <row r="150" spans="1:29" x14ac:dyDescent="0.3">
      <c r="A150" t="s">
        <v>161</v>
      </c>
      <c r="B150" t="s">
        <v>210</v>
      </c>
      <c r="C150" s="5">
        <v>15.142054999999999</v>
      </c>
      <c r="D150">
        <v>0</v>
      </c>
      <c r="E150">
        <v>2.0573366999999999E-2</v>
      </c>
      <c r="F150">
        <v>6.3596817E-2</v>
      </c>
      <c r="G150">
        <v>14.413982000000001</v>
      </c>
      <c r="H150">
        <v>3.2939393999999997E-2</v>
      </c>
      <c r="I150">
        <v>8.4713563000000006E-2</v>
      </c>
      <c r="J150">
        <v>0.35629252</v>
      </c>
      <c r="K150">
        <v>2.2554486E-4</v>
      </c>
      <c r="L150">
        <v>0.16942082999999999</v>
      </c>
      <c r="M150" s="11">
        <v>4.8440109999999998E-5</v>
      </c>
      <c r="N150">
        <v>2.6282250999999998E-4</v>
      </c>
      <c r="P150" t="s">
        <v>310</v>
      </c>
      <c r="Q150" t="s">
        <v>311</v>
      </c>
      <c r="R150" s="11">
        <v>4.4210258000000001E-7</v>
      </c>
      <c r="S150">
        <v>0</v>
      </c>
      <c r="T150" s="11">
        <v>2.2561000000000001E-10</v>
      </c>
      <c r="U150" s="11">
        <v>2.0325470999999999E-10</v>
      </c>
      <c r="V150" s="11">
        <v>4.3597941999999998E-7</v>
      </c>
      <c r="W150" s="11">
        <v>1.3889024000000001E-10</v>
      </c>
      <c r="X150" s="11">
        <v>2.8711205999999998E-10</v>
      </c>
      <c r="Y150" s="11">
        <v>3.0884164000000001E-9</v>
      </c>
      <c r="Z150" s="11">
        <v>8.7343744000000002E-13</v>
      </c>
      <c r="AA150" s="11">
        <v>2.1773969000000002E-9</v>
      </c>
      <c r="AB150" s="11">
        <v>3.4569414E-13</v>
      </c>
      <c r="AC150" s="11">
        <v>1.2572608000000001E-12</v>
      </c>
    </row>
    <row r="151" spans="1:29" x14ac:dyDescent="0.3">
      <c r="A151" t="s">
        <v>162</v>
      </c>
      <c r="B151" t="s">
        <v>210</v>
      </c>
      <c r="C151" s="5">
        <v>0.81202677999999995</v>
      </c>
      <c r="D151">
        <v>0</v>
      </c>
      <c r="E151">
        <v>3.0830108999999999E-4</v>
      </c>
      <c r="F151">
        <v>2.4486602999999999E-2</v>
      </c>
      <c r="G151">
        <v>0.72803664000000001</v>
      </c>
      <c r="H151">
        <v>3.3960142999999998E-3</v>
      </c>
      <c r="I151">
        <v>1.5977277000000002E-2</v>
      </c>
      <c r="J151">
        <v>3.4050595000000003E-2</v>
      </c>
      <c r="K151" s="11">
        <v>7.5773014000000006E-5</v>
      </c>
      <c r="L151">
        <v>5.6561844999999996E-3</v>
      </c>
      <c r="M151" s="11">
        <v>6.3901023000000003E-6</v>
      </c>
      <c r="N151" s="11">
        <v>3.3010704999999999E-5</v>
      </c>
      <c r="P151" t="s">
        <v>312</v>
      </c>
      <c r="Q151" t="s">
        <v>313</v>
      </c>
      <c r="R151" s="5">
        <v>1.0694435</v>
      </c>
      <c r="S151">
        <v>0</v>
      </c>
      <c r="T151">
        <v>1.3999805000000001E-3</v>
      </c>
      <c r="U151">
        <v>5.1210359999999998E-3</v>
      </c>
      <c r="V151">
        <v>0.95544688</v>
      </c>
      <c r="W151">
        <v>2.7096361000000001E-3</v>
      </c>
      <c r="X151">
        <v>6.3271610000000004E-3</v>
      </c>
      <c r="Y151">
        <v>8.7499007000000004E-2</v>
      </c>
      <c r="Z151" s="11">
        <v>1.9533351000000001E-5</v>
      </c>
      <c r="AA151">
        <v>1.0825128999999999E-2</v>
      </c>
      <c r="AB151" s="11">
        <v>6.3541075000000006E-5</v>
      </c>
      <c r="AC151" s="11">
        <v>3.1555009000000003E-5</v>
      </c>
    </row>
    <row r="152" spans="1:29" x14ac:dyDescent="0.3">
      <c r="A152" t="s">
        <v>163</v>
      </c>
      <c r="B152" t="s">
        <v>210</v>
      </c>
      <c r="C152" s="5">
        <v>7.7480617999999999E-4</v>
      </c>
      <c r="D152">
        <v>0</v>
      </c>
      <c r="E152" s="11">
        <v>2.6837877999999999E-8</v>
      </c>
      <c r="F152" s="11">
        <v>1.5832679E-8</v>
      </c>
      <c r="G152">
        <v>7.6315271E-4</v>
      </c>
      <c r="H152" s="11">
        <v>3.3399404E-6</v>
      </c>
      <c r="I152" s="11">
        <v>7.4479577999999999E-6</v>
      </c>
      <c r="J152" s="11">
        <v>3.375548E-7</v>
      </c>
      <c r="K152" s="11">
        <v>1.0412023E-10</v>
      </c>
      <c r="L152" s="11">
        <v>4.8490719999999997E-7</v>
      </c>
      <c r="M152" s="11">
        <v>5.7179173999999998E-11</v>
      </c>
      <c r="N152" s="11">
        <v>2.7906479E-10</v>
      </c>
      <c r="P152" t="s">
        <v>314</v>
      </c>
      <c r="Q152" t="s">
        <v>315</v>
      </c>
      <c r="R152">
        <v>4.7068325000000001E-2</v>
      </c>
      <c r="S152">
        <v>0</v>
      </c>
      <c r="T152">
        <v>4.0464584999999999E-4</v>
      </c>
      <c r="U152">
        <v>1.9889134E-4</v>
      </c>
      <c r="V152">
        <v>4.0664579999999999E-2</v>
      </c>
      <c r="W152">
        <v>1.7511135E-4</v>
      </c>
      <c r="X152">
        <v>3.7062742E-4</v>
      </c>
      <c r="Y152">
        <v>3.1325145E-3</v>
      </c>
      <c r="Z152" s="11">
        <v>8.8863055999999995E-7</v>
      </c>
      <c r="AA152">
        <v>2.1180961999999999E-3</v>
      </c>
      <c r="AB152" s="11">
        <v>1.5241634E-6</v>
      </c>
      <c r="AC152" s="11">
        <v>1.4449011000000001E-6</v>
      </c>
    </row>
    <row r="153" spans="1:29" x14ac:dyDescent="0.3">
      <c r="A153" t="s">
        <v>54</v>
      </c>
      <c r="B153" t="s">
        <v>210</v>
      </c>
      <c r="C153" s="5">
        <v>0.20779659</v>
      </c>
      <c r="D153">
        <v>0</v>
      </c>
      <c r="E153" s="11">
        <v>6.4782251000000001E-6</v>
      </c>
      <c r="F153">
        <v>2.0000049E-4</v>
      </c>
      <c r="G153">
        <v>0.17463962999999999</v>
      </c>
      <c r="H153">
        <v>1.1088273E-3</v>
      </c>
      <c r="I153">
        <v>3.0228074000000001E-2</v>
      </c>
      <c r="J153">
        <v>1.3835372000000001E-3</v>
      </c>
      <c r="K153" s="11">
        <v>1.4706376E-5</v>
      </c>
      <c r="L153">
        <v>2.1388995000000001E-4</v>
      </c>
      <c r="M153" s="11">
        <v>1.8565101000000001E-7</v>
      </c>
      <c r="N153" s="11">
        <v>1.2604942E-6</v>
      </c>
      <c r="P153" t="s">
        <v>316</v>
      </c>
      <c r="Q153" t="s">
        <v>317</v>
      </c>
      <c r="R153">
        <v>3.8740493000000002E-3</v>
      </c>
      <c r="S153">
        <v>0</v>
      </c>
      <c r="T153" s="11">
        <v>1.3552420000000001E-5</v>
      </c>
      <c r="U153" s="11">
        <v>2.2596230000000001E-5</v>
      </c>
      <c r="V153">
        <v>3.5611992000000002E-3</v>
      </c>
      <c r="W153" s="11">
        <v>1.7614359E-5</v>
      </c>
      <c r="X153" s="11">
        <v>2.9573036000000001E-5</v>
      </c>
      <c r="Y153">
        <v>1.5626704E-4</v>
      </c>
      <c r="Z153" s="11">
        <v>8.3422445999999994E-8</v>
      </c>
      <c r="AA153" s="11">
        <v>7.3023606999999996E-5</v>
      </c>
      <c r="AB153" s="11">
        <v>5.2982906000000002E-8</v>
      </c>
      <c r="AC153" s="11">
        <v>8.6919304000000003E-8</v>
      </c>
    </row>
    <row r="154" spans="1:29" x14ac:dyDescent="0.3">
      <c r="A154" t="s">
        <v>164</v>
      </c>
      <c r="B154" t="s">
        <v>210</v>
      </c>
      <c r="C154" s="5">
        <v>4.3502981000000003E-2</v>
      </c>
      <c r="D154">
        <v>0</v>
      </c>
      <c r="E154" s="11">
        <v>1.9955446000000001E-5</v>
      </c>
      <c r="F154">
        <v>1.5918084E-3</v>
      </c>
      <c r="G154">
        <v>3.8211967999999999E-2</v>
      </c>
      <c r="H154">
        <v>1.8403216E-4</v>
      </c>
      <c r="I154">
        <v>9.7662904999999993E-4</v>
      </c>
      <c r="J154">
        <v>2.1681600000000001E-3</v>
      </c>
      <c r="K154" s="11">
        <v>4.8989527E-6</v>
      </c>
      <c r="L154">
        <v>3.4325088999999999E-4</v>
      </c>
      <c r="M154" s="11">
        <v>4.0721839E-7</v>
      </c>
      <c r="N154" s="11">
        <v>1.8709804E-6</v>
      </c>
      <c r="P154" t="s">
        <v>318</v>
      </c>
      <c r="Q154" t="s">
        <v>319</v>
      </c>
      <c r="R154">
        <v>8.6424117000000005E-4</v>
      </c>
      <c r="S154">
        <v>0</v>
      </c>
      <c r="T154" s="11">
        <v>1.5914027E-6</v>
      </c>
      <c r="U154" s="11">
        <v>1.2605949E-5</v>
      </c>
      <c r="V154">
        <v>7.5886390999999997E-4</v>
      </c>
      <c r="W154" s="11">
        <v>1.4728357E-5</v>
      </c>
      <c r="X154" s="11">
        <v>2.7139272999999999E-5</v>
      </c>
      <c r="Y154" s="11">
        <v>3.6068264000000003E-5</v>
      </c>
      <c r="Z154" s="11">
        <v>4.4287820000000001E-8</v>
      </c>
      <c r="AA154" s="11">
        <v>1.2660112E-5</v>
      </c>
      <c r="AB154" s="11">
        <v>1.9590777E-7</v>
      </c>
      <c r="AC154" s="11">
        <v>3.4371088000000001E-7</v>
      </c>
    </row>
    <row r="155" spans="1:29" x14ac:dyDescent="0.3">
      <c r="A155" t="s">
        <v>165</v>
      </c>
      <c r="B155" t="s">
        <v>210</v>
      </c>
      <c r="C155" s="5">
        <v>0.27463804000000003</v>
      </c>
      <c r="D155">
        <v>0</v>
      </c>
      <c r="E155" s="11">
        <v>3.1351523999999999E-5</v>
      </c>
      <c r="F155">
        <v>1.8454718000000001E-3</v>
      </c>
      <c r="G155">
        <v>0.25988272000000001</v>
      </c>
      <c r="H155">
        <v>1.3554259E-3</v>
      </c>
      <c r="I155">
        <v>2.8301542000000002E-3</v>
      </c>
      <c r="J155">
        <v>7.9795596E-3</v>
      </c>
      <c r="K155" s="11">
        <v>6.1252204999999996E-6</v>
      </c>
      <c r="L155">
        <v>6.9883743000000002E-4</v>
      </c>
      <c r="M155" s="11">
        <v>6.5441570000000003E-7</v>
      </c>
      <c r="N155" s="11">
        <v>7.7411944999999996E-6</v>
      </c>
      <c r="P155" t="s">
        <v>320</v>
      </c>
      <c r="Q155" t="s">
        <v>321</v>
      </c>
      <c r="R155" s="11">
        <v>2.4882843999999998E-8</v>
      </c>
      <c r="S155">
        <v>0</v>
      </c>
      <c r="T155" s="11">
        <v>4.0693592999999997E-11</v>
      </c>
      <c r="U155" s="11">
        <v>2.1526168E-10</v>
      </c>
      <c r="V155" s="11">
        <v>1.8652500000000001E-8</v>
      </c>
      <c r="W155" s="11">
        <v>1.5562701000000001E-9</v>
      </c>
      <c r="X155" s="11">
        <v>3.0459355000000001E-9</v>
      </c>
      <c r="Y155" s="11">
        <v>6.9910191000000002E-10</v>
      </c>
      <c r="Z155" s="11">
        <v>2.1035468E-12</v>
      </c>
      <c r="AA155" s="11">
        <v>6.3959405000000001E-10</v>
      </c>
      <c r="AB155" s="11">
        <v>1.3559614E-11</v>
      </c>
      <c r="AC155" s="11">
        <v>1.7823035E-11</v>
      </c>
    </row>
    <row r="156" spans="1:29" x14ac:dyDescent="0.3">
      <c r="P156" t="s">
        <v>322</v>
      </c>
      <c r="Q156" t="s">
        <v>321</v>
      </c>
      <c r="R156" s="11">
        <v>1.5658309E-7</v>
      </c>
      <c r="S156">
        <v>0</v>
      </c>
      <c r="T156" s="11">
        <v>5.8615831000000004E-11</v>
      </c>
      <c r="U156" s="11">
        <v>7.3332518000000002E-10</v>
      </c>
      <c r="V156" s="11">
        <v>1.3972294000000001E-7</v>
      </c>
      <c r="W156" s="11">
        <v>3.7361944000000003E-9</v>
      </c>
      <c r="X156" s="11">
        <v>5.0808741999999997E-9</v>
      </c>
      <c r="Y156" s="11">
        <v>5.2640947999999996E-9</v>
      </c>
      <c r="Z156" s="11">
        <v>5.4645736000000001E-12</v>
      </c>
      <c r="AA156" s="11">
        <v>1.8597013999999999E-9</v>
      </c>
      <c r="AB156" s="11">
        <v>6.5170400000000004E-11</v>
      </c>
      <c r="AC156" s="11">
        <v>5.6708158E-11</v>
      </c>
    </row>
    <row r="157" spans="1:29" x14ac:dyDescent="0.3">
      <c r="P157" t="s">
        <v>323</v>
      </c>
      <c r="Q157" t="s">
        <v>324</v>
      </c>
      <c r="R157">
        <v>2.9706279E-4</v>
      </c>
      <c r="S157">
        <v>0</v>
      </c>
      <c r="T157" s="11">
        <v>1.7819689000000001E-6</v>
      </c>
      <c r="U157" s="11">
        <v>1.3252111000000001E-6</v>
      </c>
      <c r="V157">
        <v>2.6921884E-4</v>
      </c>
      <c r="W157" s="11">
        <v>3.1488465999999999E-6</v>
      </c>
      <c r="X157" s="11">
        <v>5.3159389000000003E-6</v>
      </c>
      <c r="Y157" s="11">
        <v>1.1108636000000001E-5</v>
      </c>
      <c r="Z157" s="11">
        <v>6.8256976999999998E-9</v>
      </c>
      <c r="AA157" s="11">
        <v>5.1373271000000004E-6</v>
      </c>
      <c r="AB157" s="11">
        <v>2.4993206999999998E-9</v>
      </c>
      <c r="AC157" s="11">
        <v>1.6690744999999998E-8</v>
      </c>
    </row>
    <row r="158" spans="1:29" x14ac:dyDescent="0.3">
      <c r="P158" t="s">
        <v>325</v>
      </c>
      <c r="Q158" t="s">
        <v>326</v>
      </c>
      <c r="R158">
        <v>1.8169713999999999</v>
      </c>
      <c r="S158">
        <v>0</v>
      </c>
      <c r="T158">
        <v>1.0637377E-3</v>
      </c>
      <c r="U158">
        <v>1.7396986999999999E-2</v>
      </c>
      <c r="V158">
        <v>1.4978305999999999</v>
      </c>
      <c r="W158">
        <v>7.3535084000000001E-2</v>
      </c>
      <c r="X158">
        <v>0.11627212000000001</v>
      </c>
      <c r="Y158">
        <v>5.8384115E-2</v>
      </c>
      <c r="Z158">
        <v>1.1685113000000001E-4</v>
      </c>
      <c r="AA158">
        <v>4.1902952E-2</v>
      </c>
      <c r="AB158">
        <v>9.9725908000000002E-3</v>
      </c>
      <c r="AC158">
        <v>4.9641344E-4</v>
      </c>
    </row>
    <row r="159" spans="1:29" x14ac:dyDescent="0.3">
      <c r="P159" t="s">
        <v>327</v>
      </c>
      <c r="Q159" t="s">
        <v>328</v>
      </c>
      <c r="R159">
        <v>2.0335939000000001</v>
      </c>
      <c r="S159">
        <v>0</v>
      </c>
      <c r="T159">
        <v>2.8810607999999998E-3</v>
      </c>
      <c r="U159">
        <v>5.1524059000000004E-3</v>
      </c>
      <c r="V159">
        <v>1.9597180999999999</v>
      </c>
      <c r="W159">
        <v>2.7598958999999999E-3</v>
      </c>
      <c r="X159">
        <v>7.0955389999999997E-3</v>
      </c>
      <c r="Y159">
        <v>3.3065671999999997E-2</v>
      </c>
      <c r="Z159" s="11">
        <v>1.8827811999999999E-5</v>
      </c>
      <c r="AA159">
        <v>2.2870379999999999E-2</v>
      </c>
      <c r="AB159" s="11">
        <v>5.6573317000000002E-6</v>
      </c>
      <c r="AC159" s="11">
        <v>2.6295827E-5</v>
      </c>
    </row>
    <row r="163" spans="1:27" x14ac:dyDescent="0.3">
      <c r="A163" t="s">
        <v>192</v>
      </c>
      <c r="B163" t="s">
        <v>193</v>
      </c>
      <c r="P163" t="s">
        <v>192</v>
      </c>
      <c r="Q163" t="s">
        <v>193</v>
      </c>
    </row>
    <row r="164" spans="1:27" x14ac:dyDescent="0.3">
      <c r="A164" t="s">
        <v>194</v>
      </c>
      <c r="B164" t="s">
        <v>195</v>
      </c>
      <c r="P164" t="s">
        <v>194</v>
      </c>
      <c r="Q164" t="s">
        <v>195</v>
      </c>
    </row>
    <row r="165" spans="1:27" x14ac:dyDescent="0.3">
      <c r="A165" t="s">
        <v>196</v>
      </c>
      <c r="B165" t="s">
        <v>447</v>
      </c>
      <c r="P165" t="s">
        <v>196</v>
      </c>
      <c r="Q165" t="s">
        <v>447</v>
      </c>
    </row>
    <row r="166" spans="1:27" x14ac:dyDescent="0.3">
      <c r="A166" t="s">
        <v>197</v>
      </c>
      <c r="B166" t="s">
        <v>198</v>
      </c>
      <c r="P166" t="s">
        <v>197</v>
      </c>
      <c r="Q166" t="s">
        <v>309</v>
      </c>
    </row>
    <row r="167" spans="1:27" x14ac:dyDescent="0.3">
      <c r="A167" t="s">
        <v>199</v>
      </c>
      <c r="B167" t="s">
        <v>200</v>
      </c>
      <c r="P167" t="s">
        <v>199</v>
      </c>
      <c r="Q167" t="s">
        <v>200</v>
      </c>
    </row>
    <row r="168" spans="1:27" x14ac:dyDescent="0.3">
      <c r="A168" t="s">
        <v>201</v>
      </c>
      <c r="B168" t="s">
        <v>202</v>
      </c>
      <c r="P168" t="s">
        <v>201</v>
      </c>
      <c r="Q168" t="s">
        <v>202</v>
      </c>
    </row>
    <row r="169" spans="1:27" x14ac:dyDescent="0.3">
      <c r="A169" t="s">
        <v>203</v>
      </c>
      <c r="B169" t="s">
        <v>131</v>
      </c>
      <c r="P169" t="s">
        <v>203</v>
      </c>
      <c r="Q169" t="s">
        <v>131</v>
      </c>
    </row>
    <row r="170" spans="1:27" x14ac:dyDescent="0.3">
      <c r="A170" t="s">
        <v>204</v>
      </c>
      <c r="B170" t="s">
        <v>131</v>
      </c>
      <c r="P170" t="s">
        <v>204</v>
      </c>
      <c r="Q170" t="s">
        <v>131</v>
      </c>
    </row>
    <row r="171" spans="1:27" x14ac:dyDescent="0.3">
      <c r="A171" t="s">
        <v>205</v>
      </c>
      <c r="B171" t="s">
        <v>206</v>
      </c>
      <c r="P171" t="s">
        <v>205</v>
      </c>
      <c r="Q171" t="s">
        <v>206</v>
      </c>
    </row>
    <row r="172" spans="1:27" x14ac:dyDescent="0.3">
      <c r="A172" t="s">
        <v>207</v>
      </c>
      <c r="B172" t="s">
        <v>208</v>
      </c>
      <c r="P172" t="s">
        <v>207</v>
      </c>
      <c r="Q172" t="s">
        <v>208</v>
      </c>
    </row>
    <row r="174" spans="1:27" x14ac:dyDescent="0.3">
      <c r="A174" t="s">
        <v>206</v>
      </c>
      <c r="B174" t="s">
        <v>160</v>
      </c>
      <c r="C174" t="s">
        <v>209</v>
      </c>
      <c r="D174" t="s">
        <v>448</v>
      </c>
      <c r="E174" t="s">
        <v>449</v>
      </c>
      <c r="F174" t="s">
        <v>450</v>
      </c>
      <c r="G174" t="s">
        <v>421</v>
      </c>
      <c r="H174" t="s">
        <v>422</v>
      </c>
      <c r="I174" t="s">
        <v>423</v>
      </c>
      <c r="J174" t="s">
        <v>226</v>
      </c>
      <c r="K174" t="s">
        <v>227</v>
      </c>
      <c r="L174" t="s">
        <v>228</v>
      </c>
      <c r="P174" t="s">
        <v>206</v>
      </c>
      <c r="Q174" t="s">
        <v>160</v>
      </c>
      <c r="R174" t="s">
        <v>209</v>
      </c>
      <c r="S174" t="s">
        <v>448</v>
      </c>
      <c r="T174" t="s">
        <v>449</v>
      </c>
      <c r="U174" t="s">
        <v>450</v>
      </c>
      <c r="V174" t="s">
        <v>421</v>
      </c>
      <c r="W174" t="s">
        <v>422</v>
      </c>
      <c r="X174" t="s">
        <v>423</v>
      </c>
      <c r="Y174" t="s">
        <v>226</v>
      </c>
      <c r="Z174" t="s">
        <v>227</v>
      </c>
      <c r="AA174" t="s">
        <v>228</v>
      </c>
    </row>
    <row r="175" spans="1:27" x14ac:dyDescent="0.3">
      <c r="A175" t="s">
        <v>161</v>
      </c>
      <c r="B175" t="s">
        <v>210</v>
      </c>
      <c r="C175">
        <v>15.139856</v>
      </c>
      <c r="D175">
        <v>14.446921</v>
      </c>
      <c r="E175">
        <v>0.16942082999999999</v>
      </c>
      <c r="F175">
        <v>0.16910929</v>
      </c>
      <c r="G175">
        <v>0.32641839</v>
      </c>
      <c r="H175">
        <v>2.2018752999999999E-3</v>
      </c>
      <c r="I175">
        <v>2.5784486999999998E-2</v>
      </c>
      <c r="J175">
        <f>D175+G175</f>
        <v>14.77333939</v>
      </c>
      <c r="K175">
        <f t="shared" ref="K175:L175" si="15">E175+H175</f>
        <v>0.17162270529999998</v>
      </c>
      <c r="L175">
        <f t="shared" si="15"/>
        <v>0.19489377699999999</v>
      </c>
      <c r="P175" t="s">
        <v>310</v>
      </c>
      <c r="Q175" t="s">
        <v>311</v>
      </c>
      <c r="R175" s="11">
        <v>4.4209010999999999E-7</v>
      </c>
      <c r="S175" s="11">
        <v>4.3611830999999997E-7</v>
      </c>
      <c r="T175" s="11">
        <v>2.1773969000000002E-9</v>
      </c>
      <c r="U175" s="11">
        <v>7.1685020999999996E-10</v>
      </c>
      <c r="V175" s="11">
        <v>2.9685358000000001E-9</v>
      </c>
      <c r="W175" s="11">
        <v>2.8352436999999999E-11</v>
      </c>
      <c r="X175" s="11">
        <v>8.0660093000000004E-11</v>
      </c>
    </row>
    <row r="176" spans="1:27" x14ac:dyDescent="0.3">
      <c r="A176" t="s">
        <v>162</v>
      </c>
      <c r="B176" t="s">
        <v>210</v>
      </c>
      <c r="C176">
        <v>0.81173068999999998</v>
      </c>
      <c r="D176">
        <v>0.73143265000000002</v>
      </c>
      <c r="E176" s="11">
        <v>5.6561844999999996E-3</v>
      </c>
      <c r="F176" s="11">
        <v>4.0847953999999999E-2</v>
      </c>
      <c r="G176">
        <v>2.4114048999999999E-2</v>
      </c>
      <c r="H176" s="11">
        <v>7.7130735000000006E-5</v>
      </c>
      <c r="I176">
        <v>9.6027212000000008E-3</v>
      </c>
      <c r="J176">
        <f t="shared" ref="J176:J180" si="16">D176+G176</f>
        <v>0.75554669900000004</v>
      </c>
      <c r="K176">
        <f t="shared" ref="K176:K180" si="17">E176+H176</f>
        <v>5.7333152349999996E-3</v>
      </c>
      <c r="L176">
        <f t="shared" ref="L176:L180" si="18">F176+I176</f>
        <v>5.0450675200000003E-2</v>
      </c>
      <c r="P176" t="s">
        <v>312</v>
      </c>
      <c r="Q176" t="s">
        <v>313</v>
      </c>
      <c r="R176">
        <v>1.0691706999999999</v>
      </c>
      <c r="S176">
        <v>0.95815651999999996</v>
      </c>
      <c r="T176">
        <v>1.0825128999999999E-2</v>
      </c>
      <c r="U176">
        <v>1.2867711E-2</v>
      </c>
      <c r="V176">
        <v>8.5138723999999999E-2</v>
      </c>
      <c r="W176">
        <v>1.4436287E-4</v>
      </c>
      <c r="X176">
        <v>2.0382524000000001E-3</v>
      </c>
      <c r="Y176">
        <f>S176+V176</f>
        <v>1.0432952439999998</v>
      </c>
      <c r="Z176">
        <f t="shared" ref="Z176:AA176" si="19">T176+W176</f>
        <v>1.0969491869999999E-2</v>
      </c>
      <c r="AA176">
        <f t="shared" si="19"/>
        <v>1.49059634E-2</v>
      </c>
    </row>
    <row r="177" spans="1:27" x14ac:dyDescent="0.3">
      <c r="A177" t="s">
        <v>163</v>
      </c>
      <c r="B177" t="s">
        <v>210</v>
      </c>
      <c r="C177">
        <v>7.7477910999999996E-4</v>
      </c>
      <c r="D177">
        <v>7.6649263999999996E-4</v>
      </c>
      <c r="E177" s="11">
        <v>4.8490719999999997E-7</v>
      </c>
      <c r="F177" s="11">
        <v>7.4907325999999998E-6</v>
      </c>
      <c r="G177" s="11">
        <v>2.9635577999999998E-7</v>
      </c>
      <c r="H177" s="11">
        <v>5.2669000999999997E-9</v>
      </c>
      <c r="I177" s="11">
        <v>9.2067279000000003E-9</v>
      </c>
      <c r="J177">
        <f t="shared" si="16"/>
        <v>7.6678899577999993E-4</v>
      </c>
      <c r="K177">
        <f t="shared" si="17"/>
        <v>4.9017410010000002E-7</v>
      </c>
      <c r="L177">
        <f t="shared" si="18"/>
        <v>7.4999393278999996E-6</v>
      </c>
      <c r="P177" t="s">
        <v>314</v>
      </c>
      <c r="Q177" t="s">
        <v>315</v>
      </c>
      <c r="R177">
        <v>4.7052485999999998E-2</v>
      </c>
      <c r="S177">
        <v>4.0839691999999997E-2</v>
      </c>
      <c r="T177">
        <v>2.1180961999999999E-3</v>
      </c>
      <c r="U177">
        <v>9.7505322999999998E-4</v>
      </c>
      <c r="V177">
        <v>3.0101754000000001E-3</v>
      </c>
      <c r="W177" s="11">
        <v>2.9611427E-5</v>
      </c>
      <c r="X177" s="11">
        <v>7.9857445000000002E-5</v>
      </c>
    </row>
    <row r="178" spans="1:27" x14ac:dyDescent="0.3">
      <c r="A178" t="s">
        <v>54</v>
      </c>
      <c r="B178" t="s">
        <v>210</v>
      </c>
      <c r="C178">
        <v>0.20737417999999999</v>
      </c>
      <c r="D178">
        <v>0.17574845</v>
      </c>
      <c r="E178">
        <v>2.1388995000000001E-4</v>
      </c>
      <c r="F178">
        <v>3.0449258999999999E-2</v>
      </c>
      <c r="G178">
        <v>8.3244196999999998E-4</v>
      </c>
      <c r="H178" s="11">
        <v>2.4179303999999999E-6</v>
      </c>
      <c r="I178">
        <v>1.277134E-4</v>
      </c>
      <c r="J178">
        <f t="shared" si="16"/>
        <v>0.17658089196999999</v>
      </c>
      <c r="K178">
        <f t="shared" si="17"/>
        <v>2.163078804E-4</v>
      </c>
      <c r="L178">
        <f t="shared" si="18"/>
        <v>3.0576972399999999E-2</v>
      </c>
      <c r="P178" t="s">
        <v>316</v>
      </c>
      <c r="Q178" t="s">
        <v>317</v>
      </c>
      <c r="R178">
        <v>3.8724749999999998E-3</v>
      </c>
      <c r="S178">
        <v>3.5788135999999999E-3</v>
      </c>
      <c r="T178" s="11">
        <v>7.3023606999999996E-5</v>
      </c>
      <c r="U178" s="11">
        <v>6.5805108E-5</v>
      </c>
      <c r="V178">
        <v>1.4479479E-4</v>
      </c>
      <c r="W178" s="11">
        <v>1.0069074999999999E-6</v>
      </c>
      <c r="X178" s="11">
        <v>9.0310228000000001E-6</v>
      </c>
    </row>
    <row r="179" spans="1:27" x14ac:dyDescent="0.3">
      <c r="A179" t="s">
        <v>164</v>
      </c>
      <c r="B179" t="s">
        <v>210</v>
      </c>
      <c r="C179">
        <v>4.3491635000000001E-2</v>
      </c>
      <c r="D179">
        <v>3.8396E-2</v>
      </c>
      <c r="E179">
        <v>3.4325088999999999E-4</v>
      </c>
      <c r="F179">
        <v>2.5932918E-3</v>
      </c>
      <c r="G179">
        <v>1.5320492E-3</v>
      </c>
      <c r="H179" s="11">
        <v>4.8166387E-6</v>
      </c>
      <c r="I179">
        <v>6.2222608999999999E-4</v>
      </c>
      <c r="J179">
        <f t="shared" si="16"/>
        <v>3.9928049200000003E-2</v>
      </c>
      <c r="K179">
        <f t="shared" si="17"/>
        <v>3.4806752869999999E-4</v>
      </c>
      <c r="L179">
        <f t="shared" si="18"/>
        <v>3.2155178900000001E-3</v>
      </c>
      <c r="P179" t="s">
        <v>318</v>
      </c>
      <c r="Q179" t="s">
        <v>319</v>
      </c>
      <c r="R179">
        <v>8.6144002999999998E-4</v>
      </c>
      <c r="S179">
        <v>7.7359227000000003E-4</v>
      </c>
      <c r="T179" s="11">
        <v>1.2660113E-5</v>
      </c>
      <c r="U179" s="11">
        <v>4.1380912000000002E-5</v>
      </c>
      <c r="V179" s="11">
        <v>2.8459137000000001E-5</v>
      </c>
      <c r="W179" s="11">
        <v>1.5863075999999999E-7</v>
      </c>
      <c r="X179" s="11">
        <v>5.1889676E-6</v>
      </c>
    </row>
    <row r="180" spans="1:27" x14ac:dyDescent="0.3">
      <c r="A180" t="s">
        <v>165</v>
      </c>
      <c r="B180" t="s">
        <v>210</v>
      </c>
      <c r="C180">
        <v>0.27447026000000002</v>
      </c>
      <c r="D180">
        <v>0.26123814000000001</v>
      </c>
      <c r="E180">
        <v>6.9883743000000002E-4</v>
      </c>
      <c r="F180">
        <v>4.7131027000000001E-3</v>
      </c>
      <c r="G180">
        <v>7.0720977999999997E-3</v>
      </c>
      <c r="H180" s="11">
        <v>8.1788040999999996E-6</v>
      </c>
      <c r="I180">
        <v>7.3989952000000001E-4</v>
      </c>
      <c r="J180">
        <f t="shared" si="16"/>
        <v>0.26831023780000002</v>
      </c>
      <c r="K180">
        <f t="shared" si="17"/>
        <v>7.070162341E-4</v>
      </c>
      <c r="L180">
        <f t="shared" si="18"/>
        <v>5.4530022200000002E-3</v>
      </c>
      <c r="P180" t="s">
        <v>320</v>
      </c>
      <c r="Q180" t="s">
        <v>321</v>
      </c>
      <c r="R180" s="11">
        <v>2.4800984E-8</v>
      </c>
      <c r="S180" s="11">
        <v>2.0208770999999999E-8</v>
      </c>
      <c r="T180" s="11">
        <v>6.3959405999999995E-10</v>
      </c>
      <c r="U180" s="11">
        <v>3.3039943E-9</v>
      </c>
      <c r="V180" s="11">
        <v>5.5164565000000001E-10</v>
      </c>
      <c r="W180" s="11">
        <v>6.5712974999999998E-12</v>
      </c>
      <c r="X180" s="11">
        <v>9.0408111999999997E-11</v>
      </c>
    </row>
    <row r="181" spans="1:27" x14ac:dyDescent="0.3">
      <c r="P181" t="s">
        <v>322</v>
      </c>
      <c r="Q181" t="s">
        <v>321</v>
      </c>
      <c r="R181" s="11">
        <v>1.5591082000000001E-7</v>
      </c>
      <c r="S181" s="11">
        <v>1.4345913999999999E-7</v>
      </c>
      <c r="T181" s="11">
        <v>1.8597013999999999E-9</v>
      </c>
      <c r="U181" s="11">
        <v>5.8782797999999996E-9</v>
      </c>
      <c r="V181" s="11">
        <v>4.3429794999999997E-9</v>
      </c>
      <c r="W181" s="11">
        <v>1.9517429E-11</v>
      </c>
      <c r="X181" s="11">
        <v>3.5120713000000001E-10</v>
      </c>
    </row>
    <row r="182" spans="1:27" x14ac:dyDescent="0.3">
      <c r="J182" t="s">
        <v>226</v>
      </c>
      <c r="K182" t="s">
        <v>227</v>
      </c>
      <c r="L182" t="s">
        <v>228</v>
      </c>
      <c r="P182" t="s">
        <v>323</v>
      </c>
      <c r="Q182" t="s">
        <v>324</v>
      </c>
      <c r="R182">
        <v>2.9683371999999998E-4</v>
      </c>
      <c r="S182">
        <v>2.7236768999999998E-4</v>
      </c>
      <c r="T182" s="11">
        <v>5.1373271000000004E-6</v>
      </c>
      <c r="U182" s="11">
        <v>8.4299446000000004E-6</v>
      </c>
      <c r="V182" s="11">
        <v>1.0279269E-5</v>
      </c>
      <c r="W182" s="11">
        <v>7.3887559999999998E-8</v>
      </c>
      <c r="X182" s="11">
        <v>5.4560602999999997E-7</v>
      </c>
    </row>
    <row r="183" spans="1:27" x14ac:dyDescent="0.3">
      <c r="J183">
        <v>14.77333939</v>
      </c>
      <c r="K183">
        <v>0.17162270529999998</v>
      </c>
      <c r="L183">
        <v>0.19489377699999999</v>
      </c>
      <c r="P183" t="s">
        <v>325</v>
      </c>
      <c r="Q183" t="s">
        <v>326</v>
      </c>
      <c r="R183">
        <v>1.7947379999999999</v>
      </c>
      <c r="S183">
        <v>1.5713657000000001</v>
      </c>
      <c r="T183">
        <v>4.1902953E-2</v>
      </c>
      <c r="U183">
        <v>0.13484969999999999</v>
      </c>
      <c r="V183">
        <v>3.8004979000000001E-2</v>
      </c>
      <c r="W183">
        <v>4.2022747999999999E-4</v>
      </c>
      <c r="X183">
        <v>8.1944587000000006E-3</v>
      </c>
    </row>
    <row r="184" spans="1:27" x14ac:dyDescent="0.3">
      <c r="J184">
        <v>0.75554669900000004</v>
      </c>
      <c r="K184">
        <v>5.7333152349999996E-3</v>
      </c>
      <c r="L184">
        <v>5.0450675200000003E-2</v>
      </c>
      <c r="P184" t="s">
        <v>327</v>
      </c>
      <c r="Q184" t="s">
        <v>328</v>
      </c>
      <c r="R184">
        <v>2.0333641</v>
      </c>
      <c r="S184">
        <v>1.9624781</v>
      </c>
      <c r="T184">
        <v>2.2870379999999999E-2</v>
      </c>
      <c r="U184">
        <v>1.5147832999999999E-2</v>
      </c>
      <c r="V184">
        <v>3.0427479E-2</v>
      </c>
      <c r="W184">
        <v>2.9887775E-4</v>
      </c>
      <c r="X184">
        <v>2.1414677E-3</v>
      </c>
    </row>
    <row r="185" spans="1:27" x14ac:dyDescent="0.3">
      <c r="J185">
        <v>7.6678899577999993E-4</v>
      </c>
      <c r="K185">
        <v>4.9017410010000002E-7</v>
      </c>
      <c r="L185">
        <v>7.4999393278999996E-6</v>
      </c>
    </row>
    <row r="186" spans="1:27" x14ac:dyDescent="0.3">
      <c r="J186">
        <v>0.17658089196999999</v>
      </c>
      <c r="K186">
        <v>2.163078804E-4</v>
      </c>
      <c r="L186">
        <v>3.0576972399999999E-2</v>
      </c>
      <c r="Y186" t="s">
        <v>226</v>
      </c>
      <c r="Z186" t="s">
        <v>227</v>
      </c>
      <c r="AA186" t="s">
        <v>228</v>
      </c>
    </row>
    <row r="187" spans="1:27" x14ac:dyDescent="0.3">
      <c r="J187">
        <v>3.9928049200000003E-2</v>
      </c>
      <c r="K187">
        <v>3.4806752869999999E-4</v>
      </c>
      <c r="L187">
        <v>3.2155178900000001E-3</v>
      </c>
    </row>
    <row r="188" spans="1:27" x14ac:dyDescent="0.3">
      <c r="J188">
        <v>0.26831023780000002</v>
      </c>
      <c r="K188">
        <v>7.070162341E-4</v>
      </c>
      <c r="L188">
        <v>5.4530022200000002E-3</v>
      </c>
      <c r="Y188">
        <v>1.0432952439999998</v>
      </c>
      <c r="Z188">
        <v>1.0969491869999999E-2</v>
      </c>
      <c r="AA188">
        <v>1.49059634E-2</v>
      </c>
    </row>
    <row r="190" spans="1:27" x14ac:dyDescent="0.3">
      <c r="A190" t="s">
        <v>451</v>
      </c>
    </row>
    <row r="193" spans="1:21" x14ac:dyDescent="0.3">
      <c r="A193" t="s">
        <v>192</v>
      </c>
      <c r="B193" t="s">
        <v>193</v>
      </c>
      <c r="P193" t="s">
        <v>192</v>
      </c>
      <c r="Q193" t="s">
        <v>193</v>
      </c>
    </row>
    <row r="194" spans="1:21" x14ac:dyDescent="0.3">
      <c r="A194" t="s">
        <v>194</v>
      </c>
      <c r="B194" t="s">
        <v>195</v>
      </c>
      <c r="P194" t="s">
        <v>194</v>
      </c>
      <c r="Q194" t="s">
        <v>195</v>
      </c>
    </row>
    <row r="195" spans="1:21" x14ac:dyDescent="0.3">
      <c r="A195" t="s">
        <v>196</v>
      </c>
      <c r="B195" t="s">
        <v>405</v>
      </c>
      <c r="P195" t="s">
        <v>196</v>
      </c>
      <c r="Q195" t="s">
        <v>405</v>
      </c>
    </row>
    <row r="196" spans="1:21" x14ac:dyDescent="0.3">
      <c r="A196" t="s">
        <v>197</v>
      </c>
      <c r="B196" t="s">
        <v>198</v>
      </c>
      <c r="P196" t="s">
        <v>197</v>
      </c>
      <c r="Q196" t="s">
        <v>309</v>
      </c>
    </row>
    <row r="197" spans="1:21" x14ac:dyDescent="0.3">
      <c r="A197" t="s">
        <v>199</v>
      </c>
      <c r="B197" t="s">
        <v>200</v>
      </c>
      <c r="P197" t="s">
        <v>199</v>
      </c>
      <c r="Q197" t="s">
        <v>200</v>
      </c>
    </row>
    <row r="198" spans="1:21" x14ac:dyDescent="0.3">
      <c r="A198" t="s">
        <v>201</v>
      </c>
      <c r="B198" t="s">
        <v>202</v>
      </c>
      <c r="P198" t="s">
        <v>201</v>
      </c>
      <c r="Q198" t="s">
        <v>202</v>
      </c>
    </row>
    <row r="199" spans="1:21" x14ac:dyDescent="0.3">
      <c r="A199" t="s">
        <v>203</v>
      </c>
      <c r="B199" t="s">
        <v>131</v>
      </c>
      <c r="P199" t="s">
        <v>203</v>
      </c>
      <c r="Q199" t="s">
        <v>131</v>
      </c>
    </row>
    <row r="200" spans="1:21" x14ac:dyDescent="0.3">
      <c r="A200" t="s">
        <v>204</v>
      </c>
      <c r="B200" t="s">
        <v>131</v>
      </c>
      <c r="P200" t="s">
        <v>204</v>
      </c>
      <c r="Q200" t="s">
        <v>131</v>
      </c>
    </row>
    <row r="201" spans="1:21" x14ac:dyDescent="0.3">
      <c r="A201" t="s">
        <v>205</v>
      </c>
      <c r="B201" t="s">
        <v>206</v>
      </c>
      <c r="P201" t="s">
        <v>205</v>
      </c>
      <c r="Q201" t="s">
        <v>206</v>
      </c>
    </row>
    <row r="202" spans="1:21" x14ac:dyDescent="0.3">
      <c r="A202" t="s">
        <v>207</v>
      </c>
      <c r="B202" t="s">
        <v>208</v>
      </c>
      <c r="P202" t="s">
        <v>207</v>
      </c>
      <c r="Q202" t="s">
        <v>208</v>
      </c>
    </row>
    <row r="204" spans="1:21" x14ac:dyDescent="0.3">
      <c r="A204" t="s">
        <v>206</v>
      </c>
      <c r="B204" t="s">
        <v>160</v>
      </c>
      <c r="C204" t="s">
        <v>209</v>
      </c>
      <c r="D204" t="s">
        <v>406</v>
      </c>
      <c r="E204" t="s">
        <v>407</v>
      </c>
      <c r="F204" t="s">
        <v>408</v>
      </c>
      <c r="P204" t="s">
        <v>206</v>
      </c>
      <c r="Q204" t="s">
        <v>160</v>
      </c>
      <c r="R204" t="s">
        <v>209</v>
      </c>
      <c r="S204" t="s">
        <v>406</v>
      </c>
      <c r="T204" t="s">
        <v>407</v>
      </c>
      <c r="U204" t="s">
        <v>408</v>
      </c>
    </row>
    <row r="205" spans="1:21" x14ac:dyDescent="0.3">
      <c r="A205" t="s">
        <v>161</v>
      </c>
      <c r="B205" t="s">
        <v>210</v>
      </c>
      <c r="C205">
        <v>71.449251000000004</v>
      </c>
      <c r="D205">
        <v>69.813142999999997</v>
      </c>
      <c r="E205">
        <v>0.59655322</v>
      </c>
      <c r="F205">
        <v>1.0395547000000001</v>
      </c>
      <c r="P205" t="s">
        <v>310</v>
      </c>
      <c r="Q205" t="s">
        <v>311</v>
      </c>
      <c r="R205" s="11">
        <v>6.4671423999999997E-7</v>
      </c>
      <c r="S205" s="11">
        <v>6.3736170000000001E-7</v>
      </c>
      <c r="T205" s="11">
        <v>4.9078790000000003E-9</v>
      </c>
      <c r="U205" s="11">
        <v>4.4446618E-9</v>
      </c>
    </row>
    <row r="206" spans="1:21" x14ac:dyDescent="0.3">
      <c r="A206" t="s">
        <v>162</v>
      </c>
      <c r="B206" t="s">
        <v>210</v>
      </c>
      <c r="C206">
        <v>5.7026173</v>
      </c>
      <c r="D206">
        <v>5.3088965000000004</v>
      </c>
      <c r="E206">
        <v>0.10000858999999999</v>
      </c>
      <c r="F206">
        <v>0.29371215000000001</v>
      </c>
      <c r="P206" t="s">
        <v>312</v>
      </c>
      <c r="Q206" t="s">
        <v>313</v>
      </c>
      <c r="R206">
        <v>2.8024121000000002</v>
      </c>
      <c r="S206">
        <v>2.6730260000000001</v>
      </c>
      <c r="T206">
        <v>4.3430260999999998E-2</v>
      </c>
      <c r="U206">
        <v>8.5955796000000001E-2</v>
      </c>
    </row>
    <row r="207" spans="1:21" x14ac:dyDescent="0.3">
      <c r="A207" t="s">
        <v>163</v>
      </c>
      <c r="B207" t="s">
        <v>210</v>
      </c>
      <c r="C207">
        <v>1.1511536E-4</v>
      </c>
      <c r="D207">
        <v>1.1263231E-4</v>
      </c>
      <c r="E207" s="11">
        <v>9.1867928E-7</v>
      </c>
      <c r="F207" s="11">
        <v>1.5643732999999999E-6</v>
      </c>
      <c r="P207" t="s">
        <v>314</v>
      </c>
      <c r="Q207" t="s">
        <v>315</v>
      </c>
      <c r="R207">
        <v>0.17139447999999999</v>
      </c>
      <c r="S207">
        <v>0.16121035</v>
      </c>
      <c r="T207">
        <v>5.8017318999999999E-3</v>
      </c>
      <c r="U207">
        <v>4.3823991E-3</v>
      </c>
    </row>
    <row r="208" spans="1:21" x14ac:dyDescent="0.3">
      <c r="A208" t="s">
        <v>54</v>
      </c>
      <c r="B208" t="s">
        <v>210</v>
      </c>
      <c r="C208">
        <v>7.5041164</v>
      </c>
      <c r="D208">
        <v>7.4532688</v>
      </c>
      <c r="E208">
        <v>1.9000271999999999E-3</v>
      </c>
      <c r="F208">
        <v>4.8947609000000003E-2</v>
      </c>
      <c r="P208" t="s">
        <v>316</v>
      </c>
      <c r="Q208" t="s">
        <v>317</v>
      </c>
      <c r="R208">
        <v>1.8325656999999999E-2</v>
      </c>
      <c r="S208">
        <v>1.7591655000000001E-2</v>
      </c>
      <c r="T208">
        <v>2.6025602999999999E-4</v>
      </c>
      <c r="U208">
        <v>4.7374579000000001E-4</v>
      </c>
    </row>
    <row r="209" spans="1:21" x14ac:dyDescent="0.3">
      <c r="A209" t="s">
        <v>164</v>
      </c>
      <c r="B209" t="s">
        <v>210</v>
      </c>
      <c r="C209">
        <v>0.19559080000000001</v>
      </c>
      <c r="D209">
        <v>0.17097934000000001</v>
      </c>
      <c r="E209">
        <v>6.4139701999999998E-3</v>
      </c>
      <c r="F209">
        <v>1.8197488000000001E-2</v>
      </c>
      <c r="P209" t="s">
        <v>318</v>
      </c>
      <c r="Q209" t="s">
        <v>319</v>
      </c>
      <c r="R209">
        <v>1.2976468999999999E-2</v>
      </c>
      <c r="S209">
        <v>1.2320793E-2</v>
      </c>
      <c r="T209" s="11">
        <v>8.1939899999999998E-5</v>
      </c>
      <c r="U209">
        <v>5.7373590999999996E-4</v>
      </c>
    </row>
    <row r="210" spans="1:21" x14ac:dyDescent="0.3">
      <c r="A210" t="s">
        <v>165</v>
      </c>
      <c r="B210" t="s">
        <v>210</v>
      </c>
      <c r="C210">
        <v>0.67529536999999995</v>
      </c>
      <c r="D210">
        <v>0.61446630999999996</v>
      </c>
      <c r="E210">
        <v>9.4193029000000008E-3</v>
      </c>
      <c r="F210">
        <v>5.1409757E-2</v>
      </c>
      <c r="P210" t="s">
        <v>320</v>
      </c>
      <c r="Q210" t="s">
        <v>321</v>
      </c>
      <c r="R210" s="11">
        <v>1.3640265000000001E-7</v>
      </c>
      <c r="S210" s="11">
        <v>1.1519775E-7</v>
      </c>
      <c r="T210" s="11">
        <v>4.3318824000000001E-9</v>
      </c>
      <c r="U210" s="11">
        <v>1.6873021999999999E-8</v>
      </c>
    </row>
    <row r="211" spans="1:21" x14ac:dyDescent="0.3">
      <c r="P211" t="s">
        <v>322</v>
      </c>
      <c r="Q211" t="s">
        <v>321</v>
      </c>
      <c r="R211" s="11">
        <v>8.0610274000000006E-8</v>
      </c>
      <c r="S211" s="11">
        <v>-4.5821501000000001E-8</v>
      </c>
      <c r="T211" s="11">
        <v>8.3242277000000004E-9</v>
      </c>
      <c r="U211" s="11">
        <v>1.1810755E-7</v>
      </c>
    </row>
    <row r="212" spans="1:21" x14ac:dyDescent="0.3">
      <c r="P212" t="s">
        <v>323</v>
      </c>
      <c r="Q212" t="s">
        <v>324</v>
      </c>
      <c r="R212">
        <v>1.5977764000000001E-3</v>
      </c>
      <c r="S212">
        <v>1.5175274E-3</v>
      </c>
      <c r="T212" s="11">
        <v>1.9616092000000002E-5</v>
      </c>
      <c r="U212" s="11">
        <v>6.0632939E-5</v>
      </c>
    </row>
    <row r="213" spans="1:21" x14ac:dyDescent="0.3">
      <c r="P213" t="s">
        <v>325</v>
      </c>
      <c r="Q213" t="s">
        <v>326</v>
      </c>
      <c r="R213">
        <v>15.987994</v>
      </c>
      <c r="S213">
        <v>13.191661</v>
      </c>
      <c r="T213">
        <v>0.18328700000000001</v>
      </c>
      <c r="U213">
        <v>2.6130463000000002</v>
      </c>
    </row>
    <row r="214" spans="1:21" x14ac:dyDescent="0.3">
      <c r="P214" t="s">
        <v>327</v>
      </c>
      <c r="Q214" t="s">
        <v>328</v>
      </c>
      <c r="R214">
        <v>9.5284466000000005</v>
      </c>
      <c r="S214">
        <v>9.3705909999999992</v>
      </c>
      <c r="T214">
        <v>6.6097069999999994E-2</v>
      </c>
      <c r="U214">
        <v>9.1758545999999996E-2</v>
      </c>
    </row>
    <row r="216" spans="1:21" x14ac:dyDescent="0.3">
      <c r="A216" t="s">
        <v>452</v>
      </c>
    </row>
    <row r="218" spans="1:21" x14ac:dyDescent="0.3">
      <c r="A218" t="s">
        <v>192</v>
      </c>
      <c r="B218" t="s">
        <v>193</v>
      </c>
      <c r="P218" t="s">
        <v>192</v>
      </c>
      <c r="Q218" t="s">
        <v>193</v>
      </c>
    </row>
    <row r="219" spans="1:21" x14ac:dyDescent="0.3">
      <c r="A219" t="s">
        <v>194</v>
      </c>
      <c r="B219" t="s">
        <v>195</v>
      </c>
      <c r="P219" t="s">
        <v>194</v>
      </c>
      <c r="Q219" t="s">
        <v>195</v>
      </c>
    </row>
    <row r="220" spans="1:21" x14ac:dyDescent="0.3">
      <c r="A220" t="s">
        <v>196</v>
      </c>
      <c r="B220" t="s">
        <v>401</v>
      </c>
      <c r="P220" t="s">
        <v>196</v>
      </c>
      <c r="Q220" t="s">
        <v>401</v>
      </c>
    </row>
    <row r="221" spans="1:21" x14ac:dyDescent="0.3">
      <c r="A221" t="s">
        <v>197</v>
      </c>
      <c r="B221" t="s">
        <v>198</v>
      </c>
      <c r="P221" t="s">
        <v>197</v>
      </c>
      <c r="Q221" t="s">
        <v>309</v>
      </c>
    </row>
    <row r="222" spans="1:21" x14ac:dyDescent="0.3">
      <c r="A222" t="s">
        <v>199</v>
      </c>
      <c r="B222" t="s">
        <v>200</v>
      </c>
      <c r="P222" t="s">
        <v>199</v>
      </c>
      <c r="Q222" t="s">
        <v>200</v>
      </c>
    </row>
    <row r="223" spans="1:21" x14ac:dyDescent="0.3">
      <c r="A223" t="s">
        <v>201</v>
      </c>
      <c r="B223" t="s">
        <v>202</v>
      </c>
      <c r="P223" t="s">
        <v>201</v>
      </c>
      <c r="Q223" t="s">
        <v>202</v>
      </c>
    </row>
    <row r="224" spans="1:21" x14ac:dyDescent="0.3">
      <c r="A224" t="s">
        <v>203</v>
      </c>
      <c r="B224" t="s">
        <v>131</v>
      </c>
      <c r="P224" t="s">
        <v>203</v>
      </c>
      <c r="Q224" t="s">
        <v>131</v>
      </c>
    </row>
    <row r="225" spans="1:21" x14ac:dyDescent="0.3">
      <c r="A225" t="s">
        <v>204</v>
      </c>
      <c r="B225" t="s">
        <v>131</v>
      </c>
      <c r="P225" t="s">
        <v>204</v>
      </c>
      <c r="Q225" t="s">
        <v>131</v>
      </c>
    </row>
    <row r="226" spans="1:21" x14ac:dyDescent="0.3">
      <c r="A226" t="s">
        <v>205</v>
      </c>
      <c r="B226" t="s">
        <v>206</v>
      </c>
      <c r="P226" t="s">
        <v>205</v>
      </c>
      <c r="Q226" t="s">
        <v>206</v>
      </c>
    </row>
    <row r="227" spans="1:21" x14ac:dyDescent="0.3">
      <c r="A227" t="s">
        <v>207</v>
      </c>
      <c r="B227" t="s">
        <v>208</v>
      </c>
      <c r="P227" t="s">
        <v>207</v>
      </c>
      <c r="Q227" t="s">
        <v>208</v>
      </c>
    </row>
    <row r="229" spans="1:21" x14ac:dyDescent="0.3">
      <c r="A229" t="s">
        <v>206</v>
      </c>
      <c r="B229" t="s">
        <v>160</v>
      </c>
      <c r="C229" t="s">
        <v>209</v>
      </c>
      <c r="D229" t="s">
        <v>402</v>
      </c>
      <c r="E229" t="s">
        <v>403</v>
      </c>
      <c r="F229" t="s">
        <v>404</v>
      </c>
      <c r="P229" t="s">
        <v>206</v>
      </c>
      <c r="Q229" t="s">
        <v>160</v>
      </c>
      <c r="R229" t="s">
        <v>209</v>
      </c>
      <c r="S229" t="s">
        <v>402</v>
      </c>
      <c r="T229" t="s">
        <v>403</v>
      </c>
      <c r="U229" t="s">
        <v>404</v>
      </c>
    </row>
    <row r="230" spans="1:21" x14ac:dyDescent="0.3">
      <c r="A230" t="s">
        <v>161</v>
      </c>
      <c r="B230" t="s">
        <v>210</v>
      </c>
      <c r="C230">
        <v>26.184843999999998</v>
      </c>
      <c r="D230">
        <v>25.258724000000001</v>
      </c>
      <c r="E230">
        <v>0.18264987999999999</v>
      </c>
      <c r="F230">
        <v>0.74347087000000001</v>
      </c>
      <c r="P230" t="s">
        <v>310</v>
      </c>
      <c r="Q230" t="s">
        <v>311</v>
      </c>
      <c r="R230" s="11">
        <v>2.4477727999999998E-7</v>
      </c>
      <c r="S230" s="11">
        <v>2.4051687000000001E-7</v>
      </c>
      <c r="T230" s="11">
        <v>1.7720537E-9</v>
      </c>
      <c r="U230" s="11">
        <v>2.4883502000000001E-9</v>
      </c>
    </row>
    <row r="231" spans="1:21" x14ac:dyDescent="0.3">
      <c r="A231" t="s">
        <v>162</v>
      </c>
      <c r="B231" t="s">
        <v>210</v>
      </c>
      <c r="C231">
        <v>0.75309320000000002</v>
      </c>
      <c r="D231">
        <v>0.45468997</v>
      </c>
      <c r="E231">
        <v>2.28002E-2</v>
      </c>
      <c r="F231">
        <v>0.27560303000000003</v>
      </c>
      <c r="P231" t="s">
        <v>312</v>
      </c>
      <c r="Q231" t="s">
        <v>313</v>
      </c>
      <c r="R231" s="5">
        <v>0.41481326000000002</v>
      </c>
      <c r="S231" s="5">
        <v>0.34194321</v>
      </c>
      <c r="T231" s="5">
        <v>1.2778477E-2</v>
      </c>
      <c r="U231" s="5">
        <v>6.0091575000000001E-2</v>
      </c>
    </row>
    <row r="232" spans="1:21" x14ac:dyDescent="0.3">
      <c r="A232" t="s">
        <v>163</v>
      </c>
      <c r="B232" t="s">
        <v>210</v>
      </c>
      <c r="C232" s="11">
        <v>2.5328429999999998E-5</v>
      </c>
      <c r="D232" s="11">
        <v>2.4654496000000002E-5</v>
      </c>
      <c r="E232" s="11">
        <v>3.5828727999999999E-7</v>
      </c>
      <c r="F232" s="11">
        <v>3.1564720999999999E-7</v>
      </c>
      <c r="P232" t="s">
        <v>314</v>
      </c>
      <c r="Q232" t="s">
        <v>315</v>
      </c>
      <c r="R232">
        <v>2.6068197000000001E-2</v>
      </c>
      <c r="S232">
        <v>2.1691881E-2</v>
      </c>
      <c r="T232">
        <v>1.9380694000000001E-3</v>
      </c>
      <c r="U232">
        <v>2.4382469000000001E-3</v>
      </c>
    </row>
    <row r="233" spans="1:21" x14ac:dyDescent="0.3">
      <c r="A233" t="s">
        <v>54</v>
      </c>
      <c r="B233" t="s">
        <v>210</v>
      </c>
      <c r="C233">
        <v>2.0001913E-2</v>
      </c>
      <c r="D233">
        <v>1.2626228999999999E-2</v>
      </c>
      <c r="E233">
        <v>4.6976264000000002E-4</v>
      </c>
      <c r="F233">
        <v>6.9059213000000003E-3</v>
      </c>
      <c r="P233" t="s">
        <v>316</v>
      </c>
      <c r="Q233" t="s">
        <v>317</v>
      </c>
      <c r="R233">
        <v>2.8614135999999999E-3</v>
      </c>
      <c r="S233">
        <v>2.5074379999999999E-3</v>
      </c>
      <c r="T233" s="11">
        <v>7.9378355000000002E-5</v>
      </c>
      <c r="U233">
        <v>2.7459723000000002E-4</v>
      </c>
    </row>
    <row r="234" spans="1:21" x14ac:dyDescent="0.3">
      <c r="A234" t="s">
        <v>164</v>
      </c>
      <c r="B234" t="s">
        <v>210</v>
      </c>
      <c r="C234">
        <v>3.9867725E-2</v>
      </c>
      <c r="D234">
        <v>2.0585539999999999E-2</v>
      </c>
      <c r="E234">
        <v>1.4555671999999999E-3</v>
      </c>
      <c r="F234">
        <v>1.7826617999999999E-2</v>
      </c>
      <c r="P234" t="s">
        <v>318</v>
      </c>
      <c r="Q234" t="s">
        <v>319</v>
      </c>
      <c r="R234">
        <v>1.0937347000000001E-3</v>
      </c>
      <c r="S234">
        <v>8.8815843000000002E-4</v>
      </c>
      <c r="T234" s="11">
        <v>2.1440075999999999E-5</v>
      </c>
      <c r="U234">
        <v>1.8413619999999999E-4</v>
      </c>
    </row>
    <row r="235" spans="1:21" x14ac:dyDescent="0.3">
      <c r="A235" t="s">
        <v>165</v>
      </c>
      <c r="B235" t="s">
        <v>210</v>
      </c>
      <c r="C235">
        <v>6.1410805999999998E-2</v>
      </c>
      <c r="D235">
        <v>3.5507634000000003E-2</v>
      </c>
      <c r="E235">
        <v>2.2045428000000001E-3</v>
      </c>
      <c r="F235">
        <v>2.3698627999999999E-2</v>
      </c>
      <c r="P235" t="s">
        <v>320</v>
      </c>
      <c r="Q235" t="s">
        <v>321</v>
      </c>
      <c r="R235" s="11">
        <v>1.8508615E-8</v>
      </c>
      <c r="S235" s="11">
        <v>1.3533438E-8</v>
      </c>
      <c r="T235" s="11">
        <v>1.1232519E-9</v>
      </c>
      <c r="U235" s="11">
        <v>3.8519255999999998E-9</v>
      </c>
    </row>
    <row r="236" spans="1:21" x14ac:dyDescent="0.3">
      <c r="P236" t="s">
        <v>322</v>
      </c>
      <c r="Q236" t="s">
        <v>321</v>
      </c>
      <c r="R236" s="11">
        <v>5.9026315999999997E-8</v>
      </c>
      <c r="S236" s="11">
        <v>3.7466134000000002E-8</v>
      </c>
      <c r="T236" s="11">
        <v>2.3752731E-9</v>
      </c>
      <c r="U236" s="11">
        <v>1.9184909E-8</v>
      </c>
    </row>
    <row r="237" spans="1:21" x14ac:dyDescent="0.3">
      <c r="P237" t="s">
        <v>323</v>
      </c>
      <c r="Q237" t="s">
        <v>324</v>
      </c>
      <c r="R237">
        <v>2.2329182E-4</v>
      </c>
      <c r="S237">
        <v>1.9804560999999999E-4</v>
      </c>
      <c r="T237" s="11">
        <v>5.8568839000000002E-6</v>
      </c>
      <c r="U237" s="11">
        <v>1.9389321000000002E-5</v>
      </c>
    </row>
    <row r="238" spans="1:21" x14ac:dyDescent="0.3">
      <c r="P238" t="s">
        <v>325</v>
      </c>
      <c r="Q238" t="s">
        <v>326</v>
      </c>
      <c r="R238">
        <v>1.3050221</v>
      </c>
      <c r="S238">
        <v>0.81614898000000002</v>
      </c>
      <c r="T238">
        <v>5.2628309999999998E-2</v>
      </c>
      <c r="U238">
        <v>0.43624485000000002</v>
      </c>
    </row>
    <row r="239" spans="1:21" x14ac:dyDescent="0.3">
      <c r="P239" t="s">
        <v>327</v>
      </c>
      <c r="Q239" t="s">
        <v>328</v>
      </c>
      <c r="R239">
        <v>3.6701258999999999</v>
      </c>
      <c r="S239">
        <v>3.5874921999999998</v>
      </c>
      <c r="T239">
        <v>2.1646441999999998E-2</v>
      </c>
      <c r="U239">
        <v>6.0987299000000002E-2</v>
      </c>
    </row>
    <row r="241" spans="1:21" x14ac:dyDescent="0.3">
      <c r="A241" t="s">
        <v>453</v>
      </c>
    </row>
    <row r="243" spans="1:21" x14ac:dyDescent="0.3">
      <c r="A243" t="s">
        <v>192</v>
      </c>
      <c r="B243" t="s">
        <v>193</v>
      </c>
      <c r="P243" t="s">
        <v>192</v>
      </c>
      <c r="Q243" t="s">
        <v>193</v>
      </c>
    </row>
    <row r="244" spans="1:21" x14ac:dyDescent="0.3">
      <c r="A244" t="s">
        <v>194</v>
      </c>
      <c r="B244" t="s">
        <v>195</v>
      </c>
      <c r="P244" t="s">
        <v>194</v>
      </c>
      <c r="Q244" t="s">
        <v>195</v>
      </c>
    </row>
    <row r="245" spans="1:21" x14ac:dyDescent="0.3">
      <c r="A245" t="s">
        <v>196</v>
      </c>
      <c r="B245" t="s">
        <v>385</v>
      </c>
      <c r="P245" t="s">
        <v>196</v>
      </c>
      <c r="Q245" t="s">
        <v>385</v>
      </c>
    </row>
    <row r="246" spans="1:21" x14ac:dyDescent="0.3">
      <c r="A246" t="s">
        <v>197</v>
      </c>
      <c r="B246" t="s">
        <v>198</v>
      </c>
      <c r="P246" t="s">
        <v>197</v>
      </c>
      <c r="Q246" t="s">
        <v>309</v>
      </c>
    </row>
    <row r="247" spans="1:21" x14ac:dyDescent="0.3">
      <c r="A247" t="s">
        <v>199</v>
      </c>
      <c r="B247" t="s">
        <v>200</v>
      </c>
      <c r="P247" t="s">
        <v>199</v>
      </c>
      <c r="Q247" t="s">
        <v>200</v>
      </c>
    </row>
    <row r="248" spans="1:21" x14ac:dyDescent="0.3">
      <c r="A248" t="s">
        <v>201</v>
      </c>
      <c r="B248" t="s">
        <v>202</v>
      </c>
      <c r="P248" t="s">
        <v>201</v>
      </c>
      <c r="Q248" t="s">
        <v>202</v>
      </c>
    </row>
    <row r="249" spans="1:21" x14ac:dyDescent="0.3">
      <c r="A249" t="s">
        <v>203</v>
      </c>
      <c r="B249" t="s">
        <v>131</v>
      </c>
      <c r="P249" t="s">
        <v>203</v>
      </c>
      <c r="Q249" t="s">
        <v>131</v>
      </c>
    </row>
    <row r="250" spans="1:21" x14ac:dyDescent="0.3">
      <c r="A250" t="s">
        <v>204</v>
      </c>
      <c r="B250" t="s">
        <v>131</v>
      </c>
      <c r="P250" t="s">
        <v>204</v>
      </c>
      <c r="Q250" t="s">
        <v>131</v>
      </c>
    </row>
    <row r="251" spans="1:21" x14ac:dyDescent="0.3">
      <c r="A251" t="s">
        <v>205</v>
      </c>
      <c r="B251" t="s">
        <v>206</v>
      </c>
      <c r="P251" t="s">
        <v>205</v>
      </c>
      <c r="Q251" t="s">
        <v>206</v>
      </c>
    </row>
    <row r="252" spans="1:21" x14ac:dyDescent="0.3">
      <c r="A252" t="s">
        <v>207</v>
      </c>
      <c r="B252" t="s">
        <v>208</v>
      </c>
      <c r="P252" t="s">
        <v>207</v>
      </c>
      <c r="Q252" t="s">
        <v>208</v>
      </c>
    </row>
    <row r="254" spans="1:21" x14ac:dyDescent="0.3">
      <c r="A254" t="s">
        <v>206</v>
      </c>
      <c r="B254" t="s">
        <v>160</v>
      </c>
      <c r="C254" t="s">
        <v>209</v>
      </c>
      <c r="D254" t="s">
        <v>386</v>
      </c>
      <c r="E254" t="s">
        <v>387</v>
      </c>
      <c r="F254" t="s">
        <v>388</v>
      </c>
      <c r="P254" t="s">
        <v>206</v>
      </c>
      <c r="Q254" t="s">
        <v>160</v>
      </c>
      <c r="R254" t="s">
        <v>209</v>
      </c>
      <c r="S254" t="s">
        <v>386</v>
      </c>
      <c r="T254" t="s">
        <v>387</v>
      </c>
      <c r="U254" t="s">
        <v>388</v>
      </c>
    </row>
    <row r="255" spans="1:21" x14ac:dyDescent="0.3">
      <c r="A255" t="s">
        <v>161</v>
      </c>
      <c r="B255" t="s">
        <v>210</v>
      </c>
      <c r="C255">
        <v>1.3057300000000001</v>
      </c>
      <c r="D255">
        <v>0.97240987000000001</v>
      </c>
      <c r="E255">
        <v>4.6937631E-2</v>
      </c>
      <c r="F255">
        <v>0.28638248999999999</v>
      </c>
      <c r="P255" t="s">
        <v>310</v>
      </c>
      <c r="Q255" t="s">
        <v>311</v>
      </c>
      <c r="R255" s="11">
        <v>1.0957462E-8</v>
      </c>
      <c r="S255" s="11">
        <v>9.3745425999999994E-9</v>
      </c>
      <c r="T255" s="11">
        <v>5.9779377E-10</v>
      </c>
      <c r="U255" s="11">
        <v>9.8512520000000001E-10</v>
      </c>
    </row>
    <row r="256" spans="1:21" x14ac:dyDescent="0.3">
      <c r="A256" t="s">
        <v>162</v>
      </c>
      <c r="B256" t="s">
        <v>210</v>
      </c>
      <c r="C256">
        <v>0.18378747000000001</v>
      </c>
      <c r="D256">
        <v>7.8821871000000002E-2</v>
      </c>
      <c r="E256">
        <v>4.8827601000000003E-3</v>
      </c>
      <c r="F256">
        <v>0.10008284000000001</v>
      </c>
      <c r="P256" t="s">
        <v>312</v>
      </c>
      <c r="Q256" t="s">
        <v>313</v>
      </c>
      <c r="R256" s="5">
        <v>0.21884334999999999</v>
      </c>
      <c r="S256" s="5">
        <v>0.19331187999999999</v>
      </c>
      <c r="T256" s="5">
        <v>3.0481087000000001E-3</v>
      </c>
      <c r="U256" s="5">
        <v>2.2483365000000002E-2</v>
      </c>
    </row>
    <row r="257" spans="1:21" x14ac:dyDescent="0.3">
      <c r="A257" t="s">
        <v>163</v>
      </c>
      <c r="B257" t="s">
        <v>210</v>
      </c>
      <c r="C257" s="11">
        <v>1.6596244999999999E-5</v>
      </c>
      <c r="D257" s="11">
        <v>1.3050718E-6</v>
      </c>
      <c r="E257" s="11">
        <v>1.2485985000000001E-7</v>
      </c>
      <c r="F257" s="11">
        <v>1.5166313E-5</v>
      </c>
      <c r="P257" t="s">
        <v>314</v>
      </c>
      <c r="Q257" t="s">
        <v>315</v>
      </c>
      <c r="R257">
        <v>8.7933253999999995E-3</v>
      </c>
      <c r="S257">
        <v>7.1266732999999997E-3</v>
      </c>
      <c r="T257">
        <v>5.9355602999999995E-4</v>
      </c>
      <c r="U257">
        <v>1.0730959999999999E-3</v>
      </c>
    </row>
    <row r="258" spans="1:21" x14ac:dyDescent="0.3">
      <c r="A258" t="s">
        <v>54</v>
      </c>
      <c r="B258" t="s">
        <v>210</v>
      </c>
      <c r="C258">
        <v>0.11951721</v>
      </c>
      <c r="D258">
        <v>3.0249843999999998E-3</v>
      </c>
      <c r="E258" s="11">
        <v>6.7008893000000002E-5</v>
      </c>
      <c r="F258">
        <v>0.11642522</v>
      </c>
      <c r="P258" t="s">
        <v>316</v>
      </c>
      <c r="Q258" t="s">
        <v>317</v>
      </c>
      <c r="R258">
        <v>4.9119362999999999E-4</v>
      </c>
      <c r="S258">
        <v>3.6735859E-4</v>
      </c>
      <c r="T258" s="11">
        <v>2.0536488999999999E-5</v>
      </c>
      <c r="U258">
        <v>1.0329855E-4</v>
      </c>
    </row>
    <row r="259" spans="1:21" x14ac:dyDescent="0.3">
      <c r="A259" t="s">
        <v>164</v>
      </c>
      <c r="B259" t="s">
        <v>210</v>
      </c>
      <c r="C259">
        <v>1.1490827E-2</v>
      </c>
      <c r="D259">
        <v>5.0265659000000001E-3</v>
      </c>
      <c r="E259">
        <v>1.0809478E-4</v>
      </c>
      <c r="F259">
        <v>6.3561664E-3</v>
      </c>
      <c r="P259" t="s">
        <v>318</v>
      </c>
      <c r="Q259" t="s">
        <v>319</v>
      </c>
      <c r="R259" s="11">
        <v>1.4924949999999999E-4</v>
      </c>
      <c r="S259" s="11">
        <v>8.5852435000000001E-5</v>
      </c>
      <c r="T259" s="11">
        <v>3.5938754000000001E-6</v>
      </c>
      <c r="U259" s="11">
        <v>5.9803190000000003E-5</v>
      </c>
    </row>
    <row r="260" spans="1:21" x14ac:dyDescent="0.3">
      <c r="A260" t="s">
        <v>165</v>
      </c>
      <c r="B260" t="s">
        <v>210</v>
      </c>
      <c r="C260">
        <v>2.8284566000000001E-2</v>
      </c>
      <c r="D260">
        <v>1.6939294000000001E-2</v>
      </c>
      <c r="E260">
        <v>2.6204597000000001E-3</v>
      </c>
      <c r="F260">
        <v>8.7248125999999995E-3</v>
      </c>
      <c r="P260" t="s">
        <v>320</v>
      </c>
      <c r="Q260" t="s">
        <v>321</v>
      </c>
      <c r="R260" s="11">
        <v>3.1274995000000001E-9</v>
      </c>
      <c r="S260" s="11">
        <v>1.7952880999999999E-9</v>
      </c>
      <c r="T260" s="11">
        <v>1.9624815E-10</v>
      </c>
      <c r="U260" s="11">
        <v>1.1359633000000001E-9</v>
      </c>
    </row>
    <row r="261" spans="1:21" x14ac:dyDescent="0.3">
      <c r="P261" t="s">
        <v>322</v>
      </c>
      <c r="Q261" t="s">
        <v>321</v>
      </c>
      <c r="R261" s="11">
        <v>1.7757432E-8</v>
      </c>
      <c r="S261" s="11">
        <v>1.3373149E-8</v>
      </c>
      <c r="T261" s="11">
        <v>4.7807265E-10</v>
      </c>
      <c r="U261" s="11">
        <v>3.9062101000000003E-9</v>
      </c>
    </row>
    <row r="262" spans="1:21" x14ac:dyDescent="0.3">
      <c r="P262" t="s">
        <v>323</v>
      </c>
      <c r="Q262" t="s">
        <v>324</v>
      </c>
      <c r="R262" s="11">
        <v>3.5202352000000002E-5</v>
      </c>
      <c r="S262" s="11">
        <v>2.6645055E-5</v>
      </c>
      <c r="T262" s="11">
        <v>1.5169494000000001E-6</v>
      </c>
      <c r="U262" s="11">
        <v>7.0403467999999997E-6</v>
      </c>
    </row>
    <row r="263" spans="1:21" x14ac:dyDescent="0.3">
      <c r="P263" t="s">
        <v>325</v>
      </c>
      <c r="Q263" t="s">
        <v>326</v>
      </c>
      <c r="R263">
        <v>0.25383634999999999</v>
      </c>
      <c r="S263">
        <v>0.14276958000000001</v>
      </c>
      <c r="T263">
        <v>1.0364444E-2</v>
      </c>
      <c r="U263">
        <v>0.10070233000000001</v>
      </c>
    </row>
    <row r="264" spans="1:21" x14ac:dyDescent="0.3">
      <c r="P264" t="s">
        <v>327</v>
      </c>
      <c r="Q264" t="s">
        <v>328</v>
      </c>
      <c r="R264">
        <v>0.13293626</v>
      </c>
      <c r="S264">
        <v>0.10159567999999999</v>
      </c>
      <c r="T264">
        <v>6.2901767000000004E-3</v>
      </c>
      <c r="U264">
        <v>2.5050396999999999E-2</v>
      </c>
    </row>
    <row r="266" spans="1:21" x14ac:dyDescent="0.3">
      <c r="A266" t="s">
        <v>454</v>
      </c>
    </row>
    <row r="268" spans="1:21" x14ac:dyDescent="0.3">
      <c r="A268" t="s">
        <v>192</v>
      </c>
      <c r="B268" t="s">
        <v>193</v>
      </c>
      <c r="P268" t="s">
        <v>192</v>
      </c>
      <c r="Q268" t="s">
        <v>193</v>
      </c>
    </row>
    <row r="269" spans="1:21" x14ac:dyDescent="0.3">
      <c r="A269" t="s">
        <v>194</v>
      </c>
      <c r="B269" t="s">
        <v>195</v>
      </c>
      <c r="P269" t="s">
        <v>194</v>
      </c>
      <c r="Q269" t="s">
        <v>195</v>
      </c>
    </row>
    <row r="270" spans="1:21" x14ac:dyDescent="0.3">
      <c r="A270" t="s">
        <v>196</v>
      </c>
      <c r="B270" t="s">
        <v>393</v>
      </c>
      <c r="P270" t="s">
        <v>196</v>
      </c>
      <c r="Q270" t="s">
        <v>393</v>
      </c>
    </row>
    <row r="271" spans="1:21" x14ac:dyDescent="0.3">
      <c r="A271" t="s">
        <v>197</v>
      </c>
      <c r="B271" t="s">
        <v>198</v>
      </c>
      <c r="P271" t="s">
        <v>197</v>
      </c>
      <c r="Q271" t="s">
        <v>309</v>
      </c>
    </row>
    <row r="272" spans="1:21" x14ac:dyDescent="0.3">
      <c r="A272" t="s">
        <v>199</v>
      </c>
      <c r="B272" t="s">
        <v>200</v>
      </c>
      <c r="P272" t="s">
        <v>199</v>
      </c>
      <c r="Q272" t="s">
        <v>200</v>
      </c>
    </row>
    <row r="273" spans="1:30" x14ac:dyDescent="0.3">
      <c r="A273" t="s">
        <v>201</v>
      </c>
      <c r="B273" t="s">
        <v>202</v>
      </c>
      <c r="P273" t="s">
        <v>201</v>
      </c>
      <c r="Q273" t="s">
        <v>202</v>
      </c>
    </row>
    <row r="274" spans="1:30" x14ac:dyDescent="0.3">
      <c r="A274" t="s">
        <v>203</v>
      </c>
      <c r="B274" t="s">
        <v>131</v>
      </c>
      <c r="P274" t="s">
        <v>203</v>
      </c>
      <c r="Q274" t="s">
        <v>131</v>
      </c>
    </row>
    <row r="275" spans="1:30" x14ac:dyDescent="0.3">
      <c r="A275" t="s">
        <v>204</v>
      </c>
      <c r="B275" t="s">
        <v>131</v>
      </c>
      <c r="P275" t="s">
        <v>204</v>
      </c>
      <c r="Q275" t="s">
        <v>131</v>
      </c>
    </row>
    <row r="276" spans="1:30" x14ac:dyDescent="0.3">
      <c r="A276" t="s">
        <v>205</v>
      </c>
      <c r="B276" t="s">
        <v>206</v>
      </c>
      <c r="P276" t="s">
        <v>205</v>
      </c>
      <c r="Q276" t="s">
        <v>206</v>
      </c>
    </row>
    <row r="277" spans="1:30" x14ac:dyDescent="0.3">
      <c r="A277" t="s">
        <v>207</v>
      </c>
      <c r="B277" t="s">
        <v>208</v>
      </c>
      <c r="P277" t="s">
        <v>207</v>
      </c>
      <c r="Q277" t="s">
        <v>208</v>
      </c>
    </row>
    <row r="278" spans="1:30" x14ac:dyDescent="0.3">
      <c r="G278" t="s">
        <v>479</v>
      </c>
      <c r="K278" t="s">
        <v>480</v>
      </c>
      <c r="V278" t="s">
        <v>479</v>
      </c>
      <c r="AA278" t="s">
        <v>480</v>
      </c>
    </row>
    <row r="279" spans="1:30" x14ac:dyDescent="0.3">
      <c r="A279" t="s">
        <v>206</v>
      </c>
      <c r="B279" t="s">
        <v>160</v>
      </c>
      <c r="C279" t="s">
        <v>209</v>
      </c>
      <c r="D279" t="s">
        <v>394</v>
      </c>
      <c r="E279" t="s">
        <v>395</v>
      </c>
      <c r="F279" t="s">
        <v>396</v>
      </c>
      <c r="G279" t="s">
        <v>209</v>
      </c>
      <c r="H279" t="s">
        <v>394</v>
      </c>
      <c r="I279" t="s">
        <v>395</v>
      </c>
      <c r="J279" t="s">
        <v>396</v>
      </c>
      <c r="K279" t="s">
        <v>209</v>
      </c>
      <c r="L279" t="s">
        <v>394</v>
      </c>
      <c r="M279" t="s">
        <v>395</v>
      </c>
      <c r="N279" t="s">
        <v>396</v>
      </c>
      <c r="P279" t="s">
        <v>206</v>
      </c>
      <c r="Q279" t="s">
        <v>160</v>
      </c>
      <c r="R279" t="s">
        <v>209</v>
      </c>
      <c r="S279" t="s">
        <v>394</v>
      </c>
      <c r="T279" t="s">
        <v>395</v>
      </c>
      <c r="U279" t="s">
        <v>396</v>
      </c>
      <c r="V279" t="s">
        <v>209</v>
      </c>
      <c r="W279" t="s">
        <v>394</v>
      </c>
      <c r="X279" t="s">
        <v>395</v>
      </c>
      <c r="Y279" t="s">
        <v>396</v>
      </c>
      <c r="AA279" t="s">
        <v>209</v>
      </c>
      <c r="AB279" t="s">
        <v>394</v>
      </c>
      <c r="AC279" t="s">
        <v>395</v>
      </c>
      <c r="AD279" t="s">
        <v>396</v>
      </c>
    </row>
    <row r="280" spans="1:30" x14ac:dyDescent="0.3">
      <c r="A280" t="s">
        <v>161</v>
      </c>
      <c r="B280" t="s">
        <v>210</v>
      </c>
      <c r="C280">
        <v>14.403786999999999</v>
      </c>
      <c r="D280">
        <v>12.963191</v>
      </c>
      <c r="E280">
        <v>0.65460552999999999</v>
      </c>
      <c r="F280">
        <v>0.78598984999999999</v>
      </c>
      <c r="G280">
        <f t="shared" ref="G280:J285" si="20">C280*0.898</f>
        <v>12.934600725999999</v>
      </c>
      <c r="H280">
        <f t="shared" si="20"/>
        <v>11.640945518000001</v>
      </c>
      <c r="I280">
        <f t="shared" si="20"/>
        <v>0.58783576593999998</v>
      </c>
      <c r="J280">
        <f t="shared" si="20"/>
        <v>0.70581888530000003</v>
      </c>
      <c r="K280">
        <v>12.934600725999999</v>
      </c>
      <c r="L280">
        <v>11.640945518000001</v>
      </c>
      <c r="M280">
        <v>0.58783576593999998</v>
      </c>
      <c r="N280">
        <v>0.70581888530000003</v>
      </c>
      <c r="P280" t="s">
        <v>310</v>
      </c>
      <c r="Q280" t="s">
        <v>311</v>
      </c>
      <c r="R280" s="11">
        <v>1.1794289000000001E-8</v>
      </c>
      <c r="S280" s="11">
        <v>1.1501369E-8</v>
      </c>
      <c r="T280" s="11">
        <v>8.6694822000000005E-11</v>
      </c>
      <c r="U280" s="11">
        <v>2.0622569E-10</v>
      </c>
    </row>
    <row r="281" spans="1:30" x14ac:dyDescent="0.3">
      <c r="A281" t="s">
        <v>162</v>
      </c>
      <c r="B281" t="s">
        <v>210</v>
      </c>
      <c r="C281">
        <v>0.80598020000000004</v>
      </c>
      <c r="D281">
        <v>0.79251192000000004</v>
      </c>
      <c r="E281">
        <v>8.9978381000000007E-3</v>
      </c>
      <c r="F281">
        <v>4.4704415000000001E-3</v>
      </c>
      <c r="G281">
        <f t="shared" si="20"/>
        <v>0.7237702196000001</v>
      </c>
      <c r="H281">
        <f t="shared" si="20"/>
        <v>0.71167570416000003</v>
      </c>
      <c r="I281">
        <f t="shared" si="20"/>
        <v>8.0800586138000015E-3</v>
      </c>
      <c r="J281">
        <f t="shared" si="20"/>
        <v>4.0144564669999999E-3</v>
      </c>
      <c r="K281">
        <v>0.7237702196000001</v>
      </c>
      <c r="L281">
        <v>0.71167570416000003</v>
      </c>
      <c r="M281">
        <v>8.0800586138000015E-3</v>
      </c>
      <c r="N281">
        <v>4.0144564669999999E-3</v>
      </c>
      <c r="P281" t="s">
        <v>312</v>
      </c>
      <c r="Q281" t="s">
        <v>313</v>
      </c>
      <c r="R281">
        <v>0.82382655000000005</v>
      </c>
      <c r="S281" s="1">
        <v>0.71682440000000003</v>
      </c>
      <c r="T281" s="1">
        <v>4.9172128000000002E-2</v>
      </c>
      <c r="U281" s="1">
        <v>5.7830023000000001E-2</v>
      </c>
      <c r="V281">
        <f>R281*0.898</f>
        <v>0.73979624190000004</v>
      </c>
      <c r="W281">
        <f>S281*0.898</f>
        <v>0.64370831120000005</v>
      </c>
      <c r="X281">
        <f>T281*0.898</f>
        <v>4.4156570944000002E-2</v>
      </c>
      <c r="Y281">
        <f>U281*0.898</f>
        <v>5.1931360654000003E-2</v>
      </c>
      <c r="AA281" s="5">
        <v>0.73979624190000004</v>
      </c>
      <c r="AB281" s="5">
        <v>0.64370831120000005</v>
      </c>
      <c r="AC281" s="5">
        <v>4.4156570944000002E-2</v>
      </c>
      <c r="AD281" s="5">
        <v>5.1931360654000003E-2</v>
      </c>
    </row>
    <row r="282" spans="1:30" x14ac:dyDescent="0.3">
      <c r="A282" t="s">
        <v>163</v>
      </c>
      <c r="B282" t="s">
        <v>210</v>
      </c>
      <c r="C282" s="11">
        <v>1.7857145E-6</v>
      </c>
      <c r="D282" s="11">
        <v>1.7505020000000001E-6</v>
      </c>
      <c r="E282" s="11">
        <v>4.6266055999999998E-9</v>
      </c>
      <c r="F282" s="11">
        <v>3.0585874E-8</v>
      </c>
      <c r="G282">
        <f t="shared" si="20"/>
        <v>1.6035716210000001E-6</v>
      </c>
      <c r="H282">
        <f t="shared" si="20"/>
        <v>1.5719507960000002E-6</v>
      </c>
      <c r="I282">
        <f t="shared" si="20"/>
        <v>4.1546918288000003E-9</v>
      </c>
      <c r="J282">
        <f t="shared" si="20"/>
        <v>2.7466114852000001E-8</v>
      </c>
      <c r="K282">
        <v>1.6035716210000001E-6</v>
      </c>
      <c r="L282">
        <v>1.5719507960000002E-6</v>
      </c>
      <c r="M282">
        <v>4.1546918288000003E-9</v>
      </c>
      <c r="N282">
        <v>2.7466114852000001E-8</v>
      </c>
      <c r="P282" t="s">
        <v>314</v>
      </c>
      <c r="Q282" t="s">
        <v>315</v>
      </c>
      <c r="R282">
        <v>0.62701534999999997</v>
      </c>
      <c r="S282">
        <v>0.60131394999999999</v>
      </c>
      <c r="T282">
        <v>2.2387201999999998E-2</v>
      </c>
      <c r="U282">
        <v>3.3141935000000002E-3</v>
      </c>
    </row>
    <row r="283" spans="1:30" x14ac:dyDescent="0.3">
      <c r="A283" t="s">
        <v>54</v>
      </c>
      <c r="B283" t="s">
        <v>210</v>
      </c>
      <c r="C283">
        <v>9.7204127000000007</v>
      </c>
      <c r="D283">
        <v>9.7183430000000008</v>
      </c>
      <c r="E283">
        <v>2.8509272999999998E-4</v>
      </c>
      <c r="F283">
        <v>1.7846538E-3</v>
      </c>
      <c r="G283">
        <f t="shared" si="20"/>
        <v>8.7289306046000004</v>
      </c>
      <c r="H283">
        <f t="shared" si="20"/>
        <v>8.7270720140000009</v>
      </c>
      <c r="I283">
        <f t="shared" si="20"/>
        <v>2.5601327153999999E-4</v>
      </c>
      <c r="J283">
        <f t="shared" si="20"/>
        <v>1.6026191124000001E-3</v>
      </c>
      <c r="K283">
        <v>8.7289306046000004</v>
      </c>
      <c r="L283">
        <v>8.7270720140000009</v>
      </c>
      <c r="M283">
        <v>2.5601327153999999E-4</v>
      </c>
      <c r="N283">
        <v>1.6026191124000001E-3</v>
      </c>
      <c r="P283" t="s">
        <v>316</v>
      </c>
      <c r="Q283" t="s">
        <v>317</v>
      </c>
      <c r="R283">
        <v>1.9976120999999999E-2</v>
      </c>
      <c r="S283">
        <v>1.8960860999999999E-2</v>
      </c>
      <c r="T283">
        <v>6.8395108000000003E-4</v>
      </c>
      <c r="U283">
        <v>3.3130946999999997E-4</v>
      </c>
    </row>
    <row r="284" spans="1:30" x14ac:dyDescent="0.3">
      <c r="A284" t="s">
        <v>164</v>
      </c>
      <c r="B284" t="s">
        <v>210</v>
      </c>
      <c r="C284">
        <v>5.3168944000000003E-2</v>
      </c>
      <c r="D284">
        <v>5.0111423000000002E-2</v>
      </c>
      <c r="E284">
        <v>3.1424600000000001E-4</v>
      </c>
      <c r="F284">
        <v>2.7432744000000001E-3</v>
      </c>
      <c r="G284">
        <f t="shared" si="20"/>
        <v>4.7745711712000004E-2</v>
      </c>
      <c r="H284">
        <f t="shared" si="20"/>
        <v>4.5000057854000006E-2</v>
      </c>
      <c r="I284">
        <f t="shared" si="20"/>
        <v>2.8219290800000002E-4</v>
      </c>
      <c r="J284">
        <f t="shared" si="20"/>
        <v>2.4634604112E-3</v>
      </c>
      <c r="K284">
        <v>4.7745711712000004E-2</v>
      </c>
      <c r="L284">
        <v>4.5000057854000006E-2</v>
      </c>
      <c r="M284">
        <v>2.8219290800000002E-4</v>
      </c>
      <c r="N284">
        <v>2.4634604112E-3</v>
      </c>
      <c r="P284" t="s">
        <v>318</v>
      </c>
      <c r="Q284" t="s">
        <v>319</v>
      </c>
      <c r="R284">
        <v>1.7752792999999999E-3</v>
      </c>
      <c r="S284">
        <v>1.6987707000000001E-3</v>
      </c>
      <c r="T284" s="11">
        <v>5.1891463000000002E-5</v>
      </c>
      <c r="U284" s="11">
        <v>2.4617170999999999E-5</v>
      </c>
    </row>
    <row r="285" spans="1:30" x14ac:dyDescent="0.3">
      <c r="A285" t="s">
        <v>165</v>
      </c>
      <c r="B285" t="s">
        <v>210</v>
      </c>
      <c r="C285">
        <v>0.39479586999999999</v>
      </c>
      <c r="D285">
        <v>0.28734247000000002</v>
      </c>
      <c r="E285">
        <v>8.1076480999999997E-4</v>
      </c>
      <c r="F285">
        <v>0.10664264</v>
      </c>
      <c r="G285">
        <f t="shared" si="20"/>
        <v>0.35452669126000003</v>
      </c>
      <c r="H285">
        <f t="shared" si="20"/>
        <v>0.25803353806000001</v>
      </c>
      <c r="I285">
        <f t="shared" si="20"/>
        <v>7.2806679938E-4</v>
      </c>
      <c r="J285">
        <f t="shared" si="20"/>
        <v>9.5765090720000001E-2</v>
      </c>
      <c r="K285">
        <v>0.35452669126000003</v>
      </c>
      <c r="L285">
        <v>0.25803353806000001</v>
      </c>
      <c r="M285">
        <v>7.2806679938E-4</v>
      </c>
      <c r="N285">
        <v>9.5765090720000001E-2</v>
      </c>
      <c r="P285" t="s">
        <v>320</v>
      </c>
      <c r="Q285" t="s">
        <v>321</v>
      </c>
      <c r="R285" s="11">
        <v>2.1581827999999999E-8</v>
      </c>
      <c r="S285" s="11">
        <v>2.0325444000000001E-8</v>
      </c>
      <c r="T285" s="11">
        <v>7.8801239000000005E-10</v>
      </c>
      <c r="U285" s="11">
        <v>4.6837196999999999E-10</v>
      </c>
    </row>
    <row r="286" spans="1:30" x14ac:dyDescent="0.3">
      <c r="P286" t="s">
        <v>322</v>
      </c>
      <c r="Q286" t="s">
        <v>321</v>
      </c>
      <c r="R286" s="11">
        <v>4.5567642999999998E-7</v>
      </c>
      <c r="S286" s="11">
        <v>4.4403704999999999E-7</v>
      </c>
      <c r="T286" s="11">
        <v>7.5142055999999997E-9</v>
      </c>
      <c r="U286" s="11">
        <v>4.1251665999999999E-9</v>
      </c>
    </row>
    <row r="287" spans="1:30" x14ac:dyDescent="0.3">
      <c r="P287" t="s">
        <v>323</v>
      </c>
      <c r="Q287" t="s">
        <v>324</v>
      </c>
      <c r="R287">
        <v>5.3597691000000002E-4</v>
      </c>
      <c r="S287">
        <v>5.0703865999999998E-4</v>
      </c>
      <c r="T287" s="11">
        <v>1.2188682999999999E-5</v>
      </c>
      <c r="U287" s="11">
        <v>1.6749569000000002E-5</v>
      </c>
    </row>
    <row r="288" spans="1:30" x14ac:dyDescent="0.3">
      <c r="P288" t="s">
        <v>325</v>
      </c>
      <c r="Q288" t="s">
        <v>326</v>
      </c>
      <c r="R288">
        <v>4.0319970999999999</v>
      </c>
      <c r="S288">
        <v>3.6191051999999999</v>
      </c>
      <c r="T288">
        <v>0.19237862999999999</v>
      </c>
      <c r="U288">
        <v>0.22051327000000001</v>
      </c>
    </row>
    <row r="289" spans="1:30" x14ac:dyDescent="0.3">
      <c r="P289" t="s">
        <v>327</v>
      </c>
      <c r="Q289" t="s">
        <v>328</v>
      </c>
      <c r="R289">
        <v>1.5634181</v>
      </c>
      <c r="S289">
        <v>1.4174579</v>
      </c>
      <c r="T289">
        <v>9.2535581000000006E-2</v>
      </c>
      <c r="U289">
        <v>5.3424594999999998E-2</v>
      </c>
    </row>
    <row r="291" spans="1:30" x14ac:dyDescent="0.3">
      <c r="A291" t="s">
        <v>455</v>
      </c>
    </row>
    <row r="293" spans="1:30" x14ac:dyDescent="0.3">
      <c r="A293" t="s">
        <v>192</v>
      </c>
      <c r="B293" t="s">
        <v>193</v>
      </c>
      <c r="P293" t="s">
        <v>192</v>
      </c>
      <c r="Q293" t="s">
        <v>193</v>
      </c>
    </row>
    <row r="294" spans="1:30" x14ac:dyDescent="0.3">
      <c r="A294" t="s">
        <v>194</v>
      </c>
      <c r="B294" t="s">
        <v>195</v>
      </c>
      <c r="P294" t="s">
        <v>194</v>
      </c>
      <c r="Q294" t="s">
        <v>195</v>
      </c>
    </row>
    <row r="295" spans="1:30" x14ac:dyDescent="0.3">
      <c r="A295" t="s">
        <v>196</v>
      </c>
      <c r="B295" t="s">
        <v>389</v>
      </c>
      <c r="P295" t="s">
        <v>196</v>
      </c>
      <c r="Q295" t="s">
        <v>389</v>
      </c>
    </row>
    <row r="296" spans="1:30" x14ac:dyDescent="0.3">
      <c r="A296" t="s">
        <v>197</v>
      </c>
      <c r="B296" t="s">
        <v>198</v>
      </c>
      <c r="P296" t="s">
        <v>197</v>
      </c>
      <c r="Q296" t="s">
        <v>309</v>
      </c>
    </row>
    <row r="297" spans="1:30" x14ac:dyDescent="0.3">
      <c r="A297" t="s">
        <v>199</v>
      </c>
      <c r="B297" t="s">
        <v>200</v>
      </c>
      <c r="P297" t="s">
        <v>199</v>
      </c>
      <c r="Q297" t="s">
        <v>200</v>
      </c>
    </row>
    <row r="298" spans="1:30" x14ac:dyDescent="0.3">
      <c r="A298" t="s">
        <v>201</v>
      </c>
      <c r="B298" t="s">
        <v>202</v>
      </c>
      <c r="P298" t="s">
        <v>201</v>
      </c>
      <c r="Q298" t="s">
        <v>202</v>
      </c>
    </row>
    <row r="299" spans="1:30" x14ac:dyDescent="0.3">
      <c r="A299" t="s">
        <v>203</v>
      </c>
      <c r="B299" t="s">
        <v>131</v>
      </c>
      <c r="P299" t="s">
        <v>203</v>
      </c>
      <c r="Q299" t="s">
        <v>131</v>
      </c>
    </row>
    <row r="300" spans="1:30" x14ac:dyDescent="0.3">
      <c r="A300" t="s">
        <v>204</v>
      </c>
      <c r="B300" t="s">
        <v>131</v>
      </c>
      <c r="P300" t="s">
        <v>204</v>
      </c>
      <c r="Q300" t="s">
        <v>131</v>
      </c>
    </row>
    <row r="301" spans="1:30" x14ac:dyDescent="0.3">
      <c r="A301" t="s">
        <v>205</v>
      </c>
      <c r="B301" t="s">
        <v>206</v>
      </c>
      <c r="P301" t="s">
        <v>205</v>
      </c>
      <c r="Q301" t="s">
        <v>206</v>
      </c>
    </row>
    <row r="302" spans="1:30" x14ac:dyDescent="0.3">
      <c r="A302" t="s">
        <v>207</v>
      </c>
      <c r="B302" t="s">
        <v>208</v>
      </c>
      <c r="P302" t="s">
        <v>207</v>
      </c>
      <c r="Q302" t="s">
        <v>208</v>
      </c>
    </row>
    <row r="303" spans="1:30" x14ac:dyDescent="0.3">
      <c r="G303" t="s">
        <v>479</v>
      </c>
      <c r="K303" t="s">
        <v>480</v>
      </c>
      <c r="V303" t="s">
        <v>479</v>
      </c>
      <c r="AA303" t="s">
        <v>480</v>
      </c>
    </row>
    <row r="304" spans="1:30" x14ac:dyDescent="0.3">
      <c r="A304" t="s">
        <v>206</v>
      </c>
      <c r="B304" t="s">
        <v>160</v>
      </c>
      <c r="C304" t="s">
        <v>209</v>
      </c>
      <c r="D304" t="s">
        <v>390</v>
      </c>
      <c r="E304" t="s">
        <v>391</v>
      </c>
      <c r="F304" t="s">
        <v>392</v>
      </c>
      <c r="G304" t="s">
        <v>209</v>
      </c>
      <c r="H304" t="s">
        <v>390</v>
      </c>
      <c r="I304" t="s">
        <v>391</v>
      </c>
      <c r="J304" t="s">
        <v>392</v>
      </c>
      <c r="K304" t="s">
        <v>209</v>
      </c>
      <c r="L304" t="s">
        <v>390</v>
      </c>
      <c r="M304" t="s">
        <v>391</v>
      </c>
      <c r="N304" t="s">
        <v>392</v>
      </c>
      <c r="P304" t="s">
        <v>206</v>
      </c>
      <c r="Q304" t="s">
        <v>160</v>
      </c>
      <c r="R304" t="s">
        <v>209</v>
      </c>
      <c r="S304" t="s">
        <v>390</v>
      </c>
      <c r="T304" t="s">
        <v>391</v>
      </c>
      <c r="U304" t="s">
        <v>392</v>
      </c>
      <c r="V304" t="s">
        <v>209</v>
      </c>
      <c r="W304" t="s">
        <v>390</v>
      </c>
      <c r="X304" t="s">
        <v>391</v>
      </c>
      <c r="Y304" t="s">
        <v>392</v>
      </c>
      <c r="AA304" t="s">
        <v>209</v>
      </c>
      <c r="AB304" t="s">
        <v>390</v>
      </c>
      <c r="AC304" t="s">
        <v>391</v>
      </c>
      <c r="AD304" t="s">
        <v>392</v>
      </c>
    </row>
    <row r="305" spans="1:30" x14ac:dyDescent="0.3">
      <c r="A305" t="s">
        <v>161</v>
      </c>
      <c r="B305" t="s">
        <v>210</v>
      </c>
      <c r="C305">
        <v>12.867761</v>
      </c>
      <c r="D305">
        <v>11.401434999999999</v>
      </c>
      <c r="E305">
        <v>0.60461880999999995</v>
      </c>
      <c r="F305">
        <v>0.86170648999999999</v>
      </c>
      <c r="G305">
        <f>C305*0.93</f>
        <v>11.96701773</v>
      </c>
      <c r="H305">
        <f t="shared" ref="H305:J310" si="21">D305*0.93</f>
        <v>10.60333455</v>
      </c>
      <c r="I305">
        <f t="shared" si="21"/>
        <v>0.56229549329999995</v>
      </c>
      <c r="J305">
        <f t="shared" si="21"/>
        <v>0.80138703570000003</v>
      </c>
      <c r="K305">
        <v>11.96701773</v>
      </c>
      <c r="L305">
        <v>10.60333455</v>
      </c>
      <c r="M305">
        <v>0.56229549329999995</v>
      </c>
      <c r="N305">
        <v>0.80138703570000003</v>
      </c>
      <c r="P305" t="s">
        <v>310</v>
      </c>
      <c r="Q305" t="s">
        <v>311</v>
      </c>
      <c r="R305" s="11">
        <v>1.1533708E-8</v>
      </c>
      <c r="S305" s="11">
        <v>1.1280425000000001E-8</v>
      </c>
      <c r="T305" s="11">
        <v>8.0074667E-11</v>
      </c>
      <c r="U305" s="11">
        <v>1.7320789E-10</v>
      </c>
      <c r="V305" s="11"/>
    </row>
    <row r="306" spans="1:30" x14ac:dyDescent="0.3">
      <c r="A306" t="s">
        <v>162</v>
      </c>
      <c r="B306" t="s">
        <v>210</v>
      </c>
      <c r="C306">
        <v>0.79761402000000003</v>
      </c>
      <c r="D306">
        <v>0.78298277000000005</v>
      </c>
      <c r="E306">
        <v>8.3107487000000004E-3</v>
      </c>
      <c r="F306">
        <v>6.3204973999999997E-3</v>
      </c>
      <c r="G306">
        <f t="shared" ref="G306:G310" si="22">C306*0.93</f>
        <v>0.74178103860000011</v>
      </c>
      <c r="H306">
        <f t="shared" si="21"/>
        <v>0.72817397610000012</v>
      </c>
      <c r="I306">
        <f t="shared" si="21"/>
        <v>7.7289962910000011E-3</v>
      </c>
      <c r="J306">
        <f t="shared" si="21"/>
        <v>5.8780625820000001E-3</v>
      </c>
      <c r="K306">
        <v>0.74178103860000011</v>
      </c>
      <c r="L306">
        <v>0.72817397610000012</v>
      </c>
      <c r="M306">
        <v>7.7289962910000011E-3</v>
      </c>
      <c r="N306">
        <v>5.8780625820000001E-3</v>
      </c>
      <c r="P306" t="s">
        <v>312</v>
      </c>
      <c r="Q306" t="s">
        <v>313</v>
      </c>
      <c r="R306">
        <v>0.78451092</v>
      </c>
      <c r="S306" s="5">
        <v>0.67429064000000005</v>
      </c>
      <c r="T306" s="5">
        <v>4.5496736000000003E-2</v>
      </c>
      <c r="U306" s="5">
        <v>6.4723550000000005E-2</v>
      </c>
      <c r="V306">
        <f>R306*0.93</f>
        <v>0.72959515559999999</v>
      </c>
      <c r="W306">
        <f t="shared" ref="W306:Y306" si="23">S306*0.93</f>
        <v>0.62709029520000004</v>
      </c>
      <c r="X306">
        <f t="shared" si="23"/>
        <v>4.2311964480000006E-2</v>
      </c>
      <c r="Y306">
        <f t="shared" si="23"/>
        <v>6.0192901500000007E-2</v>
      </c>
      <c r="AA306">
        <v>0.72959515559999999</v>
      </c>
      <c r="AB306">
        <v>0.62709029520000004</v>
      </c>
      <c r="AC306">
        <v>4.2311964480000006E-2</v>
      </c>
      <c r="AD306">
        <v>6.0192901500000007E-2</v>
      </c>
    </row>
    <row r="307" spans="1:30" x14ac:dyDescent="0.3">
      <c r="A307" t="s">
        <v>163</v>
      </c>
      <c r="B307" t="s">
        <v>210</v>
      </c>
      <c r="C307" s="11">
        <v>1.7589492E-6</v>
      </c>
      <c r="D307" s="11">
        <v>1.7309731000000001E-6</v>
      </c>
      <c r="E307" s="11">
        <v>4.2733106000000002E-9</v>
      </c>
      <c r="F307" s="11">
        <v>2.370278E-8</v>
      </c>
      <c r="G307">
        <f t="shared" si="22"/>
        <v>1.635822756E-6</v>
      </c>
      <c r="H307">
        <f t="shared" si="21"/>
        <v>1.6098049830000002E-6</v>
      </c>
      <c r="I307">
        <f t="shared" si="21"/>
        <v>3.974178858E-9</v>
      </c>
      <c r="J307">
        <f t="shared" si="21"/>
        <v>2.2043585400000002E-8</v>
      </c>
      <c r="K307">
        <v>1.635822756E-6</v>
      </c>
      <c r="L307">
        <v>1.6098049830000002E-6</v>
      </c>
      <c r="M307">
        <v>3.974178858E-9</v>
      </c>
      <c r="N307">
        <v>2.2043585400000002E-8</v>
      </c>
      <c r="P307" t="s">
        <v>314</v>
      </c>
      <c r="Q307" t="s">
        <v>315</v>
      </c>
      <c r="R307">
        <v>0.51853194999999996</v>
      </c>
      <c r="S307">
        <v>0.50722624000000005</v>
      </c>
      <c r="T307">
        <v>7.2493465E-3</v>
      </c>
      <c r="U307">
        <v>4.0563665000000002E-3</v>
      </c>
    </row>
    <row r="308" spans="1:30" x14ac:dyDescent="0.3">
      <c r="A308" t="s">
        <v>54</v>
      </c>
      <c r="B308" t="s">
        <v>210</v>
      </c>
      <c r="C308">
        <v>9.7909193000000005</v>
      </c>
      <c r="D308">
        <v>9.7884545000000003</v>
      </c>
      <c r="E308">
        <v>2.6332259E-4</v>
      </c>
      <c r="F308">
        <v>2.2014693999999999E-3</v>
      </c>
      <c r="G308">
        <f t="shared" si="22"/>
        <v>9.1055549490000018</v>
      </c>
      <c r="H308">
        <f t="shared" si="21"/>
        <v>9.1032626850000007</v>
      </c>
      <c r="I308">
        <f t="shared" si="21"/>
        <v>2.4489000870000003E-4</v>
      </c>
      <c r="J308">
        <f t="shared" si="21"/>
        <v>2.0473665420000001E-3</v>
      </c>
      <c r="K308">
        <v>9.1055549490000018</v>
      </c>
      <c r="L308">
        <v>9.1032626850000007</v>
      </c>
      <c r="M308">
        <v>2.4489000870000003E-4</v>
      </c>
      <c r="N308">
        <v>2.0473665420000001E-3</v>
      </c>
      <c r="P308" t="s">
        <v>316</v>
      </c>
      <c r="Q308" t="s">
        <v>317</v>
      </c>
      <c r="R308">
        <v>1.7067327E-2</v>
      </c>
      <c r="S308" s="11">
        <v>1.6389652000000001E-2</v>
      </c>
      <c r="T308" s="11">
        <v>2.5161707999999999E-4</v>
      </c>
      <c r="U308">
        <v>4.2605755E-4</v>
      </c>
    </row>
    <row r="309" spans="1:30" x14ac:dyDescent="0.3">
      <c r="A309" t="s">
        <v>164</v>
      </c>
      <c r="B309" t="s">
        <v>210</v>
      </c>
      <c r="C309">
        <v>4.5875907E-2</v>
      </c>
      <c r="D309">
        <v>4.5228841999999998E-2</v>
      </c>
      <c r="E309">
        <v>2.9024968000000001E-4</v>
      </c>
      <c r="F309">
        <v>3.5681541000000001E-4</v>
      </c>
      <c r="G309">
        <f t="shared" si="22"/>
        <v>4.2664593510000001E-2</v>
      </c>
      <c r="H309">
        <f t="shared" si="21"/>
        <v>4.2062823059999997E-2</v>
      </c>
      <c r="I309">
        <f t="shared" si="21"/>
        <v>2.6993220240000004E-4</v>
      </c>
      <c r="J309">
        <f t="shared" si="21"/>
        <v>3.3183833130000001E-4</v>
      </c>
      <c r="K309">
        <v>4.2664593510000001E-2</v>
      </c>
      <c r="L309">
        <v>4.2062823059999997E-2</v>
      </c>
      <c r="M309">
        <v>2.6993220240000004E-4</v>
      </c>
      <c r="N309">
        <v>3.3183833130000001E-4</v>
      </c>
      <c r="P309" t="s">
        <v>318</v>
      </c>
      <c r="Q309" t="s">
        <v>319</v>
      </c>
      <c r="R309">
        <v>1.5842923000000001E-3</v>
      </c>
      <c r="S309" s="11">
        <v>1.5277451000000001E-3</v>
      </c>
      <c r="T309" s="11">
        <v>2.3879067E-5</v>
      </c>
      <c r="U309" s="11">
        <v>3.2668132999999997E-5</v>
      </c>
    </row>
    <row r="310" spans="1:30" x14ac:dyDescent="0.3">
      <c r="A310" t="s">
        <v>165</v>
      </c>
      <c r="B310" t="s">
        <v>210</v>
      </c>
      <c r="C310">
        <v>0.10706098999999999</v>
      </c>
      <c r="D310">
        <v>9.8040757000000006E-2</v>
      </c>
      <c r="E310">
        <v>7.4885350999999998E-4</v>
      </c>
      <c r="F310">
        <v>8.2713796999999995E-3</v>
      </c>
      <c r="G310">
        <f t="shared" si="22"/>
        <v>9.95667207E-2</v>
      </c>
      <c r="H310">
        <f t="shared" si="21"/>
        <v>9.1177904010000005E-2</v>
      </c>
      <c r="I310">
        <f t="shared" si="21"/>
        <v>6.9643376430000002E-4</v>
      </c>
      <c r="J310">
        <f t="shared" si="21"/>
        <v>7.6923831209999996E-3</v>
      </c>
      <c r="K310">
        <v>9.95667207E-2</v>
      </c>
      <c r="L310">
        <v>9.1177904010000005E-2</v>
      </c>
      <c r="M310">
        <v>6.9643376430000002E-4</v>
      </c>
      <c r="N310">
        <v>7.6923831209999996E-3</v>
      </c>
      <c r="P310" t="s">
        <v>320</v>
      </c>
      <c r="Q310" t="s">
        <v>321</v>
      </c>
      <c r="R310" s="11">
        <v>1.9749958999999998E-8</v>
      </c>
      <c r="S310" s="11">
        <v>1.8464615E-8</v>
      </c>
      <c r="T310" s="11">
        <v>7.2783851000000002E-10</v>
      </c>
      <c r="U310" s="11">
        <v>5.5750525000000001E-10</v>
      </c>
      <c r="V310" s="11"/>
    </row>
    <row r="311" spans="1:30" x14ac:dyDescent="0.3">
      <c r="P311" t="s">
        <v>322</v>
      </c>
      <c r="Q311" t="s">
        <v>321</v>
      </c>
      <c r="R311" s="11">
        <v>2.5210834000000001E-7</v>
      </c>
      <c r="S311" s="11">
        <v>2.3869481999999999E-7</v>
      </c>
      <c r="T311" s="11">
        <v>6.9404089000000001E-9</v>
      </c>
      <c r="U311" s="11">
        <v>6.4731077999999999E-9</v>
      </c>
      <c r="V311" s="11"/>
    </row>
    <row r="312" spans="1:30" x14ac:dyDescent="0.3">
      <c r="P312" t="s">
        <v>323</v>
      </c>
      <c r="Q312" t="s">
        <v>324</v>
      </c>
      <c r="R312">
        <v>5.0582646000000002E-4</v>
      </c>
      <c r="S312" s="11">
        <v>4.8141967E-4</v>
      </c>
      <c r="T312" s="11">
        <v>3.9391145999999997E-6</v>
      </c>
      <c r="U312" s="11">
        <v>2.0467671000000001E-5</v>
      </c>
    </row>
    <row r="313" spans="1:30" x14ac:dyDescent="0.3">
      <c r="P313" t="s">
        <v>325</v>
      </c>
      <c r="Q313" t="s">
        <v>326</v>
      </c>
      <c r="R313">
        <v>3.8202212000000002</v>
      </c>
      <c r="S313">
        <v>3.2999672000000002</v>
      </c>
      <c r="T313">
        <v>0.17768829</v>
      </c>
      <c r="U313">
        <v>0.34256567999999998</v>
      </c>
    </row>
    <row r="314" spans="1:30" x14ac:dyDescent="0.3">
      <c r="P314" t="s">
        <v>327</v>
      </c>
      <c r="Q314" t="s">
        <v>328</v>
      </c>
      <c r="R314">
        <v>1.3122518000000001</v>
      </c>
      <c r="S314">
        <v>1.1806738999999999</v>
      </c>
      <c r="T314">
        <v>8.5469417000000006E-2</v>
      </c>
      <c r="U314">
        <v>4.6108544000000001E-2</v>
      </c>
    </row>
    <row r="316" spans="1:30" x14ac:dyDescent="0.3">
      <c r="A316" t="s">
        <v>456</v>
      </c>
    </row>
    <row r="318" spans="1:30" x14ac:dyDescent="0.3">
      <c r="A318" t="s">
        <v>192</v>
      </c>
      <c r="B318" t="s">
        <v>193</v>
      </c>
      <c r="P318" t="s">
        <v>192</v>
      </c>
      <c r="Q318" t="s">
        <v>193</v>
      </c>
    </row>
    <row r="319" spans="1:30" x14ac:dyDescent="0.3">
      <c r="A319" t="s">
        <v>194</v>
      </c>
      <c r="B319" t="s">
        <v>195</v>
      </c>
      <c r="P319" t="s">
        <v>194</v>
      </c>
      <c r="Q319" t="s">
        <v>195</v>
      </c>
    </row>
    <row r="320" spans="1:30" x14ac:dyDescent="0.3">
      <c r="A320" t="s">
        <v>196</v>
      </c>
      <c r="B320" t="s">
        <v>397</v>
      </c>
      <c r="P320" t="s">
        <v>196</v>
      </c>
      <c r="Q320" t="s">
        <v>397</v>
      </c>
    </row>
    <row r="321" spans="1:21" x14ac:dyDescent="0.3">
      <c r="A321" t="s">
        <v>197</v>
      </c>
      <c r="B321" t="s">
        <v>198</v>
      </c>
      <c r="P321" t="s">
        <v>197</v>
      </c>
      <c r="Q321" t="s">
        <v>309</v>
      </c>
    </row>
    <row r="322" spans="1:21" x14ac:dyDescent="0.3">
      <c r="A322" t="s">
        <v>199</v>
      </c>
      <c r="B322" t="s">
        <v>200</v>
      </c>
      <c r="P322" t="s">
        <v>199</v>
      </c>
      <c r="Q322" t="s">
        <v>200</v>
      </c>
    </row>
    <row r="323" spans="1:21" x14ac:dyDescent="0.3">
      <c r="A323" t="s">
        <v>201</v>
      </c>
      <c r="B323" t="s">
        <v>202</v>
      </c>
      <c r="P323" t="s">
        <v>201</v>
      </c>
      <c r="Q323" t="s">
        <v>202</v>
      </c>
    </row>
    <row r="324" spans="1:21" x14ac:dyDescent="0.3">
      <c r="A324" t="s">
        <v>203</v>
      </c>
      <c r="B324" t="s">
        <v>131</v>
      </c>
      <c r="P324" t="s">
        <v>203</v>
      </c>
      <c r="Q324" t="s">
        <v>131</v>
      </c>
    </row>
    <row r="325" spans="1:21" x14ac:dyDescent="0.3">
      <c r="A325" t="s">
        <v>204</v>
      </c>
      <c r="B325" t="s">
        <v>131</v>
      </c>
      <c r="P325" t="s">
        <v>204</v>
      </c>
      <c r="Q325" t="s">
        <v>131</v>
      </c>
    </row>
    <row r="326" spans="1:21" x14ac:dyDescent="0.3">
      <c r="A326" t="s">
        <v>205</v>
      </c>
      <c r="B326" t="s">
        <v>206</v>
      </c>
      <c r="P326" t="s">
        <v>205</v>
      </c>
      <c r="Q326" t="s">
        <v>206</v>
      </c>
    </row>
    <row r="327" spans="1:21" x14ac:dyDescent="0.3">
      <c r="A327" t="s">
        <v>207</v>
      </c>
      <c r="B327" t="s">
        <v>208</v>
      </c>
      <c r="P327" t="s">
        <v>207</v>
      </c>
      <c r="Q327" t="s">
        <v>208</v>
      </c>
    </row>
    <row r="329" spans="1:21" x14ac:dyDescent="0.3">
      <c r="A329" t="s">
        <v>206</v>
      </c>
      <c r="B329" t="s">
        <v>160</v>
      </c>
      <c r="C329" t="s">
        <v>209</v>
      </c>
      <c r="D329" t="s">
        <v>398</v>
      </c>
      <c r="E329" t="s">
        <v>399</v>
      </c>
      <c r="F329" t="s">
        <v>400</v>
      </c>
      <c r="P329" t="s">
        <v>206</v>
      </c>
      <c r="Q329" t="s">
        <v>160</v>
      </c>
      <c r="R329" t="s">
        <v>209</v>
      </c>
      <c r="S329" t="s">
        <v>398</v>
      </c>
      <c r="T329" t="s">
        <v>399</v>
      </c>
      <c r="U329" t="s">
        <v>400</v>
      </c>
    </row>
    <row r="330" spans="1:21" x14ac:dyDescent="0.3">
      <c r="A330" t="s">
        <v>161</v>
      </c>
      <c r="B330" t="s">
        <v>210</v>
      </c>
      <c r="C330">
        <v>83.483442999999994</v>
      </c>
      <c r="D330">
        <v>82.216545999999994</v>
      </c>
      <c r="E330">
        <v>0.58882245</v>
      </c>
      <c r="F330">
        <v>0.67807474000000001</v>
      </c>
      <c r="P330" t="s">
        <v>310</v>
      </c>
      <c r="Q330" t="s">
        <v>311</v>
      </c>
      <c r="R330" s="11">
        <v>4.8677957999999998E-7</v>
      </c>
      <c r="S330" s="11">
        <v>4.7864089999999999E-7</v>
      </c>
      <c r="T330" s="11">
        <v>4.8492967999999996E-9</v>
      </c>
      <c r="U330" s="11">
        <v>3.2893761000000001E-9</v>
      </c>
    </row>
    <row r="331" spans="1:21" x14ac:dyDescent="0.3">
      <c r="A331" t="s">
        <v>162</v>
      </c>
      <c r="B331" t="s">
        <v>210</v>
      </c>
      <c r="C331">
        <v>3.5995637</v>
      </c>
      <c r="D331">
        <v>3.3464649</v>
      </c>
      <c r="E331">
        <v>9.8566860000000006E-2</v>
      </c>
      <c r="F331">
        <v>0.15453199000000001</v>
      </c>
      <c r="P331" t="s">
        <v>312</v>
      </c>
      <c r="Q331" t="s">
        <v>313</v>
      </c>
      <c r="R331">
        <v>2.1098580999999998</v>
      </c>
      <c r="S331" s="5">
        <v>2.0101521999999998</v>
      </c>
      <c r="T331" s="5">
        <v>4.2857777999999999E-2</v>
      </c>
      <c r="U331" s="5">
        <v>5.6848180999999998E-2</v>
      </c>
    </row>
    <row r="332" spans="1:21" x14ac:dyDescent="0.3">
      <c r="A332" t="s">
        <v>163</v>
      </c>
      <c r="B332" t="s">
        <v>210</v>
      </c>
      <c r="C332" s="11">
        <v>5.0827325999999998E-5</v>
      </c>
      <c r="D332" s="11">
        <v>4.8444735999999999E-5</v>
      </c>
      <c r="E332" s="11">
        <v>9.0820896999999997E-7</v>
      </c>
      <c r="F332" s="11">
        <v>1.4743814000000001E-6</v>
      </c>
      <c r="P332" t="s">
        <v>314</v>
      </c>
      <c r="Q332" t="s">
        <v>315</v>
      </c>
      <c r="R332">
        <v>9.8272118000000006E-2</v>
      </c>
      <c r="S332">
        <v>8.9290644000000002E-2</v>
      </c>
      <c r="T332">
        <v>5.7295601999999999E-3</v>
      </c>
      <c r="U332">
        <v>3.2519144E-3</v>
      </c>
    </row>
    <row r="333" spans="1:21" x14ac:dyDescent="0.3">
      <c r="A333" t="s">
        <v>54</v>
      </c>
      <c r="B333" t="s">
        <v>210</v>
      </c>
      <c r="C333">
        <v>0.17420153999999999</v>
      </c>
      <c r="D333">
        <v>0.1245174</v>
      </c>
      <c r="E333">
        <v>1.8733180999999999E-3</v>
      </c>
      <c r="F333">
        <v>4.7810821000000003E-2</v>
      </c>
      <c r="P333" t="s">
        <v>316</v>
      </c>
      <c r="Q333" t="s">
        <v>317</v>
      </c>
      <c r="R333">
        <v>9.7538690999999997E-3</v>
      </c>
      <c r="S333">
        <v>9.1516810999999997E-3</v>
      </c>
      <c r="T333">
        <v>2.5687767000000001E-4</v>
      </c>
      <c r="U333">
        <v>3.4531037999999998E-4</v>
      </c>
    </row>
    <row r="334" spans="1:21" x14ac:dyDescent="0.3">
      <c r="A334" t="s">
        <v>164</v>
      </c>
      <c r="B334" t="s">
        <v>210</v>
      </c>
      <c r="C334">
        <v>0.15058663999999999</v>
      </c>
      <c r="D334">
        <v>0.1351155</v>
      </c>
      <c r="E334">
        <v>6.3213812999999997E-3</v>
      </c>
      <c r="F334">
        <v>9.1497587999999994E-3</v>
      </c>
      <c r="P334" t="s">
        <v>318</v>
      </c>
      <c r="Q334" t="s">
        <v>319</v>
      </c>
      <c r="R334">
        <v>3.8618745000000001E-3</v>
      </c>
      <c r="S334">
        <v>3.2789797999999998E-3</v>
      </c>
      <c r="T334" s="11">
        <v>8.0810063999999995E-5</v>
      </c>
      <c r="U334">
        <v>5.0208456000000001E-4</v>
      </c>
    </row>
    <row r="335" spans="1:21" x14ac:dyDescent="0.3">
      <c r="A335" t="s">
        <v>165</v>
      </c>
      <c r="B335" t="s">
        <v>210</v>
      </c>
      <c r="C335">
        <v>0.32222313000000002</v>
      </c>
      <c r="D335">
        <v>0.27201832999999997</v>
      </c>
      <c r="E335">
        <v>9.2845780999999995E-3</v>
      </c>
      <c r="F335">
        <v>4.0920222999999999E-2</v>
      </c>
      <c r="P335" t="s">
        <v>320</v>
      </c>
      <c r="Q335" t="s">
        <v>321</v>
      </c>
      <c r="R335" s="11">
        <v>9.7210138999999996E-8</v>
      </c>
      <c r="S335" s="11">
        <v>7.7288688000000005E-8</v>
      </c>
      <c r="T335" s="11">
        <v>4.2719616000000003E-9</v>
      </c>
      <c r="U335" s="11">
        <v>1.5649490000000001E-8</v>
      </c>
    </row>
    <row r="336" spans="1:21" x14ac:dyDescent="0.3">
      <c r="P336" t="s">
        <v>322</v>
      </c>
      <c r="Q336" t="s">
        <v>321</v>
      </c>
      <c r="R336" s="11">
        <v>3.8331089000000001E-7</v>
      </c>
      <c r="S336" s="11">
        <v>2.6115838999999997E-7</v>
      </c>
      <c r="T336" s="11">
        <v>8.2131225999999999E-9</v>
      </c>
      <c r="U336" s="11">
        <v>1.1393938E-7</v>
      </c>
    </row>
    <row r="337" spans="1:21" x14ac:dyDescent="0.3">
      <c r="P337" t="s">
        <v>323</v>
      </c>
      <c r="Q337" t="s">
        <v>324</v>
      </c>
      <c r="R337">
        <v>7.9689248999999999E-4</v>
      </c>
      <c r="S337">
        <v>7.2443286000000004E-4</v>
      </c>
      <c r="T337" s="11">
        <v>1.9359108000000001E-5</v>
      </c>
      <c r="U337" s="11">
        <v>5.310053E-5</v>
      </c>
    </row>
    <row r="338" spans="1:21" x14ac:dyDescent="0.3">
      <c r="P338" t="s">
        <v>325</v>
      </c>
      <c r="Q338" t="s">
        <v>326</v>
      </c>
      <c r="R338">
        <v>9.1122191000000008</v>
      </c>
      <c r="S338">
        <v>6.4172094</v>
      </c>
      <c r="T338">
        <v>0.18084675</v>
      </c>
      <c r="U338">
        <v>2.5141629999999999</v>
      </c>
    </row>
    <row r="339" spans="1:21" x14ac:dyDescent="0.3">
      <c r="P339" t="s">
        <v>327</v>
      </c>
      <c r="Q339" t="s">
        <v>328</v>
      </c>
      <c r="R339">
        <v>11.643331999999999</v>
      </c>
      <c r="S339">
        <v>11.515593000000001</v>
      </c>
      <c r="T339">
        <v>6.5266771000000001E-2</v>
      </c>
      <c r="U339">
        <v>6.2472626000000003E-2</v>
      </c>
    </row>
    <row r="341" spans="1:21" x14ac:dyDescent="0.3">
      <c r="A341" t="s">
        <v>457</v>
      </c>
    </row>
    <row r="344" spans="1:21" x14ac:dyDescent="0.3">
      <c r="A344" t="s">
        <v>192</v>
      </c>
      <c r="B344" t="s">
        <v>193</v>
      </c>
      <c r="P344" t="s">
        <v>192</v>
      </c>
      <c r="Q344" t="s">
        <v>193</v>
      </c>
    </row>
    <row r="345" spans="1:21" x14ac:dyDescent="0.3">
      <c r="A345" t="s">
        <v>194</v>
      </c>
      <c r="B345" t="s">
        <v>195</v>
      </c>
      <c r="P345" t="s">
        <v>194</v>
      </c>
      <c r="Q345" t="s">
        <v>195</v>
      </c>
    </row>
    <row r="346" spans="1:21" x14ac:dyDescent="0.3">
      <c r="A346" t="s">
        <v>196</v>
      </c>
      <c r="B346" t="s">
        <v>411</v>
      </c>
      <c r="P346" t="s">
        <v>196</v>
      </c>
      <c r="Q346" t="s">
        <v>411</v>
      </c>
    </row>
    <row r="347" spans="1:21" x14ac:dyDescent="0.3">
      <c r="A347" t="s">
        <v>197</v>
      </c>
      <c r="B347" t="s">
        <v>198</v>
      </c>
      <c r="P347" t="s">
        <v>197</v>
      </c>
      <c r="Q347" t="s">
        <v>309</v>
      </c>
    </row>
    <row r="348" spans="1:21" x14ac:dyDescent="0.3">
      <c r="A348" t="s">
        <v>199</v>
      </c>
      <c r="B348" t="s">
        <v>200</v>
      </c>
      <c r="P348" t="s">
        <v>199</v>
      </c>
      <c r="Q348" t="s">
        <v>200</v>
      </c>
    </row>
    <row r="349" spans="1:21" x14ac:dyDescent="0.3">
      <c r="A349" t="s">
        <v>201</v>
      </c>
      <c r="B349" t="s">
        <v>202</v>
      </c>
      <c r="P349" t="s">
        <v>201</v>
      </c>
      <c r="Q349" t="s">
        <v>202</v>
      </c>
    </row>
    <row r="350" spans="1:21" x14ac:dyDescent="0.3">
      <c r="A350" t="s">
        <v>203</v>
      </c>
      <c r="B350" t="s">
        <v>131</v>
      </c>
      <c r="P350" t="s">
        <v>203</v>
      </c>
      <c r="Q350" t="s">
        <v>131</v>
      </c>
    </row>
    <row r="351" spans="1:21" x14ac:dyDescent="0.3">
      <c r="A351" t="s">
        <v>204</v>
      </c>
      <c r="B351" t="s">
        <v>131</v>
      </c>
      <c r="P351" t="s">
        <v>204</v>
      </c>
      <c r="Q351" t="s">
        <v>131</v>
      </c>
    </row>
    <row r="352" spans="1:21" x14ac:dyDescent="0.3">
      <c r="A352" t="s">
        <v>205</v>
      </c>
      <c r="B352" t="s">
        <v>206</v>
      </c>
      <c r="P352" t="s">
        <v>205</v>
      </c>
      <c r="Q352" t="s">
        <v>206</v>
      </c>
    </row>
    <row r="353" spans="1:25" x14ac:dyDescent="0.3">
      <c r="A353" t="s">
        <v>207</v>
      </c>
      <c r="B353" t="s">
        <v>208</v>
      </c>
      <c r="P353" t="s">
        <v>207</v>
      </c>
      <c r="Q353" t="s">
        <v>208</v>
      </c>
    </row>
    <row r="355" spans="1:25" x14ac:dyDescent="0.3">
      <c r="A355" t="s">
        <v>206</v>
      </c>
      <c r="B355" t="s">
        <v>160</v>
      </c>
      <c r="C355" t="s">
        <v>209</v>
      </c>
      <c r="D355" t="s">
        <v>458</v>
      </c>
      <c r="E355" t="s">
        <v>412</v>
      </c>
      <c r="F355" t="s">
        <v>459</v>
      </c>
      <c r="G355" t="s">
        <v>412</v>
      </c>
      <c r="H355" t="s">
        <v>226</v>
      </c>
      <c r="I355" t="s">
        <v>227</v>
      </c>
      <c r="J355" t="s">
        <v>228</v>
      </c>
      <c r="P355" t="s">
        <v>206</v>
      </c>
      <c r="Q355" t="s">
        <v>160</v>
      </c>
      <c r="R355" t="s">
        <v>209</v>
      </c>
      <c r="S355" t="s">
        <v>458</v>
      </c>
      <c r="T355" t="s">
        <v>412</v>
      </c>
      <c r="U355" t="s">
        <v>459</v>
      </c>
      <c r="V355" t="s">
        <v>412</v>
      </c>
      <c r="W355" t="s">
        <v>226</v>
      </c>
      <c r="X355" t="s">
        <v>227</v>
      </c>
      <c r="Y355" t="s">
        <v>228</v>
      </c>
    </row>
    <row r="356" spans="1:25" x14ac:dyDescent="0.3">
      <c r="A356" t="s">
        <v>161</v>
      </c>
      <c r="B356" t="s">
        <v>210</v>
      </c>
      <c r="C356">
        <v>6.9619274999999998</v>
      </c>
      <c r="D356">
        <v>5.9761050000000004</v>
      </c>
      <c r="E356">
        <v>0.43222817000000002</v>
      </c>
      <c r="F356">
        <v>3.8001425E-3</v>
      </c>
      <c r="G356">
        <v>0.54979423000000005</v>
      </c>
      <c r="H356">
        <f>D356*0.786</f>
        <v>4.6972185300000007</v>
      </c>
      <c r="I356">
        <f>F356*0.786</f>
        <v>2.986912005E-3</v>
      </c>
      <c r="J356">
        <f>(E356+G356)*0.786</f>
        <v>0.77186960640000013</v>
      </c>
      <c r="P356" t="s">
        <v>310</v>
      </c>
      <c r="Q356" t="s">
        <v>311</v>
      </c>
      <c r="R356" s="11">
        <v>7.8342614999999999E-9</v>
      </c>
      <c r="S356" s="11">
        <v>7.5757400999999994E-9</v>
      </c>
      <c r="T356" s="11">
        <v>1.1356429999999999E-10</v>
      </c>
      <c r="U356" s="11">
        <v>5.0328428000000004E-13</v>
      </c>
      <c r="V356" s="11">
        <v>1.4445379000000001E-10</v>
      </c>
    </row>
    <row r="357" spans="1:25" x14ac:dyDescent="0.3">
      <c r="A357" t="s">
        <v>162</v>
      </c>
      <c r="B357" t="s">
        <v>210</v>
      </c>
      <c r="C357" s="11">
        <v>0.52316724000000003</v>
      </c>
      <c r="D357" s="11">
        <v>0.51741029000000005</v>
      </c>
      <c r="E357">
        <v>2.5108769999999999E-3</v>
      </c>
      <c r="F357" s="11">
        <v>5.2234612000000002E-5</v>
      </c>
      <c r="G357" s="11">
        <v>3.1938355000000001E-3</v>
      </c>
      <c r="H357">
        <f t="shared" ref="H357:H361" si="24">D357*0.786</f>
        <v>0.40668448794000006</v>
      </c>
      <c r="I357">
        <f t="shared" ref="I357:I361" si="25">F357*0.786</f>
        <v>4.1056405032000006E-5</v>
      </c>
      <c r="J357">
        <f t="shared" ref="J357:J361" si="26">(E357+G357)*0.786</f>
        <v>4.4839040250000007E-3</v>
      </c>
      <c r="P357" t="s">
        <v>312</v>
      </c>
      <c r="Q357" t="s">
        <v>313</v>
      </c>
      <c r="R357">
        <v>0.46100574999999999</v>
      </c>
      <c r="S357">
        <v>0.38837621</v>
      </c>
      <c r="T357">
        <v>3.1841363999999997E-2</v>
      </c>
      <c r="U357">
        <v>2.8595550999999998E-4</v>
      </c>
      <c r="V357">
        <v>4.0502216000000001E-2</v>
      </c>
      <c r="W357">
        <f>S357*0.786</f>
        <v>0.30526370106</v>
      </c>
      <c r="X357">
        <f>U357*0.786</f>
        <v>2.2476103085999999E-4</v>
      </c>
      <c r="Y357">
        <f>(T357+V357)*0.786</f>
        <v>5.6862053879999992E-2</v>
      </c>
    </row>
    <row r="358" spans="1:25" x14ac:dyDescent="0.3">
      <c r="A358" t="s">
        <v>163</v>
      </c>
      <c r="B358" t="s">
        <v>210</v>
      </c>
      <c r="C358" s="11">
        <v>1.2075087000000001E-6</v>
      </c>
      <c r="D358" s="11">
        <v>1.1693589999999999E-6</v>
      </c>
      <c r="E358" s="11">
        <v>1.6779393E-8</v>
      </c>
      <c r="F358" s="11">
        <v>2.6858556999999999E-11</v>
      </c>
      <c r="G358" s="11">
        <v>2.1343386999999999E-8</v>
      </c>
      <c r="H358">
        <f t="shared" si="24"/>
        <v>9.1911617399999993E-7</v>
      </c>
      <c r="I358">
        <f t="shared" si="25"/>
        <v>2.1110825802E-11</v>
      </c>
      <c r="J358">
        <f t="shared" si="26"/>
        <v>2.996450508E-8</v>
      </c>
      <c r="P358" t="s">
        <v>314</v>
      </c>
      <c r="Q358" t="s">
        <v>315</v>
      </c>
      <c r="R358">
        <v>5.7051734E-2</v>
      </c>
      <c r="S358">
        <v>5.2836330000000001E-2</v>
      </c>
      <c r="T358">
        <v>1.8353172E-3</v>
      </c>
      <c r="U358" s="11">
        <v>4.5563501000000001E-5</v>
      </c>
      <c r="V358">
        <v>2.3345235E-3</v>
      </c>
    </row>
    <row r="359" spans="1:25" x14ac:dyDescent="0.3">
      <c r="A359" t="s">
        <v>54</v>
      </c>
      <c r="B359" t="s">
        <v>210</v>
      </c>
      <c r="C359">
        <v>6.6355740000000001</v>
      </c>
      <c r="D359">
        <v>6.6333459000000001</v>
      </c>
      <c r="E359">
        <v>9.7995244000000006E-4</v>
      </c>
      <c r="F359" s="11">
        <v>1.6550318E-6</v>
      </c>
      <c r="G359">
        <v>1.2464995E-3</v>
      </c>
      <c r="H359">
        <f t="shared" si="24"/>
        <v>5.2138098774000001</v>
      </c>
      <c r="I359">
        <f t="shared" si="25"/>
        <v>1.3008549948000001E-6</v>
      </c>
      <c r="J359">
        <f t="shared" si="26"/>
        <v>1.7499912248400001E-3</v>
      </c>
      <c r="P359" t="s">
        <v>316</v>
      </c>
      <c r="Q359" t="s">
        <v>317</v>
      </c>
      <c r="R359">
        <v>2.7386136999999998E-3</v>
      </c>
      <c r="S359">
        <v>2.3229628999999999E-3</v>
      </c>
      <c r="T359">
        <v>1.8224885E-4</v>
      </c>
      <c r="U359" s="11">
        <v>1.5814605000000001E-6</v>
      </c>
      <c r="V359">
        <v>2.3182053000000001E-4</v>
      </c>
    </row>
    <row r="360" spans="1:25" x14ac:dyDescent="0.3">
      <c r="A360" t="s">
        <v>164</v>
      </c>
      <c r="B360" t="s">
        <v>210</v>
      </c>
      <c r="C360">
        <v>3.8655069E-2</v>
      </c>
      <c r="D360">
        <v>3.5232593999999999E-2</v>
      </c>
      <c r="E360">
        <v>1.5055683E-3</v>
      </c>
      <c r="F360" s="11">
        <v>1.8242736E-6</v>
      </c>
      <c r="G360">
        <v>1.9150828999999999E-3</v>
      </c>
      <c r="H360">
        <f t="shared" si="24"/>
        <v>2.7692818883999999E-2</v>
      </c>
      <c r="I360">
        <f t="shared" si="25"/>
        <v>1.4338790496000001E-6</v>
      </c>
      <c r="J360">
        <f t="shared" si="26"/>
        <v>2.6886318432000002E-3</v>
      </c>
      <c r="P360" t="s">
        <v>318</v>
      </c>
      <c r="Q360" t="s">
        <v>319</v>
      </c>
      <c r="R360">
        <v>4.7528833999999998E-4</v>
      </c>
      <c r="S360">
        <v>4.4424450000000001E-4</v>
      </c>
      <c r="T360" s="11">
        <v>1.3597603E-5</v>
      </c>
      <c r="U360" s="11">
        <v>1.5008440999999999E-7</v>
      </c>
      <c r="V360" s="11">
        <v>1.7296151000000001E-5</v>
      </c>
    </row>
    <row r="361" spans="1:25" x14ac:dyDescent="0.3">
      <c r="A361" t="s">
        <v>165</v>
      </c>
      <c r="B361" t="s">
        <v>210</v>
      </c>
      <c r="C361">
        <v>0.39870180999999999</v>
      </c>
      <c r="D361">
        <v>0.26589554999999998</v>
      </c>
      <c r="E361">
        <v>5.8451389999999999E-2</v>
      </c>
      <c r="F361" s="11">
        <v>4.7066845000000003E-6</v>
      </c>
      <c r="G361">
        <v>7.4350167999999994E-2</v>
      </c>
      <c r="H361">
        <f t="shared" si="24"/>
        <v>0.20899390230000001</v>
      </c>
      <c r="I361">
        <f t="shared" si="25"/>
        <v>3.6994540170000003E-6</v>
      </c>
      <c r="J361">
        <f t="shared" si="26"/>
        <v>0.104382024588</v>
      </c>
      <c r="P361" t="s">
        <v>320</v>
      </c>
      <c r="Q361" t="s">
        <v>321</v>
      </c>
      <c r="R361" s="11">
        <v>1.2055688E-8</v>
      </c>
      <c r="S361" s="11">
        <v>1.1456977000000001E-8</v>
      </c>
      <c r="T361" s="11">
        <v>2.6150359999999999E-10</v>
      </c>
      <c r="U361" s="11">
        <v>4.5746014000000003E-12</v>
      </c>
      <c r="V361" s="11">
        <v>3.3263257999999998E-10</v>
      </c>
    </row>
    <row r="362" spans="1:25" x14ac:dyDescent="0.3">
      <c r="P362" t="s">
        <v>322</v>
      </c>
      <c r="Q362" t="s">
        <v>321</v>
      </c>
      <c r="R362" s="11">
        <v>6.1255052000000005E-7</v>
      </c>
      <c r="S362" s="11">
        <v>6.0727248000000001E-7</v>
      </c>
      <c r="T362" s="11">
        <v>2.3038772E-9</v>
      </c>
      <c r="U362" s="11">
        <v>4.3621770000000001E-11</v>
      </c>
      <c r="V362" s="11">
        <v>2.9305319E-9</v>
      </c>
    </row>
    <row r="363" spans="1:25" x14ac:dyDescent="0.3">
      <c r="H363" t="s">
        <v>226</v>
      </c>
      <c r="I363" t="s">
        <v>227</v>
      </c>
      <c r="J363" t="s">
        <v>228</v>
      </c>
      <c r="P363" t="s">
        <v>323</v>
      </c>
      <c r="Q363" t="s">
        <v>324</v>
      </c>
      <c r="R363">
        <v>2.3791344999999999E-4</v>
      </c>
      <c r="S363">
        <v>2.1701097000000001E-4</v>
      </c>
      <c r="T363" s="11">
        <v>9.1891379000000005E-6</v>
      </c>
      <c r="U363" s="11">
        <v>2.4758072999999999E-8</v>
      </c>
      <c r="V363" s="11">
        <v>1.1688583E-5</v>
      </c>
    </row>
    <row r="364" spans="1:25" x14ac:dyDescent="0.3">
      <c r="H364">
        <v>4.6972185300000007</v>
      </c>
      <c r="I364">
        <v>2.986912005E-3</v>
      </c>
      <c r="J364">
        <v>0.77186960640000013</v>
      </c>
      <c r="P364" t="s">
        <v>325</v>
      </c>
      <c r="Q364" t="s">
        <v>326</v>
      </c>
      <c r="R364">
        <v>1.959028</v>
      </c>
      <c r="S364">
        <v>1.6802524000000001</v>
      </c>
      <c r="T364">
        <v>0.12220899</v>
      </c>
      <c r="U364">
        <v>1.1168042E-3</v>
      </c>
      <c r="V364">
        <v>0.15544983000000001</v>
      </c>
    </row>
    <row r="365" spans="1:25" x14ac:dyDescent="0.3">
      <c r="H365">
        <v>0.40668448794000006</v>
      </c>
      <c r="I365">
        <v>4.1056405032000006E-5</v>
      </c>
      <c r="J365">
        <v>4.4839040250000007E-3</v>
      </c>
      <c r="P365" t="s">
        <v>327</v>
      </c>
      <c r="Q365" t="s">
        <v>328</v>
      </c>
      <c r="R365">
        <v>0.71793640999999997</v>
      </c>
      <c r="S365">
        <v>0.65046683000000005</v>
      </c>
      <c r="T365">
        <v>2.9459677E-2</v>
      </c>
      <c r="U365">
        <v>5.3719130000000001E-4</v>
      </c>
      <c r="V365">
        <v>3.7472709E-2</v>
      </c>
    </row>
    <row r="366" spans="1:25" x14ac:dyDescent="0.3">
      <c r="H366">
        <v>9.1911617399999993E-7</v>
      </c>
      <c r="I366">
        <v>2.1110825802E-11</v>
      </c>
      <c r="J366">
        <v>2.996450508E-8</v>
      </c>
    </row>
    <row r="367" spans="1:25" x14ac:dyDescent="0.3">
      <c r="H367">
        <v>5.2138098774000001</v>
      </c>
      <c r="I367">
        <v>1.3008549948000001E-6</v>
      </c>
      <c r="J367">
        <v>1.7499912248400001E-3</v>
      </c>
      <c r="W367" t="s">
        <v>226</v>
      </c>
      <c r="X367" t="s">
        <v>227</v>
      </c>
      <c r="Y367" t="s">
        <v>228</v>
      </c>
    </row>
    <row r="368" spans="1:25" x14ac:dyDescent="0.3">
      <c r="H368">
        <v>2.7692818883999999E-2</v>
      </c>
      <c r="I368">
        <v>1.4338790496000001E-6</v>
      </c>
      <c r="J368">
        <v>2.6886318432000002E-3</v>
      </c>
    </row>
    <row r="369" spans="1:25" x14ac:dyDescent="0.3">
      <c r="H369">
        <v>0.20899390230000001</v>
      </c>
      <c r="I369">
        <v>3.6994540170000003E-6</v>
      </c>
      <c r="J369">
        <v>0.104382024588</v>
      </c>
      <c r="W369">
        <v>0.30526370106</v>
      </c>
      <c r="X369">
        <v>2.2476103085999999E-4</v>
      </c>
      <c r="Y369">
        <v>5.6862053879999992E-2</v>
      </c>
    </row>
    <row r="374" spans="1:25" x14ac:dyDescent="0.3">
      <c r="A374" t="s">
        <v>460</v>
      </c>
    </row>
    <row r="376" spans="1:25" x14ac:dyDescent="0.3">
      <c r="A376" t="s">
        <v>192</v>
      </c>
      <c r="B376" t="s">
        <v>193</v>
      </c>
      <c r="P376" t="s">
        <v>192</v>
      </c>
      <c r="Q376" t="s">
        <v>193</v>
      </c>
    </row>
    <row r="377" spans="1:25" x14ac:dyDescent="0.3">
      <c r="A377" t="s">
        <v>194</v>
      </c>
      <c r="B377" t="s">
        <v>195</v>
      </c>
      <c r="P377" t="s">
        <v>194</v>
      </c>
      <c r="Q377" t="s">
        <v>195</v>
      </c>
    </row>
    <row r="378" spans="1:25" x14ac:dyDescent="0.3">
      <c r="A378" t="s">
        <v>196</v>
      </c>
      <c r="B378" t="s">
        <v>409</v>
      </c>
      <c r="P378" t="s">
        <v>196</v>
      </c>
      <c r="Q378" t="s">
        <v>409</v>
      </c>
    </row>
    <row r="379" spans="1:25" x14ac:dyDescent="0.3">
      <c r="A379" t="s">
        <v>197</v>
      </c>
      <c r="B379" t="s">
        <v>198</v>
      </c>
      <c r="P379" t="s">
        <v>197</v>
      </c>
      <c r="Q379" t="s">
        <v>309</v>
      </c>
    </row>
    <row r="380" spans="1:25" x14ac:dyDescent="0.3">
      <c r="A380" t="s">
        <v>199</v>
      </c>
      <c r="B380" t="s">
        <v>200</v>
      </c>
      <c r="P380" t="s">
        <v>199</v>
      </c>
      <c r="Q380" t="s">
        <v>200</v>
      </c>
    </row>
    <row r="381" spans="1:25" x14ac:dyDescent="0.3">
      <c r="A381" t="s">
        <v>201</v>
      </c>
      <c r="B381" t="s">
        <v>202</v>
      </c>
      <c r="P381" t="s">
        <v>201</v>
      </c>
      <c r="Q381" t="s">
        <v>202</v>
      </c>
    </row>
    <row r="382" spans="1:25" x14ac:dyDescent="0.3">
      <c r="A382" t="s">
        <v>203</v>
      </c>
      <c r="B382" t="s">
        <v>131</v>
      </c>
      <c r="P382" t="s">
        <v>203</v>
      </c>
      <c r="Q382" t="s">
        <v>131</v>
      </c>
    </row>
    <row r="383" spans="1:25" x14ac:dyDescent="0.3">
      <c r="A383" t="s">
        <v>204</v>
      </c>
      <c r="B383" t="s">
        <v>131</v>
      </c>
      <c r="P383" t="s">
        <v>204</v>
      </c>
      <c r="Q383" t="s">
        <v>131</v>
      </c>
    </row>
    <row r="384" spans="1:25" x14ac:dyDescent="0.3">
      <c r="A384" t="s">
        <v>205</v>
      </c>
      <c r="B384" t="s">
        <v>206</v>
      </c>
      <c r="P384" t="s">
        <v>205</v>
      </c>
      <c r="Q384" t="s">
        <v>206</v>
      </c>
    </row>
    <row r="385" spans="1:25" x14ac:dyDescent="0.3">
      <c r="A385" t="s">
        <v>207</v>
      </c>
      <c r="B385" t="s">
        <v>208</v>
      </c>
      <c r="P385" t="s">
        <v>207</v>
      </c>
      <c r="Q385" t="s">
        <v>208</v>
      </c>
    </row>
    <row r="387" spans="1:25" x14ac:dyDescent="0.3">
      <c r="A387" t="s">
        <v>206</v>
      </c>
      <c r="B387" t="s">
        <v>160</v>
      </c>
      <c r="C387" t="s">
        <v>209</v>
      </c>
      <c r="D387" t="s">
        <v>410</v>
      </c>
      <c r="E387" t="s">
        <v>461</v>
      </c>
      <c r="F387" t="s">
        <v>462</v>
      </c>
      <c r="G387" t="s">
        <v>463</v>
      </c>
      <c r="H387" t="s">
        <v>226</v>
      </c>
      <c r="I387" t="s">
        <v>227</v>
      </c>
      <c r="J387" t="s">
        <v>228</v>
      </c>
      <c r="P387" t="s">
        <v>206</v>
      </c>
      <c r="Q387" t="s">
        <v>160</v>
      </c>
      <c r="R387" t="s">
        <v>209</v>
      </c>
      <c r="S387" t="s">
        <v>410</v>
      </c>
      <c r="T387" t="s">
        <v>461</v>
      </c>
      <c r="U387" t="s">
        <v>462</v>
      </c>
      <c r="V387" t="s">
        <v>463</v>
      </c>
      <c r="W387" t="s">
        <v>226</v>
      </c>
      <c r="X387" t="s">
        <v>227</v>
      </c>
      <c r="Y387" t="s">
        <v>228</v>
      </c>
    </row>
    <row r="388" spans="1:25" x14ac:dyDescent="0.3">
      <c r="A388" t="s">
        <v>161</v>
      </c>
      <c r="B388" t="s">
        <v>210</v>
      </c>
      <c r="C388">
        <v>4.9259446999999996</v>
      </c>
      <c r="D388">
        <v>0.46563970999999998</v>
      </c>
      <c r="E388">
        <v>0.62583871000000002</v>
      </c>
      <c r="F388">
        <v>0</v>
      </c>
      <c r="G388">
        <v>3.8344662999999999</v>
      </c>
      <c r="H388">
        <f>G388*0.9011</f>
        <v>3.4552375829300002</v>
      </c>
      <c r="I388">
        <f>F388*0.9011</f>
        <v>0</v>
      </c>
      <c r="J388">
        <f>(D388+E388)/2*0.9011</f>
        <v>0.49176560213100001</v>
      </c>
      <c r="P388" t="s">
        <v>310</v>
      </c>
      <c r="Q388" t="s">
        <v>311</v>
      </c>
      <c r="R388" s="11">
        <v>9.1580553999999995E-9</v>
      </c>
      <c r="S388" s="11">
        <v>1.0204039E-10</v>
      </c>
      <c r="T388" s="11">
        <v>1.4646304000000001E-9</v>
      </c>
      <c r="U388">
        <v>0</v>
      </c>
      <c r="V388" s="11">
        <v>7.5913846000000001E-9</v>
      </c>
    </row>
    <row r="389" spans="1:25" x14ac:dyDescent="0.3">
      <c r="A389" t="s">
        <v>162</v>
      </c>
      <c r="B389" t="s">
        <v>210</v>
      </c>
      <c r="C389">
        <v>0.58510697</v>
      </c>
      <c r="D389">
        <v>3.4464508E-3</v>
      </c>
      <c r="E389">
        <v>9.3944828999999994E-2</v>
      </c>
      <c r="F389">
        <v>0</v>
      </c>
      <c r="G389">
        <v>0.48771568999999998</v>
      </c>
      <c r="H389">
        <f t="shared" ref="H389:H393" si="27">G389*0.9011</f>
        <v>0.43948060825899998</v>
      </c>
      <c r="I389">
        <f t="shared" ref="I389:I393" si="28">F389*0.9011</f>
        <v>0</v>
      </c>
      <c r="J389">
        <f t="shared" ref="J389:J393" si="29">(D389+E389)/2*0.9011</f>
        <v>4.3879641113889999E-2</v>
      </c>
      <c r="P389" t="s">
        <v>312</v>
      </c>
      <c r="Q389" t="s">
        <v>313</v>
      </c>
      <c r="R389">
        <v>0.37939240000000002</v>
      </c>
      <c r="S389">
        <v>3.5491699000000002E-2</v>
      </c>
      <c r="T389">
        <v>4.9715431999999997E-2</v>
      </c>
      <c r="U389">
        <v>0</v>
      </c>
      <c r="V389">
        <v>0.29418527</v>
      </c>
      <c r="W389">
        <f>V389*0.9011</f>
        <v>0.265090346797</v>
      </c>
      <c r="X389">
        <f>U389*0.9011</f>
        <v>0</v>
      </c>
      <c r="Y389">
        <f>(S389+T389)/2*0.9011</f>
        <v>3.8390072872049999E-2</v>
      </c>
    </row>
    <row r="390" spans="1:25" x14ac:dyDescent="0.3">
      <c r="A390" t="s">
        <v>163</v>
      </c>
      <c r="B390" t="s">
        <v>210</v>
      </c>
      <c r="C390" s="11">
        <v>1.5642905000000001E-6</v>
      </c>
      <c r="D390" s="11">
        <v>1.4234368E-8</v>
      </c>
      <c r="E390" s="11">
        <v>2.5144049000000001E-7</v>
      </c>
      <c r="F390">
        <v>0</v>
      </c>
      <c r="G390" s="11">
        <v>1.2986156E-6</v>
      </c>
      <c r="H390">
        <f t="shared" si="27"/>
        <v>1.1701825171599999E-6</v>
      </c>
      <c r="I390">
        <f t="shared" si="28"/>
        <v>0</v>
      </c>
      <c r="J390">
        <f t="shared" si="29"/>
        <v>1.1969980727190002E-7</v>
      </c>
      <c r="P390" t="s">
        <v>314</v>
      </c>
      <c r="Q390" t="s">
        <v>315</v>
      </c>
      <c r="R390">
        <v>4.3495647999999998E-2</v>
      </c>
      <c r="S390">
        <v>2.3654633E-3</v>
      </c>
      <c r="T390">
        <v>5.7798431000000003E-3</v>
      </c>
      <c r="U390">
        <v>0</v>
      </c>
      <c r="V390">
        <v>3.5350341E-2</v>
      </c>
    </row>
    <row r="391" spans="1:25" x14ac:dyDescent="0.3">
      <c r="A391" t="s">
        <v>54</v>
      </c>
      <c r="B391" t="s">
        <v>210</v>
      </c>
      <c r="C391">
        <v>9.5401518000000003</v>
      </c>
      <c r="D391">
        <v>1.3440205E-3</v>
      </c>
      <c r="E391">
        <v>1.5491959</v>
      </c>
      <c r="F391">
        <v>0</v>
      </c>
      <c r="G391">
        <v>7.9896118999999999</v>
      </c>
      <c r="H391">
        <f t="shared" si="27"/>
        <v>7.1994392830900003</v>
      </c>
      <c r="I391">
        <f t="shared" si="28"/>
        <v>0</v>
      </c>
      <c r="J391">
        <f t="shared" si="29"/>
        <v>0.69859576118127498</v>
      </c>
      <c r="P391" t="s">
        <v>316</v>
      </c>
      <c r="Q391" t="s">
        <v>317</v>
      </c>
      <c r="R391">
        <v>2.6467091000000002E-3</v>
      </c>
      <c r="S391">
        <v>2.5623368000000002E-4</v>
      </c>
      <c r="T391">
        <v>3.7486068000000002E-4</v>
      </c>
      <c r="U391">
        <v>0</v>
      </c>
      <c r="V391">
        <v>2.0156147E-3</v>
      </c>
    </row>
    <row r="392" spans="1:25" x14ac:dyDescent="0.3">
      <c r="A392" t="s">
        <v>164</v>
      </c>
      <c r="B392" t="s">
        <v>210</v>
      </c>
      <c r="C392">
        <v>3.7698309999999999E-2</v>
      </c>
      <c r="D392">
        <v>2.0410251999999999E-4</v>
      </c>
      <c r="E392">
        <v>6.0776338000000001E-3</v>
      </c>
      <c r="F392">
        <v>0</v>
      </c>
      <c r="G392">
        <v>3.1416574000000003E-2</v>
      </c>
      <c r="H392">
        <f t="shared" si="27"/>
        <v>2.8309474831400002E-2</v>
      </c>
      <c r="I392">
        <f t="shared" si="28"/>
        <v>0</v>
      </c>
      <c r="J392">
        <f t="shared" si="29"/>
        <v>2.8302362989760001E-3</v>
      </c>
      <c r="P392" t="s">
        <v>318</v>
      </c>
      <c r="Q392" t="s">
        <v>319</v>
      </c>
      <c r="R392">
        <v>5.0042594999999998E-4</v>
      </c>
      <c r="S392" s="11">
        <v>1.9226522E-5</v>
      </c>
      <c r="T392" s="11">
        <v>7.2945643000000006E-5</v>
      </c>
      <c r="U392">
        <v>0</v>
      </c>
      <c r="V392">
        <v>4.0825378E-4</v>
      </c>
    </row>
    <row r="393" spans="1:25" x14ac:dyDescent="0.3">
      <c r="A393" t="s">
        <v>165</v>
      </c>
      <c r="B393" t="s">
        <v>210</v>
      </c>
      <c r="C393">
        <v>6.9496927E-2</v>
      </c>
      <c r="D393">
        <v>5.0629154000000004E-3</v>
      </c>
      <c r="E393">
        <v>1.0851616E-2</v>
      </c>
      <c r="F393">
        <v>0</v>
      </c>
      <c r="G393">
        <v>5.3582395999999997E-2</v>
      </c>
      <c r="H393">
        <f t="shared" si="27"/>
        <v>4.8283097035599999E-2</v>
      </c>
      <c r="I393">
        <f t="shared" si="28"/>
        <v>0</v>
      </c>
      <c r="J393">
        <f t="shared" si="29"/>
        <v>7.1702921222700005E-3</v>
      </c>
      <c r="P393" t="s">
        <v>320</v>
      </c>
      <c r="Q393" t="s">
        <v>321</v>
      </c>
      <c r="R393" s="11">
        <v>1.090697E-8</v>
      </c>
      <c r="S393" s="11">
        <v>2.9956014E-10</v>
      </c>
      <c r="T393" s="11">
        <v>1.6663411E-9</v>
      </c>
      <c r="U393">
        <v>0</v>
      </c>
      <c r="V393" s="11">
        <v>8.9410683000000007E-9</v>
      </c>
    </row>
    <row r="394" spans="1:25" x14ac:dyDescent="0.3">
      <c r="P394" t="s">
        <v>322</v>
      </c>
      <c r="Q394" t="s">
        <v>321</v>
      </c>
      <c r="R394" s="11">
        <v>1.7440413E-7</v>
      </c>
      <c r="S394" s="11">
        <v>3.6049674999999998E-9</v>
      </c>
      <c r="T394" s="11">
        <v>2.7468893999999999E-8</v>
      </c>
      <c r="U394">
        <v>0</v>
      </c>
      <c r="V394" s="11">
        <v>1.4333027E-7</v>
      </c>
    </row>
    <row r="395" spans="1:25" x14ac:dyDescent="0.3">
      <c r="P395" t="s">
        <v>323</v>
      </c>
      <c r="Q395" t="s">
        <v>324</v>
      </c>
      <c r="R395">
        <v>2.9806091E-4</v>
      </c>
      <c r="S395" s="11">
        <v>1.2475335E-5</v>
      </c>
      <c r="T395" s="11">
        <v>4.6716947999999998E-5</v>
      </c>
      <c r="U395">
        <v>0</v>
      </c>
      <c r="V395">
        <v>2.3886862999999999E-4</v>
      </c>
    </row>
    <row r="396" spans="1:25" x14ac:dyDescent="0.3">
      <c r="P396" t="s">
        <v>325</v>
      </c>
      <c r="Q396" t="s">
        <v>326</v>
      </c>
      <c r="R396">
        <v>1.817496</v>
      </c>
      <c r="S396">
        <v>0.20247116000000001</v>
      </c>
      <c r="T396">
        <v>0.26698048000000002</v>
      </c>
      <c r="U396">
        <v>0</v>
      </c>
      <c r="V396">
        <v>1.3480444</v>
      </c>
    </row>
    <row r="397" spans="1:25" x14ac:dyDescent="0.3">
      <c r="P397" t="s">
        <v>327</v>
      </c>
      <c r="Q397" t="s">
        <v>328</v>
      </c>
      <c r="R397">
        <v>0.38316230000000001</v>
      </c>
      <c r="S397">
        <v>1.8783945999999999E-2</v>
      </c>
      <c r="T397">
        <v>4.0114858000000003E-2</v>
      </c>
      <c r="U397">
        <v>0</v>
      </c>
      <c r="V397">
        <v>0.32426349999999998</v>
      </c>
    </row>
    <row r="399" spans="1:25" x14ac:dyDescent="0.3">
      <c r="H399" t="s">
        <v>226</v>
      </c>
      <c r="I399" t="s">
        <v>227</v>
      </c>
      <c r="J399" t="s">
        <v>228</v>
      </c>
      <c r="W399" t="s">
        <v>226</v>
      </c>
      <c r="X399" t="s">
        <v>227</v>
      </c>
      <c r="Y399" t="s">
        <v>228</v>
      </c>
    </row>
    <row r="400" spans="1:25" x14ac:dyDescent="0.3">
      <c r="H400">
        <v>3.4552375829300002</v>
      </c>
      <c r="I400">
        <v>0</v>
      </c>
      <c r="J400">
        <v>0.49176560213100001</v>
      </c>
    </row>
    <row r="401" spans="1:25" x14ac:dyDescent="0.3">
      <c r="H401">
        <v>0.43948060825899998</v>
      </c>
      <c r="I401">
        <v>0</v>
      </c>
      <c r="J401">
        <v>4.3879641113889999E-2</v>
      </c>
      <c r="W401">
        <v>0.265090346797</v>
      </c>
      <c r="X401">
        <v>0</v>
      </c>
      <c r="Y401">
        <v>3.8390072872049999E-2</v>
      </c>
    </row>
    <row r="402" spans="1:25" x14ac:dyDescent="0.3">
      <c r="H402">
        <v>1.1701825171599999E-6</v>
      </c>
      <c r="I402">
        <v>0</v>
      </c>
      <c r="J402">
        <v>1.1969980727190002E-7</v>
      </c>
    </row>
    <row r="403" spans="1:25" x14ac:dyDescent="0.3">
      <c r="H403">
        <v>7.1994392830900003</v>
      </c>
      <c r="I403">
        <v>0</v>
      </c>
      <c r="J403">
        <v>0.69859576118127498</v>
      </c>
    </row>
    <row r="404" spans="1:25" x14ac:dyDescent="0.3">
      <c r="H404">
        <v>2.8309474831400002E-2</v>
      </c>
      <c r="I404">
        <v>0</v>
      </c>
      <c r="J404">
        <v>2.8302362989760001E-3</v>
      </c>
    </row>
    <row r="405" spans="1:25" x14ac:dyDescent="0.3">
      <c r="H405">
        <v>4.8283097035599999E-2</v>
      </c>
      <c r="I405">
        <v>0</v>
      </c>
      <c r="J405">
        <v>7.1702921222700005E-3</v>
      </c>
    </row>
    <row r="407" spans="1:25" x14ac:dyDescent="0.3">
      <c r="A407" t="s">
        <v>464</v>
      </c>
    </row>
    <row r="408" spans="1:25" x14ac:dyDescent="0.3">
      <c r="B408" s="12" t="s">
        <v>161</v>
      </c>
      <c r="C408" s="12" t="s">
        <v>162</v>
      </c>
      <c r="D408" s="12" t="s">
        <v>163</v>
      </c>
      <c r="E408" s="12" t="s">
        <v>54</v>
      </c>
      <c r="F408" s="12" t="s">
        <v>164</v>
      </c>
      <c r="G408" s="12" t="s">
        <v>165</v>
      </c>
      <c r="I408" t="s">
        <v>191</v>
      </c>
    </row>
    <row r="409" spans="1:25" x14ac:dyDescent="0.3">
      <c r="A409" s="12" t="s">
        <v>243</v>
      </c>
      <c r="B409">
        <v>99.457761000000005</v>
      </c>
      <c r="C409">
        <v>6.4329801</v>
      </c>
      <c r="D409" s="18">
        <v>5.2731255000000001E-6</v>
      </c>
      <c r="E409">
        <v>0.22323170000000001</v>
      </c>
      <c r="F409">
        <v>0.17054867000000001</v>
      </c>
      <c r="G409">
        <v>0.43448972000000002</v>
      </c>
      <c r="I409" s="11">
        <v>4.3277964999999998</v>
      </c>
    </row>
    <row r="410" spans="1:25" x14ac:dyDescent="0.3">
      <c r="A410" t="s">
        <v>226</v>
      </c>
      <c r="B410">
        <f>B409*0.9</f>
        <v>89.511984900000002</v>
      </c>
      <c r="C410">
        <f t="shared" ref="C410:I410" si="30">C409*0.9</f>
        <v>5.7896820900000003</v>
      </c>
      <c r="D410">
        <f t="shared" si="30"/>
        <v>4.7458129500000001E-6</v>
      </c>
      <c r="E410">
        <f t="shared" si="30"/>
        <v>0.20090853</v>
      </c>
      <c r="F410">
        <f t="shared" si="30"/>
        <v>0.15349380300000001</v>
      </c>
      <c r="G410">
        <f t="shared" si="30"/>
        <v>0.39104074800000005</v>
      </c>
      <c r="I410">
        <f t="shared" si="30"/>
        <v>3.8950168499999998</v>
      </c>
    </row>
    <row r="411" spans="1:25" x14ac:dyDescent="0.3">
      <c r="A411" t="s">
        <v>227</v>
      </c>
      <c r="B411">
        <f>B409*0.01</f>
        <v>0.99457761000000011</v>
      </c>
      <c r="C411">
        <f t="shared" ref="C411:G411" si="31">C409*0.01</f>
        <v>6.4329801000000006E-2</v>
      </c>
      <c r="D411">
        <f t="shared" si="31"/>
        <v>5.2731255000000003E-8</v>
      </c>
      <c r="E411">
        <f t="shared" si="31"/>
        <v>2.2323170000000002E-3</v>
      </c>
      <c r="F411">
        <f t="shared" si="31"/>
        <v>1.7054867000000002E-3</v>
      </c>
      <c r="G411">
        <f t="shared" si="31"/>
        <v>4.3448972000000004E-3</v>
      </c>
      <c r="I411">
        <f>I410*0.01</f>
        <v>3.89501685E-2</v>
      </c>
    </row>
    <row r="412" spans="1:25" x14ac:dyDescent="0.3">
      <c r="A412" t="s">
        <v>228</v>
      </c>
      <c r="B412">
        <f>B410*0.09</f>
        <v>8.0560786409999992</v>
      </c>
      <c r="C412">
        <f t="shared" ref="C412:G412" si="32">C410*0.09</f>
        <v>0.52107138809999998</v>
      </c>
      <c r="D412">
        <f t="shared" si="32"/>
        <v>4.2712316549999997E-7</v>
      </c>
      <c r="E412">
        <f t="shared" si="32"/>
        <v>1.8081767700000001E-2</v>
      </c>
      <c r="F412">
        <f t="shared" si="32"/>
        <v>1.3814442270000001E-2</v>
      </c>
      <c r="G412">
        <f t="shared" si="32"/>
        <v>3.5193667320000004E-2</v>
      </c>
      <c r="I412">
        <f>I411*0.09</f>
        <v>3.5055151650000001E-3</v>
      </c>
    </row>
    <row r="414" spans="1:25" x14ac:dyDescent="0.3">
      <c r="A414" t="s">
        <v>465</v>
      </c>
    </row>
    <row r="416" spans="1:25" x14ac:dyDescent="0.3">
      <c r="A416" t="s">
        <v>192</v>
      </c>
      <c r="B416" t="s">
        <v>193</v>
      </c>
      <c r="P416" t="s">
        <v>192</v>
      </c>
      <c r="Q416" t="s">
        <v>193</v>
      </c>
    </row>
    <row r="417" spans="1:28" x14ac:dyDescent="0.3">
      <c r="A417" t="s">
        <v>194</v>
      </c>
      <c r="B417" t="s">
        <v>195</v>
      </c>
      <c r="P417" t="s">
        <v>194</v>
      </c>
      <c r="Q417" t="s">
        <v>195</v>
      </c>
    </row>
    <row r="418" spans="1:28" x14ac:dyDescent="0.3">
      <c r="A418" t="s">
        <v>196</v>
      </c>
      <c r="B418" t="s">
        <v>466</v>
      </c>
      <c r="P418" t="s">
        <v>196</v>
      </c>
      <c r="Q418" t="s">
        <v>466</v>
      </c>
    </row>
    <row r="419" spans="1:28" x14ac:dyDescent="0.3">
      <c r="A419" t="s">
        <v>197</v>
      </c>
      <c r="B419" t="s">
        <v>198</v>
      </c>
      <c r="P419" t="s">
        <v>197</v>
      </c>
      <c r="Q419" t="s">
        <v>309</v>
      </c>
    </row>
    <row r="420" spans="1:28" x14ac:dyDescent="0.3">
      <c r="A420" t="s">
        <v>199</v>
      </c>
      <c r="B420" t="s">
        <v>200</v>
      </c>
      <c r="P420" t="s">
        <v>199</v>
      </c>
      <c r="Q420" t="s">
        <v>200</v>
      </c>
    </row>
    <row r="421" spans="1:28" x14ac:dyDescent="0.3">
      <c r="A421" t="s">
        <v>201</v>
      </c>
      <c r="B421" t="s">
        <v>202</v>
      </c>
      <c r="P421" t="s">
        <v>201</v>
      </c>
      <c r="Q421" t="s">
        <v>202</v>
      </c>
    </row>
    <row r="422" spans="1:28" x14ac:dyDescent="0.3">
      <c r="A422" t="s">
        <v>203</v>
      </c>
      <c r="B422" t="s">
        <v>131</v>
      </c>
      <c r="P422" t="s">
        <v>203</v>
      </c>
      <c r="Q422" t="s">
        <v>131</v>
      </c>
    </row>
    <row r="423" spans="1:28" x14ac:dyDescent="0.3">
      <c r="A423" t="s">
        <v>204</v>
      </c>
      <c r="B423" t="s">
        <v>131</v>
      </c>
      <c r="P423" t="s">
        <v>204</v>
      </c>
      <c r="Q423" t="s">
        <v>131</v>
      </c>
    </row>
    <row r="424" spans="1:28" x14ac:dyDescent="0.3">
      <c r="A424" t="s">
        <v>205</v>
      </c>
      <c r="B424" t="s">
        <v>206</v>
      </c>
      <c r="P424" t="s">
        <v>205</v>
      </c>
      <c r="Q424" t="s">
        <v>206</v>
      </c>
    </row>
    <row r="425" spans="1:28" x14ac:dyDescent="0.3">
      <c r="A425" t="s">
        <v>207</v>
      </c>
      <c r="B425" t="s">
        <v>208</v>
      </c>
      <c r="P425" t="s">
        <v>207</v>
      </c>
      <c r="Q425" t="s">
        <v>208</v>
      </c>
    </row>
    <row r="427" spans="1:28" x14ac:dyDescent="0.3">
      <c r="A427" t="s">
        <v>206</v>
      </c>
      <c r="B427" t="s">
        <v>160</v>
      </c>
      <c r="C427" t="s">
        <v>209</v>
      </c>
      <c r="D427" t="s">
        <v>467</v>
      </c>
      <c r="E427" t="s">
        <v>468</v>
      </c>
      <c r="F427" t="s">
        <v>469</v>
      </c>
      <c r="G427" t="s">
        <v>470</v>
      </c>
      <c r="H427" t="s">
        <v>471</v>
      </c>
      <c r="I427" t="s">
        <v>472</v>
      </c>
      <c r="J427" t="s">
        <v>473</v>
      </c>
      <c r="K427" t="s">
        <v>226</v>
      </c>
      <c r="L427" t="s">
        <v>227</v>
      </c>
      <c r="M427" t="s">
        <v>228</v>
      </c>
      <c r="P427" t="s">
        <v>206</v>
      </c>
      <c r="Q427" t="s">
        <v>160</v>
      </c>
      <c r="R427" t="s">
        <v>209</v>
      </c>
      <c r="S427" t="s">
        <v>467</v>
      </c>
      <c r="T427" t="s">
        <v>468</v>
      </c>
      <c r="U427" t="s">
        <v>469</v>
      </c>
      <c r="V427" t="s">
        <v>470</v>
      </c>
      <c r="W427" t="s">
        <v>471</v>
      </c>
      <c r="X427" t="s">
        <v>472</v>
      </c>
      <c r="Y427" t="s">
        <v>473</v>
      </c>
      <c r="Z427" t="s">
        <v>226</v>
      </c>
      <c r="AA427" t="s">
        <v>227</v>
      </c>
      <c r="AB427" t="s">
        <v>228</v>
      </c>
    </row>
    <row r="428" spans="1:28" x14ac:dyDescent="0.3">
      <c r="A428" t="s">
        <v>161</v>
      </c>
      <c r="B428" t="s">
        <v>210</v>
      </c>
      <c r="C428">
        <v>21.191745000000001</v>
      </c>
      <c r="D428">
        <v>13.241552</v>
      </c>
      <c r="E428">
        <v>9.2769204999999993E-2</v>
      </c>
      <c r="F428">
        <v>0.57975683</v>
      </c>
      <c r="G428">
        <v>0.37819675000000003</v>
      </c>
      <c r="H428">
        <v>0.12443932000000001</v>
      </c>
      <c r="I428">
        <v>2.1638896999999999</v>
      </c>
      <c r="J428">
        <v>4.6111405999999997</v>
      </c>
      <c r="K428">
        <f>D428+G428</f>
        <v>13.619748750000001</v>
      </c>
      <c r="L428">
        <f>E428+H428</f>
        <v>0.21720852499999999</v>
      </c>
      <c r="M428">
        <f>F428+I428+J428</f>
        <v>7.3547871300000001</v>
      </c>
      <c r="P428" t="s">
        <v>310</v>
      </c>
      <c r="Q428" t="s">
        <v>311</v>
      </c>
      <c r="R428" s="11">
        <v>4.8548834E-8</v>
      </c>
      <c r="S428" s="11">
        <v>1.8819665999999999E-8</v>
      </c>
      <c r="T428" s="11">
        <v>7.6401989000000004E-10</v>
      </c>
      <c r="U428" s="11">
        <v>3.7837972E-9</v>
      </c>
      <c r="V428" s="11">
        <v>2.7063655999999999E-9</v>
      </c>
      <c r="W428" s="11">
        <v>1.3972220000000001E-9</v>
      </c>
      <c r="X428" s="11">
        <v>7.8434212999999998E-9</v>
      </c>
      <c r="Y428" s="11">
        <v>1.3234341000000001E-8</v>
      </c>
    </row>
    <row r="429" spans="1:28" x14ac:dyDescent="0.3">
      <c r="A429" t="s">
        <v>162</v>
      </c>
      <c r="B429" t="s">
        <v>210</v>
      </c>
      <c r="C429">
        <v>1.7650413</v>
      </c>
      <c r="D429">
        <v>0.42851738</v>
      </c>
      <c r="E429">
        <v>1.5226389999999999E-2</v>
      </c>
      <c r="F429">
        <v>0.16296394</v>
      </c>
      <c r="G429">
        <v>4.1159947000000002E-2</v>
      </c>
      <c r="H429">
        <v>1.0020471E-2</v>
      </c>
      <c r="I429">
        <v>0.56542718999999997</v>
      </c>
      <c r="J429">
        <v>0.54172595000000001</v>
      </c>
      <c r="K429">
        <f t="shared" ref="K429:K433" si="33">D429+G429</f>
        <v>0.46967732699999998</v>
      </c>
      <c r="L429">
        <f t="shared" ref="L429:L433" si="34">E429+H429</f>
        <v>2.5246860999999999E-2</v>
      </c>
      <c r="M429">
        <f t="shared" ref="M429:M433" si="35">F429+I429+J429</f>
        <v>1.2701170799999999</v>
      </c>
      <c r="P429" t="s">
        <v>312</v>
      </c>
      <c r="Q429" t="s">
        <v>313</v>
      </c>
      <c r="R429">
        <v>1.5001229</v>
      </c>
      <c r="S429">
        <v>0.92346605000000004</v>
      </c>
      <c r="T429">
        <v>6.7591978E-3</v>
      </c>
      <c r="U429">
        <v>6.0520325999999999E-2</v>
      </c>
      <c r="V429">
        <v>3.1595747E-2</v>
      </c>
      <c r="W429">
        <v>8.3402062999999999E-3</v>
      </c>
      <c r="X429">
        <v>0.14873136000000001</v>
      </c>
      <c r="Y429">
        <v>0.32071002999999998</v>
      </c>
      <c r="Z429">
        <f>S429+V429</f>
        <v>0.95506179700000005</v>
      </c>
      <c r="AA429">
        <f t="shared" ref="AA429" si="36">T429+W429</f>
        <v>1.50994041E-2</v>
      </c>
      <c r="AB429">
        <f>U429+X429+Y429</f>
        <v>0.52996171599999997</v>
      </c>
    </row>
    <row r="430" spans="1:28" x14ac:dyDescent="0.3">
      <c r="A430" t="s">
        <v>163</v>
      </c>
      <c r="B430" t="s">
        <v>210</v>
      </c>
      <c r="C430" s="11">
        <v>1.0308600999999999E-5</v>
      </c>
      <c r="D430" s="11">
        <v>4.3556519000000001E-6</v>
      </c>
      <c r="E430" s="11">
        <v>1.3765916E-7</v>
      </c>
      <c r="F430" s="11">
        <v>3.3630179999999998E-7</v>
      </c>
      <c r="G430" s="11">
        <v>1.1649064999999999E-6</v>
      </c>
      <c r="H430" s="11">
        <v>2.9839553999999999E-7</v>
      </c>
      <c r="I430" s="11">
        <v>1.5921644E-6</v>
      </c>
      <c r="J430" s="11">
        <v>2.4235219999999999E-6</v>
      </c>
      <c r="K430">
        <f t="shared" si="33"/>
        <v>5.5205584E-6</v>
      </c>
      <c r="L430">
        <f t="shared" si="34"/>
        <v>4.3605469999999999E-7</v>
      </c>
      <c r="M430">
        <f t="shared" si="35"/>
        <v>4.3519882000000004E-6</v>
      </c>
      <c r="P430" t="s">
        <v>314</v>
      </c>
      <c r="Q430" t="s">
        <v>315</v>
      </c>
      <c r="R430">
        <v>7.2508337000000006E-2</v>
      </c>
      <c r="S430">
        <v>4.8619101999999997E-2</v>
      </c>
      <c r="T430">
        <v>9.7397211000000003E-4</v>
      </c>
      <c r="U430">
        <v>1.7492412E-3</v>
      </c>
      <c r="V430">
        <v>3.4981494E-3</v>
      </c>
      <c r="W430">
        <v>1.434425E-3</v>
      </c>
      <c r="X430">
        <v>5.3459032999999996E-3</v>
      </c>
      <c r="Y430">
        <v>1.0887544000000001E-2</v>
      </c>
    </row>
    <row r="431" spans="1:28" x14ac:dyDescent="0.3">
      <c r="A431" t="s">
        <v>54</v>
      </c>
      <c r="B431" t="s">
        <v>210</v>
      </c>
      <c r="C431">
        <v>9.3238637999999999E-2</v>
      </c>
      <c r="D431">
        <v>6.4696007999999999E-2</v>
      </c>
      <c r="E431">
        <v>2.8458364000000003E-4</v>
      </c>
      <c r="F431">
        <v>1.5898489999999999E-3</v>
      </c>
      <c r="G431">
        <v>8.4002590000000002E-3</v>
      </c>
      <c r="H431">
        <v>2.4110085E-4</v>
      </c>
      <c r="I431">
        <v>8.0288232000000001E-3</v>
      </c>
      <c r="J431">
        <v>9.9980151000000003E-3</v>
      </c>
      <c r="K431">
        <f t="shared" si="33"/>
        <v>7.3096266999999993E-2</v>
      </c>
      <c r="L431">
        <f t="shared" si="34"/>
        <v>5.2568449E-4</v>
      </c>
      <c r="M431">
        <f t="shared" si="35"/>
        <v>1.9616687300000001E-2</v>
      </c>
      <c r="P431" t="s">
        <v>316</v>
      </c>
      <c r="Q431" t="s">
        <v>317</v>
      </c>
      <c r="R431">
        <v>5.5427460000000003E-3</v>
      </c>
      <c r="S431">
        <v>3.5560515999999999E-3</v>
      </c>
      <c r="T431" s="11">
        <v>4.6915117999999997E-5</v>
      </c>
      <c r="U431">
        <v>1.7555791000000001E-4</v>
      </c>
      <c r="V431">
        <v>1.6709571999999999E-4</v>
      </c>
      <c r="W431" s="11">
        <v>5.3864979000000003E-5</v>
      </c>
      <c r="X431">
        <v>5.8705389000000005E-4</v>
      </c>
      <c r="Y431">
        <v>9.5620676999999999E-4</v>
      </c>
    </row>
    <row r="432" spans="1:28" x14ac:dyDescent="0.3">
      <c r="A432" t="s">
        <v>164</v>
      </c>
      <c r="B432" t="s">
        <v>210</v>
      </c>
      <c r="C432">
        <v>0.11413719</v>
      </c>
      <c r="D432">
        <v>2.7527088000000002E-2</v>
      </c>
      <c r="E432">
        <v>9.7712156E-4</v>
      </c>
      <c r="F432">
        <v>1.0589968E-2</v>
      </c>
      <c r="G432">
        <v>2.5285857000000001E-3</v>
      </c>
      <c r="H432">
        <v>6.3335910000000004E-4</v>
      </c>
      <c r="I432">
        <v>3.6725945000000003E-2</v>
      </c>
      <c r="J432">
        <v>3.5155119999999998E-2</v>
      </c>
      <c r="K432">
        <f t="shared" si="33"/>
        <v>3.00556737E-2</v>
      </c>
      <c r="L432">
        <f t="shared" si="34"/>
        <v>1.61048066E-3</v>
      </c>
      <c r="M432">
        <f t="shared" si="35"/>
        <v>8.2471032999999999E-2</v>
      </c>
      <c r="P432" t="s">
        <v>318</v>
      </c>
      <c r="Q432" t="s">
        <v>319</v>
      </c>
      <c r="R432">
        <v>4.3829059999999998E-3</v>
      </c>
      <c r="S432">
        <v>3.1665128000000001E-3</v>
      </c>
      <c r="T432" s="11">
        <v>1.2669212999999999E-5</v>
      </c>
      <c r="U432" s="11">
        <v>8.5984561000000003E-5</v>
      </c>
      <c r="V432" s="11">
        <v>7.8321369E-5</v>
      </c>
      <c r="W432" s="11">
        <v>1.2035243000000001E-5</v>
      </c>
      <c r="X432">
        <v>3.3489623E-4</v>
      </c>
      <c r="Y432">
        <v>6.9248656000000001E-4</v>
      </c>
    </row>
    <row r="433" spans="1:28" x14ac:dyDescent="0.3">
      <c r="A433" t="s">
        <v>165</v>
      </c>
      <c r="B433" t="s">
        <v>210</v>
      </c>
      <c r="C433">
        <v>0.24440740999999999</v>
      </c>
      <c r="D433">
        <v>0.12274670999999999</v>
      </c>
      <c r="E433">
        <v>1.4249947E-3</v>
      </c>
      <c r="F433">
        <v>1.7186486000000001E-2</v>
      </c>
      <c r="G433">
        <v>5.9280475999999999E-3</v>
      </c>
      <c r="H433">
        <v>1.022947E-3</v>
      </c>
      <c r="I433">
        <v>4.6858129999999998E-2</v>
      </c>
      <c r="J433">
        <v>4.9240101000000001E-2</v>
      </c>
      <c r="K433">
        <f t="shared" si="33"/>
        <v>0.12867475759999999</v>
      </c>
      <c r="L433">
        <f t="shared" si="34"/>
        <v>2.4479417000000002E-3</v>
      </c>
      <c r="M433">
        <f t="shared" si="35"/>
        <v>0.11328471700000001</v>
      </c>
      <c r="P433" t="s">
        <v>320</v>
      </c>
      <c r="Q433" t="s">
        <v>321</v>
      </c>
      <c r="R433" s="11">
        <v>2.4702632E-7</v>
      </c>
      <c r="S433" s="11">
        <v>4.5753296000000001E-8</v>
      </c>
      <c r="T433" s="11">
        <v>6.4892305000000001E-10</v>
      </c>
      <c r="U433" s="11">
        <v>1.5356501E-9</v>
      </c>
      <c r="V433" s="11">
        <v>3.0526833000000001E-9</v>
      </c>
      <c r="W433" s="11">
        <v>6.2210552999999998E-10</v>
      </c>
      <c r="X433" s="11">
        <v>6.1212353000000004E-9</v>
      </c>
      <c r="Y433" s="11">
        <v>1.8929243E-7</v>
      </c>
    </row>
    <row r="434" spans="1:28" x14ac:dyDescent="0.3">
      <c r="P434" t="s">
        <v>322</v>
      </c>
      <c r="Q434" t="s">
        <v>321</v>
      </c>
      <c r="R434" s="11">
        <v>3.1903252E-7</v>
      </c>
      <c r="S434" s="11">
        <v>2.1324417999999999E-7</v>
      </c>
      <c r="T434" s="11">
        <v>1.2417344E-9</v>
      </c>
      <c r="U434" s="11">
        <v>5.1729842000000002E-9</v>
      </c>
      <c r="V434" s="11">
        <v>1.6992725E-8</v>
      </c>
      <c r="W434" s="11">
        <v>1.4960208E-9</v>
      </c>
      <c r="X434" s="11">
        <v>1.9958352999999999E-8</v>
      </c>
      <c r="Y434" s="11">
        <v>6.0926520000000006E-8</v>
      </c>
    </row>
    <row r="435" spans="1:28" x14ac:dyDescent="0.3">
      <c r="K435" t="s">
        <v>226</v>
      </c>
      <c r="L435" t="s">
        <v>227</v>
      </c>
      <c r="M435" t="s">
        <v>228</v>
      </c>
      <c r="P435" t="s">
        <v>323</v>
      </c>
      <c r="Q435" t="s">
        <v>324</v>
      </c>
      <c r="R435">
        <v>1.4555722000000001E-3</v>
      </c>
      <c r="S435">
        <v>1.2163644999999999E-3</v>
      </c>
      <c r="T435" s="11">
        <v>3.4039658E-6</v>
      </c>
      <c r="U435" s="11">
        <v>1.1761072E-5</v>
      </c>
      <c r="V435" s="11">
        <v>2.0258971000000001E-5</v>
      </c>
      <c r="W435" s="11">
        <v>3.8851880000000002E-6</v>
      </c>
      <c r="X435" s="11">
        <v>3.6595269E-5</v>
      </c>
      <c r="Y435">
        <v>1.6330323000000001E-4</v>
      </c>
    </row>
    <row r="436" spans="1:28" x14ac:dyDescent="0.3">
      <c r="K436">
        <v>13.619748750000001</v>
      </c>
      <c r="L436">
        <v>0.21720852499999999</v>
      </c>
      <c r="M436">
        <v>7.3547871300000001</v>
      </c>
      <c r="P436" t="s">
        <v>325</v>
      </c>
      <c r="Q436" t="s">
        <v>326</v>
      </c>
      <c r="R436">
        <v>8.5585650999999991</v>
      </c>
      <c r="S436">
        <v>4.1656867999999996</v>
      </c>
      <c r="T436">
        <v>2.7234306999999999E-2</v>
      </c>
      <c r="U436">
        <v>0.12036729</v>
      </c>
      <c r="V436">
        <v>0.37986772000000002</v>
      </c>
      <c r="W436">
        <v>3.3395350999999997E-2</v>
      </c>
      <c r="X436">
        <v>0.46445452999999998</v>
      </c>
      <c r="Y436">
        <v>3.3675590999999998</v>
      </c>
    </row>
    <row r="437" spans="1:28" x14ac:dyDescent="0.3">
      <c r="K437">
        <v>0.46967732699999998</v>
      </c>
      <c r="L437">
        <v>2.5246860999999999E-2</v>
      </c>
      <c r="M437">
        <v>1.2701170799999999</v>
      </c>
      <c r="P437" t="s">
        <v>327</v>
      </c>
      <c r="Q437" t="s">
        <v>328</v>
      </c>
      <c r="R437">
        <v>1.2200489999999999</v>
      </c>
      <c r="S437">
        <v>0.41572624000000002</v>
      </c>
      <c r="T437">
        <v>1.0355197E-2</v>
      </c>
      <c r="U437">
        <v>5.6931209000000003E-2</v>
      </c>
      <c r="V437">
        <v>4.6854238999999999E-2</v>
      </c>
      <c r="W437">
        <v>1.5741207E-2</v>
      </c>
      <c r="X437">
        <v>0.20236156999999999</v>
      </c>
      <c r="Y437">
        <v>0.47207930999999997</v>
      </c>
    </row>
    <row r="438" spans="1:28" x14ac:dyDescent="0.3">
      <c r="K438">
        <v>5.5205584E-6</v>
      </c>
      <c r="L438">
        <v>4.3605469999999999E-7</v>
      </c>
      <c r="M438">
        <v>4.3519882000000004E-6</v>
      </c>
    </row>
    <row r="439" spans="1:28" x14ac:dyDescent="0.3">
      <c r="K439">
        <v>7.3096266999999993E-2</v>
      </c>
      <c r="L439">
        <v>5.2568449E-4</v>
      </c>
      <c r="M439">
        <v>1.9616687300000001E-2</v>
      </c>
      <c r="Z439" t="s">
        <v>226</v>
      </c>
      <c r="AA439" t="s">
        <v>227</v>
      </c>
      <c r="AB439" t="s">
        <v>228</v>
      </c>
    </row>
    <row r="440" spans="1:28" x14ac:dyDescent="0.3">
      <c r="K440">
        <v>3.00556737E-2</v>
      </c>
      <c r="L440">
        <v>1.61048066E-3</v>
      </c>
      <c r="M440">
        <v>8.2471032999999999E-2</v>
      </c>
    </row>
    <row r="441" spans="1:28" x14ac:dyDescent="0.3">
      <c r="K441">
        <v>0.12867475759999999</v>
      </c>
      <c r="L441">
        <v>2.4479417000000002E-3</v>
      </c>
      <c r="M441">
        <v>0.11328471700000001</v>
      </c>
      <c r="Z441">
        <v>0.95506179700000005</v>
      </c>
      <c r="AA441">
        <v>1.50994041E-2</v>
      </c>
      <c r="AB441">
        <v>0.52996171599999997</v>
      </c>
    </row>
    <row r="443" spans="1:28" x14ac:dyDescent="0.3">
      <c r="A443" t="s">
        <v>474</v>
      </c>
    </row>
    <row r="445" spans="1:28" x14ac:dyDescent="0.3">
      <c r="P445" t="s">
        <v>192</v>
      </c>
      <c r="Q445" t="s">
        <v>193</v>
      </c>
    </row>
    <row r="446" spans="1:28" x14ac:dyDescent="0.3">
      <c r="A446" t="s">
        <v>192</v>
      </c>
      <c r="B446" t="s">
        <v>193</v>
      </c>
      <c r="P446" t="s">
        <v>194</v>
      </c>
      <c r="Q446" t="s">
        <v>195</v>
      </c>
    </row>
    <row r="447" spans="1:28" x14ac:dyDescent="0.3">
      <c r="A447" t="s">
        <v>194</v>
      </c>
      <c r="B447" t="s">
        <v>195</v>
      </c>
      <c r="P447" t="s">
        <v>196</v>
      </c>
      <c r="Q447" t="s">
        <v>376</v>
      </c>
    </row>
    <row r="448" spans="1:28" x14ac:dyDescent="0.3">
      <c r="A448" t="s">
        <v>196</v>
      </c>
      <c r="B448" t="s">
        <v>376</v>
      </c>
      <c r="P448" t="s">
        <v>197</v>
      </c>
      <c r="Q448" t="s">
        <v>309</v>
      </c>
    </row>
    <row r="449" spans="1:21" x14ac:dyDescent="0.3">
      <c r="A449" t="s">
        <v>197</v>
      </c>
      <c r="B449" t="s">
        <v>198</v>
      </c>
      <c r="P449" t="s">
        <v>199</v>
      </c>
      <c r="Q449" t="s">
        <v>200</v>
      </c>
    </row>
    <row r="450" spans="1:21" x14ac:dyDescent="0.3">
      <c r="A450" t="s">
        <v>199</v>
      </c>
      <c r="B450" t="s">
        <v>200</v>
      </c>
      <c r="P450" t="s">
        <v>201</v>
      </c>
      <c r="Q450" t="s">
        <v>202</v>
      </c>
    </row>
    <row r="451" spans="1:21" x14ac:dyDescent="0.3">
      <c r="A451" t="s">
        <v>201</v>
      </c>
      <c r="B451" t="s">
        <v>202</v>
      </c>
      <c r="P451" t="s">
        <v>203</v>
      </c>
      <c r="Q451" t="s">
        <v>131</v>
      </c>
    </row>
    <row r="452" spans="1:21" x14ac:dyDescent="0.3">
      <c r="A452" t="s">
        <v>203</v>
      </c>
      <c r="B452" t="s">
        <v>131</v>
      </c>
      <c r="P452" t="s">
        <v>204</v>
      </c>
      <c r="Q452" t="s">
        <v>131</v>
      </c>
    </row>
    <row r="453" spans="1:21" x14ac:dyDescent="0.3">
      <c r="A453" t="s">
        <v>204</v>
      </c>
      <c r="B453" t="s">
        <v>131</v>
      </c>
      <c r="P453" t="s">
        <v>205</v>
      </c>
      <c r="Q453" t="s">
        <v>206</v>
      </c>
    </row>
    <row r="454" spans="1:21" x14ac:dyDescent="0.3">
      <c r="A454" t="s">
        <v>205</v>
      </c>
      <c r="B454" t="s">
        <v>206</v>
      </c>
      <c r="P454" t="s">
        <v>207</v>
      </c>
      <c r="Q454" t="s">
        <v>208</v>
      </c>
    </row>
    <row r="455" spans="1:21" x14ac:dyDescent="0.3">
      <c r="A455" t="s">
        <v>207</v>
      </c>
      <c r="B455" t="s">
        <v>208</v>
      </c>
    </row>
    <row r="456" spans="1:21" x14ac:dyDescent="0.3">
      <c r="P456" t="s">
        <v>206</v>
      </c>
      <c r="Q456" t="s">
        <v>160</v>
      </c>
      <c r="R456" t="s">
        <v>209</v>
      </c>
      <c r="S456" t="s">
        <v>475</v>
      </c>
      <c r="T456" t="s">
        <v>476</v>
      </c>
      <c r="U456" t="s">
        <v>477</v>
      </c>
    </row>
    <row r="457" spans="1:21" x14ac:dyDescent="0.3">
      <c r="A457" t="s">
        <v>206</v>
      </c>
      <c r="B457" t="s">
        <v>160</v>
      </c>
      <c r="C457" t="s">
        <v>209</v>
      </c>
      <c r="D457" t="s">
        <v>475</v>
      </c>
      <c r="E457" t="s">
        <v>476</v>
      </c>
      <c r="F457" t="s">
        <v>477</v>
      </c>
      <c r="P457" t="s">
        <v>310</v>
      </c>
      <c r="Q457" t="s">
        <v>311</v>
      </c>
      <c r="R457" s="11">
        <v>4.9242601999999998E-8</v>
      </c>
      <c r="S457" s="11">
        <v>1.0994446999999999E-8</v>
      </c>
      <c r="T457" s="11">
        <v>6.3707972000000003E-10</v>
      </c>
      <c r="U457" s="11">
        <v>3.7611074999999999E-8</v>
      </c>
    </row>
    <row r="458" spans="1:21" x14ac:dyDescent="0.3">
      <c r="A458" t="s">
        <v>161</v>
      </c>
      <c r="B458" t="s">
        <v>210</v>
      </c>
      <c r="C458">
        <v>15.484953000000001</v>
      </c>
      <c r="D458">
        <v>1.7333992</v>
      </c>
      <c r="E458">
        <v>4.9570462000000003E-2</v>
      </c>
      <c r="F458">
        <v>13.701983</v>
      </c>
      <c r="P458" t="s">
        <v>312</v>
      </c>
      <c r="Q458" t="s">
        <v>313</v>
      </c>
      <c r="R458" s="5">
        <v>1.220011</v>
      </c>
      <c r="S458" s="5">
        <v>0.16758212</v>
      </c>
      <c r="T458" s="5">
        <v>3.1673003000000002E-3</v>
      </c>
      <c r="U458" s="5">
        <v>1.0492615999999999</v>
      </c>
    </row>
    <row r="459" spans="1:21" x14ac:dyDescent="0.3">
      <c r="A459" t="s">
        <v>162</v>
      </c>
      <c r="B459" t="s">
        <v>210</v>
      </c>
      <c r="C459">
        <v>4.2183644999999999</v>
      </c>
      <c r="D459">
        <v>0.41757628000000002</v>
      </c>
      <c r="E459">
        <v>1.6549304999999999E-3</v>
      </c>
      <c r="F459">
        <v>3.7991332999999998</v>
      </c>
      <c r="P459" t="s">
        <v>314</v>
      </c>
      <c r="Q459" t="s">
        <v>315</v>
      </c>
      <c r="R459">
        <v>4.2807625000000002E-2</v>
      </c>
      <c r="S459">
        <v>7.1031582999999997E-3</v>
      </c>
      <c r="T459">
        <v>6.1972907000000001E-4</v>
      </c>
      <c r="U459">
        <v>3.5084737999999997E-2</v>
      </c>
    </row>
    <row r="460" spans="1:21" x14ac:dyDescent="0.3">
      <c r="A460" t="s">
        <v>163</v>
      </c>
      <c r="B460" t="s">
        <v>210</v>
      </c>
      <c r="C460" s="11">
        <v>2.5820229999999999E-5</v>
      </c>
      <c r="D460" s="11">
        <v>8.4831065999999995E-6</v>
      </c>
      <c r="E460" s="11">
        <v>1.4187792E-7</v>
      </c>
      <c r="F460" s="11">
        <v>1.7195245000000001E-5</v>
      </c>
      <c r="P460" t="s">
        <v>316</v>
      </c>
      <c r="Q460" t="s">
        <v>317</v>
      </c>
      <c r="R460">
        <v>4.6677044000000001E-3</v>
      </c>
      <c r="S460">
        <v>7.4788844000000002E-4</v>
      </c>
      <c r="T460" s="11">
        <v>2.1365814999999999E-5</v>
      </c>
      <c r="U460">
        <v>3.8984501E-3</v>
      </c>
    </row>
    <row r="461" spans="1:21" x14ac:dyDescent="0.3">
      <c r="A461" t="s">
        <v>54</v>
      </c>
      <c r="B461" t="s">
        <v>210</v>
      </c>
      <c r="C461">
        <v>0.59511550000000002</v>
      </c>
      <c r="D461">
        <v>0.5219819</v>
      </c>
      <c r="E461" s="11">
        <v>6.2581584E-5</v>
      </c>
      <c r="F461">
        <v>7.307102E-2</v>
      </c>
      <c r="P461" t="s">
        <v>318</v>
      </c>
      <c r="Q461" t="s">
        <v>319</v>
      </c>
      <c r="R461">
        <v>2.5688945000000001E-3</v>
      </c>
      <c r="S461">
        <v>5.3548956999999999E-4</v>
      </c>
      <c r="T461" s="11">
        <v>3.7041942000000002E-6</v>
      </c>
      <c r="U461">
        <v>2.0297007E-3</v>
      </c>
    </row>
    <row r="462" spans="1:21" x14ac:dyDescent="0.3">
      <c r="A462" t="s">
        <v>164</v>
      </c>
      <c r="B462" t="s">
        <v>210</v>
      </c>
      <c r="C462">
        <v>0.25011476999999999</v>
      </c>
      <c r="D462">
        <v>4.1718861000000001E-3</v>
      </c>
      <c r="E462">
        <v>1.0043101E-4</v>
      </c>
      <c r="F462">
        <v>0.24584244999999999</v>
      </c>
      <c r="P462" t="s">
        <v>320</v>
      </c>
      <c r="Q462" t="s">
        <v>321</v>
      </c>
      <c r="R462" s="11">
        <v>8.1227617999999995E-8</v>
      </c>
      <c r="S462" s="11">
        <v>4.4070186000000003E-8</v>
      </c>
      <c r="T462" s="11">
        <v>1.8713740000000001E-10</v>
      </c>
      <c r="U462" s="11">
        <v>3.6970294999999998E-8</v>
      </c>
    </row>
    <row r="463" spans="1:21" x14ac:dyDescent="0.3">
      <c r="A463" t="s">
        <v>165</v>
      </c>
      <c r="B463" t="s">
        <v>210</v>
      </c>
      <c r="C463">
        <v>0.71705196000000004</v>
      </c>
      <c r="D463">
        <v>0.42754344</v>
      </c>
      <c r="E463">
        <v>2.0447128999999999E-4</v>
      </c>
      <c r="F463">
        <v>0.28930403999999998</v>
      </c>
      <c r="P463" t="s">
        <v>322</v>
      </c>
      <c r="Q463" t="s">
        <v>321</v>
      </c>
      <c r="R463" s="11">
        <v>1.7205232999999999E-7</v>
      </c>
      <c r="S463" s="11">
        <v>4.9342165000000002E-8</v>
      </c>
      <c r="T463" s="11">
        <v>5.4412588999999995E-10</v>
      </c>
      <c r="U463" s="11">
        <v>1.2216604E-7</v>
      </c>
    </row>
    <row r="464" spans="1:21" x14ac:dyDescent="0.3">
      <c r="P464" t="s">
        <v>323</v>
      </c>
      <c r="Q464" t="s">
        <v>324</v>
      </c>
      <c r="R464">
        <v>3.5617781999999998E-4</v>
      </c>
      <c r="S464">
        <v>1.2329193999999999E-4</v>
      </c>
      <c r="T464" s="11">
        <v>1.5031191000000001E-6</v>
      </c>
      <c r="U464">
        <v>2.3138276E-4</v>
      </c>
    </row>
    <row r="465" spans="1:21" x14ac:dyDescent="0.3">
      <c r="P465" t="s">
        <v>325</v>
      </c>
      <c r="Q465" t="s">
        <v>326</v>
      </c>
      <c r="R465">
        <v>4.8435525999999998</v>
      </c>
      <c r="S465">
        <v>1.9471594999999999</v>
      </c>
      <c r="T465">
        <v>1.2260292000000001E-2</v>
      </c>
      <c r="U465">
        <v>2.8841329</v>
      </c>
    </row>
    <row r="466" spans="1:21" x14ac:dyDescent="0.3">
      <c r="P466" t="s">
        <v>327</v>
      </c>
      <c r="Q466" t="s">
        <v>328</v>
      </c>
      <c r="R466">
        <v>1.5279248000000001</v>
      </c>
      <c r="S466">
        <v>0.16015857999999999</v>
      </c>
      <c r="T466">
        <v>6.6915934000000002E-3</v>
      </c>
      <c r="U466">
        <v>1.3610746</v>
      </c>
    </row>
    <row r="468" spans="1:21" x14ac:dyDescent="0.3">
      <c r="A468" t="s">
        <v>478</v>
      </c>
    </row>
    <row r="470" spans="1:21" x14ac:dyDescent="0.3">
      <c r="A470" t="s">
        <v>192</v>
      </c>
      <c r="B470" t="s">
        <v>193</v>
      </c>
      <c r="P470" t="s">
        <v>192</v>
      </c>
      <c r="Q470" t="s">
        <v>193</v>
      </c>
    </row>
    <row r="471" spans="1:21" x14ac:dyDescent="0.3">
      <c r="A471" t="s">
        <v>194</v>
      </c>
      <c r="B471" t="s">
        <v>195</v>
      </c>
      <c r="P471" t="s">
        <v>194</v>
      </c>
      <c r="Q471" t="s">
        <v>195</v>
      </c>
    </row>
    <row r="472" spans="1:21" x14ac:dyDescent="0.3">
      <c r="A472" t="s">
        <v>196</v>
      </c>
      <c r="B472" t="s">
        <v>381</v>
      </c>
      <c r="P472" t="s">
        <v>196</v>
      </c>
      <c r="Q472" t="s">
        <v>381</v>
      </c>
    </row>
    <row r="473" spans="1:21" x14ac:dyDescent="0.3">
      <c r="A473" t="s">
        <v>197</v>
      </c>
      <c r="B473" t="s">
        <v>198</v>
      </c>
      <c r="P473" t="s">
        <v>197</v>
      </c>
      <c r="Q473" t="s">
        <v>309</v>
      </c>
    </row>
    <row r="474" spans="1:21" x14ac:dyDescent="0.3">
      <c r="A474" t="s">
        <v>199</v>
      </c>
      <c r="B474" t="s">
        <v>200</v>
      </c>
      <c r="P474" t="s">
        <v>199</v>
      </c>
      <c r="Q474" t="s">
        <v>200</v>
      </c>
    </row>
    <row r="475" spans="1:21" x14ac:dyDescent="0.3">
      <c r="A475" t="s">
        <v>201</v>
      </c>
      <c r="B475" t="s">
        <v>202</v>
      </c>
      <c r="P475" t="s">
        <v>201</v>
      </c>
      <c r="Q475" t="s">
        <v>202</v>
      </c>
    </row>
    <row r="476" spans="1:21" x14ac:dyDescent="0.3">
      <c r="A476" t="s">
        <v>203</v>
      </c>
      <c r="B476" t="s">
        <v>131</v>
      </c>
      <c r="P476" t="s">
        <v>203</v>
      </c>
      <c r="Q476" t="s">
        <v>131</v>
      </c>
    </row>
    <row r="477" spans="1:21" x14ac:dyDescent="0.3">
      <c r="A477" t="s">
        <v>204</v>
      </c>
      <c r="B477" t="s">
        <v>131</v>
      </c>
      <c r="P477" t="s">
        <v>204</v>
      </c>
      <c r="Q477" t="s">
        <v>131</v>
      </c>
    </row>
    <row r="478" spans="1:21" x14ac:dyDescent="0.3">
      <c r="A478" t="s">
        <v>205</v>
      </c>
      <c r="B478" t="s">
        <v>206</v>
      </c>
      <c r="P478" t="s">
        <v>205</v>
      </c>
      <c r="Q478" t="s">
        <v>206</v>
      </c>
    </row>
    <row r="479" spans="1:21" x14ac:dyDescent="0.3">
      <c r="A479" t="s">
        <v>207</v>
      </c>
      <c r="B479" t="s">
        <v>208</v>
      </c>
      <c r="P479" t="s">
        <v>207</v>
      </c>
      <c r="Q479" t="s">
        <v>208</v>
      </c>
    </row>
    <row r="481" spans="1:21" x14ac:dyDescent="0.3">
      <c r="A481" t="s">
        <v>206</v>
      </c>
      <c r="B481" t="s">
        <v>160</v>
      </c>
      <c r="C481" t="s">
        <v>209</v>
      </c>
      <c r="D481" t="s">
        <v>382</v>
      </c>
      <c r="E481" t="s">
        <v>383</v>
      </c>
      <c r="F481" t="s">
        <v>384</v>
      </c>
      <c r="P481" t="s">
        <v>206</v>
      </c>
      <c r="Q481" t="s">
        <v>160</v>
      </c>
      <c r="R481" t="s">
        <v>209</v>
      </c>
      <c r="S481" t="s">
        <v>382</v>
      </c>
      <c r="T481" t="s">
        <v>383</v>
      </c>
      <c r="U481" t="s">
        <v>384</v>
      </c>
    </row>
    <row r="482" spans="1:21" x14ac:dyDescent="0.3">
      <c r="A482" t="s">
        <v>161</v>
      </c>
      <c r="B482" t="s">
        <v>210</v>
      </c>
      <c r="C482">
        <v>740.75175999999999</v>
      </c>
      <c r="D482">
        <v>686.92494999999997</v>
      </c>
      <c r="E482">
        <v>3.1414542000000001</v>
      </c>
      <c r="F482">
        <v>50.685355000000001</v>
      </c>
      <c r="P482" t="s">
        <v>310</v>
      </c>
      <c r="Q482" t="s">
        <v>311</v>
      </c>
      <c r="R482" s="11">
        <v>4.0647535999999998E-6</v>
      </c>
      <c r="S482" s="11">
        <v>3.8658304999999996E-6</v>
      </c>
      <c r="T482" s="11">
        <v>4.0839984000000002E-8</v>
      </c>
      <c r="U482" s="11">
        <v>1.5808317999999999E-7</v>
      </c>
    </row>
    <row r="483" spans="1:21" x14ac:dyDescent="0.3">
      <c r="A483" t="s">
        <v>162</v>
      </c>
      <c r="B483" t="s">
        <v>210</v>
      </c>
      <c r="C483">
        <v>141.43806000000001</v>
      </c>
      <c r="D483">
        <v>123.18292</v>
      </c>
      <c r="E483">
        <v>9.8843123000000005E-2</v>
      </c>
      <c r="F483">
        <v>18.156296000000001</v>
      </c>
      <c r="P483" t="s">
        <v>312</v>
      </c>
      <c r="Q483" t="s">
        <v>313</v>
      </c>
      <c r="R483">
        <v>62.744805999999997</v>
      </c>
      <c r="S483">
        <v>58.541719000000001</v>
      </c>
      <c r="T483">
        <v>0.20158429</v>
      </c>
      <c r="U483">
        <v>4.0015035000000001</v>
      </c>
    </row>
    <row r="484" spans="1:21" x14ac:dyDescent="0.3">
      <c r="A484" t="s">
        <v>163</v>
      </c>
      <c r="B484" t="s">
        <v>210</v>
      </c>
      <c r="C484">
        <v>1.7735464999999999E-3</v>
      </c>
      <c r="D484">
        <v>1.7477653E-3</v>
      </c>
      <c r="E484" s="11">
        <v>8.5939992999999998E-6</v>
      </c>
      <c r="F484" s="11">
        <v>1.7187245E-5</v>
      </c>
      <c r="P484" t="s">
        <v>314</v>
      </c>
      <c r="Q484" t="s">
        <v>315</v>
      </c>
      <c r="R484">
        <v>4.4580421000000001</v>
      </c>
      <c r="S484">
        <v>4.2622344999999999</v>
      </c>
      <c r="T484">
        <v>4.0474072E-2</v>
      </c>
      <c r="U484">
        <v>0.15533348999999999</v>
      </c>
    </row>
    <row r="485" spans="1:21" x14ac:dyDescent="0.3">
      <c r="A485" t="s">
        <v>54</v>
      </c>
      <c r="B485" t="s">
        <v>210</v>
      </c>
      <c r="C485">
        <v>7.9985866999999997</v>
      </c>
      <c r="D485">
        <v>7.8083559999999999</v>
      </c>
      <c r="E485">
        <v>3.4018360000000001E-3</v>
      </c>
      <c r="F485">
        <v>0.18682889</v>
      </c>
      <c r="P485" t="s">
        <v>316</v>
      </c>
      <c r="Q485" t="s">
        <v>317</v>
      </c>
      <c r="R485">
        <v>0.40163542000000002</v>
      </c>
      <c r="S485">
        <v>0.38257088</v>
      </c>
      <c r="T485">
        <v>1.3796714E-3</v>
      </c>
      <c r="U485">
        <v>1.7684862999999999E-2</v>
      </c>
    </row>
    <row r="486" spans="1:21" x14ac:dyDescent="0.3">
      <c r="A486" t="s">
        <v>164</v>
      </c>
      <c r="B486" t="s">
        <v>210</v>
      </c>
      <c r="C486">
        <v>7.0853057000000002</v>
      </c>
      <c r="D486">
        <v>5.9155189999999997</v>
      </c>
      <c r="E486">
        <v>6.102695E-3</v>
      </c>
      <c r="F486">
        <v>1.1636839999999999</v>
      </c>
      <c r="P486" t="s">
        <v>318</v>
      </c>
      <c r="Q486" t="s">
        <v>319</v>
      </c>
      <c r="R486">
        <v>0.13376081000000001</v>
      </c>
      <c r="S486">
        <v>0.12298199999999999</v>
      </c>
      <c r="T486">
        <v>2.2380107E-4</v>
      </c>
      <c r="U486">
        <v>1.0555004E-2</v>
      </c>
    </row>
    <row r="487" spans="1:21" x14ac:dyDescent="0.3">
      <c r="A487" t="s">
        <v>165</v>
      </c>
      <c r="B487" t="s">
        <v>210</v>
      </c>
      <c r="C487">
        <v>25.250102999999999</v>
      </c>
      <c r="D487">
        <v>23.670826000000002</v>
      </c>
      <c r="E487">
        <v>1.1362106E-2</v>
      </c>
      <c r="F487">
        <v>1.5679148000000001</v>
      </c>
      <c r="P487" t="s">
        <v>320</v>
      </c>
      <c r="Q487" t="s">
        <v>321</v>
      </c>
      <c r="R487" s="11">
        <v>5.7056307E-6</v>
      </c>
      <c r="S487" s="11">
        <v>5.4643377000000003E-6</v>
      </c>
      <c r="T487" s="11">
        <v>1.0464426E-8</v>
      </c>
      <c r="U487" s="11">
        <v>2.3082857000000001E-7</v>
      </c>
    </row>
    <row r="488" spans="1:21" x14ac:dyDescent="0.3">
      <c r="P488" t="s">
        <v>322</v>
      </c>
      <c r="Q488" t="s">
        <v>321</v>
      </c>
      <c r="R488" s="11">
        <v>1.291366E-5</v>
      </c>
      <c r="S488" s="11">
        <v>1.2054014999999999E-5</v>
      </c>
      <c r="T488" s="11">
        <v>2.8583183000000001E-8</v>
      </c>
      <c r="U488" s="11">
        <v>8.3106164999999998E-7</v>
      </c>
    </row>
    <row r="489" spans="1:21" x14ac:dyDescent="0.3">
      <c r="P489" t="s">
        <v>323</v>
      </c>
      <c r="Q489" t="s">
        <v>324</v>
      </c>
      <c r="R489">
        <v>3.3254858999999998E-2</v>
      </c>
      <c r="S489">
        <v>3.2039168E-2</v>
      </c>
      <c r="T489" s="11">
        <v>9.8361516999999997E-5</v>
      </c>
      <c r="U489">
        <v>1.1173303E-3</v>
      </c>
    </row>
    <row r="490" spans="1:21" x14ac:dyDescent="0.3">
      <c r="P490" t="s">
        <v>325</v>
      </c>
      <c r="Q490" t="s">
        <v>326</v>
      </c>
      <c r="R490">
        <v>345.28937999999999</v>
      </c>
      <c r="S490">
        <v>324.34062</v>
      </c>
      <c r="T490">
        <v>0.62979925999999997</v>
      </c>
      <c r="U490">
        <v>20.318957999999999</v>
      </c>
    </row>
    <row r="491" spans="1:21" x14ac:dyDescent="0.3">
      <c r="P491" t="s">
        <v>327</v>
      </c>
      <c r="Q491" t="s">
        <v>328</v>
      </c>
      <c r="R491">
        <v>82.251047999999997</v>
      </c>
      <c r="S491">
        <v>77.503129000000001</v>
      </c>
      <c r="T491">
        <v>0.42640713000000002</v>
      </c>
      <c r="U491">
        <v>4.3215114999999997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07D5-7F7F-4765-A277-03E72E7707E7}">
  <dimension ref="A1:AZ66"/>
  <sheetViews>
    <sheetView workbookViewId="0">
      <selection activeCell="A8" sqref="A8"/>
    </sheetView>
  </sheetViews>
  <sheetFormatPr defaultRowHeight="14.4" x14ac:dyDescent="0.3"/>
  <cols>
    <col min="1" max="1" width="16.33203125" customWidth="1"/>
    <col min="2" max="2" width="22" customWidth="1"/>
    <col min="3" max="3" width="20.88671875" customWidth="1"/>
  </cols>
  <sheetData>
    <row r="1" spans="1:3" x14ac:dyDescent="0.3">
      <c r="A1" t="s">
        <v>12</v>
      </c>
      <c r="B1" t="s">
        <v>191</v>
      </c>
      <c r="C1" t="s">
        <v>52</v>
      </c>
    </row>
    <row r="2" spans="1:3" x14ac:dyDescent="0.3">
      <c r="A2" t="s">
        <v>15</v>
      </c>
      <c r="B2">
        <v>0.66008999999999995</v>
      </c>
      <c r="C2" t="s">
        <v>108</v>
      </c>
    </row>
    <row r="3" spans="1:3" x14ac:dyDescent="0.3">
      <c r="A3" t="s">
        <v>41</v>
      </c>
      <c r="B3">
        <v>0.79574999999999996</v>
      </c>
    </row>
    <row r="4" spans="1:3" x14ac:dyDescent="0.3">
      <c r="A4" t="s">
        <v>65</v>
      </c>
      <c r="B4">
        <v>3.4126099999999999</v>
      </c>
    </row>
    <row r="5" spans="1:3" x14ac:dyDescent="0.3">
      <c r="A5" t="s">
        <v>19</v>
      </c>
      <c r="B5">
        <v>0.68398000000000003</v>
      </c>
    </row>
    <row r="6" spans="1:3" x14ac:dyDescent="0.3">
      <c r="A6" t="s">
        <v>67</v>
      </c>
      <c r="B6">
        <v>0.68398000000000003</v>
      </c>
    </row>
    <row r="7" spans="1:3" x14ac:dyDescent="0.3">
      <c r="A7" t="s">
        <v>104</v>
      </c>
      <c r="B7">
        <v>0.68398000000000003</v>
      </c>
    </row>
    <row r="8" spans="1:3" x14ac:dyDescent="0.3">
      <c r="A8" t="s">
        <v>23</v>
      </c>
      <c r="B8">
        <v>0.68398000000000003</v>
      </c>
    </row>
    <row r="9" spans="1:3" x14ac:dyDescent="0.3">
      <c r="A9" t="s">
        <v>25</v>
      </c>
      <c r="B9">
        <v>0.68398000000000003</v>
      </c>
    </row>
    <row r="10" spans="1:3" x14ac:dyDescent="0.3">
      <c r="A10" t="s">
        <v>69</v>
      </c>
      <c r="B10">
        <v>0.68398000000000003</v>
      </c>
    </row>
    <row r="11" spans="1:3" x14ac:dyDescent="0.3">
      <c r="A11" t="s">
        <v>20</v>
      </c>
      <c r="B11">
        <v>0.68398000000000003</v>
      </c>
    </row>
    <row r="12" spans="1:3" x14ac:dyDescent="0.3">
      <c r="A12" t="s">
        <v>32</v>
      </c>
      <c r="B12">
        <v>0.33229999999999998</v>
      </c>
    </row>
    <row r="13" spans="1:3" x14ac:dyDescent="0.3">
      <c r="A13" t="s">
        <v>36</v>
      </c>
      <c r="B13" s="4">
        <f>0.095746154*3.6</f>
        <v>0.3446861544</v>
      </c>
    </row>
    <row r="14" spans="1:3" x14ac:dyDescent="0.3">
      <c r="A14" t="s">
        <v>71</v>
      </c>
      <c r="B14" s="4">
        <f>0.16616938*3.6</f>
        <v>0.59820976800000003</v>
      </c>
    </row>
    <row r="15" spans="1:3" x14ac:dyDescent="0.3">
      <c r="A15" t="s">
        <v>34</v>
      </c>
      <c r="B15">
        <v>0.33229999999999998</v>
      </c>
    </row>
    <row r="16" spans="1:3" x14ac:dyDescent="0.3">
      <c r="A16" t="s">
        <v>31</v>
      </c>
      <c r="B16">
        <v>0.33229999999999998</v>
      </c>
    </row>
    <row r="17" spans="1:2" x14ac:dyDescent="0.3">
      <c r="A17" t="s">
        <v>33</v>
      </c>
      <c r="B17">
        <v>0.33229999999999998</v>
      </c>
    </row>
    <row r="18" spans="1:2" x14ac:dyDescent="0.3">
      <c r="A18" t="s">
        <v>35</v>
      </c>
      <c r="B18">
        <v>0.33229999999999998</v>
      </c>
    </row>
    <row r="19" spans="1:2" x14ac:dyDescent="0.3">
      <c r="A19" t="s">
        <v>29</v>
      </c>
      <c r="B19">
        <v>0.75127999999999995</v>
      </c>
    </row>
    <row r="20" spans="1:2" x14ac:dyDescent="0.3">
      <c r="A20" t="s">
        <v>105</v>
      </c>
      <c r="B20">
        <v>0.75127999999999995</v>
      </c>
    </row>
    <row r="21" spans="1:2" x14ac:dyDescent="0.3">
      <c r="A21" t="s">
        <v>24</v>
      </c>
      <c r="B21">
        <v>0.75127999999999995</v>
      </c>
    </row>
    <row r="22" spans="1:2" x14ac:dyDescent="0.3">
      <c r="A22" t="s">
        <v>28</v>
      </c>
      <c r="B22">
        <v>0.75127999999999995</v>
      </c>
    </row>
    <row r="23" spans="1:2" x14ac:dyDescent="0.3">
      <c r="A23" t="s">
        <v>30</v>
      </c>
      <c r="B23">
        <v>0.75127999999999995</v>
      </c>
    </row>
    <row r="24" spans="1:2" x14ac:dyDescent="0.3">
      <c r="A24" t="s">
        <v>26</v>
      </c>
      <c r="B24">
        <v>0.75127999999999995</v>
      </c>
    </row>
    <row r="25" spans="1:2" x14ac:dyDescent="0.3">
      <c r="A25" t="s">
        <v>106</v>
      </c>
      <c r="B25">
        <v>0.75127999999999995</v>
      </c>
    </row>
    <row r="26" spans="1:2" x14ac:dyDescent="0.3">
      <c r="A26" t="s">
        <v>27</v>
      </c>
      <c r="B26">
        <v>0.75127999999999995</v>
      </c>
    </row>
    <row r="27" spans="1:2" x14ac:dyDescent="0.3">
      <c r="A27" t="s">
        <v>77</v>
      </c>
      <c r="B27">
        <v>0.75127999999999995</v>
      </c>
    </row>
    <row r="28" spans="1:2" x14ac:dyDescent="0.3">
      <c r="A28" t="s">
        <v>78</v>
      </c>
      <c r="B28">
        <v>0.75127999999999995</v>
      </c>
    </row>
    <row r="29" spans="1:2" x14ac:dyDescent="0.3">
      <c r="A29" t="s">
        <v>45</v>
      </c>
      <c r="B29">
        <v>0.75127999999999995</v>
      </c>
    </row>
    <row r="30" spans="1:2" x14ac:dyDescent="0.3">
      <c r="A30" t="s">
        <v>80</v>
      </c>
      <c r="B30">
        <v>0.69233999999999996</v>
      </c>
    </row>
    <row r="31" spans="1:2" x14ac:dyDescent="0.3">
      <c r="A31" t="s">
        <v>37</v>
      </c>
      <c r="B31" s="4">
        <f>0.19688207*3.6</f>
        <v>0.70877545200000003</v>
      </c>
    </row>
    <row r="32" spans="1:2" x14ac:dyDescent="0.3">
      <c r="A32" t="s">
        <v>38</v>
      </c>
      <c r="B32">
        <v>0.69233999999999996</v>
      </c>
    </row>
    <row r="33" spans="1:2" x14ac:dyDescent="0.3">
      <c r="A33" t="s">
        <v>42</v>
      </c>
      <c r="B33">
        <v>0.69233999999999996</v>
      </c>
    </row>
    <row r="34" spans="1:2" x14ac:dyDescent="0.3">
      <c r="A34" t="s">
        <v>43</v>
      </c>
      <c r="B34">
        <v>0.69233999999999996</v>
      </c>
    </row>
    <row r="35" spans="1:2" x14ac:dyDescent="0.3">
      <c r="A35" t="s">
        <v>40</v>
      </c>
      <c r="B35" s="4">
        <f>0.22254466*3.6</f>
        <v>0.80116077600000002</v>
      </c>
    </row>
    <row r="36" spans="1:2" x14ac:dyDescent="0.3">
      <c r="A36" t="s">
        <v>21</v>
      </c>
      <c r="B36">
        <v>0.69233999999999996</v>
      </c>
    </row>
    <row r="37" spans="1:2" x14ac:dyDescent="0.3">
      <c r="A37" t="s">
        <v>39</v>
      </c>
      <c r="B37">
        <v>0.76687000000000005</v>
      </c>
    </row>
    <row r="38" spans="1:2" x14ac:dyDescent="0.3">
      <c r="A38" t="s">
        <v>22</v>
      </c>
      <c r="B38">
        <v>0.76687000000000005</v>
      </c>
    </row>
    <row r="39" spans="1:2" x14ac:dyDescent="0.3">
      <c r="A39" t="s">
        <v>46</v>
      </c>
      <c r="B39">
        <v>0.72648999999999997</v>
      </c>
    </row>
    <row r="40" spans="1:2" x14ac:dyDescent="0.3">
      <c r="A40" t="s">
        <v>83</v>
      </c>
      <c r="B40">
        <v>0.76687000000000005</v>
      </c>
    </row>
    <row r="41" spans="1:2" x14ac:dyDescent="0.3">
      <c r="A41" t="s">
        <v>44</v>
      </c>
      <c r="B41">
        <v>0.76687000000000005</v>
      </c>
    </row>
    <row r="42" spans="1:2" x14ac:dyDescent="0.3">
      <c r="A42" t="s">
        <v>84</v>
      </c>
      <c r="B42">
        <v>0.59518000000000004</v>
      </c>
    </row>
    <row r="43" spans="1:2" x14ac:dyDescent="0.3">
      <c r="A43" t="s">
        <v>17</v>
      </c>
      <c r="B43" s="4">
        <f>0.038799757*3.6</f>
        <v>0.1396791252</v>
      </c>
    </row>
    <row r="44" spans="1:2" x14ac:dyDescent="0.3">
      <c r="A44" t="s">
        <v>13</v>
      </c>
      <c r="B44">
        <v>0.59518000000000004</v>
      </c>
    </row>
    <row r="45" spans="1:2" x14ac:dyDescent="0.3">
      <c r="A45" t="s">
        <v>14</v>
      </c>
      <c r="B45">
        <v>0.59518000000000004</v>
      </c>
    </row>
    <row r="46" spans="1:2" x14ac:dyDescent="0.3">
      <c r="A46" t="s">
        <v>107</v>
      </c>
      <c r="B46" s="4">
        <f>0.1249151*3.6</f>
        <v>0.44969436000000002</v>
      </c>
    </row>
    <row r="47" spans="1:2" x14ac:dyDescent="0.3">
      <c r="A47" t="s">
        <v>89</v>
      </c>
      <c r="B47">
        <v>0.59518000000000004</v>
      </c>
    </row>
    <row r="48" spans="1:2" x14ac:dyDescent="0.3">
      <c r="A48" t="s">
        <v>90</v>
      </c>
      <c r="B48">
        <v>0.59518000000000004</v>
      </c>
    </row>
    <row r="49" spans="1:52" x14ac:dyDescent="0.3">
      <c r="A49" t="s">
        <v>91</v>
      </c>
      <c r="B49">
        <v>0.59518000000000004</v>
      </c>
    </row>
    <row r="50" spans="1:52" x14ac:dyDescent="0.3">
      <c r="A50" t="s">
        <v>92</v>
      </c>
      <c r="B50">
        <v>0.59518000000000004</v>
      </c>
    </row>
    <row r="51" spans="1:52" x14ac:dyDescent="0.3">
      <c r="A51" t="s">
        <v>16</v>
      </c>
      <c r="B51">
        <v>0.59518000000000004</v>
      </c>
    </row>
    <row r="52" spans="1:52" x14ac:dyDescent="0.3">
      <c r="A52" t="s">
        <v>18</v>
      </c>
      <c r="B52" s="4">
        <f>0.060393839*3.6</f>
        <v>0.21741782039999999</v>
      </c>
    </row>
    <row r="56" spans="1:52" x14ac:dyDescent="0.3">
      <c r="A56" t="s">
        <v>61</v>
      </c>
      <c r="B56" t="s">
        <v>103</v>
      </c>
      <c r="C56" t="s">
        <v>15</v>
      </c>
      <c r="D56" t="s">
        <v>41</v>
      </c>
      <c r="E56" t="s">
        <v>65</v>
      </c>
      <c r="F56" t="s">
        <v>19</v>
      </c>
      <c r="G56" t="s">
        <v>67</v>
      </c>
      <c r="H56" t="s">
        <v>68</v>
      </c>
      <c r="I56" t="s">
        <v>23</v>
      </c>
      <c r="J56" t="s">
        <v>25</v>
      </c>
      <c r="K56" t="s">
        <v>69</v>
      </c>
      <c r="L56" t="s">
        <v>20</v>
      </c>
      <c r="M56" t="s">
        <v>32</v>
      </c>
      <c r="N56" t="s">
        <v>36</v>
      </c>
      <c r="O56" t="s">
        <v>71</v>
      </c>
      <c r="P56" t="s">
        <v>34</v>
      </c>
      <c r="Q56" t="s">
        <v>31</v>
      </c>
      <c r="R56" t="s">
        <v>33</v>
      </c>
      <c r="S56" t="s">
        <v>35</v>
      </c>
      <c r="T56" t="s">
        <v>29</v>
      </c>
      <c r="U56" t="s">
        <v>73</v>
      </c>
      <c r="V56" t="s">
        <v>24</v>
      </c>
      <c r="W56" t="s">
        <v>28</v>
      </c>
      <c r="X56" t="s">
        <v>74</v>
      </c>
      <c r="Y56" t="s">
        <v>26</v>
      </c>
      <c r="Z56" t="s">
        <v>75</v>
      </c>
      <c r="AA56" t="s">
        <v>76</v>
      </c>
      <c r="AB56" t="s">
        <v>77</v>
      </c>
      <c r="AC56" t="s">
        <v>78</v>
      </c>
      <c r="AD56" t="s">
        <v>45</v>
      </c>
      <c r="AE56" t="s">
        <v>80</v>
      </c>
      <c r="AF56" t="s">
        <v>37</v>
      </c>
      <c r="AG56" t="s">
        <v>38</v>
      </c>
      <c r="AH56" t="s">
        <v>81</v>
      </c>
      <c r="AI56" t="s">
        <v>82</v>
      </c>
      <c r="AJ56" t="s">
        <v>40</v>
      </c>
      <c r="AK56" t="s">
        <v>21</v>
      </c>
      <c r="AL56" t="s">
        <v>39</v>
      </c>
      <c r="AM56" t="s">
        <v>22</v>
      </c>
      <c r="AN56" t="s">
        <v>46</v>
      </c>
      <c r="AO56" t="s">
        <v>83</v>
      </c>
      <c r="AP56" t="s">
        <v>44</v>
      </c>
      <c r="AQ56" t="s">
        <v>84</v>
      </c>
      <c r="AR56" t="s">
        <v>17</v>
      </c>
      <c r="AS56" t="s">
        <v>13</v>
      </c>
      <c r="AT56" t="s">
        <v>14</v>
      </c>
      <c r="AU56" t="s">
        <v>88</v>
      </c>
      <c r="AV56" t="s">
        <v>89</v>
      </c>
      <c r="AW56" t="s">
        <v>90</v>
      </c>
      <c r="AX56" t="s">
        <v>91</v>
      </c>
      <c r="AY56" t="s">
        <v>92</v>
      </c>
      <c r="AZ56" t="s">
        <v>16</v>
      </c>
    </row>
    <row r="57" spans="1:52" x14ac:dyDescent="0.3">
      <c r="A57" t="s">
        <v>62</v>
      </c>
      <c r="B57">
        <v>0.66008999999999995</v>
      </c>
      <c r="C57" s="4" t="s">
        <v>93</v>
      </c>
    </row>
    <row r="58" spans="1:52" x14ac:dyDescent="0.3">
      <c r="A58" t="s">
        <v>63</v>
      </c>
      <c r="B58">
        <v>0.79574999999999996</v>
      </c>
      <c r="D58" s="4" t="s">
        <v>94</v>
      </c>
    </row>
    <row r="59" spans="1:52" x14ac:dyDescent="0.3">
      <c r="A59" t="s">
        <v>64</v>
      </c>
      <c r="B59">
        <v>3.4126099999999999</v>
      </c>
      <c r="E59" s="4" t="s">
        <v>95</v>
      </c>
    </row>
    <row r="60" spans="1:52" x14ac:dyDescent="0.3">
      <c r="A60" t="s">
        <v>66</v>
      </c>
      <c r="B60">
        <v>0.68398000000000003</v>
      </c>
      <c r="F60" s="4" t="s">
        <v>96</v>
      </c>
      <c r="G60" s="4" t="s">
        <v>96</v>
      </c>
      <c r="H60" s="4" t="s">
        <v>96</v>
      </c>
      <c r="I60" s="7"/>
      <c r="J60" s="4" t="s">
        <v>96</v>
      </c>
      <c r="K60" s="4" t="s">
        <v>96</v>
      </c>
      <c r="L60" s="6"/>
    </row>
    <row r="61" spans="1:52" x14ac:dyDescent="0.3">
      <c r="A61" t="s">
        <v>70</v>
      </c>
      <c r="B61">
        <v>0.33229999999999998</v>
      </c>
      <c r="M61" s="4" t="s">
        <v>97</v>
      </c>
      <c r="N61" s="4" t="s">
        <v>97</v>
      </c>
      <c r="O61" s="4" t="s">
        <v>97</v>
      </c>
      <c r="P61" s="4" t="s">
        <v>97</v>
      </c>
      <c r="Q61" s="4" t="s">
        <v>97</v>
      </c>
      <c r="R61" s="4" t="s">
        <v>97</v>
      </c>
      <c r="S61" s="4" t="s">
        <v>97</v>
      </c>
    </row>
    <row r="62" spans="1:52" x14ac:dyDescent="0.3">
      <c r="A62" t="s">
        <v>72</v>
      </c>
      <c r="B62">
        <v>0.75127999999999995</v>
      </c>
      <c r="J62" s="5"/>
      <c r="L62" s="4"/>
      <c r="T62" s="4" t="s">
        <v>98</v>
      </c>
      <c r="U62" s="4" t="s">
        <v>98</v>
      </c>
      <c r="V62" s="4" t="s">
        <v>98</v>
      </c>
      <c r="W62" s="4" t="s">
        <v>98</v>
      </c>
      <c r="X62" s="4" t="s">
        <v>98</v>
      </c>
      <c r="Y62" s="4" t="s">
        <v>98</v>
      </c>
      <c r="Z62" s="4" t="s">
        <v>98</v>
      </c>
      <c r="AA62" s="7"/>
      <c r="AB62" s="7"/>
      <c r="AC62" s="7"/>
      <c r="AD62" s="7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52" x14ac:dyDescent="0.3">
      <c r="A63" t="s">
        <v>79</v>
      </c>
      <c r="B63">
        <v>0.69233999999999996</v>
      </c>
      <c r="D63" s="5"/>
      <c r="I63" s="5"/>
      <c r="AB63" s="5"/>
      <c r="AC63" s="5"/>
      <c r="AD63" s="5"/>
      <c r="AE63" s="4" t="s">
        <v>99</v>
      </c>
      <c r="AF63" s="4" t="s">
        <v>99</v>
      </c>
      <c r="AG63" s="4" t="s">
        <v>99</v>
      </c>
      <c r="AH63" s="4" t="s">
        <v>99</v>
      </c>
      <c r="AI63" s="4" t="s">
        <v>99</v>
      </c>
      <c r="AJ63" s="5"/>
      <c r="AK63" s="7"/>
      <c r="AL63" s="5"/>
      <c r="AM63" s="5"/>
      <c r="AN63" s="5"/>
    </row>
    <row r="64" spans="1:52" x14ac:dyDescent="0.3">
      <c r="A64" t="s">
        <v>86</v>
      </c>
      <c r="B64">
        <v>0.76687000000000005</v>
      </c>
      <c r="AJ64" s="7"/>
      <c r="AL64" s="7"/>
      <c r="AM64" s="7"/>
      <c r="AN64" s="5"/>
      <c r="AO64" s="4" t="s">
        <v>100</v>
      </c>
      <c r="AP64" s="4" t="s">
        <v>100</v>
      </c>
      <c r="AQ64" s="5"/>
    </row>
    <row r="65" spans="1:52" x14ac:dyDescent="0.3">
      <c r="A65" t="s">
        <v>85</v>
      </c>
      <c r="B65">
        <v>0.72648999999999997</v>
      </c>
      <c r="AN65" s="4" t="s">
        <v>101</v>
      </c>
    </row>
    <row r="66" spans="1:52" x14ac:dyDescent="0.3">
      <c r="A66" t="s">
        <v>87</v>
      </c>
      <c r="B66">
        <v>0.59518000000000004</v>
      </c>
      <c r="G66" s="5"/>
      <c r="AN66" s="5"/>
      <c r="AQ66" s="4" t="s">
        <v>102</v>
      </c>
      <c r="AR66" s="4" t="s">
        <v>102</v>
      </c>
      <c r="AS66" s="4" t="s">
        <v>102</v>
      </c>
      <c r="AT66" s="4" t="s">
        <v>102</v>
      </c>
      <c r="AU66" s="4" t="s">
        <v>102</v>
      </c>
      <c r="AV66" s="4" t="s">
        <v>102</v>
      </c>
      <c r="AW66" s="4" t="s">
        <v>102</v>
      </c>
      <c r="AX66" s="4" t="s">
        <v>102</v>
      </c>
      <c r="AY66" s="4" t="s">
        <v>102</v>
      </c>
      <c r="AZ66" s="4" t="s">
        <v>102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2147-8C3F-4830-9EFD-ACC945933456}">
  <dimension ref="A1:BA183"/>
  <sheetViews>
    <sheetView zoomScale="87" zoomScaleNormal="87" workbookViewId="0">
      <selection activeCell="A8" sqref="A8"/>
    </sheetView>
  </sheetViews>
  <sheetFormatPr defaultRowHeight="14.4" x14ac:dyDescent="0.3"/>
  <cols>
    <col min="1" max="2" width="16.33203125" customWidth="1"/>
    <col min="3" max="3" width="22" customWidth="1"/>
    <col min="4" max="4" width="20.88671875" customWidth="1"/>
    <col min="11" max="11" width="12" bestFit="1" customWidth="1"/>
    <col min="12" max="12" width="19.33203125" customWidth="1"/>
    <col min="14" max="14" width="11" bestFit="1" customWidth="1"/>
  </cols>
  <sheetData>
    <row r="1" spans="1:26" x14ac:dyDescent="0.3">
      <c r="A1" t="s">
        <v>12</v>
      </c>
      <c r="B1" t="s">
        <v>161</v>
      </c>
      <c r="C1" t="s">
        <v>162</v>
      </c>
      <c r="D1" t="s">
        <v>163</v>
      </c>
      <c r="E1" t="s">
        <v>164</v>
      </c>
      <c r="F1" t="s">
        <v>54</v>
      </c>
      <c r="G1" t="s">
        <v>165</v>
      </c>
      <c r="H1" t="s">
        <v>52</v>
      </c>
    </row>
    <row r="2" spans="1:26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108</v>
      </c>
      <c r="L2" t="s">
        <v>192</v>
      </c>
      <c r="M2" t="s">
        <v>193</v>
      </c>
      <c r="T2" t="s">
        <v>192</v>
      </c>
      <c r="U2" t="s">
        <v>193</v>
      </c>
    </row>
    <row r="3" spans="1:26" x14ac:dyDescent="0.3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L3" t="s">
        <v>194</v>
      </c>
      <c r="M3" t="s">
        <v>195</v>
      </c>
      <c r="T3" t="s">
        <v>194</v>
      </c>
      <c r="U3" t="s">
        <v>195</v>
      </c>
    </row>
    <row r="4" spans="1:26" x14ac:dyDescent="0.3">
      <c r="A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L4" t="s">
        <v>196</v>
      </c>
      <c r="M4" t="s">
        <v>344</v>
      </c>
      <c r="T4" t="s">
        <v>196</v>
      </c>
      <c r="U4" t="s">
        <v>344</v>
      </c>
    </row>
    <row r="5" spans="1:2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L5" t="s">
        <v>197</v>
      </c>
      <c r="M5" t="s">
        <v>198</v>
      </c>
      <c r="T5" t="s">
        <v>197</v>
      </c>
      <c r="U5" t="s">
        <v>309</v>
      </c>
    </row>
    <row r="6" spans="1:26" x14ac:dyDescent="0.3">
      <c r="A6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L6" t="s">
        <v>199</v>
      </c>
      <c r="M6" t="s">
        <v>200</v>
      </c>
      <c r="T6" t="s">
        <v>199</v>
      </c>
      <c r="U6" t="s">
        <v>200</v>
      </c>
    </row>
    <row r="7" spans="1:26" x14ac:dyDescent="0.3">
      <c r="A7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L7" t="s">
        <v>201</v>
      </c>
      <c r="M7" t="s">
        <v>202</v>
      </c>
      <c r="T7" t="s">
        <v>201</v>
      </c>
      <c r="U7" t="s">
        <v>202</v>
      </c>
    </row>
    <row r="8" spans="1:26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L8" t="s">
        <v>203</v>
      </c>
      <c r="M8" t="s">
        <v>131</v>
      </c>
      <c r="T8" t="s">
        <v>203</v>
      </c>
      <c r="U8" t="s">
        <v>131</v>
      </c>
    </row>
    <row r="9" spans="1:26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L9" t="s">
        <v>204</v>
      </c>
      <c r="M9" t="s">
        <v>131</v>
      </c>
      <c r="T9" t="s">
        <v>204</v>
      </c>
      <c r="U9" t="s">
        <v>131</v>
      </c>
    </row>
    <row r="10" spans="1:26" x14ac:dyDescent="0.3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L10" t="s">
        <v>205</v>
      </c>
      <c r="M10" t="s">
        <v>206</v>
      </c>
      <c r="T10" t="s">
        <v>205</v>
      </c>
      <c r="U10" t="s">
        <v>206</v>
      </c>
    </row>
    <row r="11" spans="1:26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L11" t="s">
        <v>207</v>
      </c>
      <c r="M11" t="s">
        <v>208</v>
      </c>
      <c r="T11" t="s">
        <v>207</v>
      </c>
      <c r="U11" t="s">
        <v>208</v>
      </c>
    </row>
    <row r="12" spans="1:26" x14ac:dyDescent="0.3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6" x14ac:dyDescent="0.3">
      <c r="A13" t="s">
        <v>36</v>
      </c>
      <c r="B13">
        <v>4.6331046000000002</v>
      </c>
      <c r="C13">
        <v>0.66795497999999998</v>
      </c>
      <c r="D13">
        <v>2.2626910440000001E-6</v>
      </c>
      <c r="E13">
        <v>0.38436184800000001</v>
      </c>
      <c r="F13">
        <v>2.92866822</v>
      </c>
      <c r="G13">
        <v>1.0913242320000001</v>
      </c>
      <c r="L13" t="s">
        <v>206</v>
      </c>
      <c r="M13" t="s">
        <v>160</v>
      </c>
      <c r="N13" t="s">
        <v>209</v>
      </c>
      <c r="O13" t="s">
        <v>345</v>
      </c>
      <c r="P13" t="s">
        <v>346</v>
      </c>
      <c r="Q13" t="s">
        <v>347</v>
      </c>
      <c r="R13" t="s">
        <v>348</v>
      </c>
      <c r="T13" t="s">
        <v>206</v>
      </c>
      <c r="U13" t="s">
        <v>160</v>
      </c>
      <c r="V13" t="s">
        <v>209</v>
      </c>
      <c r="W13" t="s">
        <v>345</v>
      </c>
      <c r="X13" t="s">
        <v>346</v>
      </c>
      <c r="Y13" t="s">
        <v>347</v>
      </c>
      <c r="Z13" t="s">
        <v>348</v>
      </c>
    </row>
    <row r="14" spans="1:26" x14ac:dyDescent="0.3">
      <c r="A14" t="s">
        <v>71</v>
      </c>
      <c r="B14">
        <v>8.3780675999999996</v>
      </c>
      <c r="C14">
        <v>3.68189856</v>
      </c>
      <c r="D14">
        <v>3.2137720559999999E-6</v>
      </c>
      <c r="E14">
        <v>7.2783007199999999E-2</v>
      </c>
      <c r="F14">
        <v>0.89357446800000007</v>
      </c>
      <c r="G14">
        <v>0.13078574279999999</v>
      </c>
      <c r="J14">
        <v>1.704825504</v>
      </c>
      <c r="K14">
        <f>N14*3.6</f>
        <v>1.704825504</v>
      </c>
      <c r="L14" t="s">
        <v>161</v>
      </c>
      <c r="M14" t="s">
        <v>210</v>
      </c>
      <c r="N14" s="4">
        <v>0.47356263999999998</v>
      </c>
      <c r="O14">
        <v>0</v>
      </c>
      <c r="P14">
        <v>0.47180032999999999</v>
      </c>
      <c r="Q14">
        <v>1.7572548E-3</v>
      </c>
      <c r="R14" s="11">
        <v>5.0534303999999999E-6</v>
      </c>
      <c r="T14" t="s">
        <v>310</v>
      </c>
      <c r="U14" t="s">
        <v>311</v>
      </c>
      <c r="V14" s="11">
        <v>2.2772495E-9</v>
      </c>
      <c r="W14">
        <v>0</v>
      </c>
      <c r="X14" s="11">
        <v>2.2670163E-9</v>
      </c>
      <c r="Y14" s="11">
        <v>1.0213815E-11</v>
      </c>
      <c r="Z14" s="11">
        <v>1.9464754999999999E-14</v>
      </c>
    </row>
    <row r="15" spans="1:26" x14ac:dyDescent="0.3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J15">
        <v>1.4200221239999999</v>
      </c>
      <c r="K15">
        <f t="shared" ref="K15:K19" si="0">N15*3.6</f>
        <v>1.4200221239999999</v>
      </c>
      <c r="L15" t="s">
        <v>162</v>
      </c>
      <c r="M15" t="s">
        <v>210</v>
      </c>
      <c r="N15" s="4">
        <v>0.39445058999999999</v>
      </c>
      <c r="O15">
        <v>0</v>
      </c>
      <c r="P15">
        <v>0.39417931</v>
      </c>
      <c r="Q15">
        <v>2.6951965999999998E-4</v>
      </c>
      <c r="R15" s="11">
        <v>1.7602445E-6</v>
      </c>
      <c r="T15" t="s">
        <v>312</v>
      </c>
      <c r="U15" t="s">
        <v>313</v>
      </c>
      <c r="V15" s="4">
        <v>3.8799756999999997E-2</v>
      </c>
      <c r="W15">
        <v>8.1700000000000002E-4</v>
      </c>
      <c r="X15">
        <v>3.7803443999999999E-2</v>
      </c>
      <c r="Y15">
        <v>1.7482589E-4</v>
      </c>
      <c r="Z15" s="11">
        <v>4.4866927E-6</v>
      </c>
    </row>
    <row r="16" spans="1:26" x14ac:dyDescent="0.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J16">
        <v>5.8031820000000003E-7</v>
      </c>
      <c r="K16">
        <f t="shared" si="0"/>
        <v>5.8031820000000003E-7</v>
      </c>
      <c r="L16" t="s">
        <v>163</v>
      </c>
      <c r="M16" t="s">
        <v>210</v>
      </c>
      <c r="N16" s="25">
        <v>1.611995E-7</v>
      </c>
      <c r="O16">
        <v>0</v>
      </c>
      <c r="P16" s="11">
        <v>1.5556214000000001E-7</v>
      </c>
      <c r="Q16" s="11">
        <v>5.6347344000000002E-9</v>
      </c>
      <c r="R16" s="11">
        <v>2.6250349000000002E-12</v>
      </c>
      <c r="T16" t="s">
        <v>314</v>
      </c>
      <c r="U16" t="s">
        <v>315</v>
      </c>
      <c r="V16">
        <v>1.4329810000000001E-3</v>
      </c>
      <c r="W16">
        <v>0</v>
      </c>
      <c r="X16">
        <v>1.4173365999999999E-3</v>
      </c>
      <c r="Y16" s="11">
        <v>1.5625200000000001E-5</v>
      </c>
      <c r="Z16" s="11">
        <v>1.9228308000000001E-8</v>
      </c>
    </row>
    <row r="17" spans="1:26" x14ac:dyDescent="0.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J17">
        <v>8.7596917200000013E-2</v>
      </c>
      <c r="K17">
        <f t="shared" si="0"/>
        <v>8.7596917200000013E-2</v>
      </c>
      <c r="L17" t="s">
        <v>54</v>
      </c>
      <c r="M17" t="s">
        <v>210</v>
      </c>
      <c r="N17" s="4">
        <v>2.4332477000000002E-2</v>
      </c>
      <c r="O17">
        <v>0</v>
      </c>
      <c r="P17">
        <v>2.4056148999999999E-2</v>
      </c>
      <c r="Q17">
        <v>2.7630069E-4</v>
      </c>
      <c r="R17" s="11">
        <v>2.7531873000000001E-8</v>
      </c>
      <c r="T17" t="s">
        <v>316</v>
      </c>
      <c r="U17" t="s">
        <v>317</v>
      </c>
      <c r="V17">
        <v>1.5074770999999999E-4</v>
      </c>
      <c r="W17">
        <v>0</v>
      </c>
      <c r="X17">
        <v>1.479099E-4</v>
      </c>
      <c r="Y17" s="11">
        <v>2.8334388999999999E-6</v>
      </c>
      <c r="Z17" s="11">
        <v>4.3692180000000001E-9</v>
      </c>
    </row>
    <row r="18" spans="1:26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J18">
        <v>0.25245462239999999</v>
      </c>
      <c r="K18">
        <f t="shared" si="0"/>
        <v>0.25245462239999999</v>
      </c>
      <c r="L18" t="s">
        <v>164</v>
      </c>
      <c r="M18" t="s">
        <v>210</v>
      </c>
      <c r="N18" s="4">
        <v>7.0126283999999997E-2</v>
      </c>
      <c r="O18">
        <v>0</v>
      </c>
      <c r="P18">
        <v>7.0117440000000003E-2</v>
      </c>
      <c r="Q18" s="11">
        <v>8.7298651000000001E-6</v>
      </c>
      <c r="R18" s="11">
        <v>1.141536E-7</v>
      </c>
      <c r="T18" t="s">
        <v>318</v>
      </c>
      <c r="U18" t="s">
        <v>319</v>
      </c>
      <c r="V18" s="11">
        <v>8.8531876000000006E-5</v>
      </c>
      <c r="W18">
        <v>0</v>
      </c>
      <c r="X18" s="11">
        <v>8.1073389000000005E-5</v>
      </c>
      <c r="Y18" s="11">
        <v>7.4574412000000003E-6</v>
      </c>
      <c r="Z18" s="11">
        <v>1.0462776000000001E-9</v>
      </c>
    </row>
    <row r="19" spans="1:26" x14ac:dyDescent="0.3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J19">
        <v>2.7315967680000002</v>
      </c>
      <c r="K19">
        <f t="shared" si="0"/>
        <v>2.7315967680000002</v>
      </c>
      <c r="L19" t="s">
        <v>165</v>
      </c>
      <c r="M19" t="s">
        <v>210</v>
      </c>
      <c r="N19" s="4">
        <v>0.75877687999999999</v>
      </c>
      <c r="O19">
        <v>0</v>
      </c>
      <c r="P19">
        <v>0.75855607999999997</v>
      </c>
      <c r="Q19">
        <v>2.2065990000000001E-4</v>
      </c>
      <c r="R19" s="11">
        <v>1.4129790999999999E-7</v>
      </c>
      <c r="T19" t="s">
        <v>320</v>
      </c>
      <c r="U19" t="s">
        <v>321</v>
      </c>
      <c r="V19" s="11">
        <v>2.1146328999999999E-9</v>
      </c>
      <c r="W19">
        <v>0</v>
      </c>
      <c r="X19" s="11">
        <v>1.6882372999999999E-9</v>
      </c>
      <c r="Y19" s="11">
        <v>4.2637503000000002E-10</v>
      </c>
      <c r="Z19" s="11">
        <v>2.0562514000000001E-14</v>
      </c>
    </row>
    <row r="20" spans="1:26" x14ac:dyDescent="0.3">
      <c r="A20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T20" t="s">
        <v>322</v>
      </c>
      <c r="U20" t="s">
        <v>321</v>
      </c>
      <c r="V20" s="11">
        <v>7.6940420999999995E-9</v>
      </c>
      <c r="W20">
        <v>0</v>
      </c>
      <c r="X20" s="11">
        <v>5.8156095000000002E-9</v>
      </c>
      <c r="Y20" s="11">
        <v>1.8783471000000001E-9</v>
      </c>
      <c r="Z20" s="11">
        <v>8.5491988000000005E-14</v>
      </c>
    </row>
    <row r="21" spans="1:26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T21" t="s">
        <v>323</v>
      </c>
      <c r="U21" t="s">
        <v>324</v>
      </c>
      <c r="V21" s="11">
        <v>1.1687186000000001E-5</v>
      </c>
      <c r="W21">
        <v>0</v>
      </c>
      <c r="X21" s="11">
        <v>1.1251813E-5</v>
      </c>
      <c r="Y21" s="11">
        <v>4.3509835000000002E-7</v>
      </c>
      <c r="Z21" s="11">
        <v>2.7510924000000002E-10</v>
      </c>
    </row>
    <row r="22" spans="1:26" x14ac:dyDescent="0.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T22" t="s">
        <v>325</v>
      </c>
      <c r="U22" t="s">
        <v>326</v>
      </c>
      <c r="V22">
        <v>0.16595645000000001</v>
      </c>
      <c r="W22">
        <v>0</v>
      </c>
      <c r="X22">
        <v>0.12098654</v>
      </c>
      <c r="Y22">
        <v>4.4967923E-2</v>
      </c>
      <c r="Z22" s="11">
        <v>1.9787572000000002E-6</v>
      </c>
    </row>
    <row r="23" spans="1:26" x14ac:dyDescent="0.3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T23" t="s">
        <v>327</v>
      </c>
      <c r="U23" t="s">
        <v>328</v>
      </c>
      <c r="V23">
        <v>4.2790452999999999E-2</v>
      </c>
      <c r="W23">
        <v>0</v>
      </c>
      <c r="X23">
        <v>4.2617267E-2</v>
      </c>
      <c r="Y23">
        <v>1.7275025E-4</v>
      </c>
      <c r="Z23" s="11">
        <v>4.3626585000000001E-7</v>
      </c>
    </row>
    <row r="24" spans="1:26" x14ac:dyDescent="0.3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26" x14ac:dyDescent="0.3">
      <c r="A2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26" x14ac:dyDescent="0.3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L26" t="s">
        <v>192</v>
      </c>
      <c r="M26" t="s">
        <v>193</v>
      </c>
      <c r="T26" t="s">
        <v>192</v>
      </c>
      <c r="U26" t="s">
        <v>193</v>
      </c>
    </row>
    <row r="27" spans="1:26" x14ac:dyDescent="0.3">
      <c r="A27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L27" t="s">
        <v>194</v>
      </c>
      <c r="M27" t="s">
        <v>195</v>
      </c>
      <c r="T27" t="s">
        <v>194</v>
      </c>
      <c r="U27" t="s">
        <v>195</v>
      </c>
    </row>
    <row r="28" spans="1:26" x14ac:dyDescent="0.3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L28" t="s">
        <v>196</v>
      </c>
      <c r="M28" t="s">
        <v>349</v>
      </c>
      <c r="T28" t="s">
        <v>196</v>
      </c>
      <c r="U28" t="s">
        <v>349</v>
      </c>
    </row>
    <row r="29" spans="1:26" x14ac:dyDescent="0.3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L29" t="s">
        <v>197</v>
      </c>
      <c r="M29" t="s">
        <v>198</v>
      </c>
      <c r="T29" t="s">
        <v>197</v>
      </c>
      <c r="U29" t="s">
        <v>309</v>
      </c>
    </row>
    <row r="30" spans="1:26" x14ac:dyDescent="0.3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L30" t="s">
        <v>199</v>
      </c>
      <c r="M30" t="s">
        <v>200</v>
      </c>
      <c r="T30" t="s">
        <v>199</v>
      </c>
      <c r="U30" t="s">
        <v>200</v>
      </c>
    </row>
    <row r="31" spans="1:26" x14ac:dyDescent="0.3">
      <c r="A31" t="s">
        <v>37</v>
      </c>
      <c r="B31">
        <v>8.4427459200000001</v>
      </c>
      <c r="C31">
        <v>4.9310870399999995</v>
      </c>
      <c r="D31">
        <v>1.623999168E-6</v>
      </c>
      <c r="E31">
        <v>6.3396068400000003E-3</v>
      </c>
      <c r="F31">
        <v>0.10735112519999999</v>
      </c>
      <c r="G31">
        <v>0.10626795360000001</v>
      </c>
      <c r="L31" t="s">
        <v>201</v>
      </c>
      <c r="M31" t="s">
        <v>202</v>
      </c>
      <c r="T31" t="s">
        <v>201</v>
      </c>
      <c r="U31" t="s">
        <v>202</v>
      </c>
    </row>
    <row r="32" spans="1:26" x14ac:dyDescent="0.3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L32" t="s">
        <v>203</v>
      </c>
      <c r="M32" t="s">
        <v>131</v>
      </c>
      <c r="T32" t="s">
        <v>203</v>
      </c>
      <c r="U32" t="s">
        <v>131</v>
      </c>
    </row>
    <row r="33" spans="1:26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L33" t="s">
        <v>204</v>
      </c>
      <c r="M33" t="s">
        <v>131</v>
      </c>
      <c r="T33" t="s">
        <v>204</v>
      </c>
      <c r="U33" t="s">
        <v>131</v>
      </c>
    </row>
    <row r="34" spans="1:26" x14ac:dyDescent="0.3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L34" t="s">
        <v>205</v>
      </c>
      <c r="M34" t="s">
        <v>206</v>
      </c>
      <c r="T34" t="s">
        <v>205</v>
      </c>
      <c r="U34" t="s">
        <v>206</v>
      </c>
    </row>
    <row r="35" spans="1:26" x14ac:dyDescent="0.3">
      <c r="A35" t="s">
        <v>40</v>
      </c>
      <c r="B35">
        <v>8.9231259600000001</v>
      </c>
      <c r="C35">
        <v>4.270365</v>
      </c>
      <c r="D35">
        <v>1.151686008E-6</v>
      </c>
      <c r="E35">
        <v>3.0773456280000001E-3</v>
      </c>
      <c r="F35">
        <v>7.4411686800000001E-2</v>
      </c>
      <c r="G35">
        <v>0.17438428440000001</v>
      </c>
      <c r="L35" t="s">
        <v>207</v>
      </c>
      <c r="M35" t="s">
        <v>208</v>
      </c>
      <c r="T35" t="s">
        <v>207</v>
      </c>
      <c r="U35" t="s">
        <v>208</v>
      </c>
    </row>
    <row r="36" spans="1:26" x14ac:dyDescent="0.3">
      <c r="A36" t="s">
        <v>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26" x14ac:dyDescent="0.3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L37" t="s">
        <v>206</v>
      </c>
      <c r="M37" t="s">
        <v>160</v>
      </c>
      <c r="N37" t="s">
        <v>209</v>
      </c>
      <c r="O37" t="s">
        <v>350</v>
      </c>
      <c r="P37" t="s">
        <v>351</v>
      </c>
      <c r="Q37" t="s">
        <v>347</v>
      </c>
      <c r="R37" t="s">
        <v>348</v>
      </c>
      <c r="T37" t="s">
        <v>206</v>
      </c>
      <c r="U37" t="s">
        <v>160</v>
      </c>
      <c r="V37" t="s">
        <v>209</v>
      </c>
      <c r="W37" t="s">
        <v>350</v>
      </c>
      <c r="X37" t="s">
        <v>351</v>
      </c>
      <c r="Y37" t="s">
        <v>347</v>
      </c>
      <c r="Z37" t="s">
        <v>348</v>
      </c>
    </row>
    <row r="38" spans="1:26" x14ac:dyDescent="0.3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J38">
        <v>2.8852372800000001</v>
      </c>
      <c r="K38">
        <f>N38*3.6</f>
        <v>2.8852372800000001</v>
      </c>
      <c r="L38" t="s">
        <v>161</v>
      </c>
      <c r="M38" t="s">
        <v>210</v>
      </c>
      <c r="N38" s="4">
        <v>0.80145480000000002</v>
      </c>
      <c r="O38">
        <v>0</v>
      </c>
      <c r="P38">
        <v>0.79969248999999998</v>
      </c>
      <c r="Q38">
        <v>1.7572548E-3</v>
      </c>
      <c r="R38" s="11">
        <v>5.0534303999999999E-6</v>
      </c>
      <c r="T38" t="s">
        <v>310</v>
      </c>
      <c r="U38" t="s">
        <v>311</v>
      </c>
      <c r="V38" s="11">
        <v>6.5861378000000005E-10</v>
      </c>
      <c r="W38">
        <v>0</v>
      </c>
      <c r="X38" s="11">
        <v>6.4838050000000004E-10</v>
      </c>
      <c r="Y38" s="11">
        <v>1.0213815E-11</v>
      </c>
      <c r="Z38" s="11">
        <v>1.9464754999999999E-14</v>
      </c>
    </row>
    <row r="39" spans="1:26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J39">
        <v>1.8379661039999998E-2</v>
      </c>
      <c r="K39">
        <f t="shared" ref="K39:K43" si="1">N39*3.6</f>
        <v>1.8379661039999998E-2</v>
      </c>
      <c r="L39" t="s">
        <v>162</v>
      </c>
      <c r="M39" t="s">
        <v>210</v>
      </c>
      <c r="N39" s="4">
        <v>5.1054613999999996E-3</v>
      </c>
      <c r="O39">
        <v>0</v>
      </c>
      <c r="P39">
        <v>4.8341814999999996E-3</v>
      </c>
      <c r="Q39">
        <v>2.6951965999999998E-4</v>
      </c>
      <c r="R39" s="11">
        <v>1.7602445E-6</v>
      </c>
      <c r="T39" t="s">
        <v>312</v>
      </c>
      <c r="U39" t="s">
        <v>313</v>
      </c>
      <c r="V39" s="4">
        <v>6.0393838999999998E-2</v>
      </c>
      <c r="W39">
        <v>8.1700000000000002E-4</v>
      </c>
      <c r="X39">
        <v>5.9397525999999999E-2</v>
      </c>
      <c r="Y39">
        <v>1.7482589E-4</v>
      </c>
      <c r="Z39" s="11">
        <v>4.4866927E-6</v>
      </c>
    </row>
    <row r="40" spans="1:26" x14ac:dyDescent="0.3">
      <c r="A40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J40">
        <v>1.148203188E-6</v>
      </c>
      <c r="K40">
        <f t="shared" si="1"/>
        <v>1.148203188E-6</v>
      </c>
      <c r="L40" t="s">
        <v>163</v>
      </c>
      <c r="M40" t="s">
        <v>210</v>
      </c>
      <c r="N40" s="25">
        <v>3.1894532999999998E-7</v>
      </c>
      <c r="O40">
        <v>0</v>
      </c>
      <c r="P40" s="11">
        <v>3.1330796999999999E-7</v>
      </c>
      <c r="Q40" s="11">
        <v>5.6347344000000002E-9</v>
      </c>
      <c r="R40" s="11">
        <v>2.6250349000000002E-12</v>
      </c>
      <c r="T40" t="s">
        <v>314</v>
      </c>
      <c r="U40" t="s">
        <v>315</v>
      </c>
      <c r="V40">
        <v>1.8194661000000001E-3</v>
      </c>
      <c r="W40">
        <v>0</v>
      </c>
      <c r="X40">
        <v>1.8038217E-3</v>
      </c>
      <c r="Y40" s="11">
        <v>1.5625200000000001E-5</v>
      </c>
      <c r="Z40" s="11">
        <v>1.9228308000000001E-8</v>
      </c>
    </row>
    <row r="41" spans="1:26" x14ac:dyDescent="0.3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J41">
        <v>0.17079335280000002</v>
      </c>
      <c r="K41">
        <f t="shared" si="1"/>
        <v>0.17079335280000002</v>
      </c>
      <c r="L41" t="s">
        <v>54</v>
      </c>
      <c r="M41" t="s">
        <v>210</v>
      </c>
      <c r="N41" s="4">
        <v>4.7442598000000002E-2</v>
      </c>
      <c r="O41">
        <v>0</v>
      </c>
      <c r="P41">
        <v>4.7166270000000003E-2</v>
      </c>
      <c r="Q41">
        <v>2.7630069E-4</v>
      </c>
      <c r="R41" s="11">
        <v>2.7531874000000001E-8</v>
      </c>
      <c r="T41" t="s">
        <v>316</v>
      </c>
      <c r="U41" t="s">
        <v>317</v>
      </c>
      <c r="V41">
        <v>1.8125718E-4</v>
      </c>
      <c r="W41">
        <v>0</v>
      </c>
      <c r="X41">
        <v>1.7841937000000001E-4</v>
      </c>
      <c r="Y41" s="11">
        <v>2.8334388999999999E-6</v>
      </c>
      <c r="Z41" s="11">
        <v>4.3692180000000001E-9</v>
      </c>
    </row>
    <row r="42" spans="1:26" x14ac:dyDescent="0.3">
      <c r="A42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J42">
        <v>0.52634311200000006</v>
      </c>
      <c r="K42">
        <f t="shared" si="1"/>
        <v>0.52634311200000006</v>
      </c>
      <c r="L42" t="s">
        <v>164</v>
      </c>
      <c r="M42" t="s">
        <v>210</v>
      </c>
      <c r="N42" s="4">
        <v>0.14620642</v>
      </c>
      <c r="O42">
        <v>0</v>
      </c>
      <c r="P42">
        <v>0.14619757999999999</v>
      </c>
      <c r="Q42" s="11">
        <v>8.7298651000000001E-6</v>
      </c>
      <c r="R42" s="11">
        <v>1.141536E-7</v>
      </c>
      <c r="T42" t="s">
        <v>318</v>
      </c>
      <c r="U42" t="s">
        <v>319</v>
      </c>
      <c r="V42" s="11">
        <v>9.3681708999999999E-5</v>
      </c>
      <c r="W42">
        <v>0</v>
      </c>
      <c r="X42" s="11">
        <v>8.6223221999999998E-5</v>
      </c>
      <c r="Y42" s="11">
        <v>7.4574412000000003E-6</v>
      </c>
      <c r="Z42" s="11">
        <v>1.0462776000000001E-9</v>
      </c>
    </row>
    <row r="43" spans="1:26" x14ac:dyDescent="0.3">
      <c r="A43" t="s">
        <v>17</v>
      </c>
      <c r="B43">
        <v>1.704825504</v>
      </c>
      <c r="C43">
        <v>1.4200221239999999</v>
      </c>
      <c r="D43">
        <v>5.8031820000000003E-7</v>
      </c>
      <c r="E43">
        <v>0.25245462239999999</v>
      </c>
      <c r="F43">
        <v>8.7596917200000013E-2</v>
      </c>
      <c r="G43">
        <v>2.7315967680000002</v>
      </c>
      <c r="J43">
        <v>2.3962804200000001</v>
      </c>
      <c r="K43">
        <f t="shared" si="1"/>
        <v>2.3962804200000001</v>
      </c>
      <c r="L43" t="s">
        <v>165</v>
      </c>
      <c r="M43" t="s">
        <v>210</v>
      </c>
      <c r="N43" s="4">
        <v>0.66563344999999996</v>
      </c>
      <c r="O43">
        <v>0</v>
      </c>
      <c r="P43">
        <v>0.66541265000000005</v>
      </c>
      <c r="Q43">
        <v>2.2065990000000001E-4</v>
      </c>
      <c r="R43" s="11">
        <v>1.4129790999999999E-7</v>
      </c>
      <c r="T43" t="s">
        <v>320</v>
      </c>
      <c r="U43" t="s">
        <v>321</v>
      </c>
      <c r="V43" s="11">
        <v>2.2772254999999998E-9</v>
      </c>
      <c r="W43">
        <v>0</v>
      </c>
      <c r="X43" s="11">
        <v>1.8508299000000001E-9</v>
      </c>
      <c r="Y43" s="11">
        <v>4.2637503000000002E-10</v>
      </c>
      <c r="Z43" s="11">
        <v>2.0562514000000001E-14</v>
      </c>
    </row>
    <row r="44" spans="1:26" x14ac:dyDescent="0.3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T44" t="s">
        <v>322</v>
      </c>
      <c r="U44" t="s">
        <v>321</v>
      </c>
      <c r="V44" s="11">
        <v>7.4437059000000001E-9</v>
      </c>
      <c r="W44">
        <v>0</v>
      </c>
      <c r="X44" s="11">
        <v>5.5652733E-9</v>
      </c>
      <c r="Y44" s="11">
        <v>1.8783471000000001E-9</v>
      </c>
      <c r="Z44" s="11">
        <v>8.5491988000000005E-14</v>
      </c>
    </row>
    <row r="45" spans="1:26" x14ac:dyDescent="0.3">
      <c r="A45" t="s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T45" t="s">
        <v>323</v>
      </c>
      <c r="U45" t="s">
        <v>324</v>
      </c>
      <c r="V45" s="11">
        <v>1.367836E-5</v>
      </c>
      <c r="W45">
        <v>0</v>
      </c>
      <c r="X45" s="11">
        <v>1.3242987E-5</v>
      </c>
      <c r="Y45" s="11">
        <v>4.3509835000000002E-7</v>
      </c>
      <c r="Z45" s="11">
        <v>2.7510925000000001E-10</v>
      </c>
    </row>
    <row r="46" spans="1:26" x14ac:dyDescent="0.3">
      <c r="A46" t="s">
        <v>107</v>
      </c>
      <c r="B46">
        <v>6.6818429999999998</v>
      </c>
      <c r="C46">
        <v>1.8988582679999999</v>
      </c>
      <c r="D46">
        <v>2.9548163880000002E-6</v>
      </c>
      <c r="E46">
        <v>0.52188145200000002</v>
      </c>
      <c r="F46">
        <v>0.56232709199999997</v>
      </c>
      <c r="G46">
        <v>0.385682472</v>
      </c>
      <c r="T46" t="s">
        <v>325</v>
      </c>
      <c r="U46" t="s">
        <v>326</v>
      </c>
      <c r="V46">
        <v>0.16693527999999999</v>
      </c>
      <c r="W46">
        <v>0</v>
      </c>
      <c r="X46">
        <v>0.12196538</v>
      </c>
      <c r="Y46">
        <v>4.4967923999999999E-2</v>
      </c>
      <c r="Z46" s="11">
        <v>1.9787573000000001E-6</v>
      </c>
    </row>
    <row r="47" spans="1:26" x14ac:dyDescent="0.3">
      <c r="A47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T47" t="s">
        <v>327</v>
      </c>
      <c r="U47" t="s">
        <v>328</v>
      </c>
      <c r="V47">
        <v>9.0737350999999994E-2</v>
      </c>
      <c r="W47">
        <v>0</v>
      </c>
      <c r="X47">
        <v>9.0564164000000003E-2</v>
      </c>
      <c r="Y47">
        <v>1.7275025E-4</v>
      </c>
      <c r="Z47" s="11">
        <v>4.3626585000000001E-7</v>
      </c>
    </row>
    <row r="48" spans="1:26" x14ac:dyDescent="0.3">
      <c r="A48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53" x14ac:dyDescent="0.3">
      <c r="A49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53" x14ac:dyDescent="0.3">
      <c r="A50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53" x14ac:dyDescent="0.3">
      <c r="A51" t="s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53" x14ac:dyDescent="0.3">
      <c r="A52" t="s">
        <v>18</v>
      </c>
      <c r="B52">
        <v>2.8852372800000001</v>
      </c>
      <c r="C52">
        <v>1.8379661039999998E-2</v>
      </c>
      <c r="D52">
        <v>1.148203188E-6</v>
      </c>
      <c r="E52">
        <v>0.52634311200000006</v>
      </c>
      <c r="F52">
        <v>0.17079335280000002</v>
      </c>
      <c r="G52">
        <v>2.3962804200000001</v>
      </c>
    </row>
    <row r="56" spans="1:53" x14ac:dyDescent="0.3">
      <c r="A56" t="s">
        <v>61</v>
      </c>
      <c r="C56" t="s">
        <v>103</v>
      </c>
      <c r="D56" t="s">
        <v>15</v>
      </c>
      <c r="E56" t="s">
        <v>41</v>
      </c>
      <c r="F56" t="s">
        <v>65</v>
      </c>
      <c r="G56" t="s">
        <v>19</v>
      </c>
      <c r="H56" t="s">
        <v>67</v>
      </c>
      <c r="I56" t="s">
        <v>68</v>
      </c>
      <c r="J56" t="s">
        <v>23</v>
      </c>
      <c r="K56" t="s">
        <v>25</v>
      </c>
      <c r="L56" t="s">
        <v>69</v>
      </c>
      <c r="M56" t="s">
        <v>20</v>
      </c>
      <c r="N56" t="s">
        <v>32</v>
      </c>
      <c r="O56" t="s">
        <v>36</v>
      </c>
      <c r="P56" t="s">
        <v>71</v>
      </c>
      <c r="Q56" t="s">
        <v>34</v>
      </c>
      <c r="R56" t="s">
        <v>31</v>
      </c>
      <c r="S56" t="s">
        <v>33</v>
      </c>
      <c r="T56" t="s">
        <v>35</v>
      </c>
      <c r="U56" t="s">
        <v>29</v>
      </c>
      <c r="V56" t="s">
        <v>73</v>
      </c>
      <c r="W56" t="s">
        <v>24</v>
      </c>
      <c r="X56" t="s">
        <v>28</v>
      </c>
      <c r="Y56" t="s">
        <v>74</v>
      </c>
      <c r="Z56" t="s">
        <v>26</v>
      </c>
      <c r="AA56" t="s">
        <v>75</v>
      </c>
      <c r="AB56" t="s">
        <v>76</v>
      </c>
      <c r="AC56" t="s">
        <v>77</v>
      </c>
      <c r="AD56" t="s">
        <v>78</v>
      </c>
      <c r="AE56" t="s">
        <v>45</v>
      </c>
      <c r="AF56" t="s">
        <v>80</v>
      </c>
      <c r="AG56" t="s">
        <v>37</v>
      </c>
      <c r="AH56" t="s">
        <v>38</v>
      </c>
      <c r="AI56" t="s">
        <v>81</v>
      </c>
      <c r="AJ56" t="s">
        <v>82</v>
      </c>
      <c r="AK56" t="s">
        <v>40</v>
      </c>
      <c r="AL56" t="s">
        <v>21</v>
      </c>
      <c r="AM56" t="s">
        <v>39</v>
      </c>
      <c r="AN56" t="s">
        <v>22</v>
      </c>
      <c r="AO56" t="s">
        <v>46</v>
      </c>
      <c r="AP56" t="s">
        <v>83</v>
      </c>
      <c r="AQ56" t="s">
        <v>44</v>
      </c>
      <c r="AR56" t="s">
        <v>84</v>
      </c>
      <c r="AS56" t="s">
        <v>17</v>
      </c>
      <c r="AT56" t="s">
        <v>13</v>
      </c>
      <c r="AU56" t="s">
        <v>14</v>
      </c>
      <c r="AV56" t="s">
        <v>88</v>
      </c>
      <c r="AW56" t="s">
        <v>89</v>
      </c>
      <c r="AX56" t="s">
        <v>90</v>
      </c>
      <c r="AY56" t="s">
        <v>91</v>
      </c>
      <c r="AZ56" t="s">
        <v>92</v>
      </c>
      <c r="BA56" t="s">
        <v>16</v>
      </c>
    </row>
    <row r="57" spans="1:53" x14ac:dyDescent="0.3">
      <c r="A57" t="s">
        <v>62</v>
      </c>
      <c r="C57">
        <v>0.66008999999999995</v>
      </c>
      <c r="D57" s="4" t="s">
        <v>93</v>
      </c>
    </row>
    <row r="58" spans="1:53" x14ac:dyDescent="0.3">
      <c r="A58" t="s">
        <v>63</v>
      </c>
      <c r="C58">
        <v>0.79574999999999996</v>
      </c>
      <c r="E58" s="4" t="s">
        <v>94</v>
      </c>
    </row>
    <row r="59" spans="1:53" x14ac:dyDescent="0.3">
      <c r="A59" t="s">
        <v>64</v>
      </c>
      <c r="C59">
        <v>3.4126099999999999</v>
      </c>
      <c r="F59" s="4" t="s">
        <v>95</v>
      </c>
    </row>
    <row r="60" spans="1:53" x14ac:dyDescent="0.3">
      <c r="A60" t="s">
        <v>66</v>
      </c>
      <c r="C60">
        <v>0.68398000000000003</v>
      </c>
      <c r="G60" s="4" t="s">
        <v>96</v>
      </c>
      <c r="H60" s="4" t="s">
        <v>96</v>
      </c>
      <c r="I60" s="4" t="s">
        <v>96</v>
      </c>
      <c r="J60" s="7"/>
      <c r="K60" s="4" t="s">
        <v>96</v>
      </c>
      <c r="L60" s="4" t="s">
        <v>96</v>
      </c>
      <c r="M60" s="6"/>
    </row>
    <row r="61" spans="1:53" x14ac:dyDescent="0.3">
      <c r="A61" t="s">
        <v>70</v>
      </c>
      <c r="C61">
        <v>0.33229999999999998</v>
      </c>
      <c r="N61" s="4" t="s">
        <v>97</v>
      </c>
      <c r="O61" s="4" t="s">
        <v>97</v>
      </c>
      <c r="P61" s="4" t="s">
        <v>97</v>
      </c>
      <c r="Q61" s="4" t="s">
        <v>97</v>
      </c>
      <c r="R61" s="4" t="s">
        <v>97</v>
      </c>
      <c r="S61" s="4" t="s">
        <v>97</v>
      </c>
      <c r="T61" s="4" t="s">
        <v>97</v>
      </c>
    </row>
    <row r="62" spans="1:53" x14ac:dyDescent="0.3">
      <c r="A62" t="s">
        <v>72</v>
      </c>
      <c r="C62">
        <v>0.75127999999999995</v>
      </c>
      <c r="K62" s="5"/>
      <c r="M62" s="4"/>
      <c r="U62" s="4" t="s">
        <v>98</v>
      </c>
      <c r="V62" s="4" t="s">
        <v>98</v>
      </c>
      <c r="W62" s="4" t="s">
        <v>98</v>
      </c>
      <c r="X62" s="4" t="s">
        <v>98</v>
      </c>
      <c r="Y62" s="4" t="s">
        <v>98</v>
      </c>
      <c r="Z62" s="4" t="s">
        <v>98</v>
      </c>
      <c r="AA62" s="4" t="s">
        <v>98</v>
      </c>
      <c r="AB62" s="7"/>
      <c r="AC62" s="7"/>
      <c r="AD62" s="7"/>
      <c r="AE62" s="7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53" x14ac:dyDescent="0.3">
      <c r="A63" t="s">
        <v>79</v>
      </c>
      <c r="C63">
        <v>0.69233999999999996</v>
      </c>
      <c r="E63" s="5"/>
      <c r="J63" s="5"/>
      <c r="AC63" s="5"/>
      <c r="AD63" s="5"/>
      <c r="AE63" s="5"/>
      <c r="AF63" s="4" t="s">
        <v>99</v>
      </c>
      <c r="AG63" s="4" t="s">
        <v>99</v>
      </c>
      <c r="AH63" s="4" t="s">
        <v>99</v>
      </c>
      <c r="AI63" s="4" t="s">
        <v>99</v>
      </c>
      <c r="AJ63" s="4" t="s">
        <v>99</v>
      </c>
      <c r="AK63" s="5"/>
      <c r="AL63" s="7"/>
      <c r="AM63" s="5"/>
      <c r="AN63" s="5"/>
      <c r="AO63" s="5"/>
    </row>
    <row r="64" spans="1:53" x14ac:dyDescent="0.3">
      <c r="A64" t="s">
        <v>86</v>
      </c>
      <c r="C64">
        <v>0.76687000000000005</v>
      </c>
      <c r="AK64" s="7"/>
      <c r="AM64" s="7"/>
      <c r="AN64" s="7"/>
      <c r="AO64" s="5"/>
      <c r="AP64" s="4" t="s">
        <v>100</v>
      </c>
      <c r="AQ64" s="4" t="s">
        <v>100</v>
      </c>
      <c r="AR64" s="5"/>
    </row>
    <row r="65" spans="1:53" x14ac:dyDescent="0.3">
      <c r="A65" t="s">
        <v>85</v>
      </c>
      <c r="C65">
        <v>0.72648999999999997</v>
      </c>
      <c r="AO65" s="4" t="s">
        <v>101</v>
      </c>
    </row>
    <row r="66" spans="1:53" x14ac:dyDescent="0.3">
      <c r="A66" t="s">
        <v>87</v>
      </c>
      <c r="C66">
        <v>0.59518000000000004</v>
      </c>
      <c r="H66" s="5"/>
      <c r="L66" t="s">
        <v>192</v>
      </c>
      <c r="M66" t="s">
        <v>193</v>
      </c>
      <c r="T66" t="s">
        <v>192</v>
      </c>
      <c r="U66" t="s">
        <v>193</v>
      </c>
      <c r="AO66" s="5"/>
      <c r="AR66" s="4" t="s">
        <v>102</v>
      </c>
      <c r="AS66" s="4" t="s">
        <v>102</v>
      </c>
      <c r="AT66" s="4" t="s">
        <v>102</v>
      </c>
      <c r="AU66" s="4" t="s">
        <v>102</v>
      </c>
      <c r="AV66" s="4" t="s">
        <v>102</v>
      </c>
      <c r="AW66" s="4" t="s">
        <v>102</v>
      </c>
      <c r="AX66" s="4" t="s">
        <v>102</v>
      </c>
      <c r="AY66" s="4" t="s">
        <v>102</v>
      </c>
      <c r="AZ66" s="4" t="s">
        <v>102</v>
      </c>
      <c r="BA66" s="4" t="s">
        <v>102</v>
      </c>
    </row>
    <row r="67" spans="1:53" x14ac:dyDescent="0.3">
      <c r="L67" t="s">
        <v>194</v>
      </c>
      <c r="M67" t="s">
        <v>195</v>
      </c>
      <c r="T67" t="s">
        <v>194</v>
      </c>
      <c r="U67" t="s">
        <v>195</v>
      </c>
    </row>
    <row r="68" spans="1:53" x14ac:dyDescent="0.3">
      <c r="L68" t="s">
        <v>196</v>
      </c>
      <c r="M68" t="s">
        <v>352</v>
      </c>
      <c r="T68" t="s">
        <v>196</v>
      </c>
      <c r="U68" t="s">
        <v>352</v>
      </c>
    </row>
    <row r="69" spans="1:53" x14ac:dyDescent="0.3">
      <c r="L69" t="s">
        <v>197</v>
      </c>
      <c r="M69" t="s">
        <v>198</v>
      </c>
      <c r="T69" t="s">
        <v>197</v>
      </c>
      <c r="U69" t="s">
        <v>309</v>
      </c>
    </row>
    <row r="70" spans="1:53" x14ac:dyDescent="0.3">
      <c r="L70" t="s">
        <v>199</v>
      </c>
      <c r="M70" t="s">
        <v>200</v>
      </c>
      <c r="T70" t="s">
        <v>199</v>
      </c>
      <c r="U70" t="s">
        <v>200</v>
      </c>
    </row>
    <row r="71" spans="1:53" x14ac:dyDescent="0.3">
      <c r="L71" t="s">
        <v>201</v>
      </c>
      <c r="M71" t="s">
        <v>202</v>
      </c>
      <c r="T71" t="s">
        <v>201</v>
      </c>
      <c r="U71" t="s">
        <v>202</v>
      </c>
    </row>
    <row r="72" spans="1:53" x14ac:dyDescent="0.3">
      <c r="L72" t="s">
        <v>203</v>
      </c>
      <c r="M72" t="s">
        <v>131</v>
      </c>
      <c r="T72" t="s">
        <v>203</v>
      </c>
      <c r="U72" t="s">
        <v>131</v>
      </c>
    </row>
    <row r="73" spans="1:53" x14ac:dyDescent="0.3">
      <c r="L73" t="s">
        <v>204</v>
      </c>
      <c r="M73" t="s">
        <v>131</v>
      </c>
      <c r="T73" t="s">
        <v>204</v>
      </c>
      <c r="U73" t="s">
        <v>131</v>
      </c>
    </row>
    <row r="74" spans="1:53" x14ac:dyDescent="0.3">
      <c r="L74" t="s">
        <v>205</v>
      </c>
      <c r="M74" t="s">
        <v>206</v>
      </c>
      <c r="T74" t="s">
        <v>205</v>
      </c>
      <c r="U74" t="s">
        <v>206</v>
      </c>
    </row>
    <row r="75" spans="1:53" x14ac:dyDescent="0.3">
      <c r="L75" t="s">
        <v>207</v>
      </c>
      <c r="M75" t="s">
        <v>208</v>
      </c>
      <c r="T75" t="s">
        <v>207</v>
      </c>
      <c r="U75" t="s">
        <v>208</v>
      </c>
    </row>
    <row r="77" spans="1:53" x14ac:dyDescent="0.3">
      <c r="L77" t="s">
        <v>206</v>
      </c>
      <c r="M77" t="s">
        <v>160</v>
      </c>
      <c r="N77" t="s">
        <v>209</v>
      </c>
      <c r="O77" t="s">
        <v>353</v>
      </c>
      <c r="P77" t="s">
        <v>354</v>
      </c>
      <c r="Q77" t="s">
        <v>347</v>
      </c>
      <c r="R77" t="s">
        <v>348</v>
      </c>
      <c r="T77" t="s">
        <v>206</v>
      </c>
      <c r="U77" t="s">
        <v>160</v>
      </c>
      <c r="V77" t="s">
        <v>209</v>
      </c>
      <c r="W77" t="s">
        <v>353</v>
      </c>
      <c r="X77" t="s">
        <v>354</v>
      </c>
      <c r="Y77" t="s">
        <v>347</v>
      </c>
      <c r="Z77" t="s">
        <v>348</v>
      </c>
    </row>
    <row r="78" spans="1:53" x14ac:dyDescent="0.3">
      <c r="J78">
        <v>8.9231259600000001</v>
      </c>
      <c r="K78">
        <f>N78*3.6</f>
        <v>8.9231259600000001</v>
      </c>
      <c r="L78" t="s">
        <v>161</v>
      </c>
      <c r="M78" t="s">
        <v>210</v>
      </c>
      <c r="N78" s="4">
        <v>2.4786461000000002</v>
      </c>
      <c r="O78">
        <v>0</v>
      </c>
      <c r="P78">
        <v>2.4768838</v>
      </c>
      <c r="Q78">
        <v>1.7572548E-3</v>
      </c>
      <c r="R78" s="11">
        <v>5.0534304999999999E-6</v>
      </c>
      <c r="T78" t="s">
        <v>310</v>
      </c>
      <c r="U78" t="s">
        <v>311</v>
      </c>
      <c r="V78" s="11">
        <v>1.0325106000000001E-8</v>
      </c>
      <c r="W78">
        <v>0</v>
      </c>
      <c r="X78" s="11">
        <v>1.0314872999999999E-8</v>
      </c>
      <c r="Y78" s="11">
        <v>1.0213815E-11</v>
      </c>
      <c r="Z78" s="11">
        <v>1.9464754999999999E-14</v>
      </c>
    </row>
    <row r="79" spans="1:53" x14ac:dyDescent="0.3">
      <c r="J79">
        <v>4.270365</v>
      </c>
      <c r="K79">
        <f t="shared" ref="K79:K83" si="2">N79*3.6</f>
        <v>4.270365</v>
      </c>
      <c r="L79" t="s">
        <v>162</v>
      </c>
      <c r="M79" t="s">
        <v>210</v>
      </c>
      <c r="N79" s="4">
        <v>1.1862124999999999</v>
      </c>
      <c r="O79">
        <v>0</v>
      </c>
      <c r="P79">
        <v>1.1859412</v>
      </c>
      <c r="Q79">
        <v>2.6951965999999998E-4</v>
      </c>
      <c r="R79" s="11">
        <v>1.7602445E-6</v>
      </c>
      <c r="T79" t="s">
        <v>312</v>
      </c>
      <c r="U79" t="s">
        <v>313</v>
      </c>
      <c r="V79" s="4">
        <v>0.22254466000000001</v>
      </c>
      <c r="W79">
        <v>8.1700000000000002E-4</v>
      </c>
      <c r="X79">
        <v>0.22154834000000001</v>
      </c>
      <c r="Y79">
        <v>1.7482589E-4</v>
      </c>
      <c r="Z79" s="11">
        <v>4.4866927E-6</v>
      </c>
    </row>
    <row r="80" spans="1:53" x14ac:dyDescent="0.3">
      <c r="J80">
        <v>1.151686008E-6</v>
      </c>
      <c r="K80">
        <f t="shared" si="2"/>
        <v>1.151686008E-6</v>
      </c>
      <c r="L80" t="s">
        <v>163</v>
      </c>
      <c r="M80" t="s">
        <v>210</v>
      </c>
      <c r="N80" s="25">
        <v>3.1991277999999998E-7</v>
      </c>
      <c r="O80">
        <v>0</v>
      </c>
      <c r="P80" s="11">
        <v>3.1427541999999999E-7</v>
      </c>
      <c r="Q80" s="11">
        <v>5.6347344000000002E-9</v>
      </c>
      <c r="R80" s="11">
        <v>2.6250349000000002E-12</v>
      </c>
      <c r="T80" t="s">
        <v>314</v>
      </c>
      <c r="U80" t="s">
        <v>315</v>
      </c>
      <c r="V80">
        <v>1.0733982E-2</v>
      </c>
      <c r="W80">
        <v>0</v>
      </c>
      <c r="X80">
        <v>1.0718337E-2</v>
      </c>
      <c r="Y80" s="11">
        <v>1.5625200000000001E-5</v>
      </c>
      <c r="Z80" s="11">
        <v>1.9228309000000001E-8</v>
      </c>
    </row>
    <row r="81" spans="10:26" x14ac:dyDescent="0.3">
      <c r="J81">
        <v>7.4411686800000001E-2</v>
      </c>
      <c r="K81">
        <f t="shared" si="2"/>
        <v>7.4411686800000001E-2</v>
      </c>
      <c r="L81" t="s">
        <v>54</v>
      </c>
      <c r="M81" t="s">
        <v>210</v>
      </c>
      <c r="N81" s="4">
        <v>2.0669913000000002E-2</v>
      </c>
      <c r="O81">
        <v>0</v>
      </c>
      <c r="P81">
        <v>2.0393584999999999E-2</v>
      </c>
      <c r="Q81">
        <v>2.7630069E-4</v>
      </c>
      <c r="R81" s="11">
        <v>2.7531873000000001E-8</v>
      </c>
      <c r="T81" t="s">
        <v>316</v>
      </c>
      <c r="U81" t="s">
        <v>317</v>
      </c>
      <c r="V81">
        <v>1.2481496E-3</v>
      </c>
      <c r="W81">
        <v>0</v>
      </c>
      <c r="X81">
        <v>1.2453118000000001E-3</v>
      </c>
      <c r="Y81" s="11">
        <v>2.8334388999999999E-6</v>
      </c>
      <c r="Z81" s="11">
        <v>4.3692180000000001E-9</v>
      </c>
    </row>
    <row r="82" spans="10:26" x14ac:dyDescent="0.3">
      <c r="J82">
        <v>3.0773456280000001E-3</v>
      </c>
      <c r="K82">
        <f t="shared" si="2"/>
        <v>3.0773456280000001E-3</v>
      </c>
      <c r="L82" t="s">
        <v>164</v>
      </c>
      <c r="M82" t="s">
        <v>210</v>
      </c>
      <c r="N82" s="4">
        <v>8.5481822999999998E-4</v>
      </c>
      <c r="O82">
        <v>0</v>
      </c>
      <c r="P82">
        <v>8.4597421000000002E-4</v>
      </c>
      <c r="Q82" s="11">
        <v>8.7298650000000001E-6</v>
      </c>
      <c r="R82" s="11">
        <v>1.1415361000000001E-7</v>
      </c>
      <c r="T82" t="s">
        <v>318</v>
      </c>
      <c r="U82" t="s">
        <v>319</v>
      </c>
      <c r="V82">
        <v>7.7162325999999997E-4</v>
      </c>
      <c r="W82">
        <v>0</v>
      </c>
      <c r="X82">
        <v>7.6416476999999997E-4</v>
      </c>
      <c r="Y82" s="11">
        <v>7.4574412000000003E-6</v>
      </c>
      <c r="Z82" s="11">
        <v>1.0462776000000001E-9</v>
      </c>
    </row>
    <row r="83" spans="10:26" x14ac:dyDescent="0.3">
      <c r="J83">
        <v>0.17438428440000001</v>
      </c>
      <c r="K83">
        <f t="shared" si="2"/>
        <v>0.17438428440000001</v>
      </c>
      <c r="L83" t="s">
        <v>165</v>
      </c>
      <c r="M83" t="s">
        <v>210</v>
      </c>
      <c r="N83" s="4">
        <v>4.8440078999999997E-2</v>
      </c>
      <c r="O83">
        <v>0</v>
      </c>
      <c r="P83">
        <v>4.8219277999999997E-2</v>
      </c>
      <c r="Q83">
        <v>2.2065990000000001E-4</v>
      </c>
      <c r="R83" s="11">
        <v>1.4129790999999999E-7</v>
      </c>
      <c r="T83" t="s">
        <v>320</v>
      </c>
      <c r="U83" t="s">
        <v>321</v>
      </c>
      <c r="V83" s="11">
        <v>1.2467301E-8</v>
      </c>
      <c r="W83">
        <v>0</v>
      </c>
      <c r="X83" s="11">
        <v>1.2040905E-8</v>
      </c>
      <c r="Y83" s="11">
        <v>4.2637503000000002E-10</v>
      </c>
      <c r="Z83" s="11">
        <v>2.0562514000000001E-14</v>
      </c>
    </row>
    <row r="84" spans="10:26" x14ac:dyDescent="0.3">
      <c r="T84" t="s">
        <v>322</v>
      </c>
      <c r="U84" t="s">
        <v>321</v>
      </c>
      <c r="V84" s="11">
        <v>4.2237799000000003E-8</v>
      </c>
      <c r="W84">
        <v>0</v>
      </c>
      <c r="X84" s="11">
        <v>4.0359366999999999E-8</v>
      </c>
      <c r="Y84" s="11">
        <v>1.8783471000000001E-9</v>
      </c>
      <c r="Z84" s="11">
        <v>8.5491988000000005E-14</v>
      </c>
    </row>
    <row r="85" spans="10:26" x14ac:dyDescent="0.3">
      <c r="T85" t="s">
        <v>323</v>
      </c>
      <c r="U85" t="s">
        <v>324</v>
      </c>
      <c r="V85" s="11">
        <v>7.1788864000000001E-5</v>
      </c>
      <c r="W85">
        <v>0</v>
      </c>
      <c r="X85" s="11">
        <v>7.135349E-5</v>
      </c>
      <c r="Y85" s="11">
        <v>4.3509835000000002E-7</v>
      </c>
      <c r="Z85" s="11">
        <v>2.7510925000000001E-10</v>
      </c>
    </row>
    <row r="86" spans="10:26" x14ac:dyDescent="0.3">
      <c r="T86" t="s">
        <v>325</v>
      </c>
      <c r="U86" t="s">
        <v>326</v>
      </c>
      <c r="V86">
        <v>1.0200792999999999</v>
      </c>
      <c r="W86">
        <v>0</v>
      </c>
      <c r="X86">
        <v>0.97510943000000005</v>
      </c>
      <c r="Y86">
        <v>4.4967923999999999E-2</v>
      </c>
      <c r="Z86" s="11">
        <v>1.9787573000000001E-6</v>
      </c>
    </row>
    <row r="87" spans="10:26" x14ac:dyDescent="0.3">
      <c r="T87" t="s">
        <v>327</v>
      </c>
      <c r="U87" t="s">
        <v>328</v>
      </c>
      <c r="V87">
        <v>9.8031963E-2</v>
      </c>
      <c r="W87">
        <v>0</v>
      </c>
      <c r="X87">
        <v>9.7858776999999994E-2</v>
      </c>
      <c r="Y87">
        <v>1.7275025E-4</v>
      </c>
      <c r="Z87" s="11">
        <v>4.3626585000000001E-7</v>
      </c>
    </row>
    <row r="90" spans="10:26" x14ac:dyDescent="0.3">
      <c r="L90" t="s">
        <v>192</v>
      </c>
      <c r="M90" t="s">
        <v>193</v>
      </c>
      <c r="T90" t="s">
        <v>192</v>
      </c>
      <c r="U90" t="s">
        <v>193</v>
      </c>
    </row>
    <row r="91" spans="10:26" x14ac:dyDescent="0.3">
      <c r="L91" t="s">
        <v>194</v>
      </c>
      <c r="M91" t="s">
        <v>195</v>
      </c>
      <c r="T91" t="s">
        <v>194</v>
      </c>
      <c r="U91" t="s">
        <v>195</v>
      </c>
    </row>
    <row r="92" spans="10:26" x14ac:dyDescent="0.3">
      <c r="L92" t="s">
        <v>196</v>
      </c>
      <c r="M92" t="s">
        <v>355</v>
      </c>
      <c r="T92" t="s">
        <v>196</v>
      </c>
      <c r="U92" t="s">
        <v>355</v>
      </c>
    </row>
    <row r="93" spans="10:26" x14ac:dyDescent="0.3">
      <c r="L93" t="s">
        <v>197</v>
      </c>
      <c r="M93" t="s">
        <v>198</v>
      </c>
      <c r="T93" t="s">
        <v>197</v>
      </c>
      <c r="U93" t="s">
        <v>309</v>
      </c>
    </row>
    <row r="94" spans="10:26" x14ac:dyDescent="0.3">
      <c r="L94" t="s">
        <v>199</v>
      </c>
      <c r="M94" t="s">
        <v>200</v>
      </c>
      <c r="T94" t="s">
        <v>199</v>
      </c>
      <c r="U94" t="s">
        <v>200</v>
      </c>
    </row>
    <row r="95" spans="10:26" x14ac:dyDescent="0.3">
      <c r="L95" t="s">
        <v>201</v>
      </c>
      <c r="M95" t="s">
        <v>202</v>
      </c>
      <c r="T95" t="s">
        <v>201</v>
      </c>
      <c r="U95" t="s">
        <v>202</v>
      </c>
    </row>
    <row r="96" spans="10:26" x14ac:dyDescent="0.3">
      <c r="L96" t="s">
        <v>203</v>
      </c>
      <c r="M96" t="s">
        <v>131</v>
      </c>
      <c r="T96" t="s">
        <v>203</v>
      </c>
      <c r="U96" t="s">
        <v>131</v>
      </c>
    </row>
    <row r="97" spans="10:26" x14ac:dyDescent="0.3">
      <c r="L97" t="s">
        <v>204</v>
      </c>
      <c r="M97" t="s">
        <v>131</v>
      </c>
      <c r="T97" t="s">
        <v>204</v>
      </c>
      <c r="U97" t="s">
        <v>131</v>
      </c>
    </row>
    <row r="98" spans="10:26" x14ac:dyDescent="0.3">
      <c r="L98" t="s">
        <v>205</v>
      </c>
      <c r="M98" t="s">
        <v>206</v>
      </c>
      <c r="T98" t="s">
        <v>205</v>
      </c>
      <c r="U98" t="s">
        <v>206</v>
      </c>
    </row>
    <row r="99" spans="10:26" x14ac:dyDescent="0.3">
      <c r="L99" t="s">
        <v>207</v>
      </c>
      <c r="M99" t="s">
        <v>208</v>
      </c>
      <c r="T99" t="s">
        <v>207</v>
      </c>
      <c r="U99" t="s">
        <v>208</v>
      </c>
    </row>
    <row r="101" spans="10:26" x14ac:dyDescent="0.3">
      <c r="L101" t="s">
        <v>206</v>
      </c>
      <c r="M101" t="s">
        <v>160</v>
      </c>
      <c r="N101" t="s">
        <v>209</v>
      </c>
      <c r="O101" t="s">
        <v>356</v>
      </c>
      <c r="P101" t="s">
        <v>357</v>
      </c>
      <c r="Q101" t="s">
        <v>347</v>
      </c>
      <c r="R101" t="s">
        <v>348</v>
      </c>
      <c r="T101" t="s">
        <v>206</v>
      </c>
      <c r="U101" t="s">
        <v>160</v>
      </c>
      <c r="V101" t="s">
        <v>209</v>
      </c>
      <c r="W101" t="s">
        <v>356</v>
      </c>
      <c r="X101" t="s">
        <v>357</v>
      </c>
      <c r="Y101" t="s">
        <v>347</v>
      </c>
      <c r="Z101" t="s">
        <v>348</v>
      </c>
    </row>
    <row r="102" spans="10:26" x14ac:dyDescent="0.3">
      <c r="J102">
        <v>6.6818429999999998</v>
      </c>
      <c r="K102">
        <f>N102*3.6</f>
        <v>6.6818429999999998</v>
      </c>
      <c r="L102" t="s">
        <v>161</v>
      </c>
      <c r="M102" t="s">
        <v>210</v>
      </c>
      <c r="N102" s="4">
        <v>1.8560675</v>
      </c>
      <c r="O102">
        <v>0</v>
      </c>
      <c r="P102">
        <v>1.8543052</v>
      </c>
      <c r="Q102">
        <v>1.7572548E-3</v>
      </c>
      <c r="R102" s="11">
        <v>5.0534304999999999E-6</v>
      </c>
      <c r="T102" t="s">
        <v>310</v>
      </c>
      <c r="U102" t="s">
        <v>311</v>
      </c>
      <c r="V102" s="11">
        <v>2.991882E-9</v>
      </c>
      <c r="W102">
        <v>0</v>
      </c>
      <c r="X102" s="11">
        <v>2.9816486999999999E-9</v>
      </c>
      <c r="Y102" s="11">
        <v>1.0213815E-11</v>
      </c>
      <c r="Z102" s="11">
        <v>1.9464754999999999E-14</v>
      </c>
    </row>
    <row r="103" spans="10:26" x14ac:dyDescent="0.3">
      <c r="J103">
        <v>1.8988582679999999</v>
      </c>
      <c r="K103">
        <f t="shared" ref="K103:K107" si="3">N103*3.6</f>
        <v>1.8988582679999999</v>
      </c>
      <c r="L103" t="s">
        <v>162</v>
      </c>
      <c r="M103" t="s">
        <v>210</v>
      </c>
      <c r="N103" s="4">
        <v>0.52746062999999999</v>
      </c>
      <c r="O103">
        <v>0</v>
      </c>
      <c r="P103">
        <v>0.52718935</v>
      </c>
      <c r="Q103">
        <v>2.6951965000000002E-4</v>
      </c>
      <c r="R103" s="11">
        <v>1.7602445E-6</v>
      </c>
      <c r="T103" t="s">
        <v>312</v>
      </c>
      <c r="U103" t="s">
        <v>313</v>
      </c>
      <c r="V103" s="4">
        <v>0.1249151</v>
      </c>
      <c r="W103">
        <v>8.1700000000000002E-4</v>
      </c>
      <c r="X103">
        <v>0.12391879</v>
      </c>
      <c r="Y103">
        <v>1.7482589E-4</v>
      </c>
      <c r="Z103" s="11">
        <v>4.4866927E-6</v>
      </c>
    </row>
    <row r="104" spans="10:26" x14ac:dyDescent="0.3">
      <c r="J104">
        <v>2.9548163880000002E-6</v>
      </c>
      <c r="K104">
        <f t="shared" si="3"/>
        <v>2.9548163880000002E-6</v>
      </c>
      <c r="L104" t="s">
        <v>163</v>
      </c>
      <c r="M104" t="s">
        <v>210</v>
      </c>
      <c r="N104" s="25">
        <v>8.2078233E-7</v>
      </c>
      <c r="O104">
        <v>0</v>
      </c>
      <c r="P104" s="11">
        <v>8.1514497000000001E-7</v>
      </c>
      <c r="Q104" s="11">
        <v>5.6347344000000002E-9</v>
      </c>
      <c r="R104" s="11">
        <v>2.6250349000000002E-12</v>
      </c>
      <c r="T104" t="s">
        <v>314</v>
      </c>
      <c r="U104" t="s">
        <v>315</v>
      </c>
      <c r="V104">
        <v>2.5941535999999999E-3</v>
      </c>
      <c r="W104">
        <v>0</v>
      </c>
      <c r="X104">
        <v>2.5785091000000001E-3</v>
      </c>
      <c r="Y104" s="11">
        <v>1.5625200000000001E-5</v>
      </c>
      <c r="Z104" s="11">
        <v>1.9228308000000001E-8</v>
      </c>
    </row>
    <row r="105" spans="10:26" x14ac:dyDescent="0.3">
      <c r="J105">
        <v>0.56232709199999997</v>
      </c>
      <c r="K105">
        <f t="shared" si="3"/>
        <v>0.56232709199999997</v>
      </c>
      <c r="L105" t="s">
        <v>54</v>
      </c>
      <c r="M105" t="s">
        <v>210</v>
      </c>
      <c r="N105" s="4">
        <v>0.15620197</v>
      </c>
      <c r="O105">
        <v>0</v>
      </c>
      <c r="P105">
        <v>0.15592564</v>
      </c>
      <c r="Q105">
        <v>2.7630069E-4</v>
      </c>
      <c r="R105" s="11">
        <v>2.7531873000000001E-8</v>
      </c>
      <c r="T105" t="s">
        <v>316</v>
      </c>
      <c r="U105" t="s">
        <v>317</v>
      </c>
      <c r="V105">
        <v>2.0208853E-4</v>
      </c>
      <c r="W105">
        <v>0</v>
      </c>
      <c r="X105">
        <v>1.9925071999999999E-4</v>
      </c>
      <c r="Y105" s="11">
        <v>2.8334388999999999E-6</v>
      </c>
      <c r="Z105" s="11">
        <v>4.3692180000000001E-9</v>
      </c>
    </row>
    <row r="106" spans="10:26" x14ac:dyDescent="0.3">
      <c r="J106">
        <v>0.52188145200000002</v>
      </c>
      <c r="K106">
        <f t="shared" si="3"/>
        <v>0.52188145200000002</v>
      </c>
      <c r="L106" t="s">
        <v>164</v>
      </c>
      <c r="M106" t="s">
        <v>210</v>
      </c>
      <c r="N106" s="4">
        <v>0.14496707</v>
      </c>
      <c r="O106">
        <v>0</v>
      </c>
      <c r="P106">
        <v>0.14495822999999999</v>
      </c>
      <c r="Q106" s="11">
        <v>8.7298650000000001E-6</v>
      </c>
      <c r="R106" s="11">
        <v>1.1415361000000001E-7</v>
      </c>
      <c r="T106" t="s">
        <v>318</v>
      </c>
      <c r="U106" t="s">
        <v>319</v>
      </c>
      <c r="V106" s="11">
        <v>5.1279656999999999E-5</v>
      </c>
      <c r="W106">
        <v>0</v>
      </c>
      <c r="X106" s="11">
        <v>4.3821169000000002E-5</v>
      </c>
      <c r="Y106" s="11">
        <v>7.4574412000000003E-6</v>
      </c>
      <c r="Z106" s="11">
        <v>1.0462776000000001E-9</v>
      </c>
    </row>
    <row r="107" spans="10:26" x14ac:dyDescent="0.3">
      <c r="J107">
        <v>0.385682472</v>
      </c>
      <c r="K107">
        <f t="shared" si="3"/>
        <v>0.385682472</v>
      </c>
      <c r="L107" t="s">
        <v>165</v>
      </c>
      <c r="M107" t="s">
        <v>210</v>
      </c>
      <c r="N107" s="4">
        <v>0.10713402</v>
      </c>
      <c r="O107">
        <v>0</v>
      </c>
      <c r="P107">
        <v>0.10691322</v>
      </c>
      <c r="Q107">
        <v>2.2065990000000001E-4</v>
      </c>
      <c r="R107" s="11">
        <v>1.4129790999999999E-7</v>
      </c>
      <c r="T107" t="s">
        <v>320</v>
      </c>
      <c r="U107" t="s">
        <v>321</v>
      </c>
      <c r="V107" s="11">
        <v>2.0507047999999998E-9</v>
      </c>
      <c r="W107">
        <v>0</v>
      </c>
      <c r="X107" s="11">
        <v>1.6243091999999999E-9</v>
      </c>
      <c r="Y107" s="11">
        <v>4.2637503000000002E-10</v>
      </c>
      <c r="Z107" s="11">
        <v>2.0562514000000001E-14</v>
      </c>
    </row>
    <row r="108" spans="10:26" x14ac:dyDescent="0.3">
      <c r="T108" t="s">
        <v>322</v>
      </c>
      <c r="U108" t="s">
        <v>321</v>
      </c>
      <c r="V108" s="11">
        <v>9.6296796999999997E-9</v>
      </c>
      <c r="W108">
        <v>0</v>
      </c>
      <c r="X108" s="11">
        <v>7.7512471000000004E-9</v>
      </c>
      <c r="Y108" s="11">
        <v>1.8783471000000001E-9</v>
      </c>
      <c r="Z108" s="11">
        <v>8.5491988000000005E-14</v>
      </c>
    </row>
    <row r="109" spans="10:26" x14ac:dyDescent="0.3">
      <c r="T109" t="s">
        <v>323</v>
      </c>
      <c r="U109" t="s">
        <v>324</v>
      </c>
      <c r="V109" s="11">
        <v>1.9886445E-5</v>
      </c>
      <c r="W109">
        <v>0</v>
      </c>
      <c r="X109" s="11">
        <v>1.9451072000000001E-5</v>
      </c>
      <c r="Y109" s="11">
        <v>4.3509835000000002E-7</v>
      </c>
      <c r="Z109" s="11">
        <v>2.7510925000000001E-10</v>
      </c>
    </row>
    <row r="110" spans="10:26" x14ac:dyDescent="0.3">
      <c r="T110" t="s">
        <v>325</v>
      </c>
      <c r="U110" t="s">
        <v>326</v>
      </c>
      <c r="V110">
        <v>0.16360865999999999</v>
      </c>
      <c r="W110">
        <v>0</v>
      </c>
      <c r="X110">
        <v>0.11863876</v>
      </c>
      <c r="Y110">
        <v>4.4967923E-2</v>
      </c>
      <c r="Z110" s="11">
        <v>1.9787573000000001E-6</v>
      </c>
    </row>
    <row r="111" spans="10:26" x14ac:dyDescent="0.3">
      <c r="T111" t="s">
        <v>327</v>
      </c>
      <c r="U111" t="s">
        <v>328</v>
      </c>
      <c r="V111">
        <v>0.26769007</v>
      </c>
      <c r="W111">
        <v>0</v>
      </c>
      <c r="X111">
        <v>0.26751688000000001</v>
      </c>
      <c r="Y111">
        <v>1.7275025E-4</v>
      </c>
      <c r="Z111" s="11">
        <v>4.3626585000000001E-7</v>
      </c>
    </row>
    <row r="114" spans="10:26" x14ac:dyDescent="0.3">
      <c r="L114" t="s">
        <v>192</v>
      </c>
      <c r="M114" t="s">
        <v>193</v>
      </c>
      <c r="T114" t="s">
        <v>192</v>
      </c>
      <c r="U114" t="s">
        <v>193</v>
      </c>
    </row>
    <row r="115" spans="10:26" x14ac:dyDescent="0.3">
      <c r="L115" t="s">
        <v>194</v>
      </c>
      <c r="M115" t="s">
        <v>195</v>
      </c>
      <c r="T115" t="s">
        <v>194</v>
      </c>
      <c r="U115" t="s">
        <v>195</v>
      </c>
    </row>
    <row r="116" spans="10:26" x14ac:dyDescent="0.3">
      <c r="L116" t="s">
        <v>196</v>
      </c>
      <c r="M116" t="s">
        <v>358</v>
      </c>
      <c r="T116" t="s">
        <v>196</v>
      </c>
      <c r="U116" t="s">
        <v>358</v>
      </c>
    </row>
    <row r="117" spans="10:26" x14ac:dyDescent="0.3">
      <c r="L117" t="s">
        <v>197</v>
      </c>
      <c r="M117" t="s">
        <v>198</v>
      </c>
      <c r="T117" t="s">
        <v>197</v>
      </c>
      <c r="U117" t="s">
        <v>309</v>
      </c>
    </row>
    <row r="118" spans="10:26" x14ac:dyDescent="0.3">
      <c r="L118" t="s">
        <v>199</v>
      </c>
      <c r="M118" t="s">
        <v>200</v>
      </c>
      <c r="T118" t="s">
        <v>199</v>
      </c>
      <c r="U118" t="s">
        <v>200</v>
      </c>
    </row>
    <row r="119" spans="10:26" x14ac:dyDescent="0.3">
      <c r="L119" t="s">
        <v>201</v>
      </c>
      <c r="M119" t="s">
        <v>202</v>
      </c>
      <c r="T119" t="s">
        <v>201</v>
      </c>
      <c r="U119" t="s">
        <v>202</v>
      </c>
    </row>
    <row r="120" spans="10:26" x14ac:dyDescent="0.3">
      <c r="L120" t="s">
        <v>203</v>
      </c>
      <c r="M120" t="s">
        <v>131</v>
      </c>
      <c r="T120" t="s">
        <v>203</v>
      </c>
      <c r="U120" t="s">
        <v>131</v>
      </c>
    </row>
    <row r="121" spans="10:26" x14ac:dyDescent="0.3">
      <c r="L121" t="s">
        <v>204</v>
      </c>
      <c r="M121" t="s">
        <v>131</v>
      </c>
      <c r="T121" t="s">
        <v>204</v>
      </c>
      <c r="U121" t="s">
        <v>131</v>
      </c>
    </row>
    <row r="122" spans="10:26" x14ac:dyDescent="0.3">
      <c r="L122" t="s">
        <v>205</v>
      </c>
      <c r="M122" t="s">
        <v>206</v>
      </c>
      <c r="T122" t="s">
        <v>205</v>
      </c>
      <c r="U122" t="s">
        <v>206</v>
      </c>
    </row>
    <row r="123" spans="10:26" x14ac:dyDescent="0.3">
      <c r="L123" t="s">
        <v>207</v>
      </c>
      <c r="M123" t="s">
        <v>208</v>
      </c>
      <c r="T123" t="s">
        <v>207</v>
      </c>
      <c r="U123" t="s">
        <v>208</v>
      </c>
    </row>
    <row r="125" spans="10:26" x14ac:dyDescent="0.3">
      <c r="L125" t="s">
        <v>206</v>
      </c>
      <c r="M125" t="s">
        <v>160</v>
      </c>
      <c r="N125" t="s">
        <v>209</v>
      </c>
      <c r="O125" t="s">
        <v>359</v>
      </c>
      <c r="P125" t="s">
        <v>360</v>
      </c>
      <c r="Q125" t="s">
        <v>347</v>
      </c>
      <c r="R125" t="s">
        <v>348</v>
      </c>
      <c r="T125" t="s">
        <v>206</v>
      </c>
      <c r="U125" t="s">
        <v>160</v>
      </c>
      <c r="V125" t="s">
        <v>209</v>
      </c>
      <c r="W125" t="s">
        <v>359</v>
      </c>
      <c r="X125" t="s">
        <v>360</v>
      </c>
      <c r="Y125" t="s">
        <v>347</v>
      </c>
      <c r="Z125" t="s">
        <v>348</v>
      </c>
    </row>
    <row r="126" spans="10:26" x14ac:dyDescent="0.3">
      <c r="J126">
        <v>8.3780675999999996</v>
      </c>
      <c r="K126">
        <f>N126*3.6</f>
        <v>8.3780675999999996</v>
      </c>
      <c r="L126" t="s">
        <v>161</v>
      </c>
      <c r="M126" t="s">
        <v>210</v>
      </c>
      <c r="N126" s="4">
        <v>2.3272409999999999</v>
      </c>
      <c r="O126">
        <v>0</v>
      </c>
      <c r="P126">
        <v>2.3254787000000001</v>
      </c>
      <c r="Q126">
        <v>1.7572548E-3</v>
      </c>
      <c r="R126" s="11">
        <v>5.0534304999999999E-6</v>
      </c>
      <c r="T126" t="s">
        <v>310</v>
      </c>
      <c r="U126" t="s">
        <v>311</v>
      </c>
      <c r="V126" s="11">
        <v>7.1822166999999998E-9</v>
      </c>
      <c r="W126">
        <v>0</v>
      </c>
      <c r="X126" s="11">
        <v>7.1719834000000001E-9</v>
      </c>
      <c r="Y126" s="11">
        <v>1.0213815E-11</v>
      </c>
      <c r="Z126" s="11">
        <v>1.9464754999999999E-14</v>
      </c>
    </row>
    <row r="127" spans="10:26" x14ac:dyDescent="0.3">
      <c r="J127">
        <v>3.68189856</v>
      </c>
      <c r="K127">
        <f t="shared" ref="K127:K131" si="4">N127*3.6</f>
        <v>3.68189856</v>
      </c>
      <c r="L127" t="s">
        <v>162</v>
      </c>
      <c r="M127" t="s">
        <v>210</v>
      </c>
      <c r="N127" s="4">
        <v>1.0227496</v>
      </c>
      <c r="O127">
        <v>0</v>
      </c>
      <c r="P127">
        <v>1.0224783</v>
      </c>
      <c r="Q127">
        <v>2.6951965999999998E-4</v>
      </c>
      <c r="R127" s="11">
        <v>1.7602445E-6</v>
      </c>
      <c r="T127" t="s">
        <v>312</v>
      </c>
      <c r="U127" t="s">
        <v>313</v>
      </c>
      <c r="V127" s="4">
        <v>0.16616938000000001</v>
      </c>
      <c r="W127">
        <v>8.1700000000000002E-4</v>
      </c>
      <c r="X127">
        <v>0.16517307000000001</v>
      </c>
      <c r="Y127">
        <v>1.7482589E-4</v>
      </c>
      <c r="Z127" s="11">
        <v>4.4866927E-6</v>
      </c>
    </row>
    <row r="128" spans="10:26" x14ac:dyDescent="0.3">
      <c r="J128">
        <v>3.2137720559999999E-6</v>
      </c>
      <c r="K128">
        <f t="shared" si="4"/>
        <v>3.2137720559999999E-6</v>
      </c>
      <c r="L128" t="s">
        <v>163</v>
      </c>
      <c r="M128" t="s">
        <v>210</v>
      </c>
      <c r="N128" s="25">
        <v>8.9271445999999998E-7</v>
      </c>
      <c r="O128">
        <v>0</v>
      </c>
      <c r="P128" s="11">
        <v>8.8707709999999999E-7</v>
      </c>
      <c r="Q128" s="11">
        <v>5.6347344000000002E-9</v>
      </c>
      <c r="R128" s="11">
        <v>2.6250349000000002E-12</v>
      </c>
      <c r="T128" t="s">
        <v>314</v>
      </c>
      <c r="U128" t="s">
        <v>315</v>
      </c>
      <c r="V128">
        <v>5.0220456000000004E-3</v>
      </c>
      <c r="W128">
        <v>0</v>
      </c>
      <c r="X128">
        <v>5.0064011000000002E-3</v>
      </c>
      <c r="Y128" s="11">
        <v>1.5625200000000001E-5</v>
      </c>
      <c r="Z128" s="11">
        <v>1.9228308000000001E-8</v>
      </c>
    </row>
    <row r="129" spans="10:26" x14ac:dyDescent="0.3">
      <c r="J129">
        <v>0.89357446800000007</v>
      </c>
      <c r="K129">
        <f t="shared" si="4"/>
        <v>0.89357446800000007</v>
      </c>
      <c r="L129" t="s">
        <v>54</v>
      </c>
      <c r="M129" t="s">
        <v>210</v>
      </c>
      <c r="N129" s="4">
        <v>0.24821513000000001</v>
      </c>
      <c r="O129">
        <v>0</v>
      </c>
      <c r="P129">
        <v>0.24793879999999999</v>
      </c>
      <c r="Q129">
        <v>2.7630069E-4</v>
      </c>
      <c r="R129" s="11">
        <v>2.7531873000000001E-8</v>
      </c>
      <c r="T129" t="s">
        <v>316</v>
      </c>
      <c r="U129" t="s">
        <v>317</v>
      </c>
      <c r="V129">
        <v>4.8504689000000001E-4</v>
      </c>
      <c r="W129">
        <v>0</v>
      </c>
      <c r="X129">
        <v>4.8220908E-4</v>
      </c>
      <c r="Y129" s="11">
        <v>2.8334388999999999E-6</v>
      </c>
      <c r="Z129" s="11">
        <v>4.3692180000000001E-9</v>
      </c>
    </row>
    <row r="130" spans="10:26" x14ac:dyDescent="0.3">
      <c r="J130">
        <v>7.2783007199999999E-2</v>
      </c>
      <c r="K130">
        <f t="shared" si="4"/>
        <v>7.2783007199999999E-2</v>
      </c>
      <c r="L130" t="s">
        <v>164</v>
      </c>
      <c r="M130" t="s">
        <v>210</v>
      </c>
      <c r="N130" s="4">
        <v>2.0217501999999998E-2</v>
      </c>
      <c r="O130">
        <v>0</v>
      </c>
      <c r="P130">
        <v>2.0208658000000001E-2</v>
      </c>
      <c r="Q130" s="11">
        <v>8.7298651000000001E-6</v>
      </c>
      <c r="R130" s="11">
        <v>1.1415361000000001E-7</v>
      </c>
      <c r="T130" t="s">
        <v>318</v>
      </c>
      <c r="U130" t="s">
        <v>319</v>
      </c>
      <c r="V130">
        <v>1.7945242999999999E-4</v>
      </c>
      <c r="W130">
        <v>0</v>
      </c>
      <c r="X130">
        <v>1.7199393999999999E-4</v>
      </c>
      <c r="Y130" s="11">
        <v>7.4574412000000003E-6</v>
      </c>
      <c r="Z130" s="11">
        <v>1.0462776000000001E-9</v>
      </c>
    </row>
    <row r="131" spans="10:26" x14ac:dyDescent="0.3">
      <c r="J131">
        <v>0.13078574279999999</v>
      </c>
      <c r="K131">
        <f t="shared" si="4"/>
        <v>0.13078574279999999</v>
      </c>
      <c r="L131" t="s">
        <v>165</v>
      </c>
      <c r="M131" t="s">
        <v>210</v>
      </c>
      <c r="N131" s="4">
        <v>3.6329372999999998E-2</v>
      </c>
      <c r="O131">
        <v>0</v>
      </c>
      <c r="P131">
        <v>3.6108570999999999E-2</v>
      </c>
      <c r="Q131">
        <v>2.2065990000000001E-4</v>
      </c>
      <c r="R131" s="11">
        <v>1.4129790999999999E-7</v>
      </c>
      <c r="T131" t="s">
        <v>320</v>
      </c>
      <c r="U131" t="s">
        <v>321</v>
      </c>
      <c r="V131" s="11">
        <v>3.6856741999999998E-9</v>
      </c>
      <c r="W131">
        <v>0</v>
      </c>
      <c r="X131" s="11">
        <v>3.2592785999999999E-9</v>
      </c>
      <c r="Y131" s="11">
        <v>4.2637503000000002E-10</v>
      </c>
      <c r="Z131" s="11">
        <v>2.0562514000000001E-14</v>
      </c>
    </row>
    <row r="132" spans="10:26" x14ac:dyDescent="0.3">
      <c r="T132" t="s">
        <v>322</v>
      </c>
      <c r="U132" t="s">
        <v>321</v>
      </c>
      <c r="V132" s="11">
        <v>1.740057E-8</v>
      </c>
      <c r="W132">
        <v>0</v>
      </c>
      <c r="X132" s="11">
        <v>1.5522137999999999E-8</v>
      </c>
      <c r="Y132" s="11">
        <v>1.8783471000000001E-9</v>
      </c>
      <c r="Z132" s="11">
        <v>8.5491988000000005E-14</v>
      </c>
    </row>
    <row r="133" spans="10:26" x14ac:dyDescent="0.3">
      <c r="T133" t="s">
        <v>323</v>
      </c>
      <c r="U133" t="s">
        <v>324</v>
      </c>
      <c r="V133" s="11">
        <v>3.9620703E-5</v>
      </c>
      <c r="W133">
        <v>0</v>
      </c>
      <c r="X133" s="11">
        <v>3.9185328999999998E-5</v>
      </c>
      <c r="Y133" s="11">
        <v>4.3509835000000002E-7</v>
      </c>
      <c r="Z133" s="11">
        <v>2.7510925000000001E-10</v>
      </c>
    </row>
    <row r="134" spans="10:26" x14ac:dyDescent="0.3">
      <c r="T134" t="s">
        <v>325</v>
      </c>
      <c r="U134" t="s">
        <v>326</v>
      </c>
      <c r="V134">
        <v>0.30177254999999997</v>
      </c>
      <c r="W134">
        <v>0</v>
      </c>
      <c r="X134">
        <v>0.25680265000000002</v>
      </c>
      <c r="Y134">
        <v>4.4967923999999999E-2</v>
      </c>
      <c r="Z134" s="11">
        <v>1.9787573000000001E-6</v>
      </c>
    </row>
    <row r="135" spans="10:26" x14ac:dyDescent="0.3">
      <c r="T135" t="s">
        <v>327</v>
      </c>
      <c r="U135" t="s">
        <v>328</v>
      </c>
      <c r="V135">
        <v>0.29274852000000001</v>
      </c>
      <c r="W135">
        <v>0</v>
      </c>
      <c r="X135">
        <v>0.29257534000000002</v>
      </c>
      <c r="Y135">
        <v>1.7275025E-4</v>
      </c>
      <c r="Z135" s="11">
        <v>4.3626585000000001E-7</v>
      </c>
    </row>
    <row r="138" spans="10:26" x14ac:dyDescent="0.3">
      <c r="L138" t="s">
        <v>192</v>
      </c>
      <c r="M138" t="s">
        <v>193</v>
      </c>
      <c r="T138" t="s">
        <v>192</v>
      </c>
      <c r="U138" t="s">
        <v>193</v>
      </c>
    </row>
    <row r="139" spans="10:26" x14ac:dyDescent="0.3">
      <c r="L139" t="s">
        <v>194</v>
      </c>
      <c r="M139" t="s">
        <v>195</v>
      </c>
      <c r="T139" t="s">
        <v>194</v>
      </c>
      <c r="U139" t="s">
        <v>195</v>
      </c>
    </row>
    <row r="140" spans="10:26" x14ac:dyDescent="0.3">
      <c r="L140" t="s">
        <v>196</v>
      </c>
      <c r="M140" t="s">
        <v>361</v>
      </c>
      <c r="T140" t="s">
        <v>196</v>
      </c>
      <c r="U140" t="s">
        <v>361</v>
      </c>
    </row>
    <row r="141" spans="10:26" x14ac:dyDescent="0.3">
      <c r="L141" t="s">
        <v>197</v>
      </c>
      <c r="M141" t="s">
        <v>198</v>
      </c>
      <c r="T141" t="s">
        <v>197</v>
      </c>
      <c r="U141" t="s">
        <v>309</v>
      </c>
    </row>
    <row r="142" spans="10:26" x14ac:dyDescent="0.3">
      <c r="L142" t="s">
        <v>199</v>
      </c>
      <c r="M142" t="s">
        <v>200</v>
      </c>
      <c r="T142" t="s">
        <v>199</v>
      </c>
      <c r="U142" t="s">
        <v>200</v>
      </c>
    </row>
    <row r="143" spans="10:26" x14ac:dyDescent="0.3">
      <c r="L143" t="s">
        <v>201</v>
      </c>
      <c r="M143" t="s">
        <v>202</v>
      </c>
      <c r="T143" t="s">
        <v>201</v>
      </c>
      <c r="U143" t="s">
        <v>202</v>
      </c>
    </row>
    <row r="144" spans="10:26" x14ac:dyDescent="0.3">
      <c r="L144" t="s">
        <v>203</v>
      </c>
      <c r="M144" t="s">
        <v>131</v>
      </c>
      <c r="T144" t="s">
        <v>203</v>
      </c>
      <c r="U144" t="s">
        <v>131</v>
      </c>
    </row>
    <row r="145" spans="10:26" x14ac:dyDescent="0.3">
      <c r="L145" t="s">
        <v>204</v>
      </c>
      <c r="M145" t="s">
        <v>131</v>
      </c>
      <c r="T145" t="s">
        <v>204</v>
      </c>
      <c r="U145" t="s">
        <v>131</v>
      </c>
    </row>
    <row r="146" spans="10:26" x14ac:dyDescent="0.3">
      <c r="L146" t="s">
        <v>205</v>
      </c>
      <c r="M146" t="s">
        <v>206</v>
      </c>
      <c r="T146" t="s">
        <v>205</v>
      </c>
      <c r="U146" t="s">
        <v>206</v>
      </c>
    </row>
    <row r="147" spans="10:26" x14ac:dyDescent="0.3">
      <c r="L147" t="s">
        <v>207</v>
      </c>
      <c r="M147" t="s">
        <v>208</v>
      </c>
      <c r="T147" t="s">
        <v>207</v>
      </c>
      <c r="U147" t="s">
        <v>208</v>
      </c>
    </row>
    <row r="149" spans="10:26" x14ac:dyDescent="0.3">
      <c r="L149" t="s">
        <v>206</v>
      </c>
      <c r="M149" t="s">
        <v>160</v>
      </c>
      <c r="N149" t="s">
        <v>209</v>
      </c>
      <c r="O149" t="s">
        <v>362</v>
      </c>
      <c r="P149" t="s">
        <v>363</v>
      </c>
      <c r="Q149" t="s">
        <v>347</v>
      </c>
      <c r="R149" t="s">
        <v>348</v>
      </c>
      <c r="T149" t="s">
        <v>206</v>
      </c>
      <c r="U149" t="s">
        <v>160</v>
      </c>
      <c r="V149" t="s">
        <v>209</v>
      </c>
      <c r="W149" t="s">
        <v>362</v>
      </c>
      <c r="X149" t="s">
        <v>363</v>
      </c>
      <c r="Y149" t="s">
        <v>347</v>
      </c>
      <c r="Z149" t="s">
        <v>348</v>
      </c>
    </row>
    <row r="150" spans="10:26" x14ac:dyDescent="0.3">
      <c r="J150">
        <v>4.6331046000000002</v>
      </c>
      <c r="K150">
        <f>N150*3.6</f>
        <v>4.6331046000000002</v>
      </c>
      <c r="L150" t="s">
        <v>161</v>
      </c>
      <c r="M150" t="s">
        <v>210</v>
      </c>
      <c r="N150" s="4">
        <v>1.2869735</v>
      </c>
      <c r="O150">
        <v>0</v>
      </c>
      <c r="P150">
        <v>1.2852112</v>
      </c>
      <c r="Q150">
        <v>1.7572548E-3</v>
      </c>
      <c r="R150" s="11">
        <v>5.0534303999999999E-6</v>
      </c>
      <c r="T150" t="s">
        <v>310</v>
      </c>
      <c r="U150" t="s">
        <v>311</v>
      </c>
      <c r="V150" s="11">
        <v>3.5124928000000002E-9</v>
      </c>
      <c r="W150">
        <v>0</v>
      </c>
      <c r="X150" s="11">
        <v>3.5022595000000001E-9</v>
      </c>
      <c r="Y150" s="11">
        <v>1.0213815E-11</v>
      </c>
      <c r="Z150" s="11">
        <v>1.9464754999999999E-14</v>
      </c>
    </row>
    <row r="151" spans="10:26" x14ac:dyDescent="0.3">
      <c r="J151">
        <v>0.66795497999999998</v>
      </c>
      <c r="K151">
        <f t="shared" ref="K151:K155" si="5">N151*3.6</f>
        <v>0.66795497999999998</v>
      </c>
      <c r="L151" t="s">
        <v>162</v>
      </c>
      <c r="M151" t="s">
        <v>210</v>
      </c>
      <c r="N151" s="4">
        <v>0.18554304999999999</v>
      </c>
      <c r="O151">
        <v>0</v>
      </c>
      <c r="P151">
        <v>0.18527177</v>
      </c>
      <c r="Q151">
        <v>2.6951965999999998E-4</v>
      </c>
      <c r="R151" s="11">
        <v>1.7602445E-6</v>
      </c>
      <c r="T151" t="s">
        <v>312</v>
      </c>
      <c r="U151" t="s">
        <v>313</v>
      </c>
      <c r="V151" s="4">
        <v>9.5746154E-2</v>
      </c>
      <c r="W151">
        <v>8.1700000000000002E-4</v>
      </c>
      <c r="X151">
        <v>9.4749841000000001E-2</v>
      </c>
      <c r="Y151">
        <v>1.7482589E-4</v>
      </c>
      <c r="Z151" s="11">
        <v>4.4866927E-6</v>
      </c>
    </row>
    <row r="152" spans="10:26" x14ac:dyDescent="0.3">
      <c r="J152">
        <v>2.2626910440000001E-6</v>
      </c>
      <c r="K152">
        <f t="shared" si="5"/>
        <v>2.2626910440000001E-6</v>
      </c>
      <c r="L152" t="s">
        <v>163</v>
      </c>
      <c r="M152" t="s">
        <v>210</v>
      </c>
      <c r="N152" s="25">
        <v>6.2852529000000004E-7</v>
      </c>
      <c r="O152">
        <v>0</v>
      </c>
      <c r="P152" s="11">
        <v>6.2288793000000005E-7</v>
      </c>
      <c r="Q152" s="11">
        <v>5.6347344000000002E-9</v>
      </c>
      <c r="R152" s="11">
        <v>2.6250349999999998E-12</v>
      </c>
      <c r="T152" t="s">
        <v>314</v>
      </c>
      <c r="U152" t="s">
        <v>315</v>
      </c>
      <c r="V152">
        <v>4.7923032000000004E-3</v>
      </c>
      <c r="W152">
        <v>0</v>
      </c>
      <c r="X152">
        <v>4.7766587999999999E-3</v>
      </c>
      <c r="Y152" s="11">
        <v>1.5625200000000001E-5</v>
      </c>
      <c r="Z152" s="11">
        <v>1.9228308000000001E-8</v>
      </c>
    </row>
    <row r="153" spans="10:26" x14ac:dyDescent="0.3">
      <c r="J153">
        <v>2.92866822</v>
      </c>
      <c r="K153">
        <f t="shared" si="5"/>
        <v>2.92866822</v>
      </c>
      <c r="L153" t="s">
        <v>54</v>
      </c>
      <c r="M153" t="s">
        <v>210</v>
      </c>
      <c r="N153" s="4">
        <v>0.81351894999999996</v>
      </c>
      <c r="O153">
        <v>0</v>
      </c>
      <c r="P153">
        <v>0.81324262000000003</v>
      </c>
      <c r="Q153">
        <v>2.7630069E-4</v>
      </c>
      <c r="R153" s="11">
        <v>2.7531873000000001E-8</v>
      </c>
      <c r="T153" t="s">
        <v>316</v>
      </c>
      <c r="U153" t="s">
        <v>317</v>
      </c>
      <c r="V153">
        <v>3.7890789000000002E-4</v>
      </c>
      <c r="W153">
        <v>0</v>
      </c>
      <c r="X153">
        <v>3.7607008E-4</v>
      </c>
      <c r="Y153" s="11">
        <v>2.8334388E-6</v>
      </c>
      <c r="Z153" s="11">
        <v>4.3692180000000001E-9</v>
      </c>
    </row>
    <row r="154" spans="10:26" x14ac:dyDescent="0.3">
      <c r="J154">
        <v>0.38436184800000001</v>
      </c>
      <c r="K154">
        <f t="shared" si="5"/>
        <v>0.38436184800000001</v>
      </c>
      <c r="L154" t="s">
        <v>164</v>
      </c>
      <c r="M154" t="s">
        <v>210</v>
      </c>
      <c r="N154" s="4">
        <v>0.10676718</v>
      </c>
      <c r="O154">
        <v>0</v>
      </c>
      <c r="P154">
        <v>0.10675833999999999</v>
      </c>
      <c r="Q154" s="11">
        <v>8.7298650000000001E-6</v>
      </c>
      <c r="R154" s="11">
        <v>1.1415361000000001E-7</v>
      </c>
      <c r="T154" t="s">
        <v>318</v>
      </c>
      <c r="U154" t="s">
        <v>319</v>
      </c>
      <c r="V154">
        <v>1.3849209999999999E-4</v>
      </c>
      <c r="W154">
        <v>0</v>
      </c>
      <c r="X154">
        <v>1.3103360999999999E-4</v>
      </c>
      <c r="Y154" s="11">
        <v>7.4574411000000004E-6</v>
      </c>
      <c r="Z154" s="11">
        <v>1.0462776000000001E-9</v>
      </c>
    </row>
    <row r="155" spans="10:26" x14ac:dyDescent="0.3">
      <c r="J155">
        <v>1.0913242320000001</v>
      </c>
      <c r="K155">
        <f t="shared" si="5"/>
        <v>1.0913242320000001</v>
      </c>
      <c r="L155" t="s">
        <v>165</v>
      </c>
      <c r="M155" t="s">
        <v>210</v>
      </c>
      <c r="N155" s="4">
        <v>0.30314562</v>
      </c>
      <c r="O155">
        <v>0</v>
      </c>
      <c r="P155">
        <v>0.30292481999999998</v>
      </c>
      <c r="Q155">
        <v>2.2065990000000001E-4</v>
      </c>
      <c r="R155" s="11">
        <v>1.4129790999999999E-7</v>
      </c>
      <c r="T155" t="s">
        <v>320</v>
      </c>
      <c r="U155" t="s">
        <v>321</v>
      </c>
      <c r="V155" s="11">
        <v>2.9869603999999999E-9</v>
      </c>
      <c r="W155">
        <v>0</v>
      </c>
      <c r="X155" s="11">
        <v>2.5605648E-9</v>
      </c>
      <c r="Y155" s="11">
        <v>4.2637503000000002E-10</v>
      </c>
      <c r="Z155" s="11">
        <v>2.0562514000000001E-14</v>
      </c>
    </row>
    <row r="156" spans="10:26" x14ac:dyDescent="0.3">
      <c r="T156" t="s">
        <v>322</v>
      </c>
      <c r="U156" t="s">
        <v>321</v>
      </c>
      <c r="V156" s="11">
        <v>2.1264082000000001E-8</v>
      </c>
      <c r="W156">
        <v>0</v>
      </c>
      <c r="X156" s="11">
        <v>1.938565E-8</v>
      </c>
      <c r="Y156" s="11">
        <v>1.8783471000000001E-9</v>
      </c>
      <c r="Z156" s="11">
        <v>8.5491988000000005E-14</v>
      </c>
    </row>
    <row r="157" spans="10:26" x14ac:dyDescent="0.3">
      <c r="T157" t="s">
        <v>323</v>
      </c>
      <c r="U157" t="s">
        <v>324</v>
      </c>
      <c r="V157" s="11">
        <v>5.4934895000000001E-5</v>
      </c>
      <c r="W157">
        <v>0</v>
      </c>
      <c r="X157" s="11">
        <v>5.4499522000000002E-5</v>
      </c>
      <c r="Y157" s="11">
        <v>4.3509835000000002E-7</v>
      </c>
      <c r="Z157" s="11">
        <v>2.7510925000000001E-10</v>
      </c>
    </row>
    <row r="158" spans="10:26" x14ac:dyDescent="0.3">
      <c r="T158" t="s">
        <v>325</v>
      </c>
      <c r="U158" t="s">
        <v>326</v>
      </c>
      <c r="V158">
        <v>0.25189257999999998</v>
      </c>
      <c r="W158">
        <v>0</v>
      </c>
      <c r="X158">
        <v>0.20692268</v>
      </c>
      <c r="Y158">
        <v>4.4967923E-2</v>
      </c>
      <c r="Z158" s="11">
        <v>1.9787573000000001E-6</v>
      </c>
    </row>
    <row r="159" spans="10:26" x14ac:dyDescent="0.3">
      <c r="T159" t="s">
        <v>327</v>
      </c>
      <c r="U159" t="s">
        <v>328</v>
      </c>
      <c r="V159">
        <v>0.15038074000000001</v>
      </c>
      <c r="W159">
        <v>0</v>
      </c>
      <c r="X159">
        <v>0.15020755</v>
      </c>
      <c r="Y159">
        <v>1.7275025E-4</v>
      </c>
      <c r="Z159" s="11">
        <v>4.3626585000000001E-7</v>
      </c>
    </row>
    <row r="162" spans="10:26" x14ac:dyDescent="0.3">
      <c r="L162" t="s">
        <v>192</v>
      </c>
      <c r="M162" t="s">
        <v>193</v>
      </c>
      <c r="T162" t="s">
        <v>192</v>
      </c>
      <c r="U162" t="s">
        <v>193</v>
      </c>
    </row>
    <row r="163" spans="10:26" x14ac:dyDescent="0.3">
      <c r="L163" t="s">
        <v>194</v>
      </c>
      <c r="M163" t="s">
        <v>195</v>
      </c>
      <c r="T163" t="s">
        <v>194</v>
      </c>
      <c r="U163" t="s">
        <v>195</v>
      </c>
    </row>
    <row r="164" spans="10:26" x14ac:dyDescent="0.3">
      <c r="L164" t="s">
        <v>196</v>
      </c>
      <c r="M164" t="s">
        <v>364</v>
      </c>
      <c r="T164" t="s">
        <v>196</v>
      </c>
      <c r="U164" t="s">
        <v>364</v>
      </c>
    </row>
    <row r="165" spans="10:26" x14ac:dyDescent="0.3">
      <c r="L165" t="s">
        <v>197</v>
      </c>
      <c r="M165" t="s">
        <v>198</v>
      </c>
      <c r="T165" t="s">
        <v>197</v>
      </c>
      <c r="U165" t="s">
        <v>309</v>
      </c>
    </row>
    <row r="166" spans="10:26" x14ac:dyDescent="0.3">
      <c r="L166" t="s">
        <v>199</v>
      </c>
      <c r="M166" t="s">
        <v>200</v>
      </c>
      <c r="T166" t="s">
        <v>199</v>
      </c>
      <c r="U166" t="s">
        <v>200</v>
      </c>
    </row>
    <row r="167" spans="10:26" x14ac:dyDescent="0.3">
      <c r="L167" t="s">
        <v>201</v>
      </c>
      <c r="M167" t="s">
        <v>202</v>
      </c>
      <c r="T167" t="s">
        <v>201</v>
      </c>
      <c r="U167" t="s">
        <v>202</v>
      </c>
    </row>
    <row r="168" spans="10:26" x14ac:dyDescent="0.3">
      <c r="L168" t="s">
        <v>203</v>
      </c>
      <c r="M168" t="s">
        <v>131</v>
      </c>
      <c r="T168" t="s">
        <v>203</v>
      </c>
      <c r="U168" t="s">
        <v>131</v>
      </c>
    </row>
    <row r="169" spans="10:26" x14ac:dyDescent="0.3">
      <c r="L169" t="s">
        <v>204</v>
      </c>
      <c r="M169" t="s">
        <v>131</v>
      </c>
      <c r="T169" t="s">
        <v>204</v>
      </c>
      <c r="U169" t="s">
        <v>131</v>
      </c>
    </row>
    <row r="170" spans="10:26" x14ac:dyDescent="0.3">
      <c r="L170" t="s">
        <v>205</v>
      </c>
      <c r="M170" t="s">
        <v>206</v>
      </c>
      <c r="T170" t="s">
        <v>205</v>
      </c>
      <c r="U170" t="s">
        <v>206</v>
      </c>
    </row>
    <row r="171" spans="10:26" x14ac:dyDescent="0.3">
      <c r="L171" t="s">
        <v>207</v>
      </c>
      <c r="M171" t="s">
        <v>208</v>
      </c>
      <c r="T171" t="s">
        <v>207</v>
      </c>
      <c r="U171" t="s">
        <v>208</v>
      </c>
    </row>
    <row r="173" spans="10:26" x14ac:dyDescent="0.3">
      <c r="L173" t="s">
        <v>206</v>
      </c>
      <c r="M173" t="s">
        <v>160</v>
      </c>
      <c r="N173" t="s">
        <v>209</v>
      </c>
      <c r="O173" t="s">
        <v>365</v>
      </c>
      <c r="P173" t="s">
        <v>366</v>
      </c>
      <c r="Q173" t="s">
        <v>347</v>
      </c>
      <c r="R173" t="s">
        <v>348</v>
      </c>
      <c r="T173" t="s">
        <v>206</v>
      </c>
      <c r="U173" t="s">
        <v>160</v>
      </c>
      <c r="V173" t="s">
        <v>209</v>
      </c>
      <c r="W173" t="s">
        <v>365</v>
      </c>
      <c r="X173" t="s">
        <v>366</v>
      </c>
      <c r="Y173" t="s">
        <v>347</v>
      </c>
      <c r="Z173" t="s">
        <v>348</v>
      </c>
    </row>
    <row r="174" spans="10:26" x14ac:dyDescent="0.3">
      <c r="J174">
        <v>8.4427459200000001</v>
      </c>
      <c r="K174">
        <f>N174*3.6</f>
        <v>8.4427459200000001</v>
      </c>
      <c r="L174" t="s">
        <v>161</v>
      </c>
      <c r="M174" t="s">
        <v>210</v>
      </c>
      <c r="N174" s="4">
        <v>2.3452071999999999</v>
      </c>
      <c r="O174">
        <v>0</v>
      </c>
      <c r="P174">
        <v>2.3434449000000002</v>
      </c>
      <c r="Q174">
        <v>1.7572548E-3</v>
      </c>
      <c r="R174" s="11">
        <v>5.0534304999999999E-6</v>
      </c>
      <c r="T174" t="s">
        <v>310</v>
      </c>
      <c r="U174" t="s">
        <v>311</v>
      </c>
      <c r="V174" s="11">
        <v>9.8163695000000003E-9</v>
      </c>
      <c r="W174">
        <v>0</v>
      </c>
      <c r="X174" s="11">
        <v>9.8061362000000007E-9</v>
      </c>
      <c r="Y174" s="11">
        <v>1.0213815E-11</v>
      </c>
      <c r="Z174" s="11">
        <v>1.9464754999999999E-14</v>
      </c>
    </row>
    <row r="175" spans="10:26" x14ac:dyDescent="0.3">
      <c r="J175">
        <v>4.9310870399999995</v>
      </c>
      <c r="K175">
        <f t="shared" ref="K175:K179" si="6">N175*3.6</f>
        <v>4.9310870399999995</v>
      </c>
      <c r="L175" t="s">
        <v>162</v>
      </c>
      <c r="M175" t="s">
        <v>210</v>
      </c>
      <c r="N175" s="4">
        <v>1.3697463999999999</v>
      </c>
      <c r="O175">
        <v>0</v>
      </c>
      <c r="P175">
        <v>1.3694751999999999</v>
      </c>
      <c r="Q175">
        <v>2.6951965999999998E-4</v>
      </c>
      <c r="R175" s="11">
        <v>1.7602445E-6</v>
      </c>
      <c r="T175" t="s">
        <v>312</v>
      </c>
      <c r="U175" t="s">
        <v>313</v>
      </c>
      <c r="V175" s="4">
        <v>0.19688206999999999</v>
      </c>
      <c r="W175">
        <v>8.1700000000000002E-4</v>
      </c>
      <c r="X175">
        <v>0.19588575999999999</v>
      </c>
      <c r="Y175">
        <v>1.7482589E-4</v>
      </c>
      <c r="Z175" s="11">
        <v>4.4866927E-6</v>
      </c>
    </row>
    <row r="176" spans="10:26" x14ac:dyDescent="0.3">
      <c r="J176">
        <v>1.623999168E-6</v>
      </c>
      <c r="K176">
        <f t="shared" si="6"/>
        <v>1.623999168E-6</v>
      </c>
      <c r="L176" t="s">
        <v>163</v>
      </c>
      <c r="M176" t="s">
        <v>210</v>
      </c>
      <c r="N176" s="25">
        <v>4.5111087999999998E-7</v>
      </c>
      <c r="O176">
        <v>0</v>
      </c>
      <c r="P176" s="11">
        <v>4.4547351999999999E-7</v>
      </c>
      <c r="Q176" s="11">
        <v>5.6347344000000002E-9</v>
      </c>
      <c r="R176" s="11">
        <v>2.6250349000000002E-12</v>
      </c>
      <c r="T176" t="s">
        <v>314</v>
      </c>
      <c r="U176" t="s">
        <v>315</v>
      </c>
      <c r="V176">
        <v>8.2860147999999998E-3</v>
      </c>
      <c r="W176">
        <v>0</v>
      </c>
      <c r="X176">
        <v>8.2703703999999992E-3</v>
      </c>
      <c r="Y176" s="11">
        <v>1.5625200000000001E-5</v>
      </c>
      <c r="Z176" s="11">
        <v>1.9228308000000001E-8</v>
      </c>
    </row>
    <row r="177" spans="10:26" x14ac:dyDescent="0.3">
      <c r="J177">
        <v>0.10735112519999999</v>
      </c>
      <c r="K177">
        <f t="shared" si="6"/>
        <v>0.10735112519999999</v>
      </c>
      <c r="L177" t="s">
        <v>54</v>
      </c>
      <c r="M177" t="s">
        <v>210</v>
      </c>
      <c r="N177" s="4">
        <v>2.9819756999999999E-2</v>
      </c>
      <c r="O177">
        <v>0</v>
      </c>
      <c r="P177">
        <v>2.9543429E-2</v>
      </c>
      <c r="Q177">
        <v>2.7630069E-4</v>
      </c>
      <c r="R177" s="11">
        <v>2.7531874000000001E-8</v>
      </c>
      <c r="T177" t="s">
        <v>316</v>
      </c>
      <c r="U177" t="s">
        <v>317</v>
      </c>
      <c r="V177">
        <v>9.4106287999999995E-4</v>
      </c>
      <c r="W177">
        <v>0</v>
      </c>
      <c r="X177">
        <v>9.3822507000000004E-4</v>
      </c>
      <c r="Y177" s="11">
        <v>2.8334388999999999E-6</v>
      </c>
      <c r="Z177" s="11">
        <v>4.3692180000000001E-9</v>
      </c>
    </row>
    <row r="178" spans="10:26" x14ac:dyDescent="0.3">
      <c r="J178">
        <v>6.3396068400000003E-3</v>
      </c>
      <c r="K178">
        <f t="shared" si="6"/>
        <v>6.3396068400000003E-3</v>
      </c>
      <c r="L178" t="s">
        <v>164</v>
      </c>
      <c r="M178" t="s">
        <v>210</v>
      </c>
      <c r="N178" s="4">
        <v>1.7610019E-3</v>
      </c>
      <c r="O178">
        <v>0</v>
      </c>
      <c r="P178">
        <v>1.7521578999999999E-3</v>
      </c>
      <c r="Q178" s="11">
        <v>8.7298651000000001E-6</v>
      </c>
      <c r="R178" s="11">
        <v>1.1415361000000001E-7</v>
      </c>
      <c r="T178" t="s">
        <v>318</v>
      </c>
      <c r="U178" t="s">
        <v>319</v>
      </c>
      <c r="V178">
        <v>5.5711398999999998E-4</v>
      </c>
      <c r="W178">
        <v>0</v>
      </c>
      <c r="X178">
        <v>5.4965551000000004E-4</v>
      </c>
      <c r="Y178" s="11">
        <v>7.4574412000000003E-6</v>
      </c>
      <c r="Z178" s="11">
        <v>1.0462776000000001E-9</v>
      </c>
    </row>
    <row r="179" spans="10:26" x14ac:dyDescent="0.3">
      <c r="J179">
        <v>0.10626795360000001</v>
      </c>
      <c r="K179">
        <f t="shared" si="6"/>
        <v>0.10626795360000001</v>
      </c>
      <c r="L179" t="s">
        <v>165</v>
      </c>
      <c r="M179" t="s">
        <v>210</v>
      </c>
      <c r="N179" s="4">
        <v>2.9518875999999999E-2</v>
      </c>
      <c r="O179">
        <v>0</v>
      </c>
      <c r="P179">
        <v>2.9298075E-2</v>
      </c>
      <c r="Q179">
        <v>2.2065990000000001E-4</v>
      </c>
      <c r="R179" s="11">
        <v>1.4129790999999999E-7</v>
      </c>
      <c r="T179" t="s">
        <v>320</v>
      </c>
      <c r="U179" t="s">
        <v>321</v>
      </c>
      <c r="V179" s="11">
        <v>9.3170559999999996E-9</v>
      </c>
      <c r="W179">
        <v>0</v>
      </c>
      <c r="X179" s="11">
        <v>8.8906603999999993E-9</v>
      </c>
      <c r="Y179" s="11">
        <v>4.2637503000000002E-10</v>
      </c>
      <c r="Z179" s="11">
        <v>2.0562514000000001E-14</v>
      </c>
    </row>
    <row r="180" spans="10:26" x14ac:dyDescent="0.3">
      <c r="T180" t="s">
        <v>322</v>
      </c>
      <c r="U180" t="s">
        <v>321</v>
      </c>
      <c r="V180" s="11">
        <v>3.2803347000000001E-8</v>
      </c>
      <c r="W180">
        <v>0</v>
      </c>
      <c r="X180" s="11">
        <v>3.0924914E-8</v>
      </c>
      <c r="Y180" s="11">
        <v>1.8783471000000001E-9</v>
      </c>
      <c r="Z180" s="11">
        <v>8.5491988000000005E-14</v>
      </c>
    </row>
    <row r="181" spans="10:26" x14ac:dyDescent="0.3">
      <c r="T181" t="s">
        <v>323</v>
      </c>
      <c r="U181" t="s">
        <v>324</v>
      </c>
      <c r="V181" s="11">
        <v>5.5709508999999997E-5</v>
      </c>
      <c r="W181">
        <v>0</v>
      </c>
      <c r="X181" s="11">
        <v>5.5274135000000002E-5</v>
      </c>
      <c r="Y181" s="11">
        <v>4.3509835000000002E-7</v>
      </c>
      <c r="Z181" s="11">
        <v>2.7510924000000002E-10</v>
      </c>
    </row>
    <row r="182" spans="10:26" x14ac:dyDescent="0.3">
      <c r="T182" t="s">
        <v>325</v>
      </c>
      <c r="U182" t="s">
        <v>326</v>
      </c>
      <c r="V182">
        <v>0.76271049000000002</v>
      </c>
      <c r="W182">
        <v>0</v>
      </c>
      <c r="X182">
        <v>0.71774059000000001</v>
      </c>
      <c r="Y182">
        <v>4.4967923999999999E-2</v>
      </c>
      <c r="Z182" s="11">
        <v>1.9787573000000001E-6</v>
      </c>
    </row>
    <row r="183" spans="10:26" x14ac:dyDescent="0.3">
      <c r="T183" t="s">
        <v>327</v>
      </c>
      <c r="U183" t="s">
        <v>328</v>
      </c>
      <c r="V183">
        <v>0.15616084</v>
      </c>
      <c r="W183">
        <v>0</v>
      </c>
      <c r="X183">
        <v>0.15598765000000001</v>
      </c>
      <c r="Y183">
        <v>1.7275025E-4</v>
      </c>
      <c r="Z183" s="11">
        <v>4.3626585000000001E-7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AF44-5C49-4F61-B96A-38B03A3C8E66}">
  <dimension ref="A1:O102"/>
  <sheetViews>
    <sheetView workbookViewId="0">
      <selection activeCell="A8" sqref="A8"/>
    </sheetView>
  </sheetViews>
  <sheetFormatPr defaultRowHeight="14.4" x14ac:dyDescent="0.3"/>
  <sheetData>
    <row r="1" spans="1:15" x14ac:dyDescent="0.3">
      <c r="B1" s="12" t="s">
        <v>161</v>
      </c>
      <c r="C1" s="12" t="s">
        <v>162</v>
      </c>
      <c r="D1" s="12" t="s">
        <v>163</v>
      </c>
      <c r="E1" s="12" t="s">
        <v>54</v>
      </c>
      <c r="F1" s="12" t="s">
        <v>164</v>
      </c>
      <c r="G1" s="12" t="s">
        <v>165</v>
      </c>
    </row>
    <row r="2" spans="1:15" x14ac:dyDescent="0.3">
      <c r="A2" t="s">
        <v>224</v>
      </c>
      <c r="B2" s="12">
        <v>763.17927999999995</v>
      </c>
      <c r="C2" s="16">
        <v>2361.9475299999999</v>
      </c>
      <c r="D2" s="12"/>
      <c r="E2" s="12">
        <v>3722.6123299999999</v>
      </c>
      <c r="F2" s="17">
        <v>1.1E-4</v>
      </c>
      <c r="G2" s="12">
        <v>1.01E-3</v>
      </c>
    </row>
    <row r="3" spans="1:15" x14ac:dyDescent="0.3">
      <c r="A3" t="s">
        <v>225</v>
      </c>
      <c r="B3" s="11">
        <v>398.32994000000002</v>
      </c>
      <c r="C3" s="12">
        <v>262.90001000000001</v>
      </c>
      <c r="D3" s="12"/>
      <c r="E3" s="12">
        <v>3777.6577000000002</v>
      </c>
      <c r="F3" s="17">
        <v>2.1249800000000001E-5</v>
      </c>
      <c r="G3" s="12">
        <v>2.0000000000000001E-4</v>
      </c>
    </row>
    <row r="7" spans="1:15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5" x14ac:dyDescent="0.3">
      <c r="A8" s="12" t="s">
        <v>181</v>
      </c>
      <c r="B8" s="12" t="s">
        <v>151</v>
      </c>
      <c r="C8" s="12" t="s">
        <v>152</v>
      </c>
      <c r="D8" s="12" t="s">
        <v>154</v>
      </c>
      <c r="E8" s="12" t="s">
        <v>149</v>
      </c>
      <c r="F8" s="12" t="s">
        <v>150</v>
      </c>
      <c r="G8" s="12" t="s">
        <v>153</v>
      </c>
      <c r="H8" s="12"/>
      <c r="I8" s="12"/>
      <c r="J8" s="12"/>
      <c r="K8" s="12"/>
    </row>
    <row r="9" spans="1:15" x14ac:dyDescent="0.3">
      <c r="A9" s="12" t="s">
        <v>176</v>
      </c>
      <c r="B9" s="12">
        <v>362.14406000000002</v>
      </c>
      <c r="C9" s="12">
        <v>2.8317858999999999</v>
      </c>
      <c r="D9" s="12">
        <v>3.0228121000000002E-3</v>
      </c>
      <c r="E9" s="12">
        <v>0.59767674999999998</v>
      </c>
      <c r="F9" s="12">
        <v>0.18480542</v>
      </c>
      <c r="G9" s="12">
        <v>1.2278800000000001</v>
      </c>
      <c r="H9" s="12" t="s">
        <v>177</v>
      </c>
      <c r="I9" s="12"/>
      <c r="J9" s="12"/>
      <c r="K9" s="12"/>
    </row>
    <row r="10" spans="1:15" x14ac:dyDescent="0.3">
      <c r="A10" s="12" t="s">
        <v>178</v>
      </c>
      <c r="B10" s="12">
        <v>2286.6873999999998</v>
      </c>
      <c r="C10" s="12">
        <v>17.880752000000001</v>
      </c>
      <c r="D10" s="12">
        <v>1.9086951000000001E-2</v>
      </c>
      <c r="E10" s="12">
        <v>3.7739107999999999</v>
      </c>
      <c r="F10" s="12">
        <v>1.1669175000000001</v>
      </c>
      <c r="G10" s="12">
        <v>7.7532057999999999</v>
      </c>
      <c r="H10" s="12" t="s">
        <v>177</v>
      </c>
      <c r="I10" s="12"/>
      <c r="J10" s="12"/>
      <c r="K10" s="12"/>
    </row>
    <row r="11" spans="1:15" x14ac:dyDescent="0.3">
      <c r="A11" s="12" t="s">
        <v>179</v>
      </c>
      <c r="B11" s="12">
        <v>1074.5802000000001</v>
      </c>
      <c r="C11" s="12">
        <v>8.4026803000000001</v>
      </c>
      <c r="D11" s="12">
        <v>8.9695052999999997E-3</v>
      </c>
      <c r="E11" s="12">
        <v>1.7734691</v>
      </c>
      <c r="F11" s="12">
        <v>0.54836797999999998</v>
      </c>
      <c r="G11" s="12">
        <v>3.6434536</v>
      </c>
      <c r="H11" s="12" t="s">
        <v>177</v>
      </c>
      <c r="I11" s="12"/>
      <c r="J11" s="12"/>
      <c r="K11" s="12"/>
    </row>
    <row r="12" spans="1:15" x14ac:dyDescent="0.3">
      <c r="A12" s="12" t="s">
        <v>183</v>
      </c>
      <c r="B12" s="12">
        <v>6.5330031999999996</v>
      </c>
      <c r="C12" s="11">
        <v>0.17138054999999999</v>
      </c>
      <c r="D12" s="11">
        <v>2.1946592E-4</v>
      </c>
      <c r="E12" s="11">
        <v>5.1037515999999998E-2</v>
      </c>
      <c r="F12" s="11">
        <v>1.0602287E-2</v>
      </c>
      <c r="G12" s="12">
        <v>8.1722312000000005E-2</v>
      </c>
      <c r="H12" s="12" t="s">
        <v>182</v>
      </c>
      <c r="I12" s="12"/>
      <c r="J12" s="12"/>
      <c r="K12" s="12"/>
    </row>
    <row r="13" spans="1:15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5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5" x14ac:dyDescent="0.3">
      <c r="C16" s="12"/>
      <c r="I16" s="12"/>
      <c r="J16" s="12"/>
      <c r="K16" s="12"/>
      <c r="L16" s="12"/>
      <c r="M16" s="12"/>
      <c r="N16" s="12"/>
      <c r="O16" s="12"/>
    </row>
    <row r="17" spans="1:15" x14ac:dyDescent="0.3">
      <c r="A17" s="12" t="s">
        <v>192</v>
      </c>
      <c r="B17" s="12" t="s">
        <v>193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3">
      <c r="A18" s="12" t="s">
        <v>194</v>
      </c>
      <c r="B18" s="12" t="s">
        <v>195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3">
      <c r="A19" s="12" t="s">
        <v>196</v>
      </c>
      <c r="B19" s="12" t="s">
        <v>264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3">
      <c r="A20" s="12" t="s">
        <v>197</v>
      </c>
      <c r="B20" s="12" t="s">
        <v>198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3">
      <c r="A21" t="s">
        <v>199</v>
      </c>
      <c r="B21" t="s">
        <v>200</v>
      </c>
      <c r="C21" s="18"/>
      <c r="I21" s="12"/>
      <c r="J21" s="12"/>
      <c r="K21" s="12"/>
      <c r="L21" s="12"/>
      <c r="M21" s="11"/>
      <c r="N21" s="11"/>
      <c r="O21" s="11"/>
    </row>
    <row r="22" spans="1:15" x14ac:dyDescent="0.3">
      <c r="A22" t="s">
        <v>201</v>
      </c>
      <c r="B22" t="s">
        <v>202</v>
      </c>
      <c r="F22" s="12"/>
      <c r="G22" s="12"/>
      <c r="H22" s="12"/>
      <c r="I22" s="12"/>
      <c r="J22" s="12"/>
      <c r="K22" s="11"/>
      <c r="L22" s="11"/>
      <c r="M22" s="11"/>
      <c r="N22" s="11"/>
      <c r="O22" s="11"/>
    </row>
    <row r="23" spans="1:15" x14ac:dyDescent="0.3">
      <c r="A23" t="s">
        <v>203</v>
      </c>
      <c r="B23" t="s">
        <v>131</v>
      </c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3">
      <c r="A24" t="s">
        <v>204</v>
      </c>
      <c r="B24" t="s">
        <v>131</v>
      </c>
      <c r="E24" s="11"/>
      <c r="F24" s="12"/>
      <c r="G24" s="12"/>
      <c r="H24" s="12"/>
      <c r="I24" s="12"/>
      <c r="J24" s="12"/>
      <c r="K24" s="11"/>
      <c r="L24" s="11"/>
      <c r="M24" s="11"/>
      <c r="N24" s="12"/>
      <c r="O24" s="11"/>
    </row>
    <row r="25" spans="1:15" x14ac:dyDescent="0.3">
      <c r="A25" t="s">
        <v>205</v>
      </c>
      <c r="B25" t="s">
        <v>206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t="s">
        <v>207</v>
      </c>
      <c r="B26" t="s">
        <v>208</v>
      </c>
      <c r="C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3">
      <c r="C27" s="18"/>
      <c r="D27" s="11"/>
      <c r="E27" s="11"/>
      <c r="F27" s="11"/>
      <c r="G27" s="11"/>
      <c r="H27" s="12"/>
      <c r="I27" s="11"/>
      <c r="J27" s="12"/>
      <c r="K27" s="11"/>
      <c r="L27" s="11"/>
      <c r="M27" s="11"/>
      <c r="N27" s="11"/>
      <c r="O27" s="11"/>
    </row>
    <row r="28" spans="1:15" x14ac:dyDescent="0.3">
      <c r="A28" t="s">
        <v>206</v>
      </c>
      <c r="B28" t="s">
        <v>160</v>
      </c>
      <c r="C28" t="s">
        <v>209</v>
      </c>
      <c r="D28" t="s">
        <v>265</v>
      </c>
      <c r="E28" s="11" t="s">
        <v>266</v>
      </c>
      <c r="F28" s="11" t="s">
        <v>267</v>
      </c>
      <c r="G28" s="11" t="s">
        <v>268</v>
      </c>
      <c r="H28" s="12" t="s">
        <v>269</v>
      </c>
      <c r="I28" s="11" t="s">
        <v>270</v>
      </c>
      <c r="J28" s="11" t="s">
        <v>271</v>
      </c>
      <c r="K28" s="11" t="s">
        <v>272</v>
      </c>
      <c r="L28" s="11" t="s">
        <v>273</v>
      </c>
      <c r="M28" s="11" t="s">
        <v>274</v>
      </c>
      <c r="N28" s="11" t="s">
        <v>275</v>
      </c>
      <c r="O28" s="11" t="s">
        <v>276</v>
      </c>
    </row>
    <row r="29" spans="1:15" x14ac:dyDescent="0.3">
      <c r="A29" t="s">
        <v>161</v>
      </c>
      <c r="B29" t="s">
        <v>210</v>
      </c>
      <c r="C29" s="5">
        <v>21.351224999999999</v>
      </c>
      <c r="D29">
        <v>0</v>
      </c>
      <c r="E29" s="11">
        <v>13.850706000000001</v>
      </c>
      <c r="F29" s="11">
        <v>0.15936648</v>
      </c>
      <c r="G29" s="11">
        <v>1.2192744</v>
      </c>
      <c r="H29" s="11">
        <v>5.1391385000000003E-4</v>
      </c>
      <c r="I29" s="11">
        <v>0.23460722000000001</v>
      </c>
      <c r="J29" s="11">
        <v>4.1840790999999999</v>
      </c>
      <c r="K29" s="11">
        <v>1.7953844E-4</v>
      </c>
      <c r="L29" s="11">
        <v>0.14049307</v>
      </c>
      <c r="M29" s="11">
        <v>5.0896428000000001E-2</v>
      </c>
      <c r="N29" s="11">
        <v>0.41329933000000002</v>
      </c>
      <c r="O29" s="11">
        <v>1.0582819999999999</v>
      </c>
    </row>
    <row r="30" spans="1:15" x14ac:dyDescent="0.3">
      <c r="A30" t="s">
        <v>162</v>
      </c>
      <c r="B30" t="s">
        <v>210</v>
      </c>
      <c r="C30" s="28">
        <v>2.8084444999999998</v>
      </c>
      <c r="D30">
        <v>0</v>
      </c>
      <c r="E30" s="11">
        <v>2.1661467000000001</v>
      </c>
      <c r="F30" s="11">
        <v>2.7794165999999999E-2</v>
      </c>
      <c r="G30" s="12">
        <v>6.4045225999999997E-2</v>
      </c>
      <c r="H30" s="11">
        <v>4.8381280000000002E-5</v>
      </c>
      <c r="I30" s="12">
        <v>9.0330524999999995E-2</v>
      </c>
      <c r="J30" s="11">
        <v>0.18694432</v>
      </c>
      <c r="K30" s="11">
        <v>1.7566704999999999E-5</v>
      </c>
      <c r="L30" s="12">
        <v>2.6332878000000001E-2</v>
      </c>
      <c r="M30" s="12">
        <v>9.6148669999999992E-3</v>
      </c>
      <c r="N30" s="12">
        <v>3.9498691000000002E-2</v>
      </c>
      <c r="O30" s="12">
        <v>0.19635743999999999</v>
      </c>
    </row>
    <row r="31" spans="1:15" x14ac:dyDescent="0.3">
      <c r="A31" t="s">
        <v>163</v>
      </c>
      <c r="B31" t="s">
        <v>210</v>
      </c>
      <c r="C31" s="29">
        <v>4.2599818000000001E-5</v>
      </c>
      <c r="D31">
        <v>0</v>
      </c>
      <c r="E31" s="11">
        <v>9.3233968999999997E-6</v>
      </c>
      <c r="F31" s="11">
        <v>9.7464202999999999E-6</v>
      </c>
      <c r="G31" s="11">
        <v>1.8307591999999999E-7</v>
      </c>
      <c r="H31" s="11">
        <v>1.0164393E-7</v>
      </c>
      <c r="I31" s="11">
        <v>5.8406394999999997E-8</v>
      </c>
      <c r="J31" s="11">
        <v>6.7178867000000001E-6</v>
      </c>
      <c r="K31" s="11">
        <v>3.2916035000000003E-8</v>
      </c>
      <c r="L31" s="11">
        <v>6.8117797999999999E-7</v>
      </c>
      <c r="M31" s="11">
        <v>1.4973385E-5</v>
      </c>
      <c r="N31" s="11">
        <v>3.9156356999999997E-7</v>
      </c>
      <c r="O31" s="11">
        <v>2.8233047000000003E-7</v>
      </c>
    </row>
    <row r="32" spans="1:15" x14ac:dyDescent="0.3">
      <c r="A32" t="s">
        <v>54</v>
      </c>
      <c r="B32" t="s">
        <v>210</v>
      </c>
      <c r="C32" s="29">
        <v>0.22938523</v>
      </c>
      <c r="D32">
        <v>0</v>
      </c>
      <c r="E32" s="11">
        <v>9.7836936999999999E-2</v>
      </c>
      <c r="F32" s="11">
        <v>1.1899795E-3</v>
      </c>
      <c r="G32" s="11">
        <v>2.49E-3</v>
      </c>
      <c r="H32" s="11">
        <v>3.6594626000000001E-6</v>
      </c>
      <c r="I32" s="11">
        <v>7.3779729000000003E-4</v>
      </c>
      <c r="J32" s="11">
        <v>4.3758010999999999E-3</v>
      </c>
      <c r="K32" s="11">
        <v>1.2076851E-6</v>
      </c>
      <c r="L32" s="11">
        <v>2.9785122000000001E-4</v>
      </c>
      <c r="M32" s="12">
        <v>0.11568197</v>
      </c>
      <c r="N32" s="12">
        <v>1.6049032E-3</v>
      </c>
      <c r="O32" s="12">
        <v>5.1086917999999997E-3</v>
      </c>
    </row>
    <row r="33" spans="1:15" x14ac:dyDescent="0.3">
      <c r="A33" t="s">
        <v>164</v>
      </c>
      <c r="B33" t="s">
        <v>210</v>
      </c>
      <c r="C33" s="29">
        <v>0.11076863000000001</v>
      </c>
      <c r="D33">
        <v>0</v>
      </c>
      <c r="E33" s="11">
        <v>7.2794045000000002E-2</v>
      </c>
      <c r="F33" s="11">
        <v>1.6106081E-3</v>
      </c>
      <c r="G33" s="11">
        <v>1.9618202E-3</v>
      </c>
      <c r="H33" s="11">
        <v>3.0796031999999999E-6</v>
      </c>
      <c r="I33" s="12">
        <v>5.8721451000000001E-3</v>
      </c>
      <c r="J33" s="12">
        <v>1.1839393E-2</v>
      </c>
      <c r="K33" s="11">
        <v>1.1097045999999999E-6</v>
      </c>
      <c r="L33" s="12">
        <v>1.7070229E-3</v>
      </c>
      <c r="M33" s="12">
        <v>4.7518372E-4</v>
      </c>
      <c r="N33" s="12">
        <v>2.5150656000000001E-3</v>
      </c>
      <c r="O33" s="12">
        <v>1.190782E-2</v>
      </c>
    </row>
    <row r="34" spans="1:15" x14ac:dyDescent="0.3">
      <c r="A34" t="s">
        <v>165</v>
      </c>
      <c r="B34" t="s">
        <v>210</v>
      </c>
      <c r="C34" s="29">
        <v>0.33431275999999999</v>
      </c>
      <c r="D34">
        <v>0</v>
      </c>
      <c r="E34" s="11">
        <v>0.24290780000000001</v>
      </c>
      <c r="F34" s="11">
        <v>2.8369095E-3</v>
      </c>
      <c r="G34" s="11">
        <v>4.9389357999999996E-3</v>
      </c>
      <c r="H34" s="11">
        <v>1.8959485999999999E-5</v>
      </c>
      <c r="I34" s="11">
        <v>6.8079038E-3</v>
      </c>
      <c r="J34" s="12">
        <v>1.7927828999999999E-2</v>
      </c>
      <c r="K34" s="11">
        <v>7.0218152000000003E-6</v>
      </c>
      <c r="L34" s="12">
        <v>3.1307858000000001E-2</v>
      </c>
      <c r="M34" s="12">
        <v>1.8855509E-3</v>
      </c>
      <c r="N34" s="12">
        <v>9.2562892000000001E-3</v>
      </c>
      <c r="O34" s="12">
        <v>1.6269352000000001E-2</v>
      </c>
    </row>
    <row r="35" spans="1:15" x14ac:dyDescent="0.3">
      <c r="A35" s="12"/>
      <c r="B35" s="12"/>
      <c r="C35" s="12"/>
      <c r="D35" s="12"/>
      <c r="E35" s="12"/>
      <c r="F35" s="11"/>
      <c r="G35" s="11"/>
      <c r="H35" s="12"/>
      <c r="I35" s="11"/>
      <c r="J35" s="12"/>
      <c r="K35" s="12"/>
      <c r="L35" s="12"/>
      <c r="M35" s="12"/>
      <c r="N35" s="12"/>
      <c r="O35" s="12"/>
    </row>
    <row r="36" spans="1:15" x14ac:dyDescent="0.3">
      <c r="A36" s="12"/>
      <c r="B36" s="12"/>
      <c r="C36" s="12"/>
      <c r="D36" s="11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x14ac:dyDescent="0.3">
      <c r="A37" s="12" t="s">
        <v>192</v>
      </c>
      <c r="B37" s="12" t="s">
        <v>193</v>
      </c>
      <c r="C37" s="11"/>
      <c r="D37" s="12"/>
      <c r="E37" s="11"/>
      <c r="F37" s="11"/>
      <c r="G37" s="11"/>
      <c r="H37" s="11"/>
      <c r="I37" s="11"/>
      <c r="J37" s="11"/>
      <c r="K37" s="12"/>
      <c r="L37" s="12"/>
      <c r="M37" s="12"/>
      <c r="N37" s="12"/>
      <c r="O37" s="12"/>
    </row>
    <row r="38" spans="1:15" x14ac:dyDescent="0.3">
      <c r="A38" s="12" t="s">
        <v>194</v>
      </c>
      <c r="B38" s="12" t="s">
        <v>195</v>
      </c>
      <c r="C38" s="12"/>
      <c r="D38" s="12"/>
      <c r="E38" s="12"/>
      <c r="F38" s="11"/>
      <c r="G38" s="11"/>
      <c r="H38" s="11"/>
      <c r="I38" s="11"/>
      <c r="J38" s="11"/>
      <c r="K38" s="12"/>
      <c r="L38" s="12"/>
      <c r="M38" s="12"/>
      <c r="N38" s="11"/>
      <c r="O38" s="12"/>
    </row>
    <row r="39" spans="1:15" x14ac:dyDescent="0.3">
      <c r="A39" s="12" t="s">
        <v>196</v>
      </c>
      <c r="B39" s="12" t="s">
        <v>278</v>
      </c>
      <c r="C39" s="11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</row>
    <row r="40" spans="1:15" x14ac:dyDescent="0.3">
      <c r="A40" s="12" t="s">
        <v>197</v>
      </c>
      <c r="B40" s="12" t="s">
        <v>198</v>
      </c>
      <c r="C40" s="12"/>
      <c r="D40" s="12"/>
      <c r="E40" s="12"/>
      <c r="F40" s="11"/>
      <c r="G40" s="11"/>
      <c r="H40" s="11"/>
      <c r="I40" s="12"/>
      <c r="J40" s="12"/>
      <c r="K40" s="12"/>
      <c r="L40" s="12"/>
      <c r="M40" s="12"/>
      <c r="N40" s="11"/>
      <c r="O40" s="12"/>
    </row>
    <row r="41" spans="1:15" x14ac:dyDescent="0.3">
      <c r="A41" s="12" t="s">
        <v>199</v>
      </c>
      <c r="B41" s="12" t="s">
        <v>200</v>
      </c>
      <c r="C41" s="12"/>
      <c r="D41" s="12"/>
      <c r="E41" s="12"/>
      <c r="F41" s="11"/>
      <c r="G41" s="11"/>
      <c r="H41" s="11"/>
      <c r="I41" s="12"/>
      <c r="J41" s="12"/>
      <c r="K41" s="12"/>
      <c r="L41" s="12"/>
      <c r="M41" s="12"/>
      <c r="N41" s="11"/>
      <c r="O41" s="12"/>
    </row>
    <row r="42" spans="1:15" x14ac:dyDescent="0.3">
      <c r="A42" s="12" t="s">
        <v>201</v>
      </c>
      <c r="B42" s="12" t="s">
        <v>202</v>
      </c>
      <c r="C42" s="12"/>
      <c r="D42" s="12"/>
      <c r="E42" s="12"/>
      <c r="F42" s="11"/>
      <c r="G42" s="11"/>
      <c r="H42" s="11"/>
      <c r="I42" s="12"/>
      <c r="J42" s="12"/>
      <c r="K42" s="12"/>
      <c r="L42" s="12"/>
      <c r="M42" s="12"/>
      <c r="N42" s="11"/>
      <c r="O42" s="12"/>
    </row>
    <row r="43" spans="1:15" x14ac:dyDescent="0.3">
      <c r="A43" s="12" t="s">
        <v>203</v>
      </c>
      <c r="B43" s="12" t="s">
        <v>131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3">
      <c r="A44" s="12" t="s">
        <v>204</v>
      </c>
      <c r="B44" s="12" t="s">
        <v>131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3">
      <c r="A45" s="12" t="s">
        <v>205</v>
      </c>
      <c r="B45" s="12" t="s">
        <v>206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3">
      <c r="A46" s="12" t="s">
        <v>207</v>
      </c>
      <c r="B46" s="12" t="s">
        <v>208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3">
      <c r="A48" s="12" t="s">
        <v>206</v>
      </c>
      <c r="B48" s="12" t="s">
        <v>160</v>
      </c>
      <c r="C48" s="12" t="s">
        <v>279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3">
      <c r="A49" s="12" t="s">
        <v>161</v>
      </c>
      <c r="B49" s="12" t="s">
        <v>210</v>
      </c>
      <c r="C49" s="30">
        <v>1.3057300000000001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3">
      <c r="A50" s="12" t="s">
        <v>162</v>
      </c>
      <c r="B50" s="12" t="s">
        <v>210</v>
      </c>
      <c r="C50" s="30">
        <v>0.18378747000000001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3">
      <c r="A51" s="12" t="s">
        <v>163</v>
      </c>
      <c r="B51" s="12" t="s">
        <v>210</v>
      </c>
      <c r="C51" s="29">
        <v>1.6596244999999999E-5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3">
      <c r="A52" s="12" t="s">
        <v>54</v>
      </c>
      <c r="B52" s="12" t="s">
        <v>210</v>
      </c>
      <c r="C52" s="30">
        <v>0.11951721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3">
      <c r="A53" s="12" t="s">
        <v>164</v>
      </c>
      <c r="B53" s="12" t="s">
        <v>210</v>
      </c>
      <c r="C53" s="30">
        <v>1.1490827E-2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3">
      <c r="A54" s="12" t="s">
        <v>165</v>
      </c>
      <c r="B54" s="12" t="s">
        <v>210</v>
      </c>
      <c r="C54" s="30">
        <v>2.8284566000000001E-2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3">
      <c r="A57" s="12" t="s">
        <v>192</v>
      </c>
      <c r="B57" s="12" t="s">
        <v>193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3">
      <c r="A58" s="12" t="s">
        <v>194</v>
      </c>
      <c r="B58" s="12" t="s">
        <v>195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3">
      <c r="A59" s="12" t="s">
        <v>196</v>
      </c>
      <c r="B59" s="12" t="s">
        <v>280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3">
      <c r="A60" s="12" t="s">
        <v>197</v>
      </c>
      <c r="B60" s="12" t="s">
        <v>198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3">
      <c r="A61" s="12" t="s">
        <v>199</v>
      </c>
      <c r="B61" s="12" t="s">
        <v>200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3">
      <c r="A62" s="12" t="s">
        <v>201</v>
      </c>
      <c r="B62" s="12" t="s">
        <v>202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3">
      <c r="A63" s="12" t="s">
        <v>203</v>
      </c>
      <c r="B63" s="12" t="s">
        <v>131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3">
      <c r="A64" s="12" t="s">
        <v>204</v>
      </c>
      <c r="B64" s="12" t="s">
        <v>131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3">
      <c r="A65" s="12" t="s">
        <v>205</v>
      </c>
      <c r="B65" s="12" t="s">
        <v>206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3">
      <c r="A66" s="12" t="s">
        <v>207</v>
      </c>
      <c r="B66" s="12" t="s">
        <v>208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3">
      <c r="A68" s="12" t="s">
        <v>206</v>
      </c>
      <c r="B68" s="12" t="s">
        <v>160</v>
      </c>
      <c r="C68" s="12" t="s">
        <v>209</v>
      </c>
      <c r="D68" s="12" t="s">
        <v>281</v>
      </c>
      <c r="E68" s="12" t="s">
        <v>268</v>
      </c>
      <c r="F68" s="12" t="s">
        <v>269</v>
      </c>
      <c r="G68" s="12" t="s">
        <v>270</v>
      </c>
      <c r="H68" s="12" t="s">
        <v>282</v>
      </c>
      <c r="I68" s="12" t="s">
        <v>272</v>
      </c>
      <c r="J68" s="12" t="s">
        <v>283</v>
      </c>
      <c r="K68" s="12" t="s">
        <v>274</v>
      </c>
      <c r="L68" s="12" t="s">
        <v>275</v>
      </c>
      <c r="M68" s="12" t="s">
        <v>284</v>
      </c>
      <c r="N68" s="12" t="s">
        <v>277</v>
      </c>
      <c r="O68" s="12"/>
    </row>
    <row r="69" spans="1:15" x14ac:dyDescent="0.3">
      <c r="A69" s="12" t="s">
        <v>161</v>
      </c>
      <c r="B69" s="12" t="s">
        <v>210</v>
      </c>
      <c r="C69" s="30">
        <v>3.9534885000000002</v>
      </c>
      <c r="D69" s="12">
        <v>0</v>
      </c>
      <c r="E69" s="12">
        <v>4.8770975000000001E-2</v>
      </c>
      <c r="F69" s="12">
        <v>5.1340507000000003E-4</v>
      </c>
      <c r="G69" s="12">
        <v>0.23479303000000001</v>
      </c>
      <c r="H69" s="12">
        <v>2.1668623</v>
      </c>
      <c r="I69" s="12">
        <v>1.7962731E-4</v>
      </c>
      <c r="J69" s="12">
        <v>0.10841877</v>
      </c>
      <c r="K69" s="12">
        <v>5.0896428000000001E-2</v>
      </c>
      <c r="L69" s="12">
        <v>1.2185204000000001</v>
      </c>
      <c r="M69" s="12">
        <v>6.0734053000000003E-2</v>
      </c>
      <c r="N69" s="12">
        <v>6.3799473999999995E-2</v>
      </c>
      <c r="O69" s="12"/>
    </row>
    <row r="70" spans="1:15" x14ac:dyDescent="0.3">
      <c r="A70" s="12" t="s">
        <v>162</v>
      </c>
      <c r="B70" s="12" t="s">
        <v>210</v>
      </c>
      <c r="C70" s="30">
        <v>0.31079811000000002</v>
      </c>
      <c r="D70" s="12">
        <v>0</v>
      </c>
      <c r="E70" s="12">
        <v>2.561809E-3</v>
      </c>
      <c r="F70" s="11">
        <v>4.8333381999999998E-5</v>
      </c>
      <c r="G70" s="12">
        <v>9.0402067000000003E-2</v>
      </c>
      <c r="H70" s="12">
        <v>8.2783282E-2</v>
      </c>
      <c r="I70" s="11">
        <v>1.7575400000000001E-5</v>
      </c>
      <c r="J70" s="12">
        <v>4.4037837000000003E-3</v>
      </c>
      <c r="K70" s="12">
        <v>9.6148671000000005E-3</v>
      </c>
      <c r="L70" s="12">
        <v>0.11645303999999999</v>
      </c>
      <c r="M70" s="12">
        <v>2.5059588999999998E-3</v>
      </c>
      <c r="N70" s="12">
        <v>2.0073948999999999E-3</v>
      </c>
      <c r="O70" s="12"/>
    </row>
    <row r="71" spans="1:15" x14ac:dyDescent="0.3">
      <c r="A71" s="12" t="s">
        <v>163</v>
      </c>
      <c r="B71" s="12" t="s">
        <v>210</v>
      </c>
      <c r="C71" s="29">
        <v>2.5485497E-5</v>
      </c>
      <c r="D71" s="12">
        <v>0</v>
      </c>
      <c r="E71" s="11">
        <v>7.3230368999999998E-9</v>
      </c>
      <c r="F71" s="11">
        <v>1.015433E-7</v>
      </c>
      <c r="G71" s="11">
        <v>5.8452654000000003E-8</v>
      </c>
      <c r="H71" s="11">
        <v>8.7312672000000002E-6</v>
      </c>
      <c r="I71" s="11">
        <v>3.2932329000000002E-8</v>
      </c>
      <c r="J71" s="11">
        <v>1.0436817000000001E-7</v>
      </c>
      <c r="K71" s="11">
        <v>1.4973385E-5</v>
      </c>
      <c r="L71" s="11">
        <v>1.1544374000000001E-6</v>
      </c>
      <c r="M71" s="11">
        <v>1.4725365999999999E-7</v>
      </c>
      <c r="N71" s="11">
        <v>1.7453466E-7</v>
      </c>
      <c r="O71" s="12"/>
    </row>
    <row r="72" spans="1:15" x14ac:dyDescent="0.3">
      <c r="A72" s="12" t="s">
        <v>54</v>
      </c>
      <c r="B72" s="12" t="s">
        <v>210</v>
      </c>
      <c r="C72" s="30">
        <v>0.15078754999999999</v>
      </c>
      <c r="D72" s="12">
        <v>0</v>
      </c>
      <c r="E72" s="11">
        <v>9.9599998000000003E-5</v>
      </c>
      <c r="F72" s="11">
        <v>3.6558396999999998E-6</v>
      </c>
      <c r="G72" s="12">
        <v>7.3838162999999995E-4</v>
      </c>
      <c r="H72" s="12">
        <v>2.9355369999999999E-2</v>
      </c>
      <c r="I72" s="11">
        <v>1.2082828E-6</v>
      </c>
      <c r="J72" s="11">
        <v>4.6287512E-5</v>
      </c>
      <c r="K72" s="12">
        <v>0.11568197</v>
      </c>
      <c r="L72" s="12">
        <v>4.7316972999999997E-3</v>
      </c>
      <c r="M72" s="11">
        <v>6.0286459999999997E-5</v>
      </c>
      <c r="N72" s="11">
        <v>6.9087541000000004E-5</v>
      </c>
      <c r="O72" s="12"/>
    </row>
    <row r="73" spans="1:15" x14ac:dyDescent="0.3">
      <c r="A73" s="12" t="s">
        <v>164</v>
      </c>
      <c r="B73" s="12" t="s">
        <v>210</v>
      </c>
      <c r="C73" s="30">
        <v>1.9662722000000001E-2</v>
      </c>
      <c r="D73" s="12">
        <v>0</v>
      </c>
      <c r="E73" s="11">
        <v>7.8472805999999995E-5</v>
      </c>
      <c r="F73" s="11">
        <v>3.0765544000000001E-6</v>
      </c>
      <c r="G73" s="12">
        <v>5.8767958E-3</v>
      </c>
      <c r="H73" s="12">
        <v>5.2419722999999998E-3</v>
      </c>
      <c r="I73" s="11">
        <v>1.1102539E-6</v>
      </c>
      <c r="J73" s="12">
        <v>2.8571909E-4</v>
      </c>
      <c r="K73" s="12">
        <v>4.7518372E-4</v>
      </c>
      <c r="L73" s="12">
        <v>7.4151071000000002E-3</v>
      </c>
      <c r="M73" s="12">
        <v>1.6134499000000001E-4</v>
      </c>
      <c r="N73" s="12">
        <v>1.2393901000000001E-4</v>
      </c>
      <c r="O73" s="12"/>
    </row>
    <row r="74" spans="1:15" x14ac:dyDescent="0.3">
      <c r="A74" s="12" t="s">
        <v>165</v>
      </c>
      <c r="B74" s="12" t="s">
        <v>210</v>
      </c>
      <c r="C74" s="30">
        <v>4.8380076000000001E-2</v>
      </c>
      <c r="D74" s="12">
        <v>0</v>
      </c>
      <c r="E74" s="12">
        <v>1.9755743E-4</v>
      </c>
      <c r="F74" s="11">
        <v>1.8940716E-5</v>
      </c>
      <c r="G74" s="12">
        <v>6.8132957000000003E-3</v>
      </c>
      <c r="H74" s="12">
        <v>7.1350518999999998E-3</v>
      </c>
      <c r="I74" s="11">
        <v>7.0252909999999999E-6</v>
      </c>
      <c r="J74" s="12">
        <v>4.5726923000000003E-3</v>
      </c>
      <c r="K74" s="12">
        <v>1.8855509E-3</v>
      </c>
      <c r="L74" s="12">
        <v>2.7290094000000001E-2</v>
      </c>
      <c r="M74" s="12">
        <v>2.2911580999999999E-4</v>
      </c>
      <c r="N74" s="12">
        <v>2.3075185000000001E-4</v>
      </c>
      <c r="O74" s="12"/>
    </row>
    <row r="75" spans="1:15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3">
      <c r="A77" s="12" t="s">
        <v>192</v>
      </c>
      <c r="B77" s="12" t="s">
        <v>193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3">
      <c r="A78" s="12" t="s">
        <v>194</v>
      </c>
      <c r="B78" s="12" t="s">
        <v>195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3">
      <c r="A79" s="12" t="s">
        <v>196</v>
      </c>
      <c r="B79" s="12" t="s">
        <v>285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3">
      <c r="A80" s="12" t="s">
        <v>197</v>
      </c>
      <c r="B80" s="12" t="s">
        <v>198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3">
      <c r="A81" s="12" t="s">
        <v>199</v>
      </c>
      <c r="B81" s="12" t="s">
        <v>200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3">
      <c r="A82" s="12" t="s">
        <v>201</v>
      </c>
      <c r="B82" s="12" t="s">
        <v>202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3">
      <c r="A83" s="12" t="s">
        <v>203</v>
      </c>
      <c r="B83" s="12" t="s">
        <v>131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3">
      <c r="A84" s="12" t="s">
        <v>204</v>
      </c>
      <c r="B84" s="12" t="s">
        <v>131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3">
      <c r="A85" s="12" t="s">
        <v>205</v>
      </c>
      <c r="B85" s="12" t="s">
        <v>206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3">
      <c r="A86" s="12" t="s">
        <v>207</v>
      </c>
      <c r="B86" s="12" t="s">
        <v>208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3">
      <c r="A88" s="12" t="s">
        <v>206</v>
      </c>
      <c r="B88" s="12" t="s">
        <v>160</v>
      </c>
      <c r="C88" s="12" t="s">
        <v>209</v>
      </c>
      <c r="D88" s="12" t="s">
        <v>286</v>
      </c>
      <c r="E88" s="12" t="s">
        <v>268</v>
      </c>
      <c r="F88" s="12" t="s">
        <v>269</v>
      </c>
      <c r="G88" s="12" t="s">
        <v>270</v>
      </c>
      <c r="H88" s="12" t="s">
        <v>272</v>
      </c>
      <c r="I88" s="12" t="s">
        <v>287</v>
      </c>
      <c r="J88" s="12" t="s">
        <v>288</v>
      </c>
      <c r="K88" s="12" t="s">
        <v>274</v>
      </c>
      <c r="L88" s="12" t="s">
        <v>275</v>
      </c>
      <c r="M88" s="12" t="s">
        <v>284</v>
      </c>
      <c r="N88" s="12" t="s">
        <v>277</v>
      </c>
      <c r="O88" s="12"/>
    </row>
    <row r="89" spans="1:15" x14ac:dyDescent="0.3">
      <c r="A89" s="12" t="s">
        <v>161</v>
      </c>
      <c r="B89" s="12" t="s">
        <v>210</v>
      </c>
      <c r="C89" s="30">
        <v>3.2454402999999998</v>
      </c>
      <c r="D89" s="12">
        <v>0</v>
      </c>
      <c r="E89" s="12">
        <v>0.14021655</v>
      </c>
      <c r="F89" s="12">
        <v>5.1340507999999999E-4</v>
      </c>
      <c r="G89" s="12">
        <v>0.23479303000000001</v>
      </c>
      <c r="H89" s="12">
        <v>1.7962731999999999E-4</v>
      </c>
      <c r="I89" s="12">
        <v>0.18432831999999999</v>
      </c>
      <c r="J89" s="12">
        <v>0.48128881000000001</v>
      </c>
      <c r="K89" s="12">
        <v>5.0896428000000001E-2</v>
      </c>
      <c r="L89" s="12">
        <v>1.9952382</v>
      </c>
      <c r="M89" s="12">
        <v>9.4186497999999994E-2</v>
      </c>
      <c r="N89" s="12">
        <v>6.3799473999999995E-2</v>
      </c>
      <c r="O89" s="12"/>
    </row>
    <row r="90" spans="1:15" x14ac:dyDescent="0.3">
      <c r="A90" s="12" t="s">
        <v>162</v>
      </c>
      <c r="B90" s="12" t="s">
        <v>210</v>
      </c>
      <c r="C90" s="30">
        <v>0.34419738</v>
      </c>
      <c r="D90" s="12">
        <v>0</v>
      </c>
      <c r="E90" s="12">
        <v>7.365201E-3</v>
      </c>
      <c r="F90" s="11">
        <v>4.8333381999999998E-5</v>
      </c>
      <c r="G90" s="12">
        <v>9.0402067000000003E-2</v>
      </c>
      <c r="H90" s="11">
        <v>1.7575400000000001E-5</v>
      </c>
      <c r="I90" s="12">
        <v>8.3815621999999996E-3</v>
      </c>
      <c r="J90" s="12">
        <v>3.1790792999999998E-2</v>
      </c>
      <c r="K90" s="12">
        <v>9.6148669999999992E-3</v>
      </c>
      <c r="L90" s="12">
        <v>0.19068334000000001</v>
      </c>
      <c r="M90" s="12">
        <v>3.8862464E-3</v>
      </c>
      <c r="N90" s="12">
        <v>2.0073948999999999E-3</v>
      </c>
      <c r="O90" s="12"/>
    </row>
    <row r="91" spans="1:15" x14ac:dyDescent="0.3">
      <c r="A91" s="12" t="s">
        <v>163</v>
      </c>
      <c r="B91" s="12" t="s">
        <v>210</v>
      </c>
      <c r="C91" s="29">
        <v>1.9844224000000001E-5</v>
      </c>
      <c r="D91" s="12">
        <v>0</v>
      </c>
      <c r="E91" s="11">
        <v>2.1053731000000001E-8</v>
      </c>
      <c r="F91" s="11">
        <v>1.015433E-7</v>
      </c>
      <c r="G91" s="11">
        <v>5.8452652999999999E-8</v>
      </c>
      <c r="H91" s="11">
        <v>3.2932329000000002E-8</v>
      </c>
      <c r="I91" s="11">
        <v>1.9186921000000001E-6</v>
      </c>
      <c r="J91" s="11">
        <v>4.4496190999999998E-7</v>
      </c>
      <c r="K91" s="11">
        <v>1.4973385E-5</v>
      </c>
      <c r="L91" s="11">
        <v>1.8903069E-6</v>
      </c>
      <c r="M91" s="11">
        <v>2.2836129999999999E-7</v>
      </c>
      <c r="N91" s="11">
        <v>1.7453466E-7</v>
      </c>
      <c r="O91" s="12"/>
    </row>
    <row r="92" spans="1:15" x14ac:dyDescent="0.3">
      <c r="A92" s="12" t="s">
        <v>54</v>
      </c>
      <c r="B92" s="12" t="s">
        <v>210</v>
      </c>
      <c r="C92" s="30">
        <v>0.13645382</v>
      </c>
      <c r="D92" s="12">
        <v>0</v>
      </c>
      <c r="E92" s="12">
        <v>2.8634999999999999E-4</v>
      </c>
      <c r="F92" s="11">
        <v>3.6558398000000002E-6</v>
      </c>
      <c r="G92" s="12">
        <v>7.3838162999999995E-4</v>
      </c>
      <c r="H92" s="11">
        <v>1.2082828999999999E-6</v>
      </c>
      <c r="I92" s="12">
        <v>1.0545853000000001E-2</v>
      </c>
      <c r="J92" s="12">
        <v>1.2860119E-3</v>
      </c>
      <c r="K92" s="12">
        <v>0.11568197</v>
      </c>
      <c r="L92" s="12">
        <v>7.7478084999999999E-3</v>
      </c>
      <c r="M92" s="11">
        <v>9.3492370000000004E-5</v>
      </c>
      <c r="N92" s="11">
        <v>6.9087541000000004E-5</v>
      </c>
      <c r="O92" s="12"/>
    </row>
    <row r="93" spans="1:15" x14ac:dyDescent="0.3">
      <c r="A93" s="12" t="s">
        <v>164</v>
      </c>
      <c r="B93" s="12" t="s">
        <v>210</v>
      </c>
      <c r="C93" s="30">
        <v>2.1657677E-2</v>
      </c>
      <c r="D93" s="12">
        <v>0</v>
      </c>
      <c r="E93" s="12">
        <v>2.2560932000000001E-4</v>
      </c>
      <c r="F93" s="11">
        <v>3.0765544000000001E-6</v>
      </c>
      <c r="G93" s="12">
        <v>5.8767958E-3</v>
      </c>
      <c r="H93" s="11">
        <v>1.1102539E-6</v>
      </c>
      <c r="I93" s="12">
        <v>5.3502661999999999E-4</v>
      </c>
      <c r="J93" s="12">
        <v>2.0250259E-3</v>
      </c>
      <c r="K93" s="12">
        <v>4.7518372E-4</v>
      </c>
      <c r="L93" s="12">
        <v>1.2141696E-2</v>
      </c>
      <c r="M93" s="12">
        <v>2.5021416000000002E-4</v>
      </c>
      <c r="N93" s="12">
        <v>1.2393901000000001E-4</v>
      </c>
      <c r="O93" s="12"/>
    </row>
    <row r="94" spans="1:15" x14ac:dyDescent="0.3">
      <c r="A94" s="12" t="s">
        <v>165</v>
      </c>
      <c r="B94" s="12" t="s">
        <v>210</v>
      </c>
      <c r="C94" s="30">
        <v>7.4744474000000005E-2</v>
      </c>
      <c r="D94" s="12">
        <v>0</v>
      </c>
      <c r="E94" s="12">
        <v>5.6797762000000002E-4</v>
      </c>
      <c r="F94" s="11">
        <v>1.8940716E-5</v>
      </c>
      <c r="G94" s="12">
        <v>6.8132957000000003E-3</v>
      </c>
      <c r="H94" s="11">
        <v>7.0252909999999999E-6</v>
      </c>
      <c r="I94" s="12">
        <v>7.9660750999999991E-3</v>
      </c>
      <c r="J94" s="12">
        <v>1.2214010000000001E-2</v>
      </c>
      <c r="K94" s="12">
        <v>1.8855509E-3</v>
      </c>
      <c r="L94" s="12">
        <v>4.4685533999999999E-2</v>
      </c>
      <c r="M94" s="12">
        <v>3.5531328000000002E-4</v>
      </c>
      <c r="N94" s="12">
        <v>2.3075185999999999E-4</v>
      </c>
      <c r="O94" s="12"/>
    </row>
    <row r="95" spans="1:15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3">
      <c r="A96" s="12" t="s">
        <v>181</v>
      </c>
      <c r="B96" s="12" t="s">
        <v>151</v>
      </c>
      <c r="C96" s="12" t="s">
        <v>152</v>
      </c>
      <c r="D96" s="12" t="s">
        <v>154</v>
      </c>
      <c r="E96" s="12" t="s">
        <v>149</v>
      </c>
      <c r="F96" s="12" t="s">
        <v>150</v>
      </c>
      <c r="G96" s="12" t="s">
        <v>153</v>
      </c>
      <c r="H96" s="12"/>
      <c r="I96" s="12"/>
      <c r="J96" s="12"/>
      <c r="K96" s="12"/>
      <c r="L96" s="12"/>
      <c r="M96" s="12"/>
      <c r="N96" s="12"/>
      <c r="O96" s="12"/>
    </row>
    <row r="97" spans="1:15" x14ac:dyDescent="0.3">
      <c r="A97" s="12" t="s">
        <v>176</v>
      </c>
      <c r="B97" s="12">
        <v>362.14406000000002</v>
      </c>
      <c r="C97" s="12">
        <v>2.8317858999999999</v>
      </c>
      <c r="D97" s="12">
        <v>3.0228121000000002E-3</v>
      </c>
      <c r="E97" s="12">
        <v>0.59767674999999998</v>
      </c>
      <c r="F97" s="12">
        <v>0.18480542</v>
      </c>
      <c r="G97" s="12">
        <v>1.2278800000000001</v>
      </c>
      <c r="H97" s="12" t="s">
        <v>177</v>
      </c>
      <c r="I97" s="12"/>
      <c r="J97" s="12"/>
      <c r="K97" s="12"/>
      <c r="L97" s="12"/>
      <c r="M97" s="12"/>
      <c r="N97" s="12"/>
      <c r="O97" s="12"/>
    </row>
    <row r="98" spans="1:15" x14ac:dyDescent="0.3">
      <c r="A98" s="12" t="s">
        <v>178</v>
      </c>
      <c r="B98" s="12">
        <v>2286.6873999999998</v>
      </c>
      <c r="C98" s="12">
        <v>17.880752000000001</v>
      </c>
      <c r="D98" s="12">
        <v>1.9086951000000001E-2</v>
      </c>
      <c r="E98" s="12">
        <v>3.7739107999999999</v>
      </c>
      <c r="F98" s="12">
        <v>1.1669175000000001</v>
      </c>
      <c r="G98" s="12">
        <v>7.7532057999999999</v>
      </c>
      <c r="H98" s="12" t="s">
        <v>177</v>
      </c>
      <c r="I98" s="12"/>
      <c r="J98" s="12"/>
      <c r="K98" s="12"/>
    </row>
    <row r="99" spans="1:15" x14ac:dyDescent="0.3">
      <c r="A99" s="12" t="s">
        <v>179</v>
      </c>
      <c r="B99" s="12">
        <v>1074.5802000000001</v>
      </c>
      <c r="C99" s="12">
        <v>8.4026803000000001</v>
      </c>
      <c r="D99" s="12">
        <v>8.9695052999999997E-3</v>
      </c>
      <c r="E99" s="12">
        <v>1.7734691</v>
      </c>
      <c r="F99" s="12">
        <v>0.54836797999999998</v>
      </c>
      <c r="G99" s="12">
        <v>3.6434536</v>
      </c>
      <c r="H99" s="12" t="s">
        <v>177</v>
      </c>
      <c r="I99" s="12"/>
      <c r="J99" s="12"/>
      <c r="K99" s="12"/>
    </row>
    <row r="100" spans="1:15" x14ac:dyDescent="0.3">
      <c r="A100" s="12" t="s">
        <v>183</v>
      </c>
      <c r="B100" s="12">
        <v>6.5330031999999996</v>
      </c>
      <c r="C100" s="11">
        <v>0.17138054999999999</v>
      </c>
      <c r="D100" s="11">
        <v>2.1946592E-4</v>
      </c>
      <c r="E100" s="11">
        <v>5.1037515999999998E-2</v>
      </c>
      <c r="F100" s="11">
        <v>1.0602287E-2</v>
      </c>
      <c r="G100" s="12">
        <v>8.1722312000000005E-2</v>
      </c>
      <c r="H100" s="12" t="s">
        <v>182</v>
      </c>
      <c r="I100" s="12"/>
      <c r="J100" s="12"/>
      <c r="K100" s="12"/>
    </row>
    <row r="101" spans="1:15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5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253-5119-40CF-8EFE-26D5F0D3667C}">
  <dimension ref="A1:BJ46"/>
  <sheetViews>
    <sheetView workbookViewId="0">
      <selection activeCell="I6" sqref="I6"/>
    </sheetView>
  </sheetViews>
  <sheetFormatPr defaultRowHeight="14.4" x14ac:dyDescent="0.3"/>
  <cols>
    <col min="1" max="1" width="24" customWidth="1"/>
    <col min="3" max="3" width="12" bestFit="1" customWidth="1"/>
  </cols>
  <sheetData>
    <row r="1" spans="1:62" x14ac:dyDescent="0.3">
      <c r="H1">
        <f>0.4601*0.5</f>
        <v>0.23005</v>
      </c>
      <c r="M1">
        <f>0.4601*0.25</f>
        <v>0.115025</v>
      </c>
      <c r="R1">
        <f>0.4601*0.25</f>
        <v>0.115025</v>
      </c>
      <c r="W1">
        <v>8.3400000000000002E-2</v>
      </c>
      <c r="AB1">
        <v>0.20019999999999999</v>
      </c>
      <c r="AG1">
        <v>4.6721000000000004</v>
      </c>
    </row>
    <row r="2" spans="1:62" x14ac:dyDescent="0.3">
      <c r="A2" t="s">
        <v>192</v>
      </c>
      <c r="B2" t="s">
        <v>193</v>
      </c>
      <c r="F2" t="s">
        <v>192</v>
      </c>
      <c r="G2" t="s">
        <v>193</v>
      </c>
      <c r="K2" t="s">
        <v>192</v>
      </c>
      <c r="L2" t="s">
        <v>331</v>
      </c>
      <c r="P2" t="s">
        <v>192</v>
      </c>
      <c r="Q2" t="s">
        <v>193</v>
      </c>
      <c r="U2" t="s">
        <v>192</v>
      </c>
      <c r="V2" t="s">
        <v>193</v>
      </c>
      <c r="Z2" t="s">
        <v>192</v>
      </c>
      <c r="AA2" t="s">
        <v>193</v>
      </c>
      <c r="AE2" t="s">
        <v>192</v>
      </c>
      <c r="AF2" t="s">
        <v>193</v>
      </c>
    </row>
    <row r="3" spans="1:62" x14ac:dyDescent="0.3">
      <c r="A3" t="s">
        <v>194</v>
      </c>
      <c r="B3" t="s">
        <v>195</v>
      </c>
      <c r="F3" t="s">
        <v>194</v>
      </c>
      <c r="G3" t="s">
        <v>195</v>
      </c>
      <c r="K3" t="s">
        <v>194</v>
      </c>
      <c r="L3" t="s">
        <v>195</v>
      </c>
      <c r="P3" t="s">
        <v>194</v>
      </c>
      <c r="Q3" t="s">
        <v>195</v>
      </c>
      <c r="U3" t="s">
        <v>194</v>
      </c>
      <c r="V3" t="s">
        <v>195</v>
      </c>
      <c r="Z3" t="s">
        <v>194</v>
      </c>
      <c r="AA3" t="s">
        <v>195</v>
      </c>
      <c r="AE3" t="s">
        <v>194</v>
      </c>
      <c r="AF3" t="s">
        <v>195</v>
      </c>
    </row>
    <row r="4" spans="1:62" x14ac:dyDescent="0.3">
      <c r="A4" t="s">
        <v>196</v>
      </c>
      <c r="B4" t="s">
        <v>307</v>
      </c>
      <c r="F4" t="s">
        <v>196</v>
      </c>
      <c r="G4" t="s">
        <v>329</v>
      </c>
      <c r="K4" t="s">
        <v>332</v>
      </c>
      <c r="L4" t="s">
        <v>333</v>
      </c>
      <c r="P4" t="s">
        <v>196</v>
      </c>
      <c r="Q4" t="s">
        <v>335</v>
      </c>
      <c r="U4" t="s">
        <v>196</v>
      </c>
      <c r="V4" t="s">
        <v>337</v>
      </c>
      <c r="Z4" t="s">
        <v>196</v>
      </c>
      <c r="AA4" t="s">
        <v>338</v>
      </c>
      <c r="AE4" t="s">
        <v>196</v>
      </c>
      <c r="AF4" t="s">
        <v>340</v>
      </c>
    </row>
    <row r="5" spans="1:62" x14ac:dyDescent="0.3">
      <c r="A5" t="s">
        <v>197</v>
      </c>
      <c r="B5" t="s">
        <v>198</v>
      </c>
      <c r="F5" t="s">
        <v>197</v>
      </c>
      <c r="G5" t="s">
        <v>198</v>
      </c>
      <c r="K5" t="s">
        <v>197</v>
      </c>
      <c r="L5" t="s">
        <v>198</v>
      </c>
      <c r="P5" t="s">
        <v>197</v>
      </c>
      <c r="Q5" t="s">
        <v>198</v>
      </c>
      <c r="U5" t="s">
        <v>197</v>
      </c>
      <c r="V5" t="s">
        <v>198</v>
      </c>
      <c r="Z5" t="s">
        <v>197</v>
      </c>
      <c r="AA5" t="s">
        <v>198</v>
      </c>
      <c r="AE5" t="s">
        <v>197</v>
      </c>
      <c r="AF5" t="s">
        <v>198</v>
      </c>
    </row>
    <row r="6" spans="1:62" x14ac:dyDescent="0.3">
      <c r="A6" t="s">
        <v>199</v>
      </c>
      <c r="B6" t="s">
        <v>200</v>
      </c>
      <c r="F6" t="s">
        <v>199</v>
      </c>
      <c r="G6" t="s">
        <v>200</v>
      </c>
      <c r="K6" t="s">
        <v>199</v>
      </c>
      <c r="L6" t="s">
        <v>200</v>
      </c>
      <c r="P6" t="s">
        <v>199</v>
      </c>
      <c r="Q6" t="s">
        <v>200</v>
      </c>
      <c r="U6" t="s">
        <v>199</v>
      </c>
      <c r="V6" t="s">
        <v>200</v>
      </c>
      <c r="Z6" t="s">
        <v>199</v>
      </c>
      <c r="AA6" t="s">
        <v>200</v>
      </c>
      <c r="AE6" t="s">
        <v>199</v>
      </c>
      <c r="AF6" t="s">
        <v>200</v>
      </c>
    </row>
    <row r="7" spans="1:62" x14ac:dyDescent="0.3">
      <c r="A7" t="s">
        <v>201</v>
      </c>
      <c r="B7" t="s">
        <v>202</v>
      </c>
      <c r="F7" t="s">
        <v>201</v>
      </c>
      <c r="G7" t="s">
        <v>202</v>
      </c>
      <c r="K7" t="s">
        <v>201</v>
      </c>
      <c r="L7" t="s">
        <v>202</v>
      </c>
      <c r="P7" t="s">
        <v>201</v>
      </c>
      <c r="Q7" t="s">
        <v>202</v>
      </c>
      <c r="U7" t="s">
        <v>201</v>
      </c>
      <c r="V7" t="s">
        <v>202</v>
      </c>
      <c r="Z7" t="s">
        <v>201</v>
      </c>
      <c r="AA7" t="s">
        <v>202</v>
      </c>
      <c r="AE7" t="s">
        <v>201</v>
      </c>
      <c r="AF7" t="s">
        <v>202</v>
      </c>
    </row>
    <row r="8" spans="1:62" x14ac:dyDescent="0.3">
      <c r="A8" t="s">
        <v>203</v>
      </c>
      <c r="B8" t="s">
        <v>131</v>
      </c>
      <c r="F8" t="s">
        <v>203</v>
      </c>
      <c r="G8" t="s">
        <v>131</v>
      </c>
      <c r="K8" t="s">
        <v>203</v>
      </c>
      <c r="L8" t="s">
        <v>131</v>
      </c>
      <c r="P8" t="s">
        <v>203</v>
      </c>
      <c r="Q8" t="s">
        <v>131</v>
      </c>
      <c r="U8" t="s">
        <v>203</v>
      </c>
      <c r="V8" t="s">
        <v>131</v>
      </c>
      <c r="Z8" t="s">
        <v>203</v>
      </c>
      <c r="AA8" t="s">
        <v>131</v>
      </c>
      <c r="AE8" t="s">
        <v>203</v>
      </c>
      <c r="AF8" t="s">
        <v>131</v>
      </c>
    </row>
    <row r="9" spans="1:62" x14ac:dyDescent="0.3">
      <c r="A9" t="s">
        <v>204</v>
      </c>
      <c r="B9" t="s">
        <v>131</v>
      </c>
      <c r="F9" t="s">
        <v>204</v>
      </c>
      <c r="G9" t="s">
        <v>131</v>
      </c>
      <c r="K9" t="s">
        <v>204</v>
      </c>
      <c r="L9" t="s">
        <v>131</v>
      </c>
      <c r="P9" t="s">
        <v>204</v>
      </c>
      <c r="Q9" t="s">
        <v>131</v>
      </c>
      <c r="U9" t="s">
        <v>204</v>
      </c>
      <c r="V9" t="s">
        <v>131</v>
      </c>
      <c r="Z9" t="s">
        <v>204</v>
      </c>
      <c r="AA9" t="s">
        <v>131</v>
      </c>
      <c r="AE9" t="s">
        <v>204</v>
      </c>
      <c r="AF9" t="s">
        <v>131</v>
      </c>
    </row>
    <row r="10" spans="1:62" x14ac:dyDescent="0.3">
      <c r="A10" t="s">
        <v>205</v>
      </c>
      <c r="B10" t="s">
        <v>206</v>
      </c>
      <c r="F10" t="s">
        <v>205</v>
      </c>
      <c r="G10" t="s">
        <v>206</v>
      </c>
      <c r="K10" t="s">
        <v>205</v>
      </c>
      <c r="L10" t="s">
        <v>206</v>
      </c>
      <c r="P10" t="s">
        <v>205</v>
      </c>
      <c r="Q10" t="s">
        <v>206</v>
      </c>
      <c r="U10" t="s">
        <v>205</v>
      </c>
      <c r="V10" t="s">
        <v>206</v>
      </c>
      <c r="Z10" t="s">
        <v>205</v>
      </c>
      <c r="AA10" t="s">
        <v>206</v>
      </c>
      <c r="AE10" t="s">
        <v>205</v>
      </c>
      <c r="AF10" t="s">
        <v>206</v>
      </c>
    </row>
    <row r="11" spans="1:62" x14ac:dyDescent="0.3">
      <c r="A11" t="s">
        <v>207</v>
      </c>
      <c r="B11" t="s">
        <v>208</v>
      </c>
      <c r="F11" t="s">
        <v>207</v>
      </c>
      <c r="G11" t="s">
        <v>208</v>
      </c>
      <c r="K11" t="s">
        <v>207</v>
      </c>
      <c r="L11" t="s">
        <v>208</v>
      </c>
      <c r="P11" t="s">
        <v>207</v>
      </c>
      <c r="Q11" t="s">
        <v>208</v>
      </c>
      <c r="U11" t="s">
        <v>207</v>
      </c>
      <c r="V11" t="s">
        <v>208</v>
      </c>
      <c r="Z11" t="s">
        <v>207</v>
      </c>
      <c r="AA11" t="s">
        <v>208</v>
      </c>
      <c r="AE11" t="s">
        <v>207</v>
      </c>
      <c r="AF11" t="s">
        <v>208</v>
      </c>
    </row>
    <row r="13" spans="1:62" x14ac:dyDescent="0.3">
      <c r="A13" t="s">
        <v>206</v>
      </c>
      <c r="B13" t="s">
        <v>160</v>
      </c>
      <c r="C13" t="s">
        <v>308</v>
      </c>
      <c r="F13" t="s">
        <v>206</v>
      </c>
      <c r="G13" t="s">
        <v>160</v>
      </c>
      <c r="H13" t="s">
        <v>330</v>
      </c>
      <c r="K13" t="s">
        <v>206</v>
      </c>
      <c r="L13" t="s">
        <v>160</v>
      </c>
      <c r="M13" t="s">
        <v>334</v>
      </c>
      <c r="P13" t="s">
        <v>206</v>
      </c>
      <c r="Q13" t="s">
        <v>160</v>
      </c>
      <c r="R13" t="s">
        <v>209</v>
      </c>
      <c r="U13" t="s">
        <v>206</v>
      </c>
      <c r="V13" t="s">
        <v>160</v>
      </c>
      <c r="W13" t="s">
        <v>209</v>
      </c>
      <c r="Z13" t="s">
        <v>206</v>
      </c>
      <c r="AA13" t="s">
        <v>160</v>
      </c>
      <c r="AB13" t="s">
        <v>209</v>
      </c>
      <c r="AE13" t="s">
        <v>206</v>
      </c>
      <c r="AF13" t="s">
        <v>160</v>
      </c>
      <c r="AG13" t="s">
        <v>209</v>
      </c>
    </row>
    <row r="14" spans="1:62" s="45" customFormat="1" x14ac:dyDescent="0.3">
      <c r="A14" s="45" t="s">
        <v>161</v>
      </c>
      <c r="B14" s="45" t="s">
        <v>210</v>
      </c>
      <c r="C14" s="45">
        <v>12.311736</v>
      </c>
      <c r="F14" s="45" t="s">
        <v>161</v>
      </c>
      <c r="G14" s="45" t="s">
        <v>210</v>
      </c>
      <c r="H14" s="45">
        <v>15.342536000000001</v>
      </c>
      <c r="K14" s="45" t="s">
        <v>161</v>
      </c>
      <c r="L14" s="45" t="s">
        <v>210</v>
      </c>
      <c r="M14" s="45">
        <v>79.537762999999998</v>
      </c>
      <c r="P14" s="45" t="s">
        <v>161</v>
      </c>
      <c r="Q14" s="45" t="s">
        <v>210</v>
      </c>
      <c r="R14" s="45">
        <v>74.059478999999996</v>
      </c>
      <c r="U14" s="45" t="s">
        <v>161</v>
      </c>
      <c r="V14" s="45" t="s">
        <v>210</v>
      </c>
      <c r="W14" s="45">
        <v>67.983489000000006</v>
      </c>
      <c r="Z14" s="45" t="s">
        <v>161</v>
      </c>
      <c r="AA14" s="45" t="s">
        <v>210</v>
      </c>
      <c r="AB14" s="45">
        <v>22.837917000000001</v>
      </c>
      <c r="AC14" s="46"/>
      <c r="AE14" s="45" t="s">
        <v>161</v>
      </c>
      <c r="AF14" s="45" t="s">
        <v>210</v>
      </c>
      <c r="AG14" s="45">
        <v>2.3058375</v>
      </c>
      <c r="AL14" s="46"/>
      <c r="AM14" s="46"/>
      <c r="AN14" s="46"/>
    </row>
    <row r="15" spans="1:62" s="45" customFormat="1" x14ac:dyDescent="0.3">
      <c r="A15" s="45" t="s">
        <v>162</v>
      </c>
      <c r="B15" s="45" t="s">
        <v>210</v>
      </c>
      <c r="C15" s="45">
        <v>2.5949110000000002</v>
      </c>
      <c r="F15" s="45" t="s">
        <v>162</v>
      </c>
      <c r="G15" s="45" t="s">
        <v>210</v>
      </c>
      <c r="H15" s="45">
        <v>3.503698</v>
      </c>
      <c r="K15" s="45" t="s">
        <v>162</v>
      </c>
      <c r="L15" s="45" t="s">
        <v>210</v>
      </c>
      <c r="M15" s="45">
        <v>1.2733251999999999</v>
      </c>
      <c r="P15" s="45" t="s">
        <v>162</v>
      </c>
      <c r="Q15" s="45" t="s">
        <v>210</v>
      </c>
      <c r="R15" s="45">
        <v>1.2206659</v>
      </c>
      <c r="U15" s="45" t="s">
        <v>162</v>
      </c>
      <c r="V15" s="45" t="s">
        <v>210</v>
      </c>
      <c r="W15" s="45">
        <v>3.4282325</v>
      </c>
      <c r="X15" s="46"/>
      <c r="Z15" s="45" t="s">
        <v>162</v>
      </c>
      <c r="AA15" s="46" t="s">
        <v>210</v>
      </c>
      <c r="AB15" s="46">
        <v>4.0981608999999999</v>
      </c>
      <c r="AC15" s="46"/>
      <c r="AE15" s="45" t="s">
        <v>162</v>
      </c>
      <c r="AF15" s="45" t="s">
        <v>210</v>
      </c>
      <c r="AG15" s="45">
        <v>0.80837672000000005</v>
      </c>
      <c r="AJ15" s="46"/>
      <c r="AK15" s="46"/>
      <c r="AL15" s="46"/>
      <c r="AM15" s="46"/>
      <c r="AN15" s="46"/>
      <c r="AP15" s="46"/>
      <c r="AR15" s="46"/>
      <c r="AS15" s="46"/>
      <c r="BH15" s="46"/>
      <c r="BJ15" s="46"/>
    </row>
    <row r="16" spans="1:62" s="45" customFormat="1" x14ac:dyDescent="0.3">
      <c r="A16" s="45" t="s">
        <v>163</v>
      </c>
      <c r="B16" s="45" t="s">
        <v>210</v>
      </c>
      <c r="C16" s="45">
        <v>4.6781137E-3</v>
      </c>
      <c r="F16" s="45" t="s">
        <v>163</v>
      </c>
      <c r="G16" s="45" t="s">
        <v>210</v>
      </c>
      <c r="H16" s="45">
        <v>9.5023855000000001E-3</v>
      </c>
      <c r="K16" s="45" t="s">
        <v>163</v>
      </c>
      <c r="L16" s="45" t="s">
        <v>210</v>
      </c>
      <c r="M16" s="46">
        <v>4.7851277000000003E-6</v>
      </c>
      <c r="P16" s="45" t="s">
        <v>163</v>
      </c>
      <c r="Q16" s="45" t="s">
        <v>210</v>
      </c>
      <c r="R16" s="46">
        <v>2.2632615000000001E-6</v>
      </c>
      <c r="T16" s="46"/>
      <c r="U16" s="46" t="s">
        <v>163</v>
      </c>
      <c r="V16" s="46" t="s">
        <v>210</v>
      </c>
      <c r="W16" s="46">
        <v>2.0987088000000001E-6</v>
      </c>
      <c r="X16" s="46"/>
      <c r="Y16" s="46"/>
      <c r="Z16" s="46" t="s">
        <v>163</v>
      </c>
      <c r="AA16" s="46" t="s">
        <v>210</v>
      </c>
      <c r="AB16" s="46">
        <v>2.5923780999999999E-5</v>
      </c>
      <c r="AC16" s="46"/>
      <c r="AD16" s="46"/>
      <c r="AE16" s="46" t="s">
        <v>163</v>
      </c>
      <c r="AF16" s="46" t="s">
        <v>210</v>
      </c>
      <c r="AG16" s="46">
        <v>1.4730825999999999E-6</v>
      </c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</row>
    <row r="17" spans="1:62" s="45" customFormat="1" x14ac:dyDescent="0.3">
      <c r="A17" s="45" t="s">
        <v>54</v>
      </c>
      <c r="B17" s="45" t="s">
        <v>210</v>
      </c>
      <c r="C17" s="45">
        <v>31.085145000000001</v>
      </c>
      <c r="F17" s="45" t="s">
        <v>54</v>
      </c>
      <c r="G17" s="45" t="s">
        <v>210</v>
      </c>
      <c r="H17" s="45">
        <v>43.213020999999998</v>
      </c>
      <c r="K17" s="45" t="s">
        <v>54</v>
      </c>
      <c r="L17" s="45" t="s">
        <v>210</v>
      </c>
      <c r="M17" s="45">
        <v>4.1707213999999999E-2</v>
      </c>
      <c r="P17" s="45" t="s">
        <v>54</v>
      </c>
      <c r="Q17" s="45" t="s">
        <v>210</v>
      </c>
      <c r="R17" s="45">
        <v>3.9904347E-2</v>
      </c>
      <c r="U17" s="45" t="s">
        <v>54</v>
      </c>
      <c r="V17" s="46" t="s">
        <v>210</v>
      </c>
      <c r="W17" s="45">
        <v>0.11325017</v>
      </c>
      <c r="X17" s="46"/>
      <c r="Z17" s="46" t="s">
        <v>54</v>
      </c>
      <c r="AA17" s="46" t="s">
        <v>210</v>
      </c>
      <c r="AB17" s="46">
        <v>34.478670999999999</v>
      </c>
      <c r="AC17" s="46"/>
      <c r="AE17" s="46" t="s">
        <v>54</v>
      </c>
      <c r="AF17" s="45" t="s">
        <v>210</v>
      </c>
      <c r="AG17" s="45">
        <v>18.353377999999999</v>
      </c>
      <c r="AI17" s="46"/>
      <c r="AJ17" s="46"/>
      <c r="AK17" s="46"/>
      <c r="AL17" s="46"/>
      <c r="AM17" s="46"/>
      <c r="AN17" s="46"/>
      <c r="AP17" s="46"/>
      <c r="AQ17" s="46"/>
      <c r="AR17" s="46"/>
      <c r="AS17" s="46"/>
      <c r="AZ17" s="46"/>
      <c r="BF17" s="46"/>
      <c r="BG17" s="46"/>
      <c r="BH17" s="46"/>
      <c r="BI17" s="46"/>
      <c r="BJ17" s="46"/>
    </row>
    <row r="18" spans="1:62" s="45" customFormat="1" x14ac:dyDescent="0.3">
      <c r="A18" s="45" t="s">
        <v>164</v>
      </c>
      <c r="B18" s="45" t="s">
        <v>210</v>
      </c>
      <c r="C18" s="45">
        <v>0.16737577000000001</v>
      </c>
      <c r="F18" s="45" t="s">
        <v>164</v>
      </c>
      <c r="G18" s="45" t="s">
        <v>210</v>
      </c>
      <c r="H18" s="45">
        <v>0.22556339</v>
      </c>
      <c r="K18" s="45" t="s">
        <v>164</v>
      </c>
      <c r="L18" s="45" t="s">
        <v>210</v>
      </c>
      <c r="M18" s="45">
        <v>4.5033139E-2</v>
      </c>
      <c r="P18" s="45" t="s">
        <v>164</v>
      </c>
      <c r="Q18" s="45" t="s">
        <v>210</v>
      </c>
      <c r="R18" s="45">
        <v>4.3047826999999997E-2</v>
      </c>
      <c r="U18" s="45" t="s">
        <v>164</v>
      </c>
      <c r="V18" s="46" t="s">
        <v>210</v>
      </c>
      <c r="W18" s="45">
        <v>0.1197004</v>
      </c>
      <c r="X18" s="46"/>
      <c r="Z18" s="46" t="s">
        <v>164</v>
      </c>
      <c r="AA18" s="46" t="s">
        <v>210</v>
      </c>
      <c r="AB18" s="46">
        <v>0.25293926</v>
      </c>
      <c r="AC18" s="46"/>
      <c r="AE18" s="46" t="s">
        <v>164</v>
      </c>
      <c r="AF18" s="45" t="s">
        <v>210</v>
      </c>
      <c r="AG18" s="45">
        <v>5.2505754000000002E-2</v>
      </c>
      <c r="AI18" s="46"/>
      <c r="AJ18" s="46"/>
      <c r="AK18" s="46"/>
      <c r="AL18" s="46"/>
      <c r="AM18" s="46"/>
      <c r="AN18" s="46"/>
      <c r="AP18" s="46"/>
      <c r="AQ18" s="46"/>
      <c r="AR18" s="46"/>
      <c r="AS18" s="46"/>
      <c r="BA18" s="46"/>
      <c r="BF18" s="46"/>
      <c r="BG18" s="46"/>
      <c r="BH18" s="46"/>
      <c r="BI18" s="46"/>
      <c r="BJ18" s="46"/>
    </row>
    <row r="19" spans="1:62" s="45" customFormat="1" x14ac:dyDescent="0.3">
      <c r="A19" s="45" t="s">
        <v>165</v>
      </c>
      <c r="B19" s="45" t="s">
        <v>210</v>
      </c>
      <c r="C19" s="45">
        <v>0.21630126</v>
      </c>
      <c r="F19" s="45" t="s">
        <v>165</v>
      </c>
      <c r="G19" s="45" t="s">
        <v>210</v>
      </c>
      <c r="H19" s="45">
        <v>0.29905267000000002</v>
      </c>
      <c r="K19" s="45" t="s">
        <v>165</v>
      </c>
      <c r="L19" s="45" t="s">
        <v>210</v>
      </c>
      <c r="M19" s="45">
        <v>0.1193898</v>
      </c>
      <c r="P19" s="45" t="s">
        <v>165</v>
      </c>
      <c r="Q19" s="45" t="s">
        <v>210</v>
      </c>
      <c r="R19" s="45">
        <v>0.11423393</v>
      </c>
      <c r="U19" s="45" t="s">
        <v>165</v>
      </c>
      <c r="V19" s="45" t="s">
        <v>210</v>
      </c>
      <c r="W19" s="45">
        <v>0.31041827</v>
      </c>
      <c r="X19" s="46"/>
      <c r="Z19" s="46" t="s">
        <v>165</v>
      </c>
      <c r="AA19" s="46" t="s">
        <v>210</v>
      </c>
      <c r="AB19" s="46">
        <v>0.33098072000000001</v>
      </c>
      <c r="AC19" s="46"/>
      <c r="AE19" s="45" t="s">
        <v>165</v>
      </c>
      <c r="AF19" s="45" t="s">
        <v>210</v>
      </c>
      <c r="AG19" s="45">
        <v>6.1818985E-2</v>
      </c>
      <c r="AJ19" s="46"/>
      <c r="AK19" s="46"/>
      <c r="AL19" s="46"/>
      <c r="AM19" s="46"/>
      <c r="AN19" s="46"/>
      <c r="AP19" s="46"/>
      <c r="AQ19" s="46"/>
      <c r="AR19" s="46"/>
      <c r="AS19" s="46"/>
      <c r="BA19" s="46"/>
      <c r="BF19" s="46"/>
      <c r="BG19" s="46"/>
      <c r="BH19" s="46"/>
      <c r="BI19" s="46"/>
      <c r="BJ19" s="46"/>
    </row>
    <row r="22" spans="1:62" x14ac:dyDescent="0.3">
      <c r="A22" t="s">
        <v>192</v>
      </c>
      <c r="B22" t="s">
        <v>193</v>
      </c>
      <c r="F22" t="s">
        <v>192</v>
      </c>
      <c r="G22" t="s">
        <v>193</v>
      </c>
      <c r="K22" t="s">
        <v>192</v>
      </c>
      <c r="L22" t="s">
        <v>193</v>
      </c>
      <c r="P22" t="s">
        <v>192</v>
      </c>
      <c r="Q22" t="s">
        <v>193</v>
      </c>
      <c r="U22" t="s">
        <v>192</v>
      </c>
      <c r="V22" t="s">
        <v>193</v>
      </c>
      <c r="Z22" t="s">
        <v>192</v>
      </c>
      <c r="AA22" t="s">
        <v>193</v>
      </c>
      <c r="AE22" t="s">
        <v>192</v>
      </c>
      <c r="AF22" t="s">
        <v>193</v>
      </c>
    </row>
    <row r="23" spans="1:62" x14ac:dyDescent="0.3">
      <c r="A23" t="s">
        <v>194</v>
      </c>
      <c r="B23" t="s">
        <v>195</v>
      </c>
      <c r="F23" t="s">
        <v>194</v>
      </c>
      <c r="G23" t="s">
        <v>195</v>
      </c>
      <c r="K23" t="s">
        <v>194</v>
      </c>
      <c r="L23" t="s">
        <v>195</v>
      </c>
      <c r="P23" t="s">
        <v>194</v>
      </c>
      <c r="Q23" t="s">
        <v>195</v>
      </c>
      <c r="U23" t="s">
        <v>194</v>
      </c>
      <c r="V23" t="s">
        <v>195</v>
      </c>
      <c r="Z23" t="s">
        <v>194</v>
      </c>
      <c r="AA23" t="s">
        <v>195</v>
      </c>
      <c r="AE23" t="s">
        <v>194</v>
      </c>
      <c r="AF23" t="s">
        <v>195</v>
      </c>
    </row>
    <row r="24" spans="1:62" x14ac:dyDescent="0.3">
      <c r="A24" t="s">
        <v>196</v>
      </c>
      <c r="B24" t="s">
        <v>307</v>
      </c>
      <c r="F24" t="s">
        <v>196</v>
      </c>
      <c r="G24" t="s">
        <v>329</v>
      </c>
      <c r="K24" t="s">
        <v>196</v>
      </c>
      <c r="L24" t="s">
        <v>333</v>
      </c>
      <c r="P24" t="s">
        <v>196</v>
      </c>
      <c r="Q24" t="s">
        <v>335</v>
      </c>
      <c r="U24" t="s">
        <v>196</v>
      </c>
      <c r="V24" t="s">
        <v>337</v>
      </c>
      <c r="Z24" t="s">
        <v>196</v>
      </c>
      <c r="AA24" t="s">
        <v>338</v>
      </c>
      <c r="AE24" t="s">
        <v>196</v>
      </c>
      <c r="AF24" t="s">
        <v>340</v>
      </c>
    </row>
    <row r="25" spans="1:62" x14ac:dyDescent="0.3">
      <c r="A25" t="s">
        <v>197</v>
      </c>
      <c r="B25" t="s">
        <v>309</v>
      </c>
      <c r="F25" t="s">
        <v>197</v>
      </c>
      <c r="G25" t="s">
        <v>309</v>
      </c>
      <c r="K25" t="s">
        <v>197</v>
      </c>
      <c r="L25" t="s">
        <v>309</v>
      </c>
      <c r="P25" t="s">
        <v>197</v>
      </c>
      <c r="Q25" t="s">
        <v>309</v>
      </c>
      <c r="U25" t="s">
        <v>197</v>
      </c>
      <c r="V25" t="s">
        <v>309</v>
      </c>
      <c r="Z25" t="s">
        <v>197</v>
      </c>
      <c r="AA25" t="s">
        <v>309</v>
      </c>
      <c r="AE25" t="s">
        <v>197</v>
      </c>
      <c r="AF25" t="s">
        <v>309</v>
      </c>
    </row>
    <row r="26" spans="1:62" x14ac:dyDescent="0.3">
      <c r="A26" t="s">
        <v>199</v>
      </c>
      <c r="B26" t="s">
        <v>200</v>
      </c>
      <c r="F26" t="s">
        <v>199</v>
      </c>
      <c r="G26" t="s">
        <v>200</v>
      </c>
      <c r="K26" t="s">
        <v>199</v>
      </c>
      <c r="L26" t="s">
        <v>200</v>
      </c>
      <c r="P26" t="s">
        <v>199</v>
      </c>
      <c r="Q26" t="s">
        <v>200</v>
      </c>
      <c r="U26" t="s">
        <v>199</v>
      </c>
      <c r="V26" t="s">
        <v>200</v>
      </c>
      <c r="Z26" t="s">
        <v>199</v>
      </c>
      <c r="AA26" t="s">
        <v>200</v>
      </c>
      <c r="AE26" t="s">
        <v>199</v>
      </c>
      <c r="AF26" t="s">
        <v>200</v>
      </c>
    </row>
    <row r="27" spans="1:62" x14ac:dyDescent="0.3">
      <c r="A27" t="s">
        <v>201</v>
      </c>
      <c r="B27" t="s">
        <v>202</v>
      </c>
      <c r="F27" t="s">
        <v>201</v>
      </c>
      <c r="G27" t="s">
        <v>202</v>
      </c>
      <c r="K27" t="s">
        <v>201</v>
      </c>
      <c r="L27" t="s">
        <v>202</v>
      </c>
      <c r="P27" t="s">
        <v>201</v>
      </c>
      <c r="Q27" t="s">
        <v>202</v>
      </c>
      <c r="U27" t="s">
        <v>201</v>
      </c>
      <c r="V27" t="s">
        <v>202</v>
      </c>
      <c r="Z27" t="s">
        <v>201</v>
      </c>
      <c r="AA27" t="s">
        <v>202</v>
      </c>
      <c r="AE27" t="s">
        <v>201</v>
      </c>
      <c r="AF27" t="s">
        <v>202</v>
      </c>
    </row>
    <row r="28" spans="1:62" x14ac:dyDescent="0.3">
      <c r="A28" t="s">
        <v>203</v>
      </c>
      <c r="B28" t="s">
        <v>131</v>
      </c>
      <c r="F28" t="s">
        <v>203</v>
      </c>
      <c r="G28" t="s">
        <v>131</v>
      </c>
      <c r="K28" t="s">
        <v>203</v>
      </c>
      <c r="L28" t="s">
        <v>131</v>
      </c>
      <c r="P28" t="s">
        <v>203</v>
      </c>
      <c r="Q28" t="s">
        <v>131</v>
      </c>
      <c r="U28" t="s">
        <v>203</v>
      </c>
      <c r="V28" t="s">
        <v>131</v>
      </c>
      <c r="Z28" t="s">
        <v>203</v>
      </c>
      <c r="AA28" t="s">
        <v>131</v>
      </c>
      <c r="AE28" t="s">
        <v>203</v>
      </c>
      <c r="AF28" t="s">
        <v>131</v>
      </c>
    </row>
    <row r="29" spans="1:62" x14ac:dyDescent="0.3">
      <c r="A29" t="s">
        <v>204</v>
      </c>
      <c r="B29" t="s">
        <v>131</v>
      </c>
      <c r="F29" t="s">
        <v>204</v>
      </c>
      <c r="G29" t="s">
        <v>131</v>
      </c>
      <c r="K29" t="s">
        <v>204</v>
      </c>
      <c r="L29" t="s">
        <v>131</v>
      </c>
      <c r="P29" t="s">
        <v>204</v>
      </c>
      <c r="Q29" t="s">
        <v>131</v>
      </c>
      <c r="U29" t="s">
        <v>204</v>
      </c>
      <c r="V29" t="s">
        <v>131</v>
      </c>
      <c r="Z29" t="s">
        <v>204</v>
      </c>
      <c r="AA29" t="s">
        <v>131</v>
      </c>
      <c r="AE29" t="s">
        <v>204</v>
      </c>
      <c r="AF29" t="s">
        <v>131</v>
      </c>
    </row>
    <row r="30" spans="1:62" x14ac:dyDescent="0.3">
      <c r="A30" t="s">
        <v>205</v>
      </c>
      <c r="B30" t="s">
        <v>206</v>
      </c>
      <c r="F30" t="s">
        <v>205</v>
      </c>
      <c r="G30" t="s">
        <v>206</v>
      </c>
      <c r="K30" t="s">
        <v>205</v>
      </c>
      <c r="L30" t="s">
        <v>206</v>
      </c>
      <c r="P30" t="s">
        <v>205</v>
      </c>
      <c r="Q30" t="s">
        <v>206</v>
      </c>
      <c r="U30" t="s">
        <v>205</v>
      </c>
      <c r="V30" t="s">
        <v>206</v>
      </c>
      <c r="Z30" t="s">
        <v>205</v>
      </c>
      <c r="AA30" t="s">
        <v>206</v>
      </c>
      <c r="AE30" t="s">
        <v>205</v>
      </c>
      <c r="AF30" t="s">
        <v>206</v>
      </c>
    </row>
    <row r="31" spans="1:62" x14ac:dyDescent="0.3">
      <c r="A31" t="s">
        <v>207</v>
      </c>
      <c r="B31" t="s">
        <v>208</v>
      </c>
      <c r="F31" t="s">
        <v>207</v>
      </c>
      <c r="G31" t="s">
        <v>208</v>
      </c>
      <c r="K31" t="s">
        <v>207</v>
      </c>
      <c r="L31" t="s">
        <v>208</v>
      </c>
      <c r="P31" t="s">
        <v>207</v>
      </c>
      <c r="Q31" t="s">
        <v>208</v>
      </c>
      <c r="U31" t="s">
        <v>207</v>
      </c>
      <c r="V31" t="s">
        <v>208</v>
      </c>
      <c r="Z31" t="s">
        <v>207</v>
      </c>
      <c r="AA31" t="s">
        <v>208</v>
      </c>
      <c r="AE31" t="s">
        <v>207</v>
      </c>
      <c r="AF31" t="s">
        <v>208</v>
      </c>
    </row>
    <row r="33" spans="1:62" x14ac:dyDescent="0.3">
      <c r="A33" t="s">
        <v>206</v>
      </c>
      <c r="B33" t="s">
        <v>160</v>
      </c>
      <c r="C33" t="s">
        <v>308</v>
      </c>
      <c r="F33" t="s">
        <v>206</v>
      </c>
      <c r="G33" t="s">
        <v>160</v>
      </c>
      <c r="H33" t="s">
        <v>330</v>
      </c>
      <c r="K33" t="s">
        <v>206</v>
      </c>
      <c r="L33" t="s">
        <v>160</v>
      </c>
      <c r="M33" t="s">
        <v>209</v>
      </c>
      <c r="P33" t="s">
        <v>206</v>
      </c>
      <c r="Q33" t="s">
        <v>160</v>
      </c>
      <c r="R33" t="s">
        <v>209</v>
      </c>
      <c r="S33" t="s">
        <v>336</v>
      </c>
      <c r="U33" t="s">
        <v>206</v>
      </c>
      <c r="V33" t="s">
        <v>160</v>
      </c>
      <c r="W33" t="s">
        <v>209</v>
      </c>
      <c r="Z33" t="s">
        <v>206</v>
      </c>
      <c r="AA33" t="s">
        <v>160</v>
      </c>
      <c r="AB33" t="s">
        <v>209</v>
      </c>
      <c r="AE33" t="s">
        <v>206</v>
      </c>
      <c r="AF33" t="s">
        <v>160</v>
      </c>
      <c r="AG33" t="s">
        <v>209</v>
      </c>
    </row>
    <row r="34" spans="1:62" s="45" customFormat="1" x14ac:dyDescent="0.3">
      <c r="A34" s="45" t="s">
        <v>312</v>
      </c>
      <c r="B34" s="45" t="s">
        <v>313</v>
      </c>
      <c r="C34" s="45">
        <v>0.95946408999999999</v>
      </c>
      <c r="F34" s="45" t="s">
        <v>312</v>
      </c>
      <c r="G34" s="45" t="s">
        <v>313</v>
      </c>
      <c r="H34" s="45">
        <v>1.1830048</v>
      </c>
      <c r="K34" s="45" t="s">
        <v>312</v>
      </c>
      <c r="L34" s="45" t="s">
        <v>313</v>
      </c>
      <c r="M34" s="45">
        <v>2.1882350000000002</v>
      </c>
      <c r="P34" s="45" t="s">
        <v>312</v>
      </c>
      <c r="Q34" s="45" t="s">
        <v>313</v>
      </c>
      <c r="R34" s="45">
        <v>1.8214329</v>
      </c>
      <c r="S34" s="46">
        <v>3.5E-4</v>
      </c>
      <c r="U34" s="45" t="s">
        <v>312</v>
      </c>
      <c r="V34" s="46" t="s">
        <v>313</v>
      </c>
      <c r="W34" s="45">
        <v>2.7038522999999999</v>
      </c>
      <c r="X34" s="46"/>
      <c r="Z34" s="45" t="s">
        <v>312</v>
      </c>
      <c r="AA34" s="45" t="s">
        <v>313</v>
      </c>
      <c r="AB34" s="45">
        <v>1.6651525</v>
      </c>
      <c r="AC34" s="46"/>
      <c r="AE34" s="45" t="s">
        <v>312</v>
      </c>
      <c r="AF34" s="45" t="s">
        <v>313</v>
      </c>
      <c r="AG34" s="45">
        <v>0.18244479999999999</v>
      </c>
      <c r="AJ34" s="46"/>
      <c r="AL34" s="46"/>
      <c r="AM34" s="46"/>
      <c r="AN34" s="46"/>
      <c r="AP34" s="46"/>
      <c r="BA34" s="46"/>
      <c r="BH34" s="46"/>
      <c r="BJ34" s="46"/>
    </row>
    <row r="36" spans="1:62" x14ac:dyDescent="0.3">
      <c r="A36" t="s">
        <v>339</v>
      </c>
    </row>
    <row r="37" spans="1:62" x14ac:dyDescent="0.3">
      <c r="A37" t="s">
        <v>206</v>
      </c>
      <c r="B37" t="s">
        <v>160</v>
      </c>
    </row>
    <row r="38" spans="1:62" x14ac:dyDescent="0.3">
      <c r="A38" t="s">
        <v>161</v>
      </c>
      <c r="B38" t="s">
        <v>210</v>
      </c>
      <c r="C38" s="45">
        <f>H$1*H14+M$1*M14+R$1*R14+W$1*W14+AB$1*AB14+AG$1*AG14</f>
        <v>42.212150517600001</v>
      </c>
    </row>
    <row r="39" spans="1:62" x14ac:dyDescent="0.3">
      <c r="A39" t="s">
        <v>162</v>
      </c>
      <c r="B39" t="s">
        <v>210</v>
      </c>
      <c r="C39" s="45">
        <f t="shared" ref="C39:C43" si="0">H$1*H15+M$1*M15+R$1*R15+W$1*W15+AB$1*AB15+AG$1*AG15</f>
        <v>5.9760803273695009</v>
      </c>
    </row>
    <row r="40" spans="1:62" x14ac:dyDescent="0.3">
      <c r="A40" t="s">
        <v>163</v>
      </c>
      <c r="B40" t="s">
        <v>210</v>
      </c>
      <c r="C40" s="45">
        <f t="shared" si="0"/>
        <v>2.19908188772831E-3</v>
      </c>
    </row>
    <row r="41" spans="1:62" x14ac:dyDescent="0.3">
      <c r="A41" t="s">
        <v>54</v>
      </c>
      <c r="B41" t="s">
        <v>210</v>
      </c>
      <c r="C41" s="45">
        <f t="shared" si="0"/>
        <v>102.61143520303203</v>
      </c>
    </row>
    <row r="42" spans="1:62" x14ac:dyDescent="0.3">
      <c r="A42" t="s">
        <v>164</v>
      </c>
      <c r="B42" t="s">
        <v>210</v>
      </c>
      <c r="C42" s="45">
        <f t="shared" si="0"/>
        <v>0.36795595745905008</v>
      </c>
    </row>
    <row r="43" spans="1:62" x14ac:dyDescent="0.3">
      <c r="A43" t="s">
        <v>165</v>
      </c>
      <c r="B43" t="s">
        <v>210</v>
      </c>
      <c r="C43" s="45">
        <f t="shared" si="0"/>
        <v>0.47664533995725</v>
      </c>
    </row>
    <row r="44" spans="1:62" x14ac:dyDescent="0.3">
      <c r="A44" t="s">
        <v>312</v>
      </c>
      <c r="B44" t="s">
        <v>313</v>
      </c>
      <c r="C44" s="45">
        <f>H$1*H34+M$1*M34+R$1*R34+W$1*W34+AB$1*AB34+AG$1*AG34</f>
        <v>2.1446274668375001</v>
      </c>
    </row>
    <row r="46" spans="1:62" x14ac:dyDescent="0.3">
      <c r="A46" t="s">
        <v>367</v>
      </c>
      <c r="B46" t="s">
        <v>368</v>
      </c>
      <c r="C46" s="45">
        <f>H$1+M$1+R$1+W$1+AB$1+AG$1</f>
        <v>5.4158000000000008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F73D-2245-450A-883D-6F7644A49C1D}">
  <dimension ref="A1:M25"/>
  <sheetViews>
    <sheetView tabSelected="1" workbookViewId="0">
      <selection activeCell="D13" sqref="D13"/>
    </sheetView>
  </sheetViews>
  <sheetFormatPr defaultRowHeight="14.4" x14ac:dyDescent="0.3"/>
  <cols>
    <col min="1" max="1" width="31.6640625" customWidth="1"/>
    <col min="3" max="3" width="10" bestFit="1" customWidth="1"/>
  </cols>
  <sheetData>
    <row r="1" spans="1:10" x14ac:dyDescent="0.3">
      <c r="A1" t="s">
        <v>0</v>
      </c>
      <c r="B1" s="12" t="s">
        <v>161</v>
      </c>
      <c r="C1" s="12" t="s">
        <v>162</v>
      </c>
      <c r="D1" s="12" t="s">
        <v>163</v>
      </c>
      <c r="E1" s="12" t="s">
        <v>54</v>
      </c>
      <c r="F1" s="12" t="s">
        <v>164</v>
      </c>
      <c r="G1" s="12" t="s">
        <v>165</v>
      </c>
      <c r="H1" s="12" t="s">
        <v>160</v>
      </c>
      <c r="I1" s="12" t="s">
        <v>218</v>
      </c>
    </row>
    <row r="2" spans="1:10" x14ac:dyDescent="0.3">
      <c r="A2" t="s">
        <v>305</v>
      </c>
      <c r="B2" s="45">
        <v>1.4217865999999999</v>
      </c>
      <c r="C2" s="45">
        <v>1.1114854E-2</v>
      </c>
      <c r="D2" s="46">
        <v>1.1865580000000001E-5</v>
      </c>
      <c r="E2" s="45">
        <v>2.3458689E-3</v>
      </c>
      <c r="F2" s="45">
        <v>7.2534528999999999E-4</v>
      </c>
      <c r="G2" s="45">
        <v>4.8192781000000002E-3</v>
      </c>
      <c r="H2" t="s">
        <v>210</v>
      </c>
      <c r="I2">
        <v>36</v>
      </c>
    </row>
    <row r="3" spans="1:10" x14ac:dyDescent="0.3">
      <c r="A3" t="s">
        <v>304</v>
      </c>
      <c r="B3" s="45">
        <v>6.5330032E-3</v>
      </c>
      <c r="C3" s="45">
        <v>1.7138055E-4</v>
      </c>
      <c r="D3" s="46">
        <v>2.1946591999999999E-7</v>
      </c>
      <c r="E3" s="46">
        <v>5.1037515999999998E-5</v>
      </c>
      <c r="F3" s="46">
        <v>1.0602287E-5</v>
      </c>
      <c r="G3" s="46">
        <v>8.1722312000000001E-5</v>
      </c>
      <c r="H3" t="s">
        <v>182</v>
      </c>
    </row>
    <row r="4" spans="1:10" x14ac:dyDescent="0.3">
      <c r="A4" t="s">
        <v>60</v>
      </c>
      <c r="B4" s="45">
        <v>6.1248869999999993</v>
      </c>
      <c r="C4" s="45">
        <v>1.2108049000000001</v>
      </c>
      <c r="D4" s="45">
        <v>1.5725441000000002E-4</v>
      </c>
      <c r="E4" s="45">
        <v>0.37935196999999998</v>
      </c>
      <c r="F4" s="45">
        <v>0.12295829999999999</v>
      </c>
      <c r="G4" s="45">
        <v>1.0608176</v>
      </c>
      <c r="H4" t="s">
        <v>293</v>
      </c>
    </row>
    <row r="5" spans="1:10" x14ac:dyDescent="0.3">
      <c r="A5" t="s">
        <v>306</v>
      </c>
      <c r="B5" s="45">
        <v>1.3624746000000001</v>
      </c>
      <c r="C5" s="45">
        <v>2.0417291000000001E-2</v>
      </c>
      <c r="D5" s="46">
        <v>1.7773429000000001E-6</v>
      </c>
      <c r="E5" s="45">
        <v>4.2902152000000001E-4</v>
      </c>
      <c r="F5" s="45">
        <v>1.3215526999999999E-3</v>
      </c>
      <c r="G5" s="45">
        <v>2.0762597999999998E-3</v>
      </c>
      <c r="H5" t="s">
        <v>210</v>
      </c>
      <c r="J5" t="s">
        <v>301</v>
      </c>
    </row>
    <row r="6" spans="1:10" x14ac:dyDescent="0.3">
      <c r="A6" s="13" t="s">
        <v>156</v>
      </c>
      <c r="B6" s="45">
        <v>46287.091</v>
      </c>
      <c r="C6" s="46">
        <v>637.13958000000002</v>
      </c>
      <c r="D6" s="46">
        <v>3.2757730000000001E-4</v>
      </c>
      <c r="E6" s="46">
        <v>20.1858</v>
      </c>
      <c r="F6" s="45">
        <v>22.251823999999999</v>
      </c>
      <c r="G6" s="45">
        <v>57.410010999999997</v>
      </c>
      <c r="H6" s="4" t="s">
        <v>115</v>
      </c>
      <c r="I6" t="s">
        <v>302</v>
      </c>
    </row>
    <row r="7" spans="1:10" x14ac:dyDescent="0.3">
      <c r="A7" s="13" t="s">
        <v>157</v>
      </c>
      <c r="B7" s="45">
        <v>41368.04</v>
      </c>
      <c r="C7" s="45">
        <v>569.52508</v>
      </c>
      <c r="D7" s="45">
        <v>2.9281050000000002E-4</v>
      </c>
      <c r="E7" s="45">
        <v>18.043462999999999</v>
      </c>
      <c r="F7" s="45">
        <v>19.890414</v>
      </c>
      <c r="G7" s="45">
        <v>51.317498000000001</v>
      </c>
      <c r="H7" t="s">
        <v>115</v>
      </c>
      <c r="I7" t="s">
        <v>303</v>
      </c>
    </row>
    <row r="22" spans="6:13" x14ac:dyDescent="0.3">
      <c r="L22" s="11"/>
      <c r="M22" s="11"/>
    </row>
    <row r="23" spans="6:13" x14ac:dyDescent="0.3">
      <c r="F23" s="11"/>
      <c r="L23" s="11"/>
      <c r="M23" s="11"/>
    </row>
    <row r="24" spans="6:13" x14ac:dyDescent="0.3">
      <c r="L24" s="11"/>
      <c r="M24" s="11"/>
    </row>
    <row r="25" spans="6:13" x14ac:dyDescent="0.3">
      <c r="L25" s="11"/>
      <c r="M25" s="1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D2B4-A197-4CD1-8B21-EA25297A9703}">
  <dimension ref="A1:I32"/>
  <sheetViews>
    <sheetView workbookViewId="0">
      <selection activeCell="R1" sqref="R1:R1048576"/>
    </sheetView>
  </sheetViews>
  <sheetFormatPr defaultRowHeight="14.4" x14ac:dyDescent="0.3"/>
  <cols>
    <col min="1" max="1" width="31.6640625" customWidth="1"/>
  </cols>
  <sheetData>
    <row r="1" spans="1:7" x14ac:dyDescent="0.3">
      <c r="A1" t="s">
        <v>0</v>
      </c>
      <c r="B1" t="s">
        <v>55</v>
      </c>
      <c r="C1" s="12"/>
      <c r="D1" s="12"/>
      <c r="E1" s="12"/>
      <c r="F1" s="12"/>
      <c r="G1" s="12"/>
    </row>
    <row r="2" spans="1:7" x14ac:dyDescent="0.3">
      <c r="A2" t="s">
        <v>156</v>
      </c>
      <c r="B2">
        <v>9.2223389000000003E-2</v>
      </c>
    </row>
    <row r="3" spans="1:7" x14ac:dyDescent="0.3">
      <c r="A3" t="s">
        <v>157</v>
      </c>
      <c r="B3">
        <v>4.4747846000000002E-4</v>
      </c>
    </row>
    <row r="4" spans="1:7" x14ac:dyDescent="0.3">
      <c r="A4" t="s">
        <v>60</v>
      </c>
      <c r="B4">
        <v>0.59518000000000004</v>
      </c>
    </row>
    <row r="19" spans="7:9" x14ac:dyDescent="0.3">
      <c r="G19" s="11"/>
      <c r="H19" s="11"/>
    </row>
    <row r="21" spans="7:9" x14ac:dyDescent="0.3">
      <c r="G21" s="11"/>
      <c r="H21" s="11"/>
    </row>
    <row r="22" spans="7:9" x14ac:dyDescent="0.3">
      <c r="G22" s="11"/>
      <c r="H22" s="11"/>
    </row>
    <row r="23" spans="7:9" x14ac:dyDescent="0.3">
      <c r="G23" s="11"/>
      <c r="H23" s="11"/>
    </row>
    <row r="24" spans="7:9" x14ac:dyDescent="0.3">
      <c r="G24" s="11"/>
      <c r="H24" s="11"/>
    </row>
    <row r="25" spans="7:9" x14ac:dyDescent="0.3">
      <c r="G25" s="11"/>
      <c r="H25" s="11"/>
    </row>
    <row r="26" spans="7:9" x14ac:dyDescent="0.3">
      <c r="G26" s="11"/>
      <c r="H26" s="11"/>
      <c r="I26" s="11"/>
    </row>
    <row r="31" spans="7:9" x14ac:dyDescent="0.3">
      <c r="H31" s="11"/>
      <c r="I31" s="11"/>
    </row>
    <row r="32" spans="7:9" x14ac:dyDescent="0.3">
      <c r="H32" s="11"/>
      <c r="I32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8251-D8FB-4CBE-A821-22EC91E3BF6B}">
  <dimension ref="A1:AM28"/>
  <sheetViews>
    <sheetView topLeftCell="A7" workbookViewId="0">
      <selection activeCell="A8" sqref="A8"/>
    </sheetView>
  </sheetViews>
  <sheetFormatPr defaultRowHeight="14.4" x14ac:dyDescent="0.3"/>
  <cols>
    <col min="1" max="1" width="42.88671875" customWidth="1"/>
  </cols>
  <sheetData>
    <row r="1" spans="1:5" x14ac:dyDescent="0.3">
      <c r="B1" t="s">
        <v>116</v>
      </c>
    </row>
    <row r="2" spans="1:5" x14ac:dyDescent="0.3">
      <c r="B2" t="s">
        <v>117</v>
      </c>
      <c r="C2" t="s">
        <v>118</v>
      </c>
      <c r="D2" t="s">
        <v>119</v>
      </c>
      <c r="E2" t="s">
        <v>120</v>
      </c>
    </row>
    <row r="3" spans="1:5" x14ac:dyDescent="0.3">
      <c r="A3" t="s">
        <v>133</v>
      </c>
    </row>
    <row r="4" spans="1:5" x14ac:dyDescent="0.3">
      <c r="A4" t="s">
        <v>134</v>
      </c>
      <c r="B4" s="4">
        <v>70.599999999999994</v>
      </c>
      <c r="C4" s="4">
        <v>67.3</v>
      </c>
      <c r="D4" s="4">
        <v>71.25</v>
      </c>
      <c r="E4" s="4">
        <v>74.45</v>
      </c>
    </row>
    <row r="5" spans="1:5" x14ac:dyDescent="0.3">
      <c r="A5" t="s">
        <v>135</v>
      </c>
      <c r="B5">
        <v>0</v>
      </c>
      <c r="C5">
        <v>24.74</v>
      </c>
      <c r="D5">
        <v>45.38</v>
      </c>
      <c r="E5">
        <v>50.72</v>
      </c>
    </row>
    <row r="6" spans="1:5" x14ac:dyDescent="0.3">
      <c r="A6" t="s">
        <v>136</v>
      </c>
      <c r="B6">
        <v>70.59</v>
      </c>
      <c r="C6">
        <v>92.03</v>
      </c>
      <c r="D6">
        <v>116.63</v>
      </c>
      <c r="E6">
        <v>126.96</v>
      </c>
    </row>
    <row r="7" spans="1:5" x14ac:dyDescent="0.3">
      <c r="A7" t="s">
        <v>137</v>
      </c>
      <c r="B7">
        <v>70.59</v>
      </c>
      <c r="C7">
        <v>95.56</v>
      </c>
      <c r="D7">
        <v>125.46</v>
      </c>
      <c r="E7">
        <v>142.19999999999999</v>
      </c>
    </row>
    <row r="8" spans="1:5" x14ac:dyDescent="0.3">
      <c r="A8" t="s">
        <v>138</v>
      </c>
      <c r="B8">
        <v>70.59</v>
      </c>
      <c r="C8">
        <v>165.69</v>
      </c>
      <c r="D8">
        <v>266.18</v>
      </c>
      <c r="E8">
        <v>360.28</v>
      </c>
    </row>
    <row r="9" spans="1:5" x14ac:dyDescent="0.3">
      <c r="A9" t="s">
        <v>139</v>
      </c>
    </row>
    <row r="10" spans="1:5" x14ac:dyDescent="0.3">
      <c r="A10" t="s">
        <v>134</v>
      </c>
      <c r="B10" s="4">
        <v>69.47</v>
      </c>
      <c r="C10" s="4">
        <v>68.33</v>
      </c>
      <c r="D10" s="4">
        <v>71.95</v>
      </c>
      <c r="E10" s="4">
        <v>74.47</v>
      </c>
    </row>
    <row r="11" spans="1:5" x14ac:dyDescent="0.3">
      <c r="A11" t="s">
        <v>135</v>
      </c>
      <c r="B11">
        <v>5.07</v>
      </c>
      <c r="C11">
        <v>30.36</v>
      </c>
      <c r="D11">
        <v>51.1</v>
      </c>
      <c r="E11">
        <v>56.68</v>
      </c>
    </row>
    <row r="12" spans="1:5" x14ac:dyDescent="0.3">
      <c r="A12" t="s">
        <v>136</v>
      </c>
      <c r="B12">
        <v>74.53</v>
      </c>
      <c r="C12">
        <v>98.69</v>
      </c>
      <c r="D12">
        <v>123.6</v>
      </c>
      <c r="E12">
        <v>133.13999999999999</v>
      </c>
    </row>
    <row r="13" spans="1:5" x14ac:dyDescent="0.3">
      <c r="A13" t="s">
        <v>137</v>
      </c>
      <c r="B13">
        <v>74.81</v>
      </c>
      <c r="C13">
        <v>103.24</v>
      </c>
      <c r="D13">
        <v>134.34</v>
      </c>
      <c r="E13">
        <v>151.13999999999999</v>
      </c>
    </row>
    <row r="14" spans="1:5" x14ac:dyDescent="0.3">
      <c r="A14" t="s">
        <v>138</v>
      </c>
      <c r="B14">
        <v>86.93</v>
      </c>
      <c r="C14">
        <v>190.53</v>
      </c>
      <c r="D14">
        <v>300.61</v>
      </c>
      <c r="E14">
        <v>404.98</v>
      </c>
    </row>
    <row r="15" spans="1:5" x14ac:dyDescent="0.3">
      <c r="A15" t="s">
        <v>140</v>
      </c>
    </row>
    <row r="16" spans="1:5" x14ac:dyDescent="0.3">
      <c r="A16" t="s">
        <v>134</v>
      </c>
      <c r="B16" s="4">
        <v>69.709999999999994</v>
      </c>
      <c r="C16" s="4">
        <v>77.489999999999995</v>
      </c>
      <c r="D16" s="4">
        <v>89.77</v>
      </c>
      <c r="E16" s="4">
        <v>96.05</v>
      </c>
    </row>
    <row r="17" spans="1:39" x14ac:dyDescent="0.3">
      <c r="A17" t="s">
        <v>135</v>
      </c>
      <c r="B17">
        <v>5.25</v>
      </c>
      <c r="C17">
        <v>29.88</v>
      </c>
      <c r="D17">
        <v>50.09</v>
      </c>
      <c r="E17">
        <v>54.46</v>
      </c>
    </row>
    <row r="18" spans="1:39" x14ac:dyDescent="0.3">
      <c r="A18" t="s">
        <v>136</v>
      </c>
      <c r="B18">
        <v>74.959999999999994</v>
      </c>
      <c r="C18">
        <v>107.36</v>
      </c>
      <c r="D18">
        <v>139.86000000000001</v>
      </c>
      <c r="E18">
        <v>152.27000000000001</v>
      </c>
    </row>
    <row r="19" spans="1:39" x14ac:dyDescent="0.3">
      <c r="A19" t="s">
        <v>137</v>
      </c>
      <c r="B19">
        <v>75.16</v>
      </c>
      <c r="C19">
        <v>111</v>
      </c>
      <c r="D19">
        <v>149.30000000000001</v>
      </c>
      <c r="E19">
        <v>169.56</v>
      </c>
    </row>
    <row r="20" spans="1:39" x14ac:dyDescent="0.3">
      <c r="A20" t="s">
        <v>138</v>
      </c>
      <c r="B20">
        <v>87.28</v>
      </c>
      <c r="C20">
        <v>192.57</v>
      </c>
      <c r="D20">
        <v>305.61</v>
      </c>
      <c r="E20">
        <v>411.52</v>
      </c>
    </row>
    <row r="27" spans="1:39" x14ac:dyDescent="0.3">
      <c r="A27" t="s">
        <v>141</v>
      </c>
    </row>
    <row r="28" spans="1:39" x14ac:dyDescent="0.3">
      <c r="A28" t="s">
        <v>131</v>
      </c>
      <c r="B28" t="s">
        <v>132</v>
      </c>
      <c r="C28" t="s">
        <v>121</v>
      </c>
      <c r="D28" t="s">
        <v>122</v>
      </c>
      <c r="E28">
        <v>62.06</v>
      </c>
      <c r="F28">
        <v>125.73</v>
      </c>
      <c r="G28">
        <v>186.9</v>
      </c>
      <c r="H28">
        <v>239.61</v>
      </c>
      <c r="I28" t="s">
        <v>121</v>
      </c>
      <c r="J28" t="s">
        <v>123</v>
      </c>
      <c r="K28">
        <v>0</v>
      </c>
      <c r="L28">
        <v>0</v>
      </c>
      <c r="M28">
        <v>0</v>
      </c>
      <c r="N28">
        <v>0</v>
      </c>
      <c r="O28" t="s">
        <v>121</v>
      </c>
      <c r="P28" t="s">
        <v>122</v>
      </c>
      <c r="Q28" t="s">
        <v>124</v>
      </c>
      <c r="R28" t="s">
        <v>123</v>
      </c>
      <c r="S28">
        <v>62.06</v>
      </c>
      <c r="T28">
        <v>125.73</v>
      </c>
      <c r="U28">
        <v>186.9</v>
      </c>
      <c r="V28">
        <v>239.61</v>
      </c>
      <c r="W28" t="s">
        <v>121</v>
      </c>
      <c r="X28" t="s">
        <v>125</v>
      </c>
      <c r="Y28" t="s">
        <v>126</v>
      </c>
      <c r="Z28" t="s">
        <v>127</v>
      </c>
      <c r="AA28">
        <v>62.06</v>
      </c>
      <c r="AB28">
        <v>125.73</v>
      </c>
      <c r="AC28">
        <v>186.9</v>
      </c>
      <c r="AD28">
        <v>239.61</v>
      </c>
      <c r="AE28" t="s">
        <v>121</v>
      </c>
      <c r="AF28" t="s">
        <v>128</v>
      </c>
      <c r="AG28" t="s">
        <v>126</v>
      </c>
      <c r="AH28" t="s">
        <v>129</v>
      </c>
      <c r="AI28" t="s">
        <v>130</v>
      </c>
      <c r="AJ28">
        <v>62.06</v>
      </c>
      <c r="AK28">
        <v>125.73</v>
      </c>
      <c r="AL28">
        <v>186.9</v>
      </c>
      <c r="AM28">
        <v>239.61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Lumber Production- Energy</vt:lpstr>
      <vt:lpstr>Lumber Production- Energy A1</vt:lpstr>
      <vt:lpstr>Lumber Production- Energy A2</vt:lpstr>
      <vt:lpstr>Lumber Production- Energy A3</vt:lpstr>
      <vt:lpstr>Lumber Production- CO2</vt:lpstr>
      <vt:lpstr>Lumber Production- CO2 A1</vt:lpstr>
      <vt:lpstr>Lumber Production- CO2 A2</vt:lpstr>
      <vt:lpstr>Lumber Production- CO2 A3</vt:lpstr>
      <vt:lpstr>Transportation- Energy</vt:lpstr>
      <vt:lpstr>Transportation- CO2</vt:lpstr>
      <vt:lpstr>CLT Manufacturing Inventory</vt:lpstr>
      <vt:lpstr>CLT Manufacturing- CO2</vt:lpstr>
      <vt:lpstr>CLT Manufacturing- Energy</vt:lpstr>
      <vt:lpstr>Material Impacts- CO2 A1</vt:lpstr>
      <vt:lpstr>Material Impacts- CO2 A2</vt:lpstr>
      <vt:lpstr>Material Impacts- CO2 A3</vt:lpstr>
      <vt:lpstr>Material Impacts- Energy A1</vt:lpstr>
      <vt:lpstr>Material Impacts- Energy A2</vt:lpstr>
      <vt:lpstr>Material Impacts- Energy A3</vt:lpstr>
      <vt:lpstr>Record Results</vt:lpstr>
      <vt:lpstr>Electricity by state- CO2</vt:lpstr>
      <vt:lpstr>Electricity by state- Energy</vt:lpstr>
      <vt:lpstr>Extra</vt:lpstr>
      <vt:lpstr>Packaging</vt:lpstr>
      <vt:lpstr>Construction- Energy</vt:lpstr>
      <vt:lpstr>Construction- CO2</vt:lpstr>
      <vt:lpstr>Carbon Sequestration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2020-04-25T22:55:14Z</dcterms:created>
  <dcterms:modified xsi:type="dcterms:W3CDTF">2021-06-28T22:37:05Z</dcterms:modified>
</cp:coreProperties>
</file>