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pipeline/"/>
    </mc:Choice>
  </mc:AlternateContent>
  <xr:revisionPtr revIDLastSave="0" documentId="13_ncr:1_{627FD979-523B-EF49-BDF1-85EF4BBA34F9}" xr6:coauthVersionLast="47" xr6:coauthVersionMax="47" xr10:uidLastSave="{00000000-0000-0000-0000-000000000000}"/>
  <bookViews>
    <workbookView xWindow="980" yWindow="500" windowWidth="32620" windowHeight="20500" activeTab="1" xr2:uid="{43706732-BCAE-BD4D-8F24-E09A39FF26FB}"/>
  </bookViews>
  <sheets>
    <sheet name="test" sheetId="4" r:id="rId1"/>
    <sheet name="Baseline-limited-ports" sheetId="5" r:id="rId2"/>
    <sheet name="Baseline-South-CA" sheetId="6" r:id="rId3"/>
    <sheet name="Baseline-Central-CA" sheetId="7" r:id="rId4"/>
    <sheet name="Expanded-all-ports" sheetId="8" r:id="rId5"/>
    <sheet name="Helpers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M3" i="4" s="1"/>
  <c r="L4" i="4"/>
  <c r="M4" i="4" s="1"/>
  <c r="L2" i="4"/>
  <c r="M2" i="4" s="1"/>
  <c r="M56" i="8"/>
  <c r="N56" i="8" s="1"/>
  <c r="J56" i="8"/>
  <c r="I56" i="8"/>
  <c r="H56" i="8"/>
  <c r="G56" i="8"/>
  <c r="M55" i="8"/>
  <c r="N55" i="8" s="1"/>
  <c r="J55" i="8"/>
  <c r="I55" i="8"/>
  <c r="H55" i="8"/>
  <c r="G55" i="8"/>
  <c r="M54" i="8"/>
  <c r="N54" i="8" s="1"/>
  <c r="J54" i="8"/>
  <c r="I54" i="8"/>
  <c r="H54" i="8"/>
  <c r="G54" i="8"/>
  <c r="M53" i="8"/>
  <c r="N53" i="8" s="1"/>
  <c r="J53" i="8"/>
  <c r="I53" i="8"/>
  <c r="H53" i="8"/>
  <c r="G53" i="8"/>
  <c r="M52" i="8"/>
  <c r="N52" i="8" s="1"/>
  <c r="J52" i="8"/>
  <c r="I52" i="8"/>
  <c r="H52" i="8"/>
  <c r="G52" i="8"/>
  <c r="M51" i="8"/>
  <c r="N51" i="8" s="1"/>
  <c r="J51" i="8"/>
  <c r="I51" i="8"/>
  <c r="H51" i="8"/>
  <c r="G51" i="8"/>
  <c r="M50" i="8"/>
  <c r="N50" i="8" s="1"/>
  <c r="J50" i="8"/>
  <c r="I50" i="8"/>
  <c r="H50" i="8"/>
  <c r="G50" i="8"/>
  <c r="M49" i="8"/>
  <c r="N49" i="8" s="1"/>
  <c r="J49" i="8"/>
  <c r="I49" i="8"/>
  <c r="H49" i="8"/>
  <c r="G49" i="8"/>
  <c r="M48" i="8"/>
  <c r="N48" i="8" s="1"/>
  <c r="J48" i="8"/>
  <c r="I48" i="8"/>
  <c r="H48" i="8"/>
  <c r="G48" i="8"/>
  <c r="M47" i="8"/>
  <c r="N47" i="8" s="1"/>
  <c r="J47" i="8"/>
  <c r="I47" i="8"/>
  <c r="H47" i="8"/>
  <c r="G47" i="8"/>
  <c r="M46" i="8"/>
  <c r="N46" i="8" s="1"/>
  <c r="J46" i="8"/>
  <c r="I46" i="8"/>
  <c r="H46" i="8"/>
  <c r="G46" i="8"/>
  <c r="M45" i="8"/>
  <c r="N45" i="8" s="1"/>
  <c r="J45" i="8"/>
  <c r="I45" i="8"/>
  <c r="H45" i="8"/>
  <c r="G45" i="8"/>
  <c r="M44" i="8"/>
  <c r="N44" i="8" s="1"/>
  <c r="J44" i="8"/>
  <c r="I44" i="8"/>
  <c r="H44" i="8"/>
  <c r="G44" i="8"/>
  <c r="M43" i="8"/>
  <c r="N43" i="8" s="1"/>
  <c r="J43" i="8"/>
  <c r="I43" i="8"/>
  <c r="H43" i="8"/>
  <c r="G43" i="8"/>
  <c r="M42" i="8"/>
  <c r="N42" i="8" s="1"/>
  <c r="H42" i="8"/>
  <c r="G42" i="8"/>
  <c r="M41" i="8"/>
  <c r="N41" i="8" s="1"/>
  <c r="H41" i="8"/>
  <c r="G41" i="8"/>
  <c r="M40" i="8"/>
  <c r="N40" i="8" s="1"/>
  <c r="H40" i="8"/>
  <c r="G40" i="8"/>
  <c r="M39" i="8"/>
  <c r="N39" i="8" s="1"/>
  <c r="H39" i="8"/>
  <c r="G39" i="8"/>
  <c r="M38" i="8"/>
  <c r="N38" i="8" s="1"/>
  <c r="H38" i="8"/>
  <c r="G38" i="8"/>
  <c r="M37" i="8"/>
  <c r="N37" i="8" s="1"/>
  <c r="H37" i="8"/>
  <c r="G37" i="8"/>
  <c r="M36" i="8"/>
  <c r="N36" i="8" s="1"/>
  <c r="H36" i="8"/>
  <c r="G36" i="8"/>
  <c r="M35" i="8"/>
  <c r="N35" i="8" s="1"/>
  <c r="H35" i="8"/>
  <c r="G35" i="8"/>
  <c r="M34" i="8"/>
  <c r="N34" i="8" s="1"/>
  <c r="H34" i="8"/>
  <c r="G34" i="8"/>
  <c r="M33" i="8"/>
  <c r="N33" i="8" s="1"/>
  <c r="H33" i="8"/>
  <c r="G33" i="8"/>
  <c r="M32" i="8"/>
  <c r="N32" i="8" s="1"/>
  <c r="H32" i="8"/>
  <c r="G32" i="8"/>
  <c r="M31" i="8"/>
  <c r="N31" i="8" s="1"/>
  <c r="H31" i="8"/>
  <c r="G31" i="8"/>
  <c r="M30" i="8"/>
  <c r="N30" i="8" s="1"/>
  <c r="H30" i="8"/>
  <c r="G30" i="8"/>
  <c r="M29" i="8"/>
  <c r="N29" i="8" s="1"/>
  <c r="H29" i="8"/>
  <c r="G29" i="8"/>
  <c r="M28" i="8"/>
  <c r="N28" i="8" s="1"/>
  <c r="H28" i="8"/>
  <c r="G28" i="8"/>
  <c r="M27" i="8"/>
  <c r="N27" i="8" s="1"/>
  <c r="H27" i="8"/>
  <c r="G27" i="8"/>
  <c r="M26" i="8"/>
  <c r="N26" i="8" s="1"/>
  <c r="H26" i="8"/>
  <c r="G26" i="8"/>
  <c r="M25" i="8"/>
  <c r="N25" i="8" s="1"/>
  <c r="H25" i="8"/>
  <c r="G25" i="8"/>
  <c r="M24" i="8"/>
  <c r="N24" i="8" s="1"/>
  <c r="H24" i="8"/>
  <c r="G24" i="8"/>
  <c r="M23" i="8"/>
  <c r="N23" i="8" s="1"/>
  <c r="H23" i="8"/>
  <c r="G23" i="8"/>
  <c r="M22" i="8"/>
  <c r="N22" i="8" s="1"/>
  <c r="H22" i="8"/>
  <c r="G22" i="8"/>
  <c r="M21" i="8"/>
  <c r="N21" i="8" s="1"/>
  <c r="H21" i="8"/>
  <c r="G21" i="8"/>
  <c r="M20" i="8"/>
  <c r="N20" i="8" s="1"/>
  <c r="H20" i="8"/>
  <c r="G20" i="8"/>
  <c r="M19" i="8"/>
  <c r="N19" i="8" s="1"/>
  <c r="H19" i="8"/>
  <c r="G19" i="8"/>
  <c r="M18" i="8"/>
  <c r="N18" i="8" s="1"/>
  <c r="H18" i="8"/>
  <c r="G18" i="8"/>
  <c r="M17" i="8"/>
  <c r="N17" i="8" s="1"/>
  <c r="H17" i="8"/>
  <c r="G17" i="8"/>
  <c r="M16" i="8"/>
  <c r="N16" i="8" s="1"/>
  <c r="H16" i="8"/>
  <c r="G16" i="8"/>
  <c r="M15" i="8"/>
  <c r="N15" i="8" s="1"/>
  <c r="H15" i="8"/>
  <c r="G15" i="8"/>
  <c r="M14" i="8"/>
  <c r="N14" i="8" s="1"/>
  <c r="H14" i="8"/>
  <c r="G14" i="8"/>
  <c r="M13" i="8"/>
  <c r="N13" i="8" s="1"/>
  <c r="H13" i="8"/>
  <c r="G13" i="8"/>
  <c r="M12" i="8"/>
  <c r="N12" i="8" s="1"/>
  <c r="H12" i="8"/>
  <c r="G12" i="8"/>
  <c r="M11" i="8"/>
  <c r="N11" i="8" s="1"/>
  <c r="H11" i="8"/>
  <c r="G11" i="8"/>
  <c r="M10" i="8"/>
  <c r="N10" i="8" s="1"/>
  <c r="H10" i="8"/>
  <c r="G10" i="8"/>
  <c r="M9" i="8"/>
  <c r="N9" i="8" s="1"/>
  <c r="H9" i="8"/>
  <c r="G9" i="8"/>
  <c r="M8" i="8"/>
  <c r="N8" i="8" s="1"/>
  <c r="H8" i="8"/>
  <c r="G8" i="8"/>
  <c r="M7" i="8"/>
  <c r="N7" i="8" s="1"/>
  <c r="H7" i="8"/>
  <c r="G7" i="8"/>
  <c r="M6" i="8"/>
  <c r="N6" i="8" s="1"/>
  <c r="H6" i="8"/>
  <c r="G6" i="8"/>
  <c r="M5" i="8"/>
  <c r="N5" i="8" s="1"/>
  <c r="H5" i="8"/>
  <c r="G5" i="8"/>
  <c r="M4" i="8"/>
  <c r="N4" i="8" s="1"/>
  <c r="H4" i="8"/>
  <c r="G4" i="8"/>
  <c r="M3" i="8"/>
  <c r="N3" i="8" s="1"/>
  <c r="H3" i="8"/>
  <c r="G3" i="8"/>
  <c r="M2" i="8"/>
  <c r="N2" i="8" s="1"/>
  <c r="H2" i="8"/>
  <c r="G2" i="8"/>
  <c r="M36" i="7"/>
  <c r="N36" i="7" s="1"/>
  <c r="J36" i="7"/>
  <c r="I36" i="7"/>
  <c r="H36" i="7"/>
  <c r="G36" i="7"/>
  <c r="M35" i="7"/>
  <c r="N35" i="7" s="1"/>
  <c r="J35" i="7"/>
  <c r="I35" i="7"/>
  <c r="H35" i="7"/>
  <c r="G35" i="7"/>
  <c r="M34" i="7"/>
  <c r="N34" i="7" s="1"/>
  <c r="J34" i="7"/>
  <c r="I34" i="7"/>
  <c r="H34" i="7"/>
  <c r="G34" i="7"/>
  <c r="M33" i="7"/>
  <c r="N33" i="7" s="1"/>
  <c r="J33" i="7"/>
  <c r="I33" i="7"/>
  <c r="H33" i="7"/>
  <c r="G33" i="7"/>
  <c r="M32" i="7"/>
  <c r="N32" i="7" s="1"/>
  <c r="J32" i="7"/>
  <c r="I32" i="7"/>
  <c r="H32" i="7"/>
  <c r="G32" i="7"/>
  <c r="M31" i="7"/>
  <c r="N31" i="7" s="1"/>
  <c r="J31" i="7"/>
  <c r="I31" i="7"/>
  <c r="H31" i="7"/>
  <c r="G31" i="7"/>
  <c r="M30" i="7"/>
  <c r="N30" i="7" s="1"/>
  <c r="H30" i="7"/>
  <c r="G30" i="7"/>
  <c r="M29" i="7"/>
  <c r="N29" i="7" s="1"/>
  <c r="H29" i="7"/>
  <c r="G29" i="7"/>
  <c r="M28" i="7"/>
  <c r="N28" i="7" s="1"/>
  <c r="H28" i="7"/>
  <c r="G28" i="7"/>
  <c r="M27" i="7"/>
  <c r="N27" i="7" s="1"/>
  <c r="H27" i="7"/>
  <c r="G27" i="7"/>
  <c r="M26" i="7"/>
  <c r="N26" i="7" s="1"/>
  <c r="H26" i="7"/>
  <c r="G26" i="7"/>
  <c r="M25" i="7"/>
  <c r="N25" i="7" s="1"/>
  <c r="H25" i="7"/>
  <c r="G25" i="7"/>
  <c r="M24" i="7"/>
  <c r="N24" i="7" s="1"/>
  <c r="H24" i="7"/>
  <c r="G24" i="7"/>
  <c r="M23" i="7"/>
  <c r="N23" i="7" s="1"/>
  <c r="H23" i="7"/>
  <c r="G23" i="7"/>
  <c r="M22" i="7"/>
  <c r="N22" i="7" s="1"/>
  <c r="H22" i="7"/>
  <c r="G22" i="7"/>
  <c r="M21" i="7"/>
  <c r="N21" i="7" s="1"/>
  <c r="H21" i="7"/>
  <c r="G21" i="7"/>
  <c r="M20" i="7"/>
  <c r="N20" i="7" s="1"/>
  <c r="H20" i="7"/>
  <c r="G20" i="7"/>
  <c r="M19" i="7"/>
  <c r="N19" i="7" s="1"/>
  <c r="H19" i="7"/>
  <c r="G19" i="7"/>
  <c r="M18" i="7"/>
  <c r="N18" i="7" s="1"/>
  <c r="H18" i="7"/>
  <c r="G18" i="7"/>
  <c r="M17" i="7"/>
  <c r="N17" i="7" s="1"/>
  <c r="H17" i="7"/>
  <c r="G17" i="7"/>
  <c r="M16" i="7"/>
  <c r="N16" i="7" s="1"/>
  <c r="H16" i="7"/>
  <c r="G16" i="7"/>
  <c r="M15" i="7"/>
  <c r="N15" i="7" s="1"/>
  <c r="H15" i="7"/>
  <c r="G15" i="7"/>
  <c r="M14" i="7"/>
  <c r="N14" i="7" s="1"/>
  <c r="H14" i="7"/>
  <c r="G14" i="7"/>
  <c r="M13" i="7"/>
  <c r="N13" i="7" s="1"/>
  <c r="H13" i="7"/>
  <c r="G13" i="7"/>
  <c r="M12" i="7"/>
  <c r="N12" i="7" s="1"/>
  <c r="H12" i="7"/>
  <c r="G12" i="7"/>
  <c r="M11" i="7"/>
  <c r="N11" i="7" s="1"/>
  <c r="H11" i="7"/>
  <c r="G11" i="7"/>
  <c r="M10" i="7"/>
  <c r="N10" i="7" s="1"/>
  <c r="H10" i="7"/>
  <c r="G10" i="7"/>
  <c r="M9" i="7"/>
  <c r="N9" i="7" s="1"/>
  <c r="H9" i="7"/>
  <c r="G9" i="7"/>
  <c r="M8" i="7"/>
  <c r="N8" i="7" s="1"/>
  <c r="H8" i="7"/>
  <c r="G8" i="7"/>
  <c r="M7" i="7"/>
  <c r="N7" i="7" s="1"/>
  <c r="H7" i="7"/>
  <c r="G7" i="7"/>
  <c r="M6" i="7"/>
  <c r="N6" i="7" s="1"/>
  <c r="H6" i="7"/>
  <c r="G6" i="7"/>
  <c r="M5" i="7"/>
  <c r="N5" i="7" s="1"/>
  <c r="H5" i="7"/>
  <c r="G5" i="7"/>
  <c r="M4" i="7"/>
  <c r="N4" i="7" s="1"/>
  <c r="J4" i="7"/>
  <c r="I4" i="7"/>
  <c r="H4" i="7"/>
  <c r="G4" i="7"/>
  <c r="M3" i="7"/>
  <c r="N3" i="7" s="1"/>
  <c r="J3" i="7"/>
  <c r="I3" i="7"/>
  <c r="H3" i="7"/>
  <c r="G3" i="7"/>
  <c r="M2" i="7"/>
  <c r="N2" i="7" s="1"/>
  <c r="J2" i="7"/>
  <c r="I2" i="7"/>
  <c r="H2" i="7"/>
  <c r="G2" i="7"/>
  <c r="M36" i="6"/>
  <c r="N36" i="6" s="1"/>
  <c r="H36" i="6"/>
  <c r="G36" i="6"/>
  <c r="M35" i="6"/>
  <c r="N35" i="6" s="1"/>
  <c r="H35" i="6"/>
  <c r="G35" i="6"/>
  <c r="M34" i="6"/>
  <c r="N34" i="6" s="1"/>
  <c r="H34" i="6"/>
  <c r="G34" i="6"/>
  <c r="M33" i="6"/>
  <c r="N33" i="6" s="1"/>
  <c r="H33" i="6"/>
  <c r="G33" i="6"/>
  <c r="M32" i="6"/>
  <c r="N32" i="6" s="1"/>
  <c r="H32" i="6"/>
  <c r="G32" i="6"/>
  <c r="M31" i="6"/>
  <c r="N31" i="6" s="1"/>
  <c r="H31" i="6"/>
  <c r="G31" i="6"/>
  <c r="M30" i="6"/>
  <c r="N30" i="6" s="1"/>
  <c r="H30" i="6"/>
  <c r="G30" i="6"/>
  <c r="M29" i="6"/>
  <c r="N29" i="6" s="1"/>
  <c r="H29" i="6"/>
  <c r="G29" i="6"/>
  <c r="M28" i="6"/>
  <c r="N28" i="6" s="1"/>
  <c r="H28" i="6"/>
  <c r="G28" i="6"/>
  <c r="M27" i="6"/>
  <c r="N27" i="6" s="1"/>
  <c r="H27" i="6"/>
  <c r="G27" i="6"/>
  <c r="M26" i="6"/>
  <c r="N26" i="6" s="1"/>
  <c r="H26" i="6"/>
  <c r="G26" i="6"/>
  <c r="M25" i="6"/>
  <c r="N25" i="6" s="1"/>
  <c r="H25" i="6"/>
  <c r="G25" i="6"/>
  <c r="M24" i="6"/>
  <c r="N24" i="6" s="1"/>
  <c r="H24" i="6"/>
  <c r="G24" i="6"/>
  <c r="M23" i="6"/>
  <c r="N23" i="6" s="1"/>
  <c r="H23" i="6"/>
  <c r="G23" i="6"/>
  <c r="M22" i="6"/>
  <c r="N22" i="6" s="1"/>
  <c r="H22" i="6"/>
  <c r="G22" i="6"/>
  <c r="M21" i="6"/>
  <c r="N21" i="6" s="1"/>
  <c r="H21" i="6"/>
  <c r="G21" i="6"/>
  <c r="M20" i="6"/>
  <c r="N20" i="6" s="1"/>
  <c r="H20" i="6"/>
  <c r="G20" i="6"/>
  <c r="M19" i="6"/>
  <c r="N19" i="6" s="1"/>
  <c r="H19" i="6"/>
  <c r="G19" i="6"/>
  <c r="M18" i="6"/>
  <c r="N18" i="6" s="1"/>
  <c r="H18" i="6"/>
  <c r="G18" i="6"/>
  <c r="M17" i="6"/>
  <c r="N17" i="6" s="1"/>
  <c r="H17" i="6"/>
  <c r="G17" i="6"/>
  <c r="M16" i="6"/>
  <c r="N16" i="6" s="1"/>
  <c r="H16" i="6"/>
  <c r="G16" i="6"/>
  <c r="M15" i="6"/>
  <c r="N15" i="6" s="1"/>
  <c r="H15" i="6"/>
  <c r="G15" i="6"/>
  <c r="M14" i="6"/>
  <c r="N14" i="6" s="1"/>
  <c r="H14" i="6"/>
  <c r="G14" i="6"/>
  <c r="M13" i="6"/>
  <c r="N13" i="6" s="1"/>
  <c r="H13" i="6"/>
  <c r="G13" i="6"/>
  <c r="M12" i="6"/>
  <c r="N12" i="6" s="1"/>
  <c r="H12" i="6"/>
  <c r="G12" i="6"/>
  <c r="M11" i="6"/>
  <c r="N11" i="6" s="1"/>
  <c r="H11" i="6"/>
  <c r="G11" i="6"/>
  <c r="M10" i="6"/>
  <c r="N10" i="6" s="1"/>
  <c r="H10" i="6"/>
  <c r="G10" i="6"/>
  <c r="M9" i="6"/>
  <c r="N9" i="6" s="1"/>
  <c r="H9" i="6"/>
  <c r="G9" i="6"/>
  <c r="M8" i="6"/>
  <c r="N8" i="6" s="1"/>
  <c r="H8" i="6"/>
  <c r="G8" i="6"/>
  <c r="M7" i="6"/>
  <c r="N7" i="6" s="1"/>
  <c r="H7" i="6"/>
  <c r="G7" i="6"/>
  <c r="M6" i="6"/>
  <c r="N6" i="6" s="1"/>
  <c r="H6" i="6"/>
  <c r="G6" i="6"/>
  <c r="M5" i="6"/>
  <c r="N5" i="6" s="1"/>
  <c r="H5" i="6"/>
  <c r="G5" i="6"/>
  <c r="M4" i="6"/>
  <c r="N4" i="6" s="1"/>
  <c r="H4" i="6"/>
  <c r="G4" i="6"/>
  <c r="M3" i="6"/>
  <c r="N3" i="6" s="1"/>
  <c r="H3" i="6"/>
  <c r="G3" i="6"/>
  <c r="M2" i="6"/>
  <c r="N2" i="6" s="1"/>
  <c r="H2" i="6"/>
  <c r="G2" i="6"/>
  <c r="M36" i="5"/>
  <c r="N36" i="5" s="1"/>
  <c r="J36" i="5"/>
  <c r="I36" i="5"/>
  <c r="H36" i="5"/>
  <c r="G36" i="5"/>
  <c r="M35" i="5"/>
  <c r="N35" i="5" s="1"/>
  <c r="J35" i="5"/>
  <c r="I35" i="5"/>
  <c r="H35" i="5"/>
  <c r="G35" i="5"/>
  <c r="M34" i="5"/>
  <c r="N34" i="5" s="1"/>
  <c r="J34" i="5"/>
  <c r="I34" i="5"/>
  <c r="H34" i="5"/>
  <c r="G34" i="5"/>
  <c r="M33" i="5"/>
  <c r="N33" i="5" s="1"/>
  <c r="J33" i="5"/>
  <c r="I33" i="5"/>
  <c r="H33" i="5"/>
  <c r="G33" i="5"/>
  <c r="M32" i="5"/>
  <c r="N32" i="5" s="1"/>
  <c r="J32" i="5"/>
  <c r="I32" i="5"/>
  <c r="H32" i="5"/>
  <c r="G32" i="5"/>
  <c r="M31" i="5"/>
  <c r="N31" i="5" s="1"/>
  <c r="J31" i="5"/>
  <c r="I31" i="5"/>
  <c r="H31" i="5"/>
  <c r="G31" i="5"/>
  <c r="M30" i="5"/>
  <c r="N30" i="5" s="1"/>
  <c r="H30" i="5"/>
  <c r="G30" i="5"/>
  <c r="M29" i="5"/>
  <c r="N29" i="5" s="1"/>
  <c r="H29" i="5"/>
  <c r="G29" i="5"/>
  <c r="M28" i="5"/>
  <c r="N28" i="5" s="1"/>
  <c r="H28" i="5"/>
  <c r="G28" i="5"/>
  <c r="M27" i="5"/>
  <c r="N27" i="5" s="1"/>
  <c r="H27" i="5"/>
  <c r="G27" i="5"/>
  <c r="M26" i="5"/>
  <c r="N26" i="5" s="1"/>
  <c r="H26" i="5"/>
  <c r="G26" i="5"/>
  <c r="M25" i="5"/>
  <c r="N25" i="5" s="1"/>
  <c r="H25" i="5"/>
  <c r="G25" i="5"/>
  <c r="M24" i="5"/>
  <c r="N24" i="5" s="1"/>
  <c r="H24" i="5"/>
  <c r="G24" i="5"/>
  <c r="M23" i="5"/>
  <c r="N23" i="5" s="1"/>
  <c r="H23" i="5"/>
  <c r="G23" i="5"/>
  <c r="M22" i="5"/>
  <c r="N22" i="5" s="1"/>
  <c r="H22" i="5"/>
  <c r="G22" i="5"/>
  <c r="M21" i="5"/>
  <c r="N21" i="5" s="1"/>
  <c r="H21" i="5"/>
  <c r="G21" i="5"/>
  <c r="M20" i="5"/>
  <c r="N20" i="5" s="1"/>
  <c r="H20" i="5"/>
  <c r="G20" i="5"/>
  <c r="M19" i="5"/>
  <c r="N19" i="5" s="1"/>
  <c r="H19" i="5"/>
  <c r="G19" i="5"/>
  <c r="M18" i="5"/>
  <c r="N18" i="5" s="1"/>
  <c r="H18" i="5"/>
  <c r="G18" i="5"/>
  <c r="M17" i="5"/>
  <c r="N17" i="5" s="1"/>
  <c r="H17" i="5"/>
  <c r="G17" i="5"/>
  <c r="M16" i="5"/>
  <c r="N16" i="5" s="1"/>
  <c r="H16" i="5"/>
  <c r="G16" i="5"/>
  <c r="M15" i="5"/>
  <c r="N15" i="5" s="1"/>
  <c r="H15" i="5"/>
  <c r="G15" i="5"/>
  <c r="M14" i="5"/>
  <c r="N14" i="5" s="1"/>
  <c r="H14" i="5"/>
  <c r="G14" i="5"/>
  <c r="M13" i="5"/>
  <c r="N13" i="5" s="1"/>
  <c r="H13" i="5"/>
  <c r="G13" i="5"/>
  <c r="M12" i="5"/>
  <c r="N12" i="5" s="1"/>
  <c r="H12" i="5"/>
  <c r="G12" i="5"/>
  <c r="M11" i="5"/>
  <c r="N11" i="5" s="1"/>
  <c r="H11" i="5"/>
  <c r="G11" i="5"/>
  <c r="M10" i="5"/>
  <c r="N10" i="5" s="1"/>
  <c r="H10" i="5"/>
  <c r="G10" i="5"/>
  <c r="M9" i="5"/>
  <c r="N9" i="5" s="1"/>
  <c r="H9" i="5"/>
  <c r="G9" i="5"/>
  <c r="M8" i="5"/>
  <c r="N8" i="5" s="1"/>
  <c r="H8" i="5"/>
  <c r="G8" i="5"/>
  <c r="M7" i="5"/>
  <c r="N7" i="5" s="1"/>
  <c r="H7" i="5"/>
  <c r="G7" i="5"/>
  <c r="M6" i="5"/>
  <c r="N6" i="5" s="1"/>
  <c r="H6" i="5"/>
  <c r="G6" i="5"/>
  <c r="M5" i="5"/>
  <c r="N5" i="5" s="1"/>
  <c r="H5" i="5"/>
  <c r="G5" i="5"/>
  <c r="M4" i="5"/>
  <c r="N4" i="5" s="1"/>
  <c r="J4" i="5"/>
  <c r="I4" i="5"/>
  <c r="H4" i="5"/>
  <c r="G4" i="5"/>
  <c r="M3" i="5"/>
  <c r="N3" i="5" s="1"/>
  <c r="J3" i="5"/>
  <c r="I3" i="5"/>
  <c r="H3" i="5"/>
  <c r="G3" i="5"/>
  <c r="M2" i="5"/>
  <c r="N2" i="5" s="1"/>
  <c r="J2" i="5"/>
  <c r="I2" i="5"/>
  <c r="H2" i="5"/>
  <c r="G2" i="5"/>
  <c r="F4" i="4"/>
  <c r="F3" i="4"/>
  <c r="F2" i="4"/>
</calcChain>
</file>

<file path=xl/sharedStrings.xml><?xml version="1.0" encoding="utf-8"?>
<sst xmlns="http://schemas.openxmlformats.org/spreadsheetml/2006/main" count="1304" uniqueCount="155">
  <si>
    <t>lat</t>
  </si>
  <si>
    <t>lon</t>
  </si>
  <si>
    <t>capacity</t>
  </si>
  <si>
    <t>turbine</t>
  </si>
  <si>
    <t>depth</t>
  </si>
  <si>
    <t>distance_to_site_(km)</t>
  </si>
  <si>
    <t>distance_to_shore</t>
  </si>
  <si>
    <t>substructure</t>
  </si>
  <si>
    <t>estimated_start</t>
  </si>
  <si>
    <t>start_date</t>
  </si>
  <si>
    <t>Long Beach</t>
  </si>
  <si>
    <t>Humboldt</t>
  </si>
  <si>
    <t>Southern OR</t>
  </si>
  <si>
    <t>Coos Bay</t>
  </si>
  <si>
    <t>Southern WA</t>
  </si>
  <si>
    <t>Grays Harbor</t>
  </si>
  <si>
    <t>Astoria</t>
  </si>
  <si>
    <t>San Luis</t>
  </si>
  <si>
    <t>cod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</si>
  <si>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</si>
  <si>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</si>
  <si>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</si>
  <si>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</si>
  <si>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</si>
  <si>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</si>
  <si>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</si>
  <si>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</si>
  <si>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</si>
  <si>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</si>
  <si>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</si>
  <si>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</si>
  <si>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</si>
  <si>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</si>
  <si>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</si>
  <si>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</si>
  <si>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</si>
  <si>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</si>
  <si>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</si>
  <si>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</si>
  <si>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</si>
  <si>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</si>
  <si>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</si>
  <si>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</si>
  <si>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</si>
  <si>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</si>
  <si>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</si>
  <si>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</si>
  <si>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</si>
  <si>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</si>
  <si>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</si>
  <si>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</si>
  <si>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</si>
  <si>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</si>
  <si>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</si>
  <si>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</si>
  <si>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</si>
  <si>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</si>
  <si>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</si>
  <si>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</si>
  <si>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</si>
  <si>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</si>
  <si>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</si>
  <si>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</si>
  <si>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</si>
  <si>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</si>
  <si>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</si>
  <si>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</si>
  <si>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</si>
  <si>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</si>
  <si>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</si>
  <si>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</si>
  <si>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</si>
  <si>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</si>
  <si>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</si>
  <si>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semisub</t>
  </si>
  <si>
    <t>Port of San Luis</t>
  </si>
  <si>
    <t>Assumptions</t>
  </si>
  <si>
    <t>Estimated start date</t>
  </si>
  <si>
    <t>years before COD</t>
  </si>
  <si>
    <t>Baseline start month</t>
  </si>
  <si>
    <t>05/01/</t>
  </si>
  <si>
    <t>15MW turbine:</t>
  </si>
  <si>
    <t>present-31/12/2034</t>
  </si>
  <si>
    <t>20MW turbine</t>
  </si>
  <si>
    <t>01/01/2035-future</t>
  </si>
  <si>
    <t>S&amp;I Ports - baseline</t>
  </si>
  <si>
    <t>S&amp;I Ports - expanded</t>
  </si>
  <si>
    <t>O&amp;M ports - baseline</t>
  </si>
  <si>
    <t>O&amp;M ports - expanded</t>
  </si>
  <si>
    <t>Crescent City</t>
  </si>
  <si>
    <t>Morro Bay</t>
  </si>
  <si>
    <t>Newport</t>
  </si>
  <si>
    <t>Brookings Harbor</t>
  </si>
  <si>
    <t>San Francisco</t>
  </si>
  <si>
    <t>Diablo Canyon</t>
  </si>
  <si>
    <t>Ilwaco</t>
  </si>
  <si>
    <t>Central OR (Coos Bay)</t>
  </si>
  <si>
    <t>South OR (Brookings)</t>
  </si>
  <si>
    <t>North CA (Humboldt)</t>
  </si>
  <si>
    <t>Central CA (Morro Bay)</t>
  </si>
  <si>
    <t>all distances in km</t>
  </si>
  <si>
    <t>Reference sites</t>
  </si>
  <si>
    <t>scenario</t>
  </si>
  <si>
    <t>baseline</t>
  </si>
  <si>
    <t>expanded</t>
  </si>
  <si>
    <t>Notes</t>
  </si>
  <si>
    <t>reference_site_location</t>
  </si>
  <si>
    <t>Northern CA (Humboldt)</t>
  </si>
  <si>
    <t>Southern OR (Brookings)</t>
  </si>
  <si>
    <t>name</t>
  </si>
  <si>
    <t>associated_port</t>
  </si>
  <si>
    <t>associated_om_port</t>
  </si>
  <si>
    <t>Crescent City / San Francisco</t>
  </si>
  <si>
    <t>Port San Luis</t>
  </si>
  <si>
    <t>Morro Bay / Diablo Canyon</t>
  </si>
  <si>
    <t>Site</t>
  </si>
  <si>
    <t>Central CA 
previous report location - (35.56342, -121.77974)</t>
  </si>
  <si>
    <t>Northern CA
previous report location - (40.95078, -124.63619)</t>
  </si>
  <si>
    <t>Southern OR
previous report location - (42.682, -124.853)</t>
  </si>
  <si>
    <t>Central OR
previous report location -  (43.463, -124.814)</t>
  </si>
  <si>
    <t>Mean Wind Speed (m/s) - taken from  previous report</t>
  </si>
  <si>
    <t>9.8 @ 150m</t>
  </si>
  <si>
    <t>10.81 @ 150m</t>
  </si>
  <si>
    <t>9.84 @ 100m</t>
  </si>
  <si>
    <t>8.65 @ 100m</t>
  </si>
  <si>
    <t>Distance to S&amp;I port - calculated using NOAA (km)</t>
  </si>
  <si>
    <t>432.759 (Long Beach)
111.351 (San Luis)</t>
  </si>
  <si>
    <t>43.349 (Humboldt)
754.783 (San Luis)</t>
  </si>
  <si>
    <t>148.402 (Coos Bay)
477.341 (Astoria)</t>
  </si>
  <si>
    <t>50.051 (Coos Bay) 
316.46 (Astoria)</t>
  </si>
  <si>
    <t>89.117 (Grays Harbor)</t>
  </si>
  <si>
    <t>Distance to O&amp;M ports  - calculated using NOAA (km)</t>
  </si>
  <si>
    <t xml:space="preserve">90.795 (Morro Bay)
97.381 (Diablo Canyon) </t>
  </si>
  <si>
    <t>95.644 (Crescent city)
444.04 (SF)</t>
  </si>
  <si>
    <t xml:space="preserve">47.544 (Brookings Harbor)
</t>
  </si>
  <si>
    <t>127.839 (Newport)</t>
  </si>
  <si>
    <t>109.724 (Ilwaco)</t>
  </si>
  <si>
    <t xml:space="preserve">Distance to Landfall </t>
  </si>
  <si>
    <t>Depth (m) - taken from  previous report</t>
  </si>
  <si>
    <t>Scenarios</t>
  </si>
  <si>
    <t>Baseline-limited -ports</t>
  </si>
  <si>
    <t>Baseline-South-CA</t>
  </si>
  <si>
    <t>Baseline-Central-CA</t>
  </si>
  <si>
    <t>Expanded-all-ports</t>
  </si>
  <si>
    <t>Scenarios and corresponding S&amp;I ports</t>
  </si>
  <si>
    <t>Port capacity scheduling</t>
  </si>
  <si>
    <t>Port</t>
  </si>
  <si>
    <t>Available date for each production line (sub assembly + turbine integration)</t>
  </si>
  <si>
    <t>Line #1</t>
  </si>
  <si>
    <t>Line #2</t>
  </si>
  <si>
    <t>Line #3</t>
  </si>
  <si>
    <t>reference_site_region</t>
  </si>
  <si>
    <t>Central CA</t>
  </si>
  <si>
    <t>Central OR</t>
  </si>
  <si>
    <t>Northern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</si>
</sst>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 vertical="center" wrapText="1"/>
    </xf>
    <xf numFmtId="0" fontId="0" fillId="3" borderId="5" xfId="0" applyFill="1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WestCoastports/Shared%20Documents/General/Analysis/Scenarios/wc-pip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-limited-ports"/>
      <sheetName val="Baseline-South-CA"/>
      <sheetName val="Baseline-Central-CA"/>
      <sheetName val="Expanded-all-ports"/>
      <sheetName val="Helpers"/>
    </sheetNames>
    <sheetDataSet>
      <sheetData sheetId="0"/>
      <sheetData sheetId="1"/>
      <sheetData sheetId="2"/>
      <sheetData sheetId="3"/>
      <sheetData sheetId="4">
        <row r="3">
          <cell r="B3">
            <v>1</v>
          </cell>
        </row>
        <row r="4">
          <cell r="B4" t="str">
            <v>05/01/</v>
          </cell>
        </row>
        <row r="10">
          <cell r="H10">
            <v>316.45999999999998</v>
          </cell>
        </row>
        <row r="11">
          <cell r="H11">
            <v>477.34100000000001</v>
          </cell>
        </row>
        <row r="12">
          <cell r="G12">
            <v>754.78300000000002</v>
          </cell>
        </row>
        <row r="13">
          <cell r="D13">
            <v>655.173</v>
          </cell>
          <cell r="G13">
            <v>111.351</v>
          </cell>
        </row>
        <row r="22">
          <cell r="B22">
            <v>1013</v>
          </cell>
          <cell r="C22">
            <v>832</v>
          </cell>
          <cell r="D22">
            <v>601.70000000000005</v>
          </cell>
          <cell r="E22">
            <v>594.70000000000005</v>
          </cell>
          <cell r="F22">
            <v>913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D8E-5DF7-47FC-80AC-96398A94DDF7}">
  <dimension ref="A1:P56"/>
  <sheetViews>
    <sheetView topLeftCell="D1" zoomScaleNormal="100" workbookViewId="0">
      <selection activeCell="N5" sqref="N5"/>
    </sheetView>
  </sheetViews>
  <sheetFormatPr baseColWidth="10" defaultColWidth="10.83203125" defaultRowHeight="16" x14ac:dyDescent="0.2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7.16406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1" customFormat="1" x14ac:dyDescent="0.2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102</v>
      </c>
      <c r="P1" s="11" t="s">
        <v>105</v>
      </c>
    </row>
    <row r="2" spans="1:16" x14ac:dyDescent="0.2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74</v>
      </c>
      <c r="K2">
        <v>2030</v>
      </c>
      <c r="L2">
        <f>K2-Helpers!$B$3</f>
        <v>2029</v>
      </c>
      <c r="M2" s="20" t="str">
        <f>_xlfn.CONCAT(Helpers!$B$4, test!L2)</f>
        <v>05/01/2029</v>
      </c>
      <c r="N2" t="s">
        <v>11</v>
      </c>
      <c r="O2" t="s">
        <v>103</v>
      </c>
    </row>
    <row r="3" spans="1:16" x14ac:dyDescent="0.2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4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74</v>
      </c>
      <c r="K3">
        <v>2031</v>
      </c>
      <c r="L3">
        <f>K3-Helpers!$B$3</f>
        <v>2030</v>
      </c>
      <c r="M3" s="20" t="str">
        <f>_xlfn.CONCAT(Helpers!$B$4, test!L3)</f>
        <v>05/01/2030</v>
      </c>
      <c r="N3" t="s">
        <v>11</v>
      </c>
      <c r="O3" t="s">
        <v>103</v>
      </c>
    </row>
    <row r="4" spans="1:16" x14ac:dyDescent="0.2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74</v>
      </c>
      <c r="K4">
        <v>2032</v>
      </c>
      <c r="L4">
        <f>K4-Helpers!$B$3</f>
        <v>2031</v>
      </c>
      <c r="M4" s="20" t="str">
        <f>_xlfn.CONCAT(Helpers!$B$4, test!L4)</f>
        <v>05/01/2031</v>
      </c>
      <c r="N4" t="s">
        <v>11</v>
      </c>
      <c r="O4" t="s">
        <v>103</v>
      </c>
    </row>
    <row r="16" spans="1:16" x14ac:dyDescent="0.2">
      <c r="M16" s="20"/>
    </row>
    <row r="43" spans="16:16" x14ac:dyDescent="0.2">
      <c r="P43" s="12"/>
    </row>
    <row r="44" spans="16:16" x14ac:dyDescent="0.2">
      <c r="P44" s="12"/>
    </row>
    <row r="45" spans="16:16" x14ac:dyDescent="0.2">
      <c r="P45" s="12"/>
    </row>
    <row r="46" spans="16:16" x14ac:dyDescent="0.2">
      <c r="P46" s="12"/>
    </row>
    <row r="47" spans="16:16" x14ac:dyDescent="0.2">
      <c r="P47" s="12"/>
    </row>
    <row r="48" spans="16:16" x14ac:dyDescent="0.2">
      <c r="P48" s="12"/>
    </row>
    <row r="49" spans="16:16" x14ac:dyDescent="0.2">
      <c r="P49" s="12"/>
    </row>
    <row r="50" spans="16:16" x14ac:dyDescent="0.2">
      <c r="P50" s="12"/>
    </row>
    <row r="51" spans="16:16" x14ac:dyDescent="0.2">
      <c r="P51" s="12"/>
    </row>
    <row r="52" spans="16:16" x14ac:dyDescent="0.2">
      <c r="P52" s="12"/>
    </row>
    <row r="53" spans="16:16" x14ac:dyDescent="0.2">
      <c r="P53" s="12"/>
    </row>
    <row r="54" spans="16:16" x14ac:dyDescent="0.2">
      <c r="P54" s="12"/>
    </row>
    <row r="55" spans="16:16" x14ac:dyDescent="0.2">
      <c r="P55" s="12"/>
    </row>
    <row r="56" spans="16:16" x14ac:dyDescent="0.2">
      <c r="P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E48D-8611-1746-819F-E119B83A8576}">
  <dimension ref="A1:R56"/>
  <sheetViews>
    <sheetView tabSelected="1" zoomScale="90" zoomScaleNormal="100" workbookViewId="0">
      <selection activeCell="M2" sqref="M2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3320312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21" t="s">
        <v>151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s="22" t="s">
        <v>152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[1]Helpers!$D$13</f>
        <v>655.173</v>
      </c>
      <c r="J2">
        <f>[1]Helpers!$D$13</f>
        <v>655.173</v>
      </c>
      <c r="K2" t="s">
        <v>74</v>
      </c>
      <c r="L2">
        <v>2030</v>
      </c>
      <c r="M2">
        <f>L2-[1]Helpers!$B$3</f>
        <v>2029</v>
      </c>
      <c r="N2" t="str">
        <f>_xlfn.CONCAT([1]Helpers!$B$4,'Baseline-limited-ports'!M2)</f>
        <v>05/01/2029</v>
      </c>
      <c r="O2" t="s">
        <v>11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s="22" t="s">
        <v>152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f>[1]Helpers!$D$13</f>
        <v>655.173</v>
      </c>
      <c r="J3">
        <f>[1]Helpers!$D$13</f>
        <v>655.173</v>
      </c>
      <c r="K3" t="s">
        <v>74</v>
      </c>
      <c r="L3">
        <v>2031</v>
      </c>
      <c r="M3">
        <f>L3-[1]Helpers!$B$3</f>
        <v>2030</v>
      </c>
      <c r="N3" t="str">
        <f>_xlfn.CONCAT([1]Helpers!$B$4,'Baseline-limited-ports'!M3)</f>
        <v>05/01/2030</v>
      </c>
      <c r="O3" t="s">
        <v>11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s="22" t="s">
        <v>152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[1]Helpers!$D$13</f>
        <v>655.173</v>
      </c>
      <c r="J4">
        <f>[1]Helpers!$D$13</f>
        <v>655.173</v>
      </c>
      <c r="K4" t="s">
        <v>74</v>
      </c>
      <c r="L4">
        <v>2032</v>
      </c>
      <c r="M4">
        <f>L4-[1]Helpers!$B$3</f>
        <v>2031</v>
      </c>
      <c r="N4" t="str">
        <f>_xlfn.CONCAT([1]Helpers!$B$4,'Baseline-limited-ports'!M4)</f>
        <v>05/01/2031</v>
      </c>
      <c r="O4" t="s">
        <v>11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s="22" t="s">
        <v>154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_xlfn.CONCAT([1]Helpers!$B$4,'Baseline-limited-ports'!M5)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s="22" t="s">
        <v>154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_xlfn.CONCAT([1]Helpers!$B$4,'Baseline-limited-ports'!M6)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s="22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_xlfn.CONCAT([1]Helpers!$B$4,'Baseline-limited-ports'!M7)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s="22" t="s">
        <v>153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_xlfn.CONCAT([1]Helpers!$B$4,'Baseline-limited-ports'!M8)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s="22" t="s">
        <v>154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_xlfn.CONCAT([1]Helpers!$B$4,'Baseline-limited-ports'!M9)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s="22" t="s">
        <v>154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_xlfn.CONCAT([1]Helpers!$B$4,'Baseline-limited-ports'!M10)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s="22" t="s">
        <v>154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_xlfn.CONCAT([1]Helpers!$B$4,'Baseline-limited-ports'!M11)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s="22" t="s">
        <v>154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_xlfn.CONCAT([1]Helpers!$B$4,'Baseline-limited-ports'!M12)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s="22" t="s">
        <v>154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_xlfn.CONCAT([1]Helpers!$B$4,'Baseline-limited-ports'!M13)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s="22" t="s">
        <v>154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_xlfn.CONCAT([1]Helpers!$B$4,'Baseline-limited-ports'!M14)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s="22" t="s">
        <v>154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_xlfn.CONCAT([1]Helpers!$B$4,'Baseline-limited-ports'!M15)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s="22" t="s">
        <v>154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_xlfn.CONCAT([1]Helpers!$B$4,'Baseline-limited-ports'!M16)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s="22" t="s">
        <v>154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_xlfn.CONCAT([1]Helpers!$B$4,'Baseline-limited-ports'!M17)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s="22" t="s">
        <v>154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_xlfn.CONCAT([1]Helpers!$B$4,'Baseline-limited-ports'!M18)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s="22" t="s">
        <v>154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_xlfn.CONCAT([1]Helpers!$B$4,'Baseline-limited-ports'!M19)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s="22" t="s">
        <v>154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_xlfn.CONCAT([1]Helpers!$B$4,'Baseline-limited-ports'!M20)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s="22" t="s">
        <v>154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_xlfn.CONCAT([1]Helpers!$B$4,'Baseline-limited-ports'!M21)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s="22" t="s">
        <v>154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_xlfn.CONCAT([1]Helpers!$B$4,'Baseline-limited-ports'!M22)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s="22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_xlfn.CONCAT([1]Helpers!$B$4,'Baseline-limited-ports'!M23)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s="22" t="s">
        <v>153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_xlfn.CONCAT([1]Helpers!$B$4,'Baseline-limited-ports'!M24)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s="22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_xlfn.CONCAT([1]Helpers!$B$4,'Baseline-limited-ports'!M25)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s="22" t="s">
        <v>153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_xlfn.CONCAT([1]Helpers!$B$4,'Baseline-limited-ports'!M26)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s="22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_xlfn.CONCAT([1]Helpers!$B$4,'Baseline-limited-ports'!M27)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s="22" t="s">
        <v>153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_xlfn.CONCAT([1]Helpers!$B$4,'Baseline-limited-ports'!M28)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s="22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_xlfn.CONCAT([1]Helpers!$B$4,'Baseline-limited-ports'!M29)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s="22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_xlfn.CONCAT([1]Helpers!$B$4,'Baseline-limited-ports'!M30)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s="22" t="s">
        <v>152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f>[1]Helpers!$D$13</f>
        <v>655.173</v>
      </c>
      <c r="J31">
        <f>[1]Helpers!$D$13</f>
        <v>655.173</v>
      </c>
      <c r="K31" t="s">
        <v>74</v>
      </c>
      <c r="L31">
        <v>2033</v>
      </c>
      <c r="M31">
        <f>L31-[1]Helpers!$B$3</f>
        <v>2032</v>
      </c>
      <c r="N31" t="str">
        <f>_xlfn.CONCAT([1]Helpers!$B$4,'Baseline-limited-ports'!M31)</f>
        <v>05/01/2032</v>
      </c>
      <c r="O31" t="s">
        <v>11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s="22" t="s">
        <v>152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f>[1]Helpers!$D$13</f>
        <v>655.173</v>
      </c>
      <c r="J32">
        <f>[1]Helpers!$D$13</f>
        <v>655.173</v>
      </c>
      <c r="K32" t="s">
        <v>74</v>
      </c>
      <c r="L32">
        <v>2035</v>
      </c>
      <c r="M32">
        <f>L32-[1]Helpers!$B$3</f>
        <v>2034</v>
      </c>
      <c r="N32" t="str">
        <f>_xlfn.CONCAT([1]Helpers!$B$4,'Baseline-limited-ports'!M32)</f>
        <v>05/01/2034</v>
      </c>
      <c r="O32" t="s">
        <v>11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s="22" t="s">
        <v>152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f>[1]Helpers!$D$13</f>
        <v>655.173</v>
      </c>
      <c r="J33">
        <f>[1]Helpers!$D$13</f>
        <v>655.173</v>
      </c>
      <c r="K33" t="s">
        <v>74</v>
      </c>
      <c r="L33">
        <v>2037</v>
      </c>
      <c r="M33">
        <f>L33-[1]Helpers!$B$3</f>
        <v>2036</v>
      </c>
      <c r="N33" t="str">
        <f>_xlfn.CONCAT([1]Helpers!$B$4,'Baseline-limited-ports'!M33)</f>
        <v>05/01/2036</v>
      </c>
      <c r="O33" t="s">
        <v>11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s="22" t="s">
        <v>152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f>[1]Helpers!$D$13</f>
        <v>655.173</v>
      </c>
      <c r="J34">
        <f>[1]Helpers!$D$13</f>
        <v>655.173</v>
      </c>
      <c r="K34" t="s">
        <v>74</v>
      </c>
      <c r="L34">
        <v>2039</v>
      </c>
      <c r="M34">
        <f>L34-[1]Helpers!$B$3</f>
        <v>2038</v>
      </c>
      <c r="N34" t="str">
        <f>_xlfn.CONCAT([1]Helpers!$B$4,'Baseline-limited-ports'!M34)</f>
        <v>05/01/2038</v>
      </c>
      <c r="O34" t="s">
        <v>11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s="22" t="s">
        <v>152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f>[1]Helpers!$D$13</f>
        <v>655.173</v>
      </c>
      <c r="J35">
        <f>[1]Helpers!$D$13</f>
        <v>655.173</v>
      </c>
      <c r="K35" t="s">
        <v>74</v>
      </c>
      <c r="L35">
        <v>2041</v>
      </c>
      <c r="M35">
        <f>L35-[1]Helpers!$B$3</f>
        <v>2040</v>
      </c>
      <c r="N35" t="str">
        <f>_xlfn.CONCAT([1]Helpers!$B$4,'Baseline-limited-ports'!M35)</f>
        <v>05/01/2040</v>
      </c>
      <c r="O35" t="s">
        <v>11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s="22" t="s">
        <v>152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f>[1]Helpers!$D$13</f>
        <v>655.173</v>
      </c>
      <c r="J36">
        <f>[1]Helpers!$D$13</f>
        <v>655.173</v>
      </c>
      <c r="K36" t="s">
        <v>74</v>
      </c>
      <c r="L36">
        <v>2043</v>
      </c>
      <c r="M36">
        <f>L36-[1]Helpers!$B$3</f>
        <v>2042</v>
      </c>
      <c r="N36" t="str">
        <f>_xlfn.CONCAT([1]Helpers!$B$4,'Baseline-limited-ports'!M36)</f>
        <v>05/01/2042</v>
      </c>
      <c r="O36" t="s">
        <v>11</v>
      </c>
      <c r="P36" t="s">
        <v>90</v>
      </c>
      <c r="Q36" t="s">
        <v>103</v>
      </c>
    </row>
    <row r="37" spans="1:18" x14ac:dyDescent="0.2">
      <c r="C37" s="22"/>
    </row>
    <row r="38" spans="1:18" x14ac:dyDescent="0.2">
      <c r="C38" s="22"/>
    </row>
    <row r="39" spans="1:18" x14ac:dyDescent="0.2">
      <c r="C39" s="22"/>
    </row>
    <row r="40" spans="1:18" x14ac:dyDescent="0.2">
      <c r="C40" s="22"/>
    </row>
    <row r="41" spans="1:18" x14ac:dyDescent="0.2">
      <c r="C41" s="22"/>
    </row>
    <row r="42" spans="1:18" x14ac:dyDescent="0.2">
      <c r="C42" s="22"/>
    </row>
    <row r="43" spans="1:18" x14ac:dyDescent="0.2">
      <c r="C43" s="22"/>
      <c r="R43" s="12"/>
    </row>
    <row r="44" spans="1:18" x14ac:dyDescent="0.2">
      <c r="C44" s="22"/>
      <c r="R44" s="12"/>
    </row>
    <row r="45" spans="1:18" x14ac:dyDescent="0.2">
      <c r="C45" s="22"/>
      <c r="R45" s="12"/>
    </row>
    <row r="46" spans="1:18" x14ac:dyDescent="0.2">
      <c r="C46" s="22"/>
      <c r="R46" s="12"/>
    </row>
    <row r="47" spans="1:18" x14ac:dyDescent="0.2">
      <c r="C47" s="22"/>
      <c r="R47" s="12"/>
    </row>
    <row r="48" spans="1:18" x14ac:dyDescent="0.2">
      <c r="C48" s="22"/>
      <c r="R48" s="12"/>
    </row>
    <row r="49" spans="3:18" x14ac:dyDescent="0.2">
      <c r="C49" s="22"/>
      <c r="R49" s="12"/>
    </row>
    <row r="50" spans="3:18" x14ac:dyDescent="0.2">
      <c r="C50" s="22"/>
      <c r="R50" s="12"/>
    </row>
    <row r="51" spans="3:18" x14ac:dyDescent="0.2">
      <c r="C51" s="22"/>
      <c r="R51" s="12"/>
    </row>
    <row r="52" spans="3:18" x14ac:dyDescent="0.2">
      <c r="C52" s="22"/>
      <c r="R52" s="12"/>
    </row>
    <row r="53" spans="3:18" x14ac:dyDescent="0.2">
      <c r="C53" s="22"/>
      <c r="R53" s="12"/>
    </row>
    <row r="54" spans="3:18" x14ac:dyDescent="0.2">
      <c r="C54" s="22"/>
      <c r="R54" s="12"/>
    </row>
    <row r="55" spans="3:18" x14ac:dyDescent="0.2">
      <c r="C55" s="22"/>
      <c r="R55" s="12"/>
    </row>
    <row r="56" spans="3:18" x14ac:dyDescent="0.2">
      <c r="C56" s="22"/>
      <c r="R5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903C-897C-8C48-A19D-92BDF8BDB5D7}">
  <dimension ref="A1:R56"/>
  <sheetViews>
    <sheetView zoomScale="125" zoomScaleNormal="125" workbookViewId="0">
      <selection activeCell="C38" sqref="C38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151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152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_xlfn.CONCAT([1]Helpers!$B$4,'Baseline-South-CA'!M2)</f>
        <v>05/01/2029</v>
      </c>
      <c r="O2" t="s">
        <v>10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t="s">
        <v>152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_xlfn.CONCAT([1]Helpers!$B$4,'Baseline-South-CA'!M3)</f>
        <v>05/01/2030</v>
      </c>
      <c r="O3" t="s">
        <v>10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t="s">
        <v>152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_xlfn.CONCAT([1]Helpers!$B$4,'Baseline-South-CA'!M4)</f>
        <v>05/01/2031</v>
      </c>
      <c r="O4" t="s">
        <v>10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154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_xlfn.CONCAT([1]Helpers!$B$4,'Baseline-South-CA'!M5)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154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_xlfn.CONCAT([1]Helpers!$B$4,'Baseline-South-CA'!M6)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_xlfn.CONCAT([1]Helpers!$B$4,'Baseline-South-CA'!M7)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t="s">
        <v>153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_xlfn.CONCAT([1]Helpers!$B$4,'Baseline-South-CA'!M8)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t="s">
        <v>154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_xlfn.CONCAT([1]Helpers!$B$4,'Baseline-South-CA'!M9)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154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_xlfn.CONCAT([1]Helpers!$B$4,'Baseline-South-CA'!M10)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154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_xlfn.CONCAT([1]Helpers!$B$4,'Baseline-South-CA'!M11)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154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_xlfn.CONCAT([1]Helpers!$B$4,'Baseline-South-CA'!M12)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154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_xlfn.CONCAT([1]Helpers!$B$4,'Baseline-South-CA'!M13)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154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_xlfn.CONCAT([1]Helpers!$B$4,'Baseline-South-CA'!M14)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154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_xlfn.CONCAT([1]Helpers!$B$4,'Baseline-South-CA'!M15)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154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_xlfn.CONCAT([1]Helpers!$B$4,'Baseline-South-CA'!M16)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154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_xlfn.CONCAT([1]Helpers!$B$4,'Baseline-South-CA'!M17)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154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_xlfn.CONCAT([1]Helpers!$B$4,'Baseline-South-CA'!M18)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154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_xlfn.CONCAT([1]Helpers!$B$4,'Baseline-South-CA'!M19)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154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_xlfn.CONCAT([1]Helpers!$B$4,'Baseline-South-CA'!M20)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t="s">
        <v>154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_xlfn.CONCAT([1]Helpers!$B$4,'Baseline-South-CA'!M21)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t="s">
        <v>154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_xlfn.CONCAT([1]Helpers!$B$4,'Baseline-South-CA'!M22)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_xlfn.CONCAT([1]Helpers!$B$4,'Baseline-South-CA'!M23)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t="s">
        <v>153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_xlfn.CONCAT([1]Helpers!$B$4,'Baseline-South-CA'!M24)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_xlfn.CONCAT([1]Helpers!$B$4,'Baseline-South-CA'!M25)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t="s">
        <v>153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_xlfn.CONCAT([1]Helpers!$B$4,'Baseline-South-CA'!M26)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_xlfn.CONCAT([1]Helpers!$B$4,'Baseline-South-CA'!M27)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t="s">
        <v>153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_xlfn.CONCAT([1]Helpers!$B$4,'Baseline-South-CA'!M28)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_xlfn.CONCAT([1]Helpers!$B$4,'Baseline-South-CA'!M29)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_xlfn.CONCAT([1]Helpers!$B$4,'Baseline-South-CA'!M30)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t="s">
        <v>152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_xlfn.CONCAT([1]Helpers!$B$4,'Baseline-South-CA'!M31)</f>
        <v>05/01/2032</v>
      </c>
      <c r="O31" t="s">
        <v>10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t="s">
        <v>152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_xlfn.CONCAT([1]Helpers!$B$4,'Baseline-South-CA'!M32)</f>
        <v>05/01/2034</v>
      </c>
      <c r="O32" t="s">
        <v>10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t="s">
        <v>152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_xlfn.CONCAT([1]Helpers!$B$4,'Baseline-South-CA'!M33)</f>
        <v>05/01/2036</v>
      </c>
      <c r="O33" t="s">
        <v>10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t="s">
        <v>152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_xlfn.CONCAT([1]Helpers!$B$4,'Baseline-South-CA'!M34)</f>
        <v>05/01/2038</v>
      </c>
      <c r="O34" t="s">
        <v>10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t="s">
        <v>152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_xlfn.CONCAT([1]Helpers!$B$4,'Baseline-South-CA'!M35)</f>
        <v>05/01/2040</v>
      </c>
      <c r="O35" t="s">
        <v>10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t="s">
        <v>152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_xlfn.CONCAT([1]Helpers!$B$4,'Baseline-South-CA'!M36)</f>
        <v>05/01/2042</v>
      </c>
      <c r="O36" t="s">
        <v>10</v>
      </c>
      <c r="P36" t="s">
        <v>90</v>
      </c>
      <c r="Q36" t="s">
        <v>103</v>
      </c>
    </row>
    <row r="43" spans="1:18" x14ac:dyDescent="0.2">
      <c r="R43" s="12"/>
    </row>
    <row r="44" spans="1:18" x14ac:dyDescent="0.2">
      <c r="R44" s="12"/>
    </row>
    <row r="45" spans="1:18" x14ac:dyDescent="0.2">
      <c r="R45" s="12"/>
    </row>
    <row r="46" spans="1:18" x14ac:dyDescent="0.2">
      <c r="R46" s="12"/>
    </row>
    <row r="47" spans="1:18" x14ac:dyDescent="0.2">
      <c r="R47" s="12"/>
    </row>
    <row r="48" spans="1:18" x14ac:dyDescent="0.2">
      <c r="R48" s="12"/>
    </row>
    <row r="49" spans="18:18" x14ac:dyDescent="0.2">
      <c r="R49" s="12"/>
    </row>
    <row r="50" spans="18:18" x14ac:dyDescent="0.2">
      <c r="R50" s="12"/>
    </row>
    <row r="51" spans="18:18" x14ac:dyDescent="0.2">
      <c r="R51" s="12"/>
    </row>
    <row r="52" spans="18:18" x14ac:dyDescent="0.2">
      <c r="R52" s="12"/>
    </row>
    <row r="53" spans="18:18" x14ac:dyDescent="0.2">
      <c r="R53" s="12"/>
    </row>
    <row r="54" spans="18:18" x14ac:dyDescent="0.2">
      <c r="R54" s="12"/>
    </row>
    <row r="55" spans="18:18" x14ac:dyDescent="0.2">
      <c r="R55" s="12"/>
    </row>
    <row r="56" spans="18:18" x14ac:dyDescent="0.2">
      <c r="R5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5C72-3593-F349-9BDB-7CB43BC7148E}">
  <dimension ref="A1:R56"/>
  <sheetViews>
    <sheetView zoomScale="125" zoomScaleNormal="100" workbookViewId="0">
      <selection activeCell="C2" sqref="C2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151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152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[1]Helpers!$G$13</f>
        <v>111.351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_xlfn.CONCAT([1]Helpers!$B$4,'Baseline-Central-CA'!M2)</f>
        <v>05/01/2029</v>
      </c>
      <c r="O2" t="s">
        <v>75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t="s">
        <v>152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f>[1]Helpers!$G$13</f>
        <v>111.351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_xlfn.CONCAT([1]Helpers!$B$4,'Baseline-Central-CA'!M3)</f>
        <v>05/01/2030</v>
      </c>
      <c r="O3" t="s">
        <v>75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t="s">
        <v>152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[1]Helpers!$G$13</f>
        <v>111.351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_xlfn.CONCAT([1]Helpers!$B$4,'Baseline-Central-CA'!M4)</f>
        <v>05/01/2031</v>
      </c>
      <c r="O4" t="s">
        <v>75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154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_xlfn.CONCAT([1]Helpers!$B$4,'Baseline-Central-CA'!M5)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154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_xlfn.CONCAT([1]Helpers!$B$4,'Baseline-Central-CA'!M6)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_xlfn.CONCAT([1]Helpers!$B$4,'Baseline-Central-CA'!M7)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t="s">
        <v>153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_xlfn.CONCAT([1]Helpers!$B$4,'Baseline-Central-CA'!M8)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t="s">
        <v>154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_xlfn.CONCAT([1]Helpers!$B$4,'Baseline-Central-CA'!M9)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154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_xlfn.CONCAT([1]Helpers!$B$4,'Baseline-Central-CA'!M10)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154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_xlfn.CONCAT([1]Helpers!$B$4,'Baseline-Central-CA'!M11)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154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_xlfn.CONCAT([1]Helpers!$B$4,'Baseline-Central-CA'!M12)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154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_xlfn.CONCAT([1]Helpers!$B$4,'Baseline-Central-CA'!M13)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154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_xlfn.CONCAT([1]Helpers!$B$4,'Baseline-Central-CA'!M14)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154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_xlfn.CONCAT([1]Helpers!$B$4,'Baseline-Central-CA'!M15)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154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_xlfn.CONCAT([1]Helpers!$B$4,'Baseline-Central-CA'!M16)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154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_xlfn.CONCAT([1]Helpers!$B$4,'Baseline-Central-CA'!M17)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154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_xlfn.CONCAT([1]Helpers!$B$4,'Baseline-Central-CA'!M18)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154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_xlfn.CONCAT([1]Helpers!$B$4,'Baseline-Central-CA'!M19)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154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_xlfn.CONCAT([1]Helpers!$B$4,'Baseline-Central-CA'!M20)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t="s">
        <v>154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_xlfn.CONCAT([1]Helpers!$B$4,'Baseline-Central-CA'!M21)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t="s">
        <v>154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_xlfn.CONCAT([1]Helpers!$B$4,'Baseline-Central-CA'!M22)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_xlfn.CONCAT([1]Helpers!$B$4,'Baseline-Central-CA'!M23)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t="s">
        <v>153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_xlfn.CONCAT([1]Helpers!$B$4,'Baseline-Central-CA'!M24)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_xlfn.CONCAT([1]Helpers!$B$4,'Baseline-Central-CA'!M25)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t="s">
        <v>153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_xlfn.CONCAT([1]Helpers!$B$4,'Baseline-Central-CA'!M26)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_xlfn.CONCAT([1]Helpers!$B$4,'Baseline-Central-CA'!M27)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t="s">
        <v>153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_xlfn.CONCAT([1]Helpers!$B$4,'Baseline-Central-CA'!M28)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_xlfn.CONCAT([1]Helpers!$B$4,'Baseline-Central-CA'!M29)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_xlfn.CONCAT([1]Helpers!$B$4,'Baseline-Central-CA'!M30)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t="s">
        <v>152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f>[1]Helpers!$G$13</f>
        <v>111.351</v>
      </c>
      <c r="J31">
        <f>[1]Helpers!$G$13</f>
        <v>111.351</v>
      </c>
      <c r="K31" t="s">
        <v>74</v>
      </c>
      <c r="L31">
        <v>2033</v>
      </c>
      <c r="M31">
        <f>L31-[1]Helpers!$B$3</f>
        <v>2032</v>
      </c>
      <c r="N31" t="str">
        <f>_xlfn.CONCAT([1]Helpers!$B$4,'Baseline-Central-CA'!M31)</f>
        <v>05/01/2032</v>
      </c>
      <c r="O31" t="s">
        <v>75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t="s">
        <v>152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f>[1]Helpers!$G$13</f>
        <v>111.351</v>
      </c>
      <c r="J32">
        <f>[1]Helpers!$G$13</f>
        <v>111.351</v>
      </c>
      <c r="K32" t="s">
        <v>74</v>
      </c>
      <c r="L32">
        <v>2035</v>
      </c>
      <c r="M32">
        <f>L32-[1]Helpers!$B$3</f>
        <v>2034</v>
      </c>
      <c r="N32" t="str">
        <f>_xlfn.CONCAT([1]Helpers!$B$4,'Baseline-Central-CA'!M32)</f>
        <v>05/01/2034</v>
      </c>
      <c r="O32" t="s">
        <v>75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t="s">
        <v>152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f>[1]Helpers!$G$13</f>
        <v>111.351</v>
      </c>
      <c r="J33">
        <f>[1]Helpers!$G$13</f>
        <v>111.351</v>
      </c>
      <c r="K33" t="s">
        <v>74</v>
      </c>
      <c r="L33">
        <v>2037</v>
      </c>
      <c r="M33">
        <f>L33-[1]Helpers!$B$3</f>
        <v>2036</v>
      </c>
      <c r="N33" t="str">
        <f>_xlfn.CONCAT([1]Helpers!$B$4,'Baseline-Central-CA'!M33)</f>
        <v>05/01/2036</v>
      </c>
      <c r="O33" t="s">
        <v>75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t="s">
        <v>152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f>[1]Helpers!$G$13</f>
        <v>111.351</v>
      </c>
      <c r="J34">
        <f>[1]Helpers!$G$13</f>
        <v>111.351</v>
      </c>
      <c r="K34" t="s">
        <v>74</v>
      </c>
      <c r="L34">
        <v>2039</v>
      </c>
      <c r="M34">
        <f>L34-[1]Helpers!$B$3</f>
        <v>2038</v>
      </c>
      <c r="N34" t="str">
        <f>_xlfn.CONCAT([1]Helpers!$B$4,'Baseline-Central-CA'!M34)</f>
        <v>05/01/2038</v>
      </c>
      <c r="O34" t="s">
        <v>75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t="s">
        <v>152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f>[1]Helpers!$G$13</f>
        <v>111.351</v>
      </c>
      <c r="J35">
        <f>[1]Helpers!$G$13</f>
        <v>111.351</v>
      </c>
      <c r="K35" t="s">
        <v>74</v>
      </c>
      <c r="L35">
        <v>2041</v>
      </c>
      <c r="M35">
        <f>L35-[1]Helpers!$B$3</f>
        <v>2040</v>
      </c>
      <c r="N35" t="str">
        <f>_xlfn.CONCAT([1]Helpers!$B$4,'Baseline-Central-CA'!M35)</f>
        <v>05/01/2040</v>
      </c>
      <c r="O35" t="s">
        <v>75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t="s">
        <v>152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f>[1]Helpers!$G$13</f>
        <v>111.351</v>
      </c>
      <c r="J36">
        <f>[1]Helpers!$G$13</f>
        <v>111.351</v>
      </c>
      <c r="K36" t="s">
        <v>74</v>
      </c>
      <c r="L36">
        <v>2043</v>
      </c>
      <c r="M36">
        <f>L36-[1]Helpers!$B$3</f>
        <v>2042</v>
      </c>
      <c r="N36" t="str">
        <f>_xlfn.CONCAT([1]Helpers!$B$4,'Baseline-Central-CA'!M36)</f>
        <v>05/01/2042</v>
      </c>
      <c r="O36" t="s">
        <v>75</v>
      </c>
      <c r="P36" t="s">
        <v>90</v>
      </c>
      <c r="Q36" t="s">
        <v>103</v>
      </c>
    </row>
    <row r="43" spans="1:18" x14ac:dyDescent="0.2">
      <c r="R43" s="12"/>
    </row>
    <row r="44" spans="1:18" x14ac:dyDescent="0.2">
      <c r="R44" s="12"/>
    </row>
    <row r="45" spans="1:18" x14ac:dyDescent="0.2">
      <c r="R45" s="12"/>
    </row>
    <row r="46" spans="1:18" x14ac:dyDescent="0.2">
      <c r="R46" s="12"/>
    </row>
    <row r="47" spans="1:18" x14ac:dyDescent="0.2">
      <c r="R47" s="12"/>
    </row>
    <row r="48" spans="1:18" x14ac:dyDescent="0.2">
      <c r="R48" s="12"/>
    </row>
    <row r="49" spans="18:18" x14ac:dyDescent="0.2">
      <c r="R49" s="12"/>
    </row>
    <row r="50" spans="18:18" x14ac:dyDescent="0.2">
      <c r="R50" s="12"/>
    </row>
    <row r="51" spans="18:18" x14ac:dyDescent="0.2">
      <c r="R51" s="12"/>
    </row>
    <row r="52" spans="18:18" x14ac:dyDescent="0.2">
      <c r="R52" s="12"/>
    </row>
    <row r="53" spans="18:18" x14ac:dyDescent="0.2">
      <c r="R53" s="12"/>
    </row>
    <row r="54" spans="18:18" x14ac:dyDescent="0.2">
      <c r="R54" s="12"/>
    </row>
    <row r="55" spans="18:18" x14ac:dyDescent="0.2">
      <c r="R55" s="12"/>
    </row>
    <row r="56" spans="18:18" x14ac:dyDescent="0.2">
      <c r="R5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5EA-4470-6E42-B4F0-EB0C845CDB6E}">
  <dimension ref="A1:R56"/>
  <sheetViews>
    <sheetView zoomScale="90" zoomScaleNormal="90" workbookViewId="0">
      <selection activeCell="I20" sqref="I20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20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151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152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_xlfn.CONCAT([1]Helpers!$B$4,'Expanded-all-ports'!M2)</f>
        <v>05/01/2029</v>
      </c>
      <c r="O2" t="s">
        <v>10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t="s">
        <v>152</v>
      </c>
      <c r="D3">
        <v>35.598999999999997</v>
      </c>
      <c r="E3">
        <v>-124.819</v>
      </c>
      <c r="F3">
        <v>1000</v>
      </c>
      <c r="G3" t="str">
        <f t="shared" ref="G3:G5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_xlfn.CONCAT([1]Helpers!$B$4,'Expanded-all-ports'!M3)</f>
        <v>05/01/2030</v>
      </c>
      <c r="O3" t="s">
        <v>10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t="s">
        <v>152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_xlfn.CONCAT([1]Helpers!$B$4,'Expanded-all-ports'!M4)</f>
        <v>05/01/2031</v>
      </c>
      <c r="O4" t="s">
        <v>10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154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_xlfn.CONCAT([1]Helpers!$B$4,'Expanded-all-ports'!M5)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154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_xlfn.CONCAT([1]Helpers!$B$4,'Expanded-all-ports'!M6)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_xlfn.CONCAT([1]Helpers!$B$4,'Expanded-all-ports'!M7)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t="s">
        <v>153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_xlfn.CONCAT([1]Helpers!$B$4,'Expanded-all-ports'!M8)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t="s">
        <v>154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_xlfn.CONCAT([1]Helpers!$B$4,'Expanded-all-ports'!M9)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154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_xlfn.CONCAT([1]Helpers!$B$4,'Expanded-all-ports'!M10)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154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_xlfn.CONCAT([1]Helpers!$B$4,'Expanded-all-ports'!M11)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154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_xlfn.CONCAT([1]Helpers!$B$4,'Expanded-all-ports'!M12)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154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_xlfn.CONCAT([1]Helpers!$B$4,'Expanded-all-ports'!M13)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154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_xlfn.CONCAT([1]Helpers!$B$4,'Expanded-all-ports'!M14)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154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_xlfn.CONCAT([1]Helpers!$B$4,'Expanded-all-ports'!M15)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154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_xlfn.CONCAT([1]Helpers!$B$4,'Expanded-all-ports'!M16)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154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_xlfn.CONCAT([1]Helpers!$B$4,'Expanded-all-ports'!M17)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154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_xlfn.CONCAT([1]Helpers!$B$4,'Expanded-all-ports'!M18)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154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_xlfn.CONCAT([1]Helpers!$B$4,'Expanded-all-ports'!M19)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154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_xlfn.CONCAT([1]Helpers!$B$4,'Expanded-all-ports'!M20)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t="s">
        <v>154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_xlfn.CONCAT([1]Helpers!$B$4,'Expanded-all-ports'!M21)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t="s">
        <v>154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_xlfn.CONCAT([1]Helpers!$B$4,'Expanded-all-ports'!M22)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_xlfn.CONCAT([1]Helpers!$B$4,'Expanded-all-ports'!M23)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t="s">
        <v>153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_xlfn.CONCAT([1]Helpers!$B$4,'Expanded-all-ports'!M24)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_xlfn.CONCAT([1]Helpers!$B$4,'Expanded-all-ports'!M25)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t="s">
        <v>153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_xlfn.CONCAT([1]Helpers!$B$4,'Expanded-all-ports'!M26)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_xlfn.CONCAT([1]Helpers!$B$4,'Expanded-all-ports'!M27)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t="s">
        <v>153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_xlfn.CONCAT([1]Helpers!$B$4,'Expanded-all-ports'!M28)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_xlfn.CONCAT([1]Helpers!$B$4,'Expanded-all-ports'!M29)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_xlfn.CONCAT([1]Helpers!$B$4,'Expanded-all-ports'!M30)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t="s">
        <v>152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_xlfn.CONCAT([1]Helpers!$B$4,'Expanded-all-ports'!M31)</f>
        <v>05/01/2032</v>
      </c>
      <c r="O31" t="s">
        <v>10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t="s">
        <v>152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_xlfn.CONCAT([1]Helpers!$B$4,'Expanded-all-ports'!M32)</f>
        <v>05/01/2034</v>
      </c>
      <c r="O32" t="s">
        <v>10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t="s">
        <v>152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_xlfn.CONCAT([1]Helpers!$B$4,'Expanded-all-ports'!M33)</f>
        <v>05/01/2036</v>
      </c>
      <c r="O33" t="s">
        <v>10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t="s">
        <v>152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_xlfn.CONCAT([1]Helpers!$B$4,'Expanded-all-ports'!M34)</f>
        <v>05/01/2038</v>
      </c>
      <c r="O34" t="s">
        <v>10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t="s">
        <v>152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_xlfn.CONCAT([1]Helpers!$B$4,'Expanded-all-ports'!M35)</f>
        <v>05/01/2040</v>
      </c>
      <c r="O35" t="s">
        <v>10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t="s">
        <v>152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_xlfn.CONCAT([1]Helpers!$B$4,'Expanded-all-ports'!M36)</f>
        <v>05/01/2042</v>
      </c>
      <c r="O36" t="s">
        <v>10</v>
      </c>
      <c r="P36" t="s">
        <v>90</v>
      </c>
      <c r="Q36" t="s">
        <v>103</v>
      </c>
    </row>
    <row r="37" spans="1:18" x14ac:dyDescent="0.2">
      <c r="A37" t="s">
        <v>54</v>
      </c>
      <c r="B37" t="s">
        <v>14</v>
      </c>
      <c r="C37" t="s">
        <v>14</v>
      </c>
      <c r="D37">
        <v>46.887</v>
      </c>
      <c r="E37">
        <v>-125.04600000000001</v>
      </c>
      <c r="F37">
        <v>1000</v>
      </c>
      <c r="G37" t="str">
        <f t="shared" si="0"/>
        <v>20MW_generic</v>
      </c>
      <c r="H37">
        <f>[1]Helpers!$F$22</f>
        <v>913</v>
      </c>
      <c r="I37">
        <v>89.117000000000004</v>
      </c>
      <c r="J37">
        <v>89.117000000000004</v>
      </c>
      <c r="K37" t="s">
        <v>74</v>
      </c>
      <c r="L37">
        <v>2040</v>
      </c>
      <c r="M37">
        <f>L37-[1]Helpers!$B$3</f>
        <v>2039</v>
      </c>
      <c r="N37" t="str">
        <f>_xlfn.CONCAT([1]Helpers!$B$4,'Expanded-all-ports'!M37)</f>
        <v>05/01/2039</v>
      </c>
      <c r="O37" t="s">
        <v>15</v>
      </c>
      <c r="P37" t="s">
        <v>95</v>
      </c>
      <c r="Q37" t="s">
        <v>104</v>
      </c>
    </row>
    <row r="38" spans="1:18" x14ac:dyDescent="0.2">
      <c r="A38" t="s">
        <v>55</v>
      </c>
      <c r="B38" t="s">
        <v>14</v>
      </c>
      <c r="C38" t="s">
        <v>14</v>
      </c>
      <c r="D38">
        <v>46.887</v>
      </c>
      <c r="E38">
        <v>-125.04600000000001</v>
      </c>
      <c r="F38">
        <v>1000</v>
      </c>
      <c r="G38" t="str">
        <f t="shared" si="0"/>
        <v>20MW_generic</v>
      </c>
      <c r="H38">
        <f>[1]Helpers!$F$22</f>
        <v>913</v>
      </c>
      <c r="I38">
        <v>89.117000000000004</v>
      </c>
      <c r="J38">
        <v>89.117000000000004</v>
      </c>
      <c r="K38" t="s">
        <v>74</v>
      </c>
      <c r="L38">
        <v>2041</v>
      </c>
      <c r="M38">
        <f>L38-[1]Helpers!$B$3</f>
        <v>2040</v>
      </c>
      <c r="N38" t="str">
        <f>_xlfn.CONCAT([1]Helpers!$B$4,'Expanded-all-ports'!M38)</f>
        <v>05/01/2040</v>
      </c>
      <c r="O38" t="s">
        <v>15</v>
      </c>
      <c r="P38" t="s">
        <v>95</v>
      </c>
      <c r="Q38" t="s">
        <v>104</v>
      </c>
    </row>
    <row r="39" spans="1:18" x14ac:dyDescent="0.2">
      <c r="A39" t="s">
        <v>56</v>
      </c>
      <c r="B39" t="s">
        <v>14</v>
      </c>
      <c r="C39" t="s">
        <v>14</v>
      </c>
      <c r="D39">
        <v>46.887</v>
      </c>
      <c r="E39">
        <v>-125.04600000000001</v>
      </c>
      <c r="F39">
        <v>1000</v>
      </c>
      <c r="G39" t="str">
        <f t="shared" si="0"/>
        <v>20MW_generic</v>
      </c>
      <c r="H39">
        <f>[1]Helpers!$F$22</f>
        <v>913</v>
      </c>
      <c r="I39">
        <v>89.117000000000004</v>
      </c>
      <c r="J39">
        <v>89.117000000000004</v>
      </c>
      <c r="K39" t="s">
        <v>74</v>
      </c>
      <c r="L39">
        <v>2042</v>
      </c>
      <c r="M39">
        <f>L39-[1]Helpers!$B$3</f>
        <v>2041</v>
      </c>
      <c r="N39" t="str">
        <f>_xlfn.CONCAT([1]Helpers!$B$4,'Expanded-all-ports'!M39)</f>
        <v>05/01/2041</v>
      </c>
      <c r="O39" t="s">
        <v>15</v>
      </c>
      <c r="P39" t="s">
        <v>95</v>
      </c>
      <c r="Q39" t="s">
        <v>104</v>
      </c>
    </row>
    <row r="40" spans="1:18" x14ac:dyDescent="0.2">
      <c r="A40" t="s">
        <v>57</v>
      </c>
      <c r="B40" t="s">
        <v>14</v>
      </c>
      <c r="C40" t="s">
        <v>14</v>
      </c>
      <c r="D40">
        <v>46.887</v>
      </c>
      <c r="E40">
        <v>-125.04600000000001</v>
      </c>
      <c r="F40">
        <v>1000</v>
      </c>
      <c r="G40" t="str">
        <f t="shared" si="0"/>
        <v>20MW_generic</v>
      </c>
      <c r="H40">
        <f>[1]Helpers!$F$22</f>
        <v>913</v>
      </c>
      <c r="I40">
        <v>89.117000000000004</v>
      </c>
      <c r="J40">
        <v>89.117000000000004</v>
      </c>
      <c r="K40" t="s">
        <v>74</v>
      </c>
      <c r="L40">
        <v>2043</v>
      </c>
      <c r="M40">
        <f>L40-[1]Helpers!$B$3</f>
        <v>2042</v>
      </c>
      <c r="N40" t="str">
        <f>_xlfn.CONCAT([1]Helpers!$B$4,'Expanded-all-ports'!M40)</f>
        <v>05/01/2042</v>
      </c>
      <c r="O40" t="s">
        <v>15</v>
      </c>
      <c r="P40" t="s">
        <v>95</v>
      </c>
      <c r="Q40" t="s">
        <v>104</v>
      </c>
    </row>
    <row r="41" spans="1:18" x14ac:dyDescent="0.2">
      <c r="A41" t="s">
        <v>58</v>
      </c>
      <c r="B41" t="s">
        <v>14</v>
      </c>
      <c r="C41" t="s">
        <v>14</v>
      </c>
      <c r="D41">
        <v>46.887</v>
      </c>
      <c r="E41">
        <v>-125.04600000000001</v>
      </c>
      <c r="F41">
        <v>1000</v>
      </c>
      <c r="G41" t="str">
        <f>IF(L41&gt;2034, "20MW_generic", "15MW_generic")</f>
        <v>20MW_generic</v>
      </c>
      <c r="H41">
        <f>[1]Helpers!$F$22</f>
        <v>913</v>
      </c>
      <c r="I41">
        <v>89.117000000000004</v>
      </c>
      <c r="J41">
        <v>89.117000000000004</v>
      </c>
      <c r="K41" t="s">
        <v>74</v>
      </c>
      <c r="L41">
        <v>2044</v>
      </c>
      <c r="M41">
        <f>L41-[1]Helpers!$B$3</f>
        <v>2043</v>
      </c>
      <c r="N41" t="str">
        <f>_xlfn.CONCAT([1]Helpers!$B$4,'Expanded-all-ports'!M41)</f>
        <v>05/01/2043</v>
      </c>
      <c r="O41" t="s">
        <v>15</v>
      </c>
      <c r="P41" t="s">
        <v>95</v>
      </c>
      <c r="Q41" t="s">
        <v>104</v>
      </c>
    </row>
    <row r="42" spans="1:18" x14ac:dyDescent="0.2">
      <c r="A42" t="s">
        <v>59</v>
      </c>
      <c r="B42" t="s">
        <v>14</v>
      </c>
      <c r="C42" t="s">
        <v>14</v>
      </c>
      <c r="D42">
        <v>46.887</v>
      </c>
      <c r="E42">
        <v>-125.04600000000001</v>
      </c>
      <c r="F42">
        <v>1000</v>
      </c>
      <c r="G42" t="str">
        <f t="shared" si="0"/>
        <v>20MW_generic</v>
      </c>
      <c r="H42">
        <f>[1]Helpers!$F$22</f>
        <v>913</v>
      </c>
      <c r="I42">
        <v>89.117000000000004</v>
      </c>
      <c r="J42">
        <v>89.117000000000004</v>
      </c>
      <c r="K42" t="s">
        <v>74</v>
      </c>
      <c r="L42">
        <v>2045</v>
      </c>
      <c r="M42">
        <f>L42-[1]Helpers!$B$3</f>
        <v>2044</v>
      </c>
      <c r="N42" t="str">
        <f>_xlfn.CONCAT([1]Helpers!$B$4,'Expanded-all-ports'!M42)</f>
        <v>05/01/2044</v>
      </c>
      <c r="O42" t="s">
        <v>15</v>
      </c>
      <c r="P42" t="s">
        <v>95</v>
      </c>
      <c r="Q42" t="s">
        <v>104</v>
      </c>
    </row>
    <row r="43" spans="1:18" x14ac:dyDescent="0.2">
      <c r="A43" t="s">
        <v>60</v>
      </c>
      <c r="B43" t="s">
        <v>12</v>
      </c>
      <c r="C43" t="s">
        <v>12</v>
      </c>
      <c r="D43">
        <v>42.159599999999998</v>
      </c>
      <c r="E43">
        <v>-124.8165</v>
      </c>
      <c r="F43">
        <v>1000</v>
      </c>
      <c r="G43" t="str">
        <f t="shared" si="0"/>
        <v>20MW_generic</v>
      </c>
      <c r="H43">
        <f>[1]Helpers!D22</f>
        <v>601.70000000000005</v>
      </c>
      <c r="I43">
        <f>[1]Helpers!$H$11</f>
        <v>477.34100000000001</v>
      </c>
      <c r="J43">
        <f>[1]Helpers!$H$11</f>
        <v>477.34100000000001</v>
      </c>
      <c r="K43" t="s">
        <v>74</v>
      </c>
      <c r="L43">
        <v>2039</v>
      </c>
      <c r="M43">
        <f>L43-[1]Helpers!$B$3</f>
        <v>2038</v>
      </c>
      <c r="N43" t="str">
        <f>_xlfn.CONCAT([1]Helpers!$B$4,'Expanded-all-ports'!M43)</f>
        <v>05/01/2038</v>
      </c>
      <c r="O43" t="s">
        <v>13</v>
      </c>
      <c r="P43" t="s">
        <v>92</v>
      </c>
      <c r="Q43" t="s">
        <v>104</v>
      </c>
      <c r="R43" s="12"/>
    </row>
    <row r="44" spans="1:18" x14ac:dyDescent="0.2">
      <c r="A44" t="s">
        <v>61</v>
      </c>
      <c r="B44" t="s">
        <v>96</v>
      </c>
      <c r="C44" t="s">
        <v>153</v>
      </c>
      <c r="D44">
        <v>43.634999999999998</v>
      </c>
      <c r="E44">
        <v>-124.8189</v>
      </c>
      <c r="F44">
        <v>1000</v>
      </c>
      <c r="G44" t="str">
        <f t="shared" si="0"/>
        <v>20MW_generic</v>
      </c>
      <c r="H44">
        <f>[1]Helpers!E22</f>
        <v>594.70000000000005</v>
      </c>
      <c r="I44">
        <f>[1]Helpers!$H$10</f>
        <v>316.45999999999998</v>
      </c>
      <c r="J44">
        <f>[1]Helpers!$H$10</f>
        <v>316.45999999999998</v>
      </c>
      <c r="K44" t="s">
        <v>74</v>
      </c>
      <c r="L44">
        <v>2041</v>
      </c>
      <c r="M44">
        <f>L44-[1]Helpers!$B$3</f>
        <v>2040</v>
      </c>
      <c r="N44" t="str">
        <f>_xlfn.CONCAT([1]Helpers!$B$4,'Expanded-all-ports'!M44)</f>
        <v>05/01/2040</v>
      </c>
      <c r="O44" t="s">
        <v>13</v>
      </c>
      <c r="P44" t="s">
        <v>91</v>
      </c>
      <c r="Q44" t="s">
        <v>104</v>
      </c>
      <c r="R44" s="12"/>
    </row>
    <row r="45" spans="1:18" x14ac:dyDescent="0.2">
      <c r="A45" t="s">
        <v>62</v>
      </c>
      <c r="B45" t="s">
        <v>108</v>
      </c>
      <c r="C45" t="s">
        <v>12</v>
      </c>
      <c r="D45">
        <v>42.159599999999998</v>
      </c>
      <c r="E45">
        <v>-124.8165</v>
      </c>
      <c r="F45">
        <v>1000</v>
      </c>
      <c r="G45" t="str">
        <f t="shared" si="0"/>
        <v>20MW_generic</v>
      </c>
      <c r="H45">
        <f>[1]Helpers!D22</f>
        <v>601.70000000000005</v>
      </c>
      <c r="I45">
        <f>[1]Helpers!$H$11</f>
        <v>477.34100000000001</v>
      </c>
      <c r="J45">
        <f>[1]Helpers!$H$11</f>
        <v>477.34100000000001</v>
      </c>
      <c r="K45" t="s">
        <v>74</v>
      </c>
      <c r="L45">
        <v>2042</v>
      </c>
      <c r="M45">
        <f>L45-[1]Helpers!$B$3</f>
        <v>2041</v>
      </c>
      <c r="N45" t="str">
        <f>_xlfn.CONCAT([1]Helpers!$B$4,'Expanded-all-ports'!M45)</f>
        <v>05/01/2041</v>
      </c>
      <c r="O45" t="s">
        <v>13</v>
      </c>
      <c r="P45" t="s">
        <v>92</v>
      </c>
      <c r="Q45" t="s">
        <v>104</v>
      </c>
      <c r="R45" s="12"/>
    </row>
    <row r="46" spans="1:18" x14ac:dyDescent="0.2">
      <c r="A46" t="s">
        <v>63</v>
      </c>
      <c r="B46" t="s">
        <v>96</v>
      </c>
      <c r="C46" t="s">
        <v>153</v>
      </c>
      <c r="D46">
        <v>43.634999999999998</v>
      </c>
      <c r="E46">
        <v>-124.8189</v>
      </c>
      <c r="F46">
        <v>1000</v>
      </c>
      <c r="G46" t="str">
        <f t="shared" si="0"/>
        <v>20MW_generic</v>
      </c>
      <c r="H46">
        <f>[1]Helpers!E22</f>
        <v>594.70000000000005</v>
      </c>
      <c r="I46">
        <f>[1]Helpers!$H$10</f>
        <v>316.45999999999998</v>
      </c>
      <c r="J46">
        <f>[1]Helpers!$H$10</f>
        <v>316.45999999999998</v>
      </c>
      <c r="K46" t="s">
        <v>74</v>
      </c>
      <c r="L46">
        <v>2043</v>
      </c>
      <c r="M46">
        <f>L46-[1]Helpers!$B$3</f>
        <v>2042</v>
      </c>
      <c r="N46" t="str">
        <f>_xlfn.CONCAT([1]Helpers!$B$4,'Expanded-all-ports'!M46)</f>
        <v>05/01/2042</v>
      </c>
      <c r="O46" t="s">
        <v>13</v>
      </c>
      <c r="P46" t="s">
        <v>91</v>
      </c>
      <c r="Q46" t="s">
        <v>104</v>
      </c>
      <c r="R46" s="12"/>
    </row>
    <row r="47" spans="1:18" x14ac:dyDescent="0.2">
      <c r="A47" t="s">
        <v>64</v>
      </c>
      <c r="B47" t="s">
        <v>108</v>
      </c>
      <c r="C47" t="s">
        <v>12</v>
      </c>
      <c r="D47">
        <v>42.159599999999998</v>
      </c>
      <c r="E47">
        <v>-124.8165</v>
      </c>
      <c r="F47">
        <v>1000</v>
      </c>
      <c r="G47" t="str">
        <f t="shared" si="0"/>
        <v>20MW_generic</v>
      </c>
      <c r="H47">
        <f>[1]Helpers!D22</f>
        <v>601.70000000000005</v>
      </c>
      <c r="I47">
        <f>[1]Helpers!$H$11</f>
        <v>477.34100000000001</v>
      </c>
      <c r="J47">
        <f>[1]Helpers!$H$11</f>
        <v>477.34100000000001</v>
      </c>
      <c r="K47" t="s">
        <v>74</v>
      </c>
      <c r="L47">
        <v>2044</v>
      </c>
      <c r="M47">
        <f>L47-[1]Helpers!$B$3</f>
        <v>2043</v>
      </c>
      <c r="N47" t="str">
        <f>_xlfn.CONCAT([1]Helpers!$B$4,'Expanded-all-ports'!M47)</f>
        <v>05/01/2043</v>
      </c>
      <c r="O47" t="s">
        <v>13</v>
      </c>
      <c r="P47" t="s">
        <v>92</v>
      </c>
      <c r="Q47" t="s">
        <v>104</v>
      </c>
      <c r="R47" s="12"/>
    </row>
    <row r="48" spans="1:18" x14ac:dyDescent="0.2">
      <c r="A48" t="s">
        <v>65</v>
      </c>
      <c r="B48" t="s">
        <v>96</v>
      </c>
      <c r="C48" t="s">
        <v>153</v>
      </c>
      <c r="D48">
        <v>43.634999999999998</v>
      </c>
      <c r="E48">
        <v>-124.8189</v>
      </c>
      <c r="F48">
        <v>1000</v>
      </c>
      <c r="G48" t="str">
        <f t="shared" si="0"/>
        <v>20MW_generic</v>
      </c>
      <c r="H48">
        <f>[1]Helpers!E22</f>
        <v>594.70000000000005</v>
      </c>
      <c r="I48">
        <f>[1]Helpers!$H$10</f>
        <v>316.45999999999998</v>
      </c>
      <c r="J48">
        <f>[1]Helpers!$H$10</f>
        <v>316.45999999999998</v>
      </c>
      <c r="K48" t="s">
        <v>74</v>
      </c>
      <c r="L48">
        <v>2045</v>
      </c>
      <c r="M48">
        <f>L48-[1]Helpers!$B$3</f>
        <v>2044</v>
      </c>
      <c r="N48" t="str">
        <f>_xlfn.CONCAT([1]Helpers!$B$4,'Expanded-all-ports'!M48)</f>
        <v>05/01/2044</v>
      </c>
      <c r="O48" t="s">
        <v>13</v>
      </c>
      <c r="P48" t="s">
        <v>91</v>
      </c>
      <c r="Q48" t="s">
        <v>104</v>
      </c>
      <c r="R48" s="12"/>
    </row>
    <row r="49" spans="1:18" x14ac:dyDescent="0.2">
      <c r="A49" t="s">
        <v>66</v>
      </c>
      <c r="B49" t="s">
        <v>107</v>
      </c>
      <c r="C49" t="s">
        <v>154</v>
      </c>
      <c r="D49">
        <v>40.965299999999999</v>
      </c>
      <c r="E49">
        <v>-124.6631</v>
      </c>
      <c r="F49">
        <v>1000</v>
      </c>
      <c r="G49" t="str">
        <f t="shared" si="0"/>
        <v>20MW_generic</v>
      </c>
      <c r="H49">
        <f>[1]Helpers!$C$22</f>
        <v>832</v>
      </c>
      <c r="I49">
        <f>[1]Helpers!$G$12</f>
        <v>754.78300000000002</v>
      </c>
      <c r="J49">
        <f>[1]Helpers!$G$12</f>
        <v>754.78300000000002</v>
      </c>
      <c r="K49" t="s">
        <v>74</v>
      </c>
      <c r="L49">
        <v>2040</v>
      </c>
      <c r="M49">
        <f>L49-[1]Helpers!$B$3</f>
        <v>2039</v>
      </c>
      <c r="N49" t="str">
        <f>_xlfn.CONCAT([1]Helpers!$B$4,'Expanded-all-ports'!M49)</f>
        <v>05/01/2039</v>
      </c>
      <c r="O49" t="s">
        <v>75</v>
      </c>
      <c r="P49" t="s">
        <v>112</v>
      </c>
      <c r="Q49" t="s">
        <v>104</v>
      </c>
      <c r="R49" s="12"/>
    </row>
    <row r="50" spans="1:18" x14ac:dyDescent="0.2">
      <c r="A50" t="s">
        <v>67</v>
      </c>
      <c r="B50" t="s">
        <v>107</v>
      </c>
      <c r="C50" t="s">
        <v>154</v>
      </c>
      <c r="D50">
        <v>40.965299999999999</v>
      </c>
      <c r="E50">
        <v>-124.6631</v>
      </c>
      <c r="F50">
        <v>1000</v>
      </c>
      <c r="G50" t="str">
        <f t="shared" si="0"/>
        <v>20MW_generic</v>
      </c>
      <c r="H50">
        <f>[1]Helpers!$C$22</f>
        <v>832</v>
      </c>
      <c r="I50">
        <f>[1]Helpers!$G$12</f>
        <v>754.78300000000002</v>
      </c>
      <c r="J50">
        <f>[1]Helpers!$G$12</f>
        <v>754.78300000000002</v>
      </c>
      <c r="K50" t="s">
        <v>74</v>
      </c>
      <c r="L50">
        <v>2041</v>
      </c>
      <c r="M50">
        <f>L50-[1]Helpers!$B$3</f>
        <v>2040</v>
      </c>
      <c r="N50" t="str">
        <f>_xlfn.CONCAT([1]Helpers!$B$4,'Expanded-all-ports'!M50)</f>
        <v>05/01/2040</v>
      </c>
      <c r="O50" t="s">
        <v>75</v>
      </c>
      <c r="P50" t="s">
        <v>112</v>
      </c>
      <c r="Q50" t="s">
        <v>104</v>
      </c>
      <c r="R50" s="12"/>
    </row>
    <row r="51" spans="1:18" x14ac:dyDescent="0.2">
      <c r="A51" t="s">
        <v>68</v>
      </c>
      <c r="B51" t="s">
        <v>107</v>
      </c>
      <c r="C51" t="s">
        <v>154</v>
      </c>
      <c r="D51">
        <v>40.965299999999999</v>
      </c>
      <c r="E51">
        <v>-124.6631</v>
      </c>
      <c r="F51">
        <v>1000</v>
      </c>
      <c r="G51" t="str">
        <f t="shared" si="0"/>
        <v>20MW_generic</v>
      </c>
      <c r="H51">
        <f>[1]Helpers!$C$22</f>
        <v>832</v>
      </c>
      <c r="I51">
        <f>[1]Helpers!$G$12</f>
        <v>754.78300000000002</v>
      </c>
      <c r="J51">
        <f>[1]Helpers!$G$12</f>
        <v>754.78300000000002</v>
      </c>
      <c r="K51" t="s">
        <v>74</v>
      </c>
      <c r="L51">
        <v>2042</v>
      </c>
      <c r="M51">
        <f>L51-[1]Helpers!$B$3</f>
        <v>2041</v>
      </c>
      <c r="N51" t="str">
        <f>_xlfn.CONCAT([1]Helpers!$B$4,'Expanded-all-ports'!M51)</f>
        <v>05/01/2041</v>
      </c>
      <c r="O51" t="s">
        <v>75</v>
      </c>
      <c r="P51" t="s">
        <v>112</v>
      </c>
      <c r="Q51" t="s">
        <v>104</v>
      </c>
      <c r="R51" s="12"/>
    </row>
    <row r="52" spans="1:18" x14ac:dyDescent="0.2">
      <c r="A52" t="s">
        <v>69</v>
      </c>
      <c r="B52" t="s">
        <v>107</v>
      </c>
      <c r="C52" t="s">
        <v>154</v>
      </c>
      <c r="D52">
        <v>40.965299999999999</v>
      </c>
      <c r="E52">
        <v>-124.6631</v>
      </c>
      <c r="F52">
        <v>1000</v>
      </c>
      <c r="G52" t="str">
        <f t="shared" si="0"/>
        <v>20MW_generic</v>
      </c>
      <c r="H52">
        <f>[1]Helpers!$C$22</f>
        <v>832</v>
      </c>
      <c r="I52">
        <f>[1]Helpers!$G$12</f>
        <v>754.78300000000002</v>
      </c>
      <c r="J52">
        <f>[1]Helpers!$G$12</f>
        <v>754.78300000000002</v>
      </c>
      <c r="K52" t="s">
        <v>74</v>
      </c>
      <c r="L52">
        <v>2043</v>
      </c>
      <c r="M52">
        <f>L52-[1]Helpers!$B$3</f>
        <v>2042</v>
      </c>
      <c r="N52" t="str">
        <f>_xlfn.CONCAT([1]Helpers!$B$4,'Expanded-all-ports'!M52)</f>
        <v>05/01/2042</v>
      </c>
      <c r="O52" t="s">
        <v>75</v>
      </c>
      <c r="P52" t="s">
        <v>112</v>
      </c>
      <c r="Q52" t="s">
        <v>104</v>
      </c>
      <c r="R52" s="12"/>
    </row>
    <row r="53" spans="1:18" x14ac:dyDescent="0.2">
      <c r="A53" t="s">
        <v>70</v>
      </c>
      <c r="B53" t="s">
        <v>107</v>
      </c>
      <c r="C53" t="s">
        <v>154</v>
      </c>
      <c r="D53">
        <v>40.965299999999999</v>
      </c>
      <c r="E53">
        <v>-124.6631</v>
      </c>
      <c r="F53">
        <v>1000</v>
      </c>
      <c r="G53" t="str">
        <f t="shared" si="0"/>
        <v>20MW_generic</v>
      </c>
      <c r="H53">
        <f>[1]Helpers!$C$22</f>
        <v>832</v>
      </c>
      <c r="I53">
        <f>[1]Helpers!$G$12</f>
        <v>754.78300000000002</v>
      </c>
      <c r="J53">
        <f>[1]Helpers!$G$12</f>
        <v>754.78300000000002</v>
      </c>
      <c r="K53" t="s">
        <v>74</v>
      </c>
      <c r="L53">
        <v>2044</v>
      </c>
      <c r="M53">
        <f>L53-[1]Helpers!$B$3</f>
        <v>2043</v>
      </c>
      <c r="N53" t="str">
        <f>_xlfn.CONCAT([1]Helpers!$B$4,'Expanded-all-ports'!M53)</f>
        <v>05/01/2043</v>
      </c>
      <c r="O53" t="s">
        <v>75</v>
      </c>
      <c r="P53" t="s">
        <v>112</v>
      </c>
      <c r="Q53" t="s">
        <v>104</v>
      </c>
      <c r="R53" s="12"/>
    </row>
    <row r="54" spans="1:18" x14ac:dyDescent="0.2">
      <c r="A54" t="s">
        <v>71</v>
      </c>
      <c r="B54" t="s">
        <v>107</v>
      </c>
      <c r="C54" t="s">
        <v>154</v>
      </c>
      <c r="D54">
        <v>40.965299999999999</v>
      </c>
      <c r="E54">
        <v>-124.6631</v>
      </c>
      <c r="F54">
        <v>1000</v>
      </c>
      <c r="G54" t="str">
        <f t="shared" si="0"/>
        <v>20MW_generic</v>
      </c>
      <c r="H54">
        <f>[1]Helpers!$C$22</f>
        <v>832</v>
      </c>
      <c r="I54">
        <f>[1]Helpers!$G$12</f>
        <v>754.78300000000002</v>
      </c>
      <c r="J54">
        <f>[1]Helpers!$G$12</f>
        <v>754.78300000000002</v>
      </c>
      <c r="K54" t="s">
        <v>74</v>
      </c>
      <c r="L54">
        <v>2045</v>
      </c>
      <c r="M54">
        <f>L54-[1]Helpers!$B$3</f>
        <v>2044</v>
      </c>
      <c r="N54" t="str">
        <f>_xlfn.CONCAT([1]Helpers!$B$4,'Expanded-all-ports'!M54)</f>
        <v>05/01/2044</v>
      </c>
      <c r="O54" t="s">
        <v>75</v>
      </c>
      <c r="P54" t="s">
        <v>112</v>
      </c>
      <c r="Q54" t="s">
        <v>104</v>
      </c>
      <c r="R54" s="12"/>
    </row>
    <row r="55" spans="1:18" x14ac:dyDescent="0.2">
      <c r="A55" t="s">
        <v>72</v>
      </c>
      <c r="B55" t="s">
        <v>99</v>
      </c>
      <c r="C55" t="s">
        <v>152</v>
      </c>
      <c r="D55">
        <v>35.598999999999997</v>
      </c>
      <c r="E55">
        <v>-124.819</v>
      </c>
      <c r="F55">
        <v>1000</v>
      </c>
      <c r="G55" t="str">
        <f t="shared" si="0"/>
        <v>20MW_generic</v>
      </c>
      <c r="H55">
        <f>[1]Helpers!$B$22</f>
        <v>1013</v>
      </c>
      <c r="I55">
        <f>[1]Helpers!$G$13</f>
        <v>111.351</v>
      </c>
      <c r="J55">
        <f>[1]Helpers!$G$13</f>
        <v>111.351</v>
      </c>
      <c r="K55" t="s">
        <v>74</v>
      </c>
      <c r="L55">
        <v>2042</v>
      </c>
      <c r="M55">
        <f>L55-[1]Helpers!$B$3</f>
        <v>2041</v>
      </c>
      <c r="N55" t="str">
        <f>_xlfn.CONCAT([1]Helpers!$B$4,'Expanded-all-ports'!M55)</f>
        <v>05/01/2041</v>
      </c>
      <c r="O55" t="s">
        <v>75</v>
      </c>
      <c r="P55" t="s">
        <v>114</v>
      </c>
      <c r="Q55" t="s">
        <v>104</v>
      </c>
      <c r="R55" s="12"/>
    </row>
    <row r="56" spans="1:18" x14ac:dyDescent="0.2">
      <c r="A56" t="s">
        <v>73</v>
      </c>
      <c r="B56" t="s">
        <v>99</v>
      </c>
      <c r="C56" t="s">
        <v>152</v>
      </c>
      <c r="D56">
        <v>35.598999999999997</v>
      </c>
      <c r="E56">
        <v>-124.819</v>
      </c>
      <c r="F56">
        <v>1000</v>
      </c>
      <c r="G56" t="str">
        <f t="shared" si="0"/>
        <v>20MW_generic</v>
      </c>
      <c r="H56">
        <f>[1]Helpers!$B$22</f>
        <v>1013</v>
      </c>
      <c r="I56">
        <f>[1]Helpers!$G$13</f>
        <v>111.351</v>
      </c>
      <c r="J56">
        <f>[1]Helpers!$G$13</f>
        <v>111.351</v>
      </c>
      <c r="K56" t="s">
        <v>74</v>
      </c>
      <c r="L56">
        <v>2044</v>
      </c>
      <c r="M56">
        <f>L56-[1]Helpers!$B$3</f>
        <v>2043</v>
      </c>
      <c r="N56" t="str">
        <f>_xlfn.CONCAT([1]Helpers!$B$4,'Expanded-all-ports'!M56)</f>
        <v>05/01/2043</v>
      </c>
      <c r="O56" t="s">
        <v>75</v>
      </c>
      <c r="P56" t="s">
        <v>114</v>
      </c>
      <c r="Q56" t="s">
        <v>104</v>
      </c>
      <c r="R5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CE26-3DE6-DA4E-ADD0-DA93F4839E90}">
  <dimension ref="A2:O40"/>
  <sheetViews>
    <sheetView topLeftCell="A24" zoomScale="70" workbookViewId="0">
      <selection activeCell="A34" sqref="A34:D40"/>
    </sheetView>
  </sheetViews>
  <sheetFormatPr baseColWidth="10" defaultColWidth="10.6640625" defaultRowHeight="16" x14ac:dyDescent="0.2"/>
  <cols>
    <col min="1" max="1" width="24.6640625" customWidth="1"/>
    <col min="2" max="2" width="30" customWidth="1"/>
    <col min="3" max="3" width="24.33203125" customWidth="1"/>
    <col min="4" max="4" width="20.6640625" customWidth="1"/>
    <col min="5" max="5" width="24.1640625" customWidth="1"/>
    <col min="6" max="6" width="13.83203125" bestFit="1" customWidth="1"/>
    <col min="7" max="7" width="11.83203125" bestFit="1" customWidth="1"/>
    <col min="12" max="12" width="15.1640625" bestFit="1" customWidth="1"/>
    <col min="13" max="13" width="12.33203125" bestFit="1" customWidth="1"/>
    <col min="14" max="14" width="12.6640625" bestFit="1" customWidth="1"/>
  </cols>
  <sheetData>
    <row r="2" spans="1:15" x14ac:dyDescent="0.2">
      <c r="A2" s="1" t="s">
        <v>76</v>
      </c>
    </row>
    <row r="3" spans="1:15" x14ac:dyDescent="0.2">
      <c r="A3" t="s">
        <v>77</v>
      </c>
      <c r="B3">
        <v>1</v>
      </c>
      <c r="C3" t="s">
        <v>78</v>
      </c>
    </row>
    <row r="4" spans="1:15" x14ac:dyDescent="0.2">
      <c r="A4" t="s">
        <v>79</v>
      </c>
      <c r="B4" s="2" t="s">
        <v>80</v>
      </c>
    </row>
    <row r="5" spans="1:15" x14ac:dyDescent="0.2">
      <c r="A5" t="s">
        <v>81</v>
      </c>
      <c r="B5" t="s">
        <v>82</v>
      </c>
    </row>
    <row r="6" spans="1:15" x14ac:dyDescent="0.2">
      <c r="A6" t="s">
        <v>83</v>
      </c>
      <c r="B6" t="s">
        <v>84</v>
      </c>
    </row>
    <row r="8" spans="1:15" x14ac:dyDescent="0.2">
      <c r="A8" s="9" t="s">
        <v>100</v>
      </c>
      <c r="B8" s="3"/>
      <c r="C8" s="23" t="s">
        <v>85</v>
      </c>
      <c r="D8" s="24"/>
      <c r="E8" s="24"/>
      <c r="F8" s="24" t="s">
        <v>86</v>
      </c>
      <c r="G8" s="24"/>
      <c r="H8" s="24"/>
      <c r="I8" s="24" t="s">
        <v>87</v>
      </c>
      <c r="J8" s="24"/>
      <c r="K8" s="24"/>
      <c r="L8" s="24"/>
      <c r="M8" s="24"/>
      <c r="N8" s="24" t="s">
        <v>88</v>
      </c>
      <c r="O8" s="24"/>
    </row>
    <row r="9" spans="1:15" x14ac:dyDescent="0.2">
      <c r="A9" s="10"/>
      <c r="B9" s="6"/>
      <c r="C9" s="4" t="s">
        <v>13</v>
      </c>
      <c r="D9" s="5" t="s">
        <v>11</v>
      </c>
      <c r="E9" s="5" t="s">
        <v>10</v>
      </c>
      <c r="F9" s="5" t="s">
        <v>15</v>
      </c>
      <c r="G9" s="5" t="s">
        <v>17</v>
      </c>
      <c r="H9" s="5" t="s">
        <v>16</v>
      </c>
      <c r="I9" s="5" t="s">
        <v>89</v>
      </c>
      <c r="J9" s="5" t="s">
        <v>90</v>
      </c>
      <c r="K9" s="5" t="s">
        <v>91</v>
      </c>
      <c r="L9" s="5" t="s">
        <v>92</v>
      </c>
      <c r="M9" s="5" t="s">
        <v>93</v>
      </c>
      <c r="N9" s="5" t="s">
        <v>94</v>
      </c>
      <c r="O9" s="5" t="s">
        <v>95</v>
      </c>
    </row>
    <row r="10" spans="1:15" x14ac:dyDescent="0.2">
      <c r="A10" s="25" t="s">
        <v>101</v>
      </c>
      <c r="B10" s="5" t="s">
        <v>96</v>
      </c>
      <c r="C10" s="7">
        <v>50.051000000000002</v>
      </c>
      <c r="D10" s="5"/>
      <c r="E10" s="5"/>
      <c r="F10" s="5"/>
      <c r="G10" s="5"/>
      <c r="H10" s="7">
        <v>316.45999999999998</v>
      </c>
      <c r="I10" s="5"/>
      <c r="J10" s="5"/>
      <c r="K10" s="7">
        <v>127.839</v>
      </c>
      <c r="L10" s="5"/>
      <c r="M10" s="5"/>
      <c r="N10" s="5"/>
      <c r="O10" s="5"/>
    </row>
    <row r="11" spans="1:15" x14ac:dyDescent="0.2">
      <c r="A11" s="25"/>
      <c r="B11" s="5" t="s">
        <v>97</v>
      </c>
      <c r="C11" s="7">
        <v>148.40199999999999</v>
      </c>
      <c r="D11" s="5"/>
      <c r="E11" s="5"/>
      <c r="F11" s="5"/>
      <c r="G11" s="5"/>
      <c r="H11" s="7">
        <v>477.34100000000001</v>
      </c>
      <c r="I11" s="5"/>
      <c r="J11" s="5"/>
      <c r="K11" s="5"/>
      <c r="L11" s="7">
        <v>47.543999999999997</v>
      </c>
      <c r="M11" s="5"/>
      <c r="N11" s="5"/>
      <c r="O11" s="5"/>
    </row>
    <row r="12" spans="1:15" x14ac:dyDescent="0.2">
      <c r="A12" s="25"/>
      <c r="B12" s="5" t="s">
        <v>98</v>
      </c>
      <c r="C12" s="5"/>
      <c r="D12" s="7">
        <v>43.348999999999997</v>
      </c>
      <c r="E12" s="5"/>
      <c r="F12" s="5"/>
      <c r="G12" s="7">
        <v>754.78300000000002</v>
      </c>
      <c r="H12" s="5"/>
      <c r="I12" s="7">
        <v>95.644000000000005</v>
      </c>
      <c r="J12" s="5"/>
      <c r="K12" s="5"/>
      <c r="L12" s="5"/>
      <c r="M12" s="7">
        <v>444.04</v>
      </c>
      <c r="N12" s="5"/>
      <c r="O12" s="5"/>
    </row>
    <row r="13" spans="1:15" x14ac:dyDescent="0.2">
      <c r="A13" s="25"/>
      <c r="B13" s="5" t="s">
        <v>99</v>
      </c>
      <c r="C13" s="5"/>
      <c r="D13" s="7">
        <v>655.173</v>
      </c>
      <c r="E13" s="7">
        <v>432.75900000000001</v>
      </c>
      <c r="F13" s="5"/>
      <c r="G13" s="7">
        <v>111.351</v>
      </c>
      <c r="H13" s="5"/>
      <c r="I13" s="5"/>
      <c r="J13" s="7">
        <v>90.795000000000002</v>
      </c>
      <c r="K13" s="5"/>
      <c r="L13" s="5"/>
      <c r="M13" s="5"/>
      <c r="N13" s="7">
        <v>97.381</v>
      </c>
      <c r="O13" s="5"/>
    </row>
    <row r="14" spans="1:15" x14ac:dyDescent="0.2">
      <c r="A14" s="25"/>
      <c r="B14" s="8" t="s">
        <v>14</v>
      </c>
      <c r="C14" s="5"/>
      <c r="D14" s="5"/>
      <c r="E14" s="5"/>
      <c r="F14" s="7">
        <v>89.117000000000004</v>
      </c>
      <c r="G14" s="5"/>
      <c r="H14" s="5"/>
      <c r="I14" s="5"/>
      <c r="J14" s="5"/>
      <c r="K14" s="5"/>
      <c r="L14" s="5"/>
      <c r="M14" s="5"/>
      <c r="N14" s="5"/>
      <c r="O14" s="7">
        <v>109.724</v>
      </c>
    </row>
    <row r="16" spans="1:15" x14ac:dyDescent="0.2">
      <c r="B16" s="10"/>
    </row>
    <row r="17" spans="1:7" ht="51" x14ac:dyDescent="0.2">
      <c r="A17" s="13" t="s">
        <v>115</v>
      </c>
      <c r="B17" s="14" t="s">
        <v>116</v>
      </c>
      <c r="C17" s="14" t="s">
        <v>117</v>
      </c>
      <c r="D17" s="14" t="s">
        <v>118</v>
      </c>
      <c r="E17" s="14" t="s">
        <v>119</v>
      </c>
      <c r="F17" s="15" t="s">
        <v>14</v>
      </c>
    </row>
    <row r="18" spans="1:7" ht="34" x14ac:dyDescent="0.2">
      <c r="A18" s="16" t="s">
        <v>120</v>
      </c>
      <c r="B18" s="17" t="s">
        <v>121</v>
      </c>
      <c r="C18" s="17" t="s">
        <v>122</v>
      </c>
      <c r="D18" s="17" t="s">
        <v>123</v>
      </c>
      <c r="E18" s="17" t="s">
        <v>124</v>
      </c>
      <c r="F18" s="17"/>
    </row>
    <row r="19" spans="1:7" ht="34" x14ac:dyDescent="0.2">
      <c r="A19" s="16" t="s">
        <v>125</v>
      </c>
      <c r="B19" s="18" t="s">
        <v>126</v>
      </c>
      <c r="C19" s="18" t="s">
        <v>127</v>
      </c>
      <c r="D19" s="18" t="s">
        <v>128</v>
      </c>
      <c r="E19" s="18" t="s">
        <v>129</v>
      </c>
      <c r="F19" s="17" t="s">
        <v>130</v>
      </c>
    </row>
    <row r="20" spans="1:7" ht="51" x14ac:dyDescent="0.2">
      <c r="A20" s="16" t="s">
        <v>131</v>
      </c>
      <c r="B20" s="18" t="s">
        <v>132</v>
      </c>
      <c r="C20" s="18" t="s">
        <v>133</v>
      </c>
      <c r="D20" s="18" t="s">
        <v>134</v>
      </c>
      <c r="E20" s="17" t="s">
        <v>135</v>
      </c>
      <c r="F20" s="17" t="s">
        <v>136</v>
      </c>
    </row>
    <row r="21" spans="1:7" x14ac:dyDescent="0.2">
      <c r="A21" s="13" t="s">
        <v>137</v>
      </c>
      <c r="B21" s="17"/>
      <c r="C21" s="17">
        <v>43.348999999999997</v>
      </c>
      <c r="D21" s="17"/>
      <c r="E21" s="17"/>
      <c r="F21" s="17">
        <v>89.117000000000004</v>
      </c>
    </row>
    <row r="22" spans="1:7" ht="34" x14ac:dyDescent="0.2">
      <c r="A22" s="16" t="s">
        <v>138</v>
      </c>
      <c r="B22" s="17">
        <v>1013</v>
      </c>
      <c r="C22" s="17">
        <v>832</v>
      </c>
      <c r="D22" s="17">
        <v>601.70000000000005</v>
      </c>
      <c r="E22" s="17">
        <v>594.70000000000005</v>
      </c>
      <c r="F22" s="18">
        <v>913</v>
      </c>
    </row>
    <row r="25" spans="1:7" x14ac:dyDescent="0.2">
      <c r="A25" t="s">
        <v>144</v>
      </c>
    </row>
    <row r="26" spans="1:7" x14ac:dyDescent="0.2">
      <c r="A26" s="13" t="s">
        <v>139</v>
      </c>
      <c r="B26" s="13" t="s">
        <v>11</v>
      </c>
      <c r="C26" s="13" t="s">
        <v>13</v>
      </c>
      <c r="D26" s="13" t="s">
        <v>113</v>
      </c>
      <c r="E26" s="13" t="s">
        <v>10</v>
      </c>
      <c r="F26" s="13" t="s">
        <v>15</v>
      </c>
      <c r="G26" s="13" t="s">
        <v>16</v>
      </c>
    </row>
    <row r="27" spans="1:7" x14ac:dyDescent="0.2">
      <c r="A27" s="13" t="s">
        <v>140</v>
      </c>
      <c r="B27" s="19"/>
      <c r="C27" s="19"/>
      <c r="D27" s="13"/>
      <c r="E27" s="13"/>
      <c r="F27" s="13"/>
      <c r="G27" s="13"/>
    </row>
    <row r="28" spans="1:7" x14ac:dyDescent="0.2">
      <c r="A28" s="13" t="s">
        <v>141</v>
      </c>
      <c r="B28" s="19"/>
      <c r="C28" s="19"/>
      <c r="D28" s="13"/>
      <c r="E28" s="19"/>
      <c r="F28" s="13"/>
      <c r="G28" s="13"/>
    </row>
    <row r="29" spans="1:7" x14ac:dyDescent="0.2">
      <c r="A29" s="13" t="s">
        <v>142</v>
      </c>
      <c r="B29" s="19"/>
      <c r="C29" s="19"/>
      <c r="D29" s="19"/>
      <c r="E29" s="13"/>
      <c r="F29" s="13"/>
      <c r="G29" s="13"/>
    </row>
    <row r="30" spans="1:7" x14ac:dyDescent="0.2">
      <c r="A30" s="13" t="s">
        <v>143</v>
      </c>
      <c r="B30" s="19"/>
      <c r="C30" s="19"/>
      <c r="D30" s="19"/>
      <c r="E30" s="19"/>
      <c r="F30" s="19"/>
      <c r="G30" s="19"/>
    </row>
    <row r="33" spans="1:4" x14ac:dyDescent="0.2">
      <c r="A33" t="s">
        <v>145</v>
      </c>
    </row>
    <row r="34" spans="1:4" x14ac:dyDescent="0.2">
      <c r="B34" t="s">
        <v>147</v>
      </c>
    </row>
    <row r="35" spans="1:4" x14ac:dyDescent="0.2">
      <c r="A35" t="s">
        <v>146</v>
      </c>
      <c r="B35" t="s">
        <v>148</v>
      </c>
      <c r="C35" t="s">
        <v>149</v>
      </c>
      <c r="D35" t="s">
        <v>150</v>
      </c>
    </row>
    <row r="36" spans="1:4" x14ac:dyDescent="0.2">
      <c r="A36" t="s">
        <v>11</v>
      </c>
      <c r="B36">
        <v>2028</v>
      </c>
      <c r="C36">
        <v>2030</v>
      </c>
    </row>
    <row r="37" spans="1:4" x14ac:dyDescent="0.2">
      <c r="A37" t="s">
        <v>10</v>
      </c>
      <c r="B37">
        <v>2032</v>
      </c>
      <c r="C37">
        <v>2034</v>
      </c>
    </row>
    <row r="38" spans="1:4" x14ac:dyDescent="0.2">
      <c r="A38" t="s">
        <v>75</v>
      </c>
      <c r="B38">
        <v>2037</v>
      </c>
    </row>
    <row r="39" spans="1:4" x14ac:dyDescent="0.2">
      <c r="A39" t="s">
        <v>13</v>
      </c>
      <c r="B39">
        <v>2031</v>
      </c>
      <c r="C39">
        <v>2038</v>
      </c>
    </row>
    <row r="40" spans="1:4" x14ac:dyDescent="0.2">
      <c r="A40" t="s">
        <v>15</v>
      </c>
      <c r="B40">
        <v>2039</v>
      </c>
    </row>
  </sheetData>
  <mergeCells count="5">
    <mergeCell ref="C8:E8"/>
    <mergeCell ref="F8:H8"/>
    <mergeCell ref="I8:M8"/>
    <mergeCell ref="N8:O8"/>
    <mergeCell ref="A10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0B258EEF50240929BB9F36779FA67" ma:contentTypeVersion="4" ma:contentTypeDescription="Create a new document." ma:contentTypeScope="" ma:versionID="12d51bf3efa933eaa519000c321f81ab">
  <xsd:schema xmlns:xsd="http://www.w3.org/2001/XMLSchema" xmlns:xs="http://www.w3.org/2001/XMLSchema" xmlns:p="http://schemas.microsoft.com/office/2006/metadata/properties" xmlns:ns2="e15d5529-bdaf-4d9d-a53f-a8864ec66478" xmlns:ns3="d3fc4b62-afde-4d0a-b311-d84c0759faf2" targetNamespace="http://schemas.microsoft.com/office/2006/metadata/properties" ma:root="true" ma:fieldsID="20035b3b5f1dea572bd5bfdac2fbef1b" ns2:_="" ns3:_="">
    <xsd:import namespace="e15d5529-bdaf-4d9d-a53f-a8864ec66478"/>
    <xsd:import namespace="d3fc4b62-afde-4d0a-b311-d84c0759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d5529-bdaf-4d9d-a53f-a8864ec66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c4b62-afde-4d0a-b311-d84c0759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E3D272-C267-4A9B-B8D3-2A1FB2B4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d5529-bdaf-4d9d-a53f-a8864ec66478"/>
    <ds:schemaRef ds:uri="d3fc4b62-afde-4d0a-b311-d84c0759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22C20D-CA65-438C-8987-CA60D6F5CF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F67551D-9961-4E6F-8787-417C33DFD7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Baseline-limited-ports</vt:lpstr>
      <vt:lpstr>Baseline-South-CA</vt:lpstr>
      <vt:lpstr>Baseline-Central-CA</vt:lpstr>
      <vt:lpstr>Expanded-all-ports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2023-02-14T19:23:18Z</dcterms:created>
  <dcterms:modified xsi:type="dcterms:W3CDTF">2023-03-05T05:59:53Z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0x010100F8B0B258EEF50240929BB9F36779FA67</vt:lpwstr>
  </property>
</Properties>
</file>