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nd\Documents\NREL\CE4PV\"/>
    </mc:Choice>
  </mc:AlternateContent>
  <xr:revisionPtr revIDLastSave="0" documentId="13_ncr:1_{8D155141-5F43-48C2-BAFB-13703DA7A6FC}" xr6:coauthVersionLast="45" xr6:coauthVersionMax="45" xr10:uidLastSave="{00000000-0000-0000-0000-000000000000}"/>
  <bookViews>
    <workbookView xWindow="1140" yWindow="1140" windowWidth="21600" windowHeight="11040" xr2:uid="{FFB4C077-1C71-4E42-8327-656C3ABB9F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" l="1"/>
  <c r="AC4" i="1"/>
  <c r="AB4" i="1"/>
  <c r="AD4" i="1"/>
  <c r="AE4" i="1" s="1"/>
  <c r="AE3" i="1"/>
  <c r="AD3" i="1"/>
  <c r="M31" i="1"/>
  <c r="K33" i="1"/>
  <c r="M33" i="1" s="1"/>
  <c r="J24" i="1"/>
  <c r="L24" i="1" s="1"/>
  <c r="K24" i="1"/>
  <c r="M24" i="1" s="1"/>
  <c r="J25" i="1"/>
  <c r="L25" i="1" s="1"/>
  <c r="K25" i="1"/>
  <c r="M25" i="1" s="1"/>
  <c r="J26" i="1"/>
  <c r="L26" i="1" s="1"/>
  <c r="K26" i="1"/>
  <c r="M26" i="1" s="1"/>
  <c r="J27" i="1"/>
  <c r="L27" i="1" s="1"/>
  <c r="K27" i="1"/>
  <c r="M27" i="1" s="1"/>
  <c r="J28" i="1"/>
  <c r="K28" i="1"/>
  <c r="L28" i="1"/>
  <c r="M28" i="1"/>
  <c r="J29" i="1"/>
  <c r="L29" i="1" s="1"/>
  <c r="K29" i="1"/>
  <c r="M29" i="1" s="1"/>
  <c r="J30" i="1"/>
  <c r="L30" i="1" s="1"/>
  <c r="K30" i="1"/>
  <c r="M30" i="1" s="1"/>
  <c r="K31" i="1"/>
  <c r="J31" i="1"/>
  <c r="L31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25" i="1"/>
  <c r="I25" i="1" s="1"/>
  <c r="H24" i="1"/>
  <c r="I24" i="1" s="1"/>
  <c r="B23" i="1"/>
  <c r="B21" i="1"/>
  <c r="B19" i="1"/>
  <c r="B6" i="1"/>
  <c r="B7" i="1"/>
  <c r="B8" i="1"/>
  <c r="B9" i="1"/>
  <c r="E9" i="1" s="1"/>
  <c r="B10" i="1"/>
  <c r="B11" i="1"/>
  <c r="B12" i="1"/>
  <c r="B13" i="1"/>
  <c r="B14" i="1"/>
  <c r="B15" i="1"/>
  <c r="B16" i="1"/>
  <c r="B17" i="1"/>
  <c r="E17" i="1" s="1"/>
  <c r="B5" i="1"/>
  <c r="L32" i="1" l="1"/>
  <c r="N26" i="1" s="1"/>
  <c r="M32" i="1"/>
  <c r="O29" i="1" s="1"/>
  <c r="N27" i="1" l="1"/>
  <c r="N29" i="1"/>
  <c r="N25" i="1"/>
  <c r="N28" i="1"/>
  <c r="N24" i="1"/>
  <c r="N31" i="1"/>
  <c r="N30" i="1"/>
  <c r="O25" i="1"/>
  <c r="O26" i="1"/>
  <c r="O28" i="1"/>
  <c r="O33" i="1"/>
  <c r="O27" i="1"/>
  <c r="O31" i="1"/>
  <c r="O24" i="1"/>
  <c r="O30" i="1"/>
</calcChain>
</file>

<file path=xl/sharedStrings.xml><?xml version="1.0" encoding="utf-8"?>
<sst xmlns="http://schemas.openxmlformats.org/spreadsheetml/2006/main" count="55" uniqueCount="37">
  <si>
    <t>Kerf losses &amp; Total Thickness Variation</t>
  </si>
  <si>
    <t>kerf loss (micron)</t>
  </si>
  <si>
    <t>Other</t>
  </si>
  <si>
    <t>slurry wire</t>
  </si>
  <si>
    <t>diamond wire</t>
  </si>
  <si>
    <t>Source</t>
  </si>
  <si>
    <t>Notes</t>
  </si>
  <si>
    <t>50% loss</t>
  </si>
  <si>
    <t>Year</t>
  </si>
  <si>
    <t>Wafer thickness (microns)</t>
  </si>
  <si>
    <t>Undesignated</t>
  </si>
  <si>
    <t>mc-Si, diamond wire</t>
  </si>
  <si>
    <t>Mono-Si, diamond wire</t>
  </si>
  <si>
    <t>mc-Si, slurry</t>
  </si>
  <si>
    <t>mono-Si, slurry</t>
  </si>
  <si>
    <t>ITRPV 2019, Fig. 5</t>
  </si>
  <si>
    <t>Polysilicon utilization per wafer</t>
  </si>
  <si>
    <t>grams/wafer</t>
  </si>
  <si>
    <t>includes wafer thickness, kerf loss, crucible size, from squaring to cropping</t>
  </si>
  <si>
    <t>ITRPV 2018, Fig. 7</t>
  </si>
  <si>
    <t>cell = 156 mm^2</t>
  </si>
  <si>
    <t>cell = 156.75 mm^2</t>
  </si>
  <si>
    <t>ITRPV 2020, Fig. 4</t>
  </si>
  <si>
    <t>cell = 158.75 mm^2</t>
  </si>
  <si>
    <t>CALCULATION</t>
  </si>
  <si>
    <t>% mfg eff</t>
  </si>
  <si>
    <t>g/wafer</t>
  </si>
  <si>
    <t>mfg eff</t>
  </si>
  <si>
    <t>slurry</t>
  </si>
  <si>
    <t>diamond</t>
  </si>
  <si>
    <t>g extra for crucible and squaring</t>
  </si>
  <si>
    <t>g/wafer, incl. non-kerf loss</t>
  </si>
  <si>
    <t>*assumes 10g/wafer</t>
  </si>
  <si>
    <t>AVG, only includes kerf</t>
  </si>
  <si>
    <t>Si_gpercell</t>
  </si>
  <si>
    <t>cm cell side</t>
  </si>
  <si>
    <t>cm^2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</si>
</sst>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2" xfId="0" applyFill="1" applyBorder="1"/>
    <xf numFmtId="2" fontId="0" fillId="2" borderId="2" xfId="0" applyNumberFormat="1" applyFill="1" applyBorder="1"/>
    <xf numFmtId="2" fontId="1" fillId="2" borderId="2" xfId="0" applyNumberFormat="1" applyFont="1" applyFill="1" applyBorder="1"/>
    <xf numFmtId="2" fontId="3" fillId="2" borderId="2" xfId="0" applyNumberFormat="1" applyFont="1" applyFill="1" applyBorder="1"/>
    <xf numFmtId="0" fontId="3" fillId="0" borderId="0" xfId="0" applyFont="1"/>
    <xf numFmtId="2" fontId="1" fillId="3" borderId="2" xfId="0" applyNumberFormat="1" applyFont="1" applyFill="1" applyBorder="1"/>
    <xf numFmtId="2" fontId="0" fillId="3" borderId="2" xfId="0" applyNumberFormat="1" applyFill="1" applyBorder="1"/>
    <xf numFmtId="0" fontId="1" fillId="2" borderId="2" xfId="0" applyFont="1" applyFill="1" applyBorder="1"/>
    <xf numFmtId="2" fontId="4" fillId="2" borderId="2" xfId="0" applyNumberFormat="1" applyFont="1" applyFill="1" applyBorder="1"/>
    <xf numFmtId="0" fontId="0" fillId="3" borderId="2" xfId="0" applyFill="1" applyBorder="1"/>
    <xf numFmtId="2" fontId="3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23EC1-FE23-4789-843A-B1965AD73125}">
  <dimension ref="A1:AE64"/>
  <sheetViews>
    <sheetView tabSelected="1" topLeftCell="U1" workbookViewId="0">
      <selection activeCell="AB4" sqref="AB4"/>
    </sheetView>
  </sheetViews>
  <sheetFormatPr defaultColWidth="8.7109375" defaultRowHeight="15"/>
  <cols>
    <col min="2" max="2" width="24.42578125" bestFit="1" customWidth="1"/>
    <col min="3" max="3" width="4.7109375" customWidth="1"/>
    <col min="4" max="4" width="3.7109375" customWidth="1"/>
    <col min="5" max="5" width="18.140625" customWidth="1"/>
    <col min="7" max="7" width="15.28515625" customWidth="1"/>
    <col min="8" max="8" width="13.42578125" style="4" bestFit="1" customWidth="1"/>
    <col min="9" max="9" width="8" style="4" bestFit="1" customWidth="1"/>
    <col min="10" max="10" width="7.42578125" style="4" bestFit="1" customWidth="1"/>
    <col min="11" max="11" width="8.85546875" style="4" bestFit="1" customWidth="1"/>
    <col min="12" max="12" width="8" style="4" bestFit="1" customWidth="1"/>
    <col min="13" max="13" width="8.85546875" style="4" bestFit="1" customWidth="1"/>
    <col min="14" max="14" width="9" style="13" customWidth="1"/>
    <col min="15" max="15" width="10" style="13" customWidth="1"/>
    <col min="16" max="16" width="4.140625" customWidth="1"/>
    <col min="17" max="17" width="11" customWidth="1"/>
    <col min="18" max="20" width="4.140625" customWidth="1"/>
    <col min="21" max="21" width="19.42578125" customWidth="1"/>
    <col min="22" max="22" width="22.5703125" customWidth="1"/>
    <col min="23" max="23" width="11.85546875" bestFit="1" customWidth="1"/>
    <col min="24" max="24" width="14.5703125" bestFit="1" customWidth="1"/>
  </cols>
  <sheetData>
    <row r="1" spans="1:31">
      <c r="A1" t="s">
        <v>8</v>
      </c>
      <c r="B1" t="s">
        <v>9</v>
      </c>
      <c r="E1" t="s">
        <v>0</v>
      </c>
      <c r="H1" s="11" t="s">
        <v>24</v>
      </c>
      <c r="I1" s="11" t="s">
        <v>32</v>
      </c>
      <c r="L1" s="11" t="s">
        <v>32</v>
      </c>
      <c r="Q1" t="s">
        <v>34</v>
      </c>
      <c r="U1" t="s">
        <v>16</v>
      </c>
    </row>
    <row r="2" spans="1:31">
      <c r="E2" t="s">
        <v>1</v>
      </c>
      <c r="G2" t="s">
        <v>2</v>
      </c>
      <c r="H2" s="4" t="s">
        <v>33</v>
      </c>
      <c r="J2" s="5" t="s">
        <v>28</v>
      </c>
      <c r="K2" s="5" t="s">
        <v>29</v>
      </c>
      <c r="L2" s="5" t="s">
        <v>28</v>
      </c>
      <c r="M2" s="5" t="s">
        <v>29</v>
      </c>
      <c r="N2" s="10" t="s">
        <v>28</v>
      </c>
      <c r="O2" s="10" t="s">
        <v>29</v>
      </c>
      <c r="U2" s="2" t="s">
        <v>17</v>
      </c>
      <c r="V2" t="s">
        <v>18</v>
      </c>
      <c r="AE2">
        <v>2.3290000000000002</v>
      </c>
    </row>
    <row r="3" spans="1:31">
      <c r="A3" t="s">
        <v>8</v>
      </c>
      <c r="B3" t="s">
        <v>10</v>
      </c>
      <c r="C3" s="3"/>
      <c r="E3" t="s">
        <v>3</v>
      </c>
      <c r="F3" t="s">
        <v>4</v>
      </c>
      <c r="H3" s="4" t="s">
        <v>25</v>
      </c>
      <c r="I3" s="4" t="s">
        <v>26</v>
      </c>
      <c r="J3" s="5" t="s">
        <v>27</v>
      </c>
      <c r="K3" s="5"/>
      <c r="L3" s="5" t="s">
        <v>26</v>
      </c>
      <c r="M3" s="5"/>
      <c r="N3" s="9" t="s">
        <v>31</v>
      </c>
      <c r="O3" s="9"/>
      <c r="U3" t="s">
        <v>11</v>
      </c>
      <c r="V3" t="s">
        <v>12</v>
      </c>
      <c r="W3" t="s">
        <v>13</v>
      </c>
      <c r="X3" t="s">
        <v>14</v>
      </c>
      <c r="Y3" t="s">
        <v>5</v>
      </c>
      <c r="Z3" t="s">
        <v>6</v>
      </c>
      <c r="AB3">
        <v>156</v>
      </c>
      <c r="AC3">
        <f>AB3^2</f>
        <v>24336</v>
      </c>
      <c r="AD3">
        <f>0.0364*2.4336</f>
        <v>8.8583040000000016E-2</v>
      </c>
      <c r="AE3">
        <f>AD3*AE2</f>
        <v>0.20630990016000006</v>
      </c>
    </row>
    <row r="4" spans="1:31">
      <c r="A4">
        <v>1990</v>
      </c>
      <c r="B4">
        <v>400</v>
      </c>
      <c r="C4" s="3">
        <v>0.04</v>
      </c>
      <c r="AB4">
        <f>156/10</f>
        <v>15.6</v>
      </c>
      <c r="AC4">
        <f>AB4^2</f>
        <v>243.35999999999999</v>
      </c>
      <c r="AD4">
        <f>0.018*AB4^2</f>
        <v>4.3804799999999995</v>
      </c>
      <c r="AE4">
        <f>AD4*AE2</f>
        <v>10.20213792</v>
      </c>
    </row>
    <row r="5" spans="1:31">
      <c r="A5">
        <v>1991</v>
      </c>
      <c r="B5">
        <f>C5*10000</f>
        <v>392.86</v>
      </c>
      <c r="C5" s="3">
        <v>3.9286000000000001E-2</v>
      </c>
      <c r="AB5" t="s">
        <v>35</v>
      </c>
      <c r="AC5" t="s">
        <v>36</v>
      </c>
    </row>
    <row r="6" spans="1:31">
      <c r="A6">
        <v>1992</v>
      </c>
      <c r="B6">
        <f t="shared" ref="B6:B23" si="0">C6*10000</f>
        <v>385.71000000000004</v>
      </c>
      <c r="C6" s="3">
        <v>3.8571000000000001E-2</v>
      </c>
    </row>
    <row r="7" spans="1:31">
      <c r="A7">
        <v>1993</v>
      </c>
      <c r="B7">
        <f t="shared" si="0"/>
        <v>378.57</v>
      </c>
      <c r="C7" s="3">
        <v>3.7857000000000002E-2</v>
      </c>
    </row>
    <row r="8" spans="1:31">
      <c r="A8">
        <v>1994</v>
      </c>
      <c r="B8">
        <f t="shared" si="0"/>
        <v>371.43</v>
      </c>
      <c r="C8" s="3">
        <v>3.7143000000000002E-2</v>
      </c>
    </row>
    <row r="9" spans="1:31">
      <c r="A9">
        <v>1995</v>
      </c>
      <c r="B9">
        <f t="shared" si="0"/>
        <v>364.29</v>
      </c>
      <c r="C9" s="3">
        <v>3.6429000000000003E-2</v>
      </c>
      <c r="E9">
        <f>0.5*B9</f>
        <v>182.14500000000001</v>
      </c>
      <c r="G9" t="s">
        <v>7</v>
      </c>
      <c r="Q9">
        <v>0.20647199999999999</v>
      </c>
    </row>
    <row r="10" spans="1:31">
      <c r="A10">
        <v>1996</v>
      </c>
      <c r="B10">
        <f t="shared" si="0"/>
        <v>357.14000000000004</v>
      </c>
      <c r="C10" s="3">
        <v>3.5714000000000003E-2</v>
      </c>
      <c r="Q10">
        <v>0.20242299999999999</v>
      </c>
    </row>
    <row r="11" spans="1:31">
      <c r="A11">
        <v>1997</v>
      </c>
      <c r="B11">
        <f t="shared" si="0"/>
        <v>350.00000000000006</v>
      </c>
      <c r="C11" s="3">
        <v>3.5000000000000003E-2</v>
      </c>
      <c r="Q11">
        <v>0.198375</v>
      </c>
    </row>
    <row r="12" spans="1:31">
      <c r="A12">
        <v>1998</v>
      </c>
      <c r="B12">
        <f t="shared" si="0"/>
        <v>342.85999999999996</v>
      </c>
      <c r="C12" s="3">
        <v>3.4285999999999997E-2</v>
      </c>
      <c r="Q12">
        <v>0.194326</v>
      </c>
    </row>
    <row r="13" spans="1:31">
      <c r="A13">
        <v>1999</v>
      </c>
      <c r="B13">
        <f t="shared" si="0"/>
        <v>335.71</v>
      </c>
      <c r="C13" s="3">
        <v>3.3570999999999997E-2</v>
      </c>
      <c r="Q13">
        <v>0.190278</v>
      </c>
    </row>
    <row r="14" spans="1:31">
      <c r="A14">
        <v>2000</v>
      </c>
      <c r="B14">
        <f t="shared" si="0"/>
        <v>328.57</v>
      </c>
      <c r="C14" s="3">
        <v>3.2856999999999997E-2</v>
      </c>
      <c r="Q14">
        <v>0.18623000000000001</v>
      </c>
    </row>
    <row r="15" spans="1:31">
      <c r="A15">
        <v>2001</v>
      </c>
      <c r="B15">
        <f t="shared" si="0"/>
        <v>321.43</v>
      </c>
      <c r="C15" s="3">
        <v>3.2142999999999998E-2</v>
      </c>
      <c r="Q15">
        <v>0.18218100000000001</v>
      </c>
    </row>
    <row r="16" spans="1:31">
      <c r="A16">
        <v>2002</v>
      </c>
      <c r="B16">
        <f t="shared" si="0"/>
        <v>314.28999999999996</v>
      </c>
      <c r="C16" s="3">
        <v>3.1428999999999999E-2</v>
      </c>
      <c r="Q16">
        <v>0.17813300000000001</v>
      </c>
    </row>
    <row r="17" spans="1:26">
      <c r="A17">
        <v>2003</v>
      </c>
      <c r="B17">
        <f t="shared" si="0"/>
        <v>307.14000000000004</v>
      </c>
      <c r="C17" s="3">
        <v>3.0714000000000002E-2</v>
      </c>
      <c r="E17">
        <f>0.5*B17</f>
        <v>153.57000000000002</v>
      </c>
      <c r="G17" t="s">
        <v>7</v>
      </c>
      <c r="Q17">
        <v>0.17408399999999999</v>
      </c>
    </row>
    <row r="18" spans="1:26">
      <c r="A18">
        <v>2004</v>
      </c>
      <c r="B18">
        <v>300</v>
      </c>
      <c r="C18" s="3">
        <v>0.03</v>
      </c>
      <c r="Q18">
        <v>0.17003599999999999</v>
      </c>
    </row>
    <row r="19" spans="1:26">
      <c r="A19">
        <v>2005</v>
      </c>
      <c r="B19">
        <f t="shared" si="0"/>
        <v>250</v>
      </c>
      <c r="C19" s="3">
        <v>2.5000000000000001E-2</v>
      </c>
      <c r="Q19">
        <v>0.14169599999999999</v>
      </c>
    </row>
    <row r="20" spans="1:26">
      <c r="A20">
        <v>2006</v>
      </c>
      <c r="B20">
        <v>200</v>
      </c>
      <c r="C20" s="3">
        <v>0.02</v>
      </c>
      <c r="Q20">
        <v>0.113357</v>
      </c>
    </row>
    <row r="21" spans="1:26">
      <c r="A21">
        <v>2007</v>
      </c>
      <c r="B21">
        <f t="shared" si="0"/>
        <v>190</v>
      </c>
      <c r="C21" s="3">
        <v>1.9E-2</v>
      </c>
      <c r="Q21">
        <v>0.10768900000000001</v>
      </c>
    </row>
    <row r="22" spans="1:26">
      <c r="A22">
        <v>2008</v>
      </c>
      <c r="B22">
        <v>180</v>
      </c>
      <c r="C22" s="3">
        <v>1.7999999999999999E-2</v>
      </c>
      <c r="Q22">
        <v>0.102021</v>
      </c>
    </row>
    <row r="23" spans="1:26">
      <c r="A23">
        <v>2009</v>
      </c>
      <c r="B23">
        <f t="shared" si="0"/>
        <v>180</v>
      </c>
      <c r="C23" s="3">
        <v>1.7999999999999999E-2</v>
      </c>
      <c r="Q23">
        <v>0.102021</v>
      </c>
    </row>
    <row r="24" spans="1:26">
      <c r="A24">
        <v>2010</v>
      </c>
      <c r="B24">
        <v>180</v>
      </c>
      <c r="C24" s="3">
        <v>1.7999999999999999E-2</v>
      </c>
      <c r="E24">
        <v>155</v>
      </c>
      <c r="H24" s="12">
        <f>(B24+E24)/B24*100</f>
        <v>186.11111111111111</v>
      </c>
      <c r="I24" s="12">
        <f>10*H24/100</f>
        <v>18.611111111111111</v>
      </c>
      <c r="J24" s="5">
        <f t="shared" ref="J24:J30" si="1">($B24+E24)/$B24*100</f>
        <v>186.11111111111111</v>
      </c>
      <c r="K24" s="5">
        <f t="shared" ref="K24:K30" si="2">($B24+F24)/$B24*100</f>
        <v>100</v>
      </c>
      <c r="L24" s="6">
        <f t="shared" ref="L24:L30" si="3">10*J24/100</f>
        <v>18.611111111111111</v>
      </c>
      <c r="M24" s="6">
        <f t="shared" ref="M24:M30" si="4">10*K24/100</f>
        <v>10</v>
      </c>
      <c r="N24" s="9">
        <f>L24+$L$32</f>
        <v>20.791666666666668</v>
      </c>
      <c r="O24" s="9">
        <f>M24+$M$32</f>
        <v>11.50277777777778</v>
      </c>
      <c r="Q24">
        <v>0.102021</v>
      </c>
    </row>
    <row r="25" spans="1:26">
      <c r="A25">
        <v>2011</v>
      </c>
      <c r="B25">
        <v>180</v>
      </c>
      <c r="C25" s="3">
        <v>1.7999999999999999E-2</v>
      </c>
      <c r="E25">
        <v>152</v>
      </c>
      <c r="F25">
        <v>148</v>
      </c>
      <c r="H25" s="12">
        <f>(AVERAGE(E25:F25)+B25)/B25*100</f>
        <v>183.33333333333331</v>
      </c>
      <c r="I25" s="12">
        <f t="shared" ref="I25:I31" si="5">10*H25/100</f>
        <v>18.333333333333329</v>
      </c>
      <c r="J25" s="5">
        <f t="shared" si="1"/>
        <v>184.44444444444446</v>
      </c>
      <c r="K25" s="5">
        <f t="shared" si="2"/>
        <v>182.22222222222223</v>
      </c>
      <c r="L25" s="6">
        <f t="shared" si="3"/>
        <v>18.444444444444446</v>
      </c>
      <c r="M25" s="6">
        <f t="shared" si="4"/>
        <v>18.222222222222221</v>
      </c>
      <c r="N25" s="9">
        <f t="shared" ref="N25:N30" si="6">L25+$L$32</f>
        <v>20.625000000000004</v>
      </c>
      <c r="O25" s="9">
        <f t="shared" ref="O25:O31" si="7">M25+$M$32</f>
        <v>19.725000000000001</v>
      </c>
      <c r="Q25">
        <v>0.102021</v>
      </c>
    </row>
    <row r="26" spans="1:26">
      <c r="A26">
        <v>2012</v>
      </c>
      <c r="B26">
        <v>180</v>
      </c>
      <c r="C26" s="3">
        <v>1.7999999999999999E-2</v>
      </c>
      <c r="E26">
        <v>160</v>
      </c>
      <c r="F26">
        <v>155</v>
      </c>
      <c r="H26" s="12">
        <f t="shared" ref="H26:H31" si="8">(AVERAGE(E26:F26)+B26)/B26*100</f>
        <v>187.5</v>
      </c>
      <c r="I26" s="12">
        <f t="shared" si="5"/>
        <v>18.75</v>
      </c>
      <c r="J26" s="5">
        <f t="shared" si="1"/>
        <v>188.88888888888889</v>
      </c>
      <c r="K26" s="5">
        <f t="shared" si="2"/>
        <v>186.11111111111111</v>
      </c>
      <c r="L26" s="6">
        <f t="shared" si="3"/>
        <v>18.888888888888889</v>
      </c>
      <c r="M26" s="6">
        <f t="shared" si="4"/>
        <v>18.611111111111111</v>
      </c>
      <c r="N26" s="9">
        <f t="shared" si="6"/>
        <v>21.069444444444446</v>
      </c>
      <c r="O26" s="9">
        <f t="shared" si="7"/>
        <v>20.113888888888891</v>
      </c>
      <c r="Q26">
        <v>0.102021</v>
      </c>
    </row>
    <row r="27" spans="1:26">
      <c r="A27">
        <v>2013</v>
      </c>
      <c r="B27">
        <v>180</v>
      </c>
      <c r="C27" s="3">
        <v>1.7999999999999999E-2</v>
      </c>
      <c r="E27">
        <v>150</v>
      </c>
      <c r="F27">
        <v>138</v>
      </c>
      <c r="H27" s="12">
        <f t="shared" si="8"/>
        <v>180</v>
      </c>
      <c r="I27" s="12">
        <f t="shared" si="5"/>
        <v>18</v>
      </c>
      <c r="J27" s="5">
        <f t="shared" si="1"/>
        <v>183.33333333333331</v>
      </c>
      <c r="K27" s="5">
        <f t="shared" si="2"/>
        <v>176.66666666666666</v>
      </c>
      <c r="L27" s="6">
        <f t="shared" si="3"/>
        <v>18.333333333333329</v>
      </c>
      <c r="M27" s="6">
        <f t="shared" si="4"/>
        <v>17.666666666666664</v>
      </c>
      <c r="N27" s="9">
        <f t="shared" si="6"/>
        <v>20.513888888888886</v>
      </c>
      <c r="O27" s="9">
        <f t="shared" si="7"/>
        <v>19.169444444444444</v>
      </c>
      <c r="Q27">
        <v>0.102021</v>
      </c>
    </row>
    <row r="28" spans="1:26">
      <c r="A28">
        <v>2014</v>
      </c>
      <c r="B28">
        <v>180</v>
      </c>
      <c r="C28" s="3">
        <v>1.7999999999999999E-2</v>
      </c>
      <c r="E28">
        <v>150</v>
      </c>
      <c r="F28">
        <v>130</v>
      </c>
      <c r="H28" s="12">
        <f t="shared" si="8"/>
        <v>177.77777777777777</v>
      </c>
      <c r="I28" s="12">
        <f t="shared" si="5"/>
        <v>17.777777777777779</v>
      </c>
      <c r="J28" s="5">
        <f t="shared" si="1"/>
        <v>183.33333333333331</v>
      </c>
      <c r="K28" s="5">
        <f t="shared" si="2"/>
        <v>172.22222222222223</v>
      </c>
      <c r="L28" s="6">
        <f t="shared" si="3"/>
        <v>18.333333333333329</v>
      </c>
      <c r="M28" s="6">
        <f t="shared" si="4"/>
        <v>17.222222222222221</v>
      </c>
      <c r="N28" s="9">
        <f t="shared" si="6"/>
        <v>20.513888888888886</v>
      </c>
      <c r="O28" s="9">
        <f t="shared" si="7"/>
        <v>18.725000000000001</v>
      </c>
      <c r="Q28">
        <v>0.102021</v>
      </c>
    </row>
    <row r="29" spans="1:26">
      <c r="A29">
        <v>2015</v>
      </c>
      <c r="B29">
        <v>180</v>
      </c>
      <c r="C29" s="3">
        <v>1.7999999999999999E-2</v>
      </c>
      <c r="E29">
        <v>150</v>
      </c>
      <c r="F29">
        <v>125</v>
      </c>
      <c r="H29" s="12">
        <f t="shared" si="8"/>
        <v>176.38888888888889</v>
      </c>
      <c r="I29" s="12">
        <f t="shared" si="5"/>
        <v>17.638888888888889</v>
      </c>
      <c r="J29" s="5">
        <f t="shared" si="1"/>
        <v>183.33333333333331</v>
      </c>
      <c r="K29" s="5">
        <f t="shared" si="2"/>
        <v>169.44444444444443</v>
      </c>
      <c r="L29" s="6">
        <f t="shared" si="3"/>
        <v>18.333333333333329</v>
      </c>
      <c r="M29" s="6">
        <f t="shared" si="4"/>
        <v>16.944444444444443</v>
      </c>
      <c r="N29" s="9">
        <f t="shared" si="6"/>
        <v>20.513888888888886</v>
      </c>
      <c r="O29" s="9">
        <f t="shared" si="7"/>
        <v>18.447222222222223</v>
      </c>
      <c r="Q29">
        <v>0.102021</v>
      </c>
    </row>
    <row r="30" spans="1:26">
      <c r="A30">
        <v>2016</v>
      </c>
      <c r="B30">
        <v>180</v>
      </c>
      <c r="C30" s="3">
        <v>1.7999999999999999E-2</v>
      </c>
      <c r="E30">
        <v>135</v>
      </c>
      <c r="F30">
        <v>110</v>
      </c>
      <c r="H30" s="12">
        <f t="shared" si="8"/>
        <v>168.05555555555557</v>
      </c>
      <c r="I30" s="12">
        <f t="shared" si="5"/>
        <v>16.805555555555557</v>
      </c>
      <c r="J30" s="5">
        <f t="shared" si="1"/>
        <v>175</v>
      </c>
      <c r="K30" s="5">
        <f t="shared" si="2"/>
        <v>161.11111111111111</v>
      </c>
      <c r="L30" s="6">
        <f t="shared" si="3"/>
        <v>17.5</v>
      </c>
      <c r="M30" s="6">
        <f t="shared" si="4"/>
        <v>16.111111111111111</v>
      </c>
      <c r="N30" s="9">
        <f t="shared" si="6"/>
        <v>19.680555555555557</v>
      </c>
      <c r="O30" s="9">
        <f t="shared" si="7"/>
        <v>17.613888888888891</v>
      </c>
      <c r="Q30">
        <v>0.102255</v>
      </c>
    </row>
    <row r="31" spans="1:26">
      <c r="A31">
        <v>2017</v>
      </c>
      <c r="B31">
        <v>180</v>
      </c>
      <c r="C31" s="3">
        <v>1.7999999999999999E-2</v>
      </c>
      <c r="E31">
        <v>125</v>
      </c>
      <c r="F31">
        <v>85</v>
      </c>
      <c r="H31" s="12">
        <f t="shared" si="8"/>
        <v>158.33333333333331</v>
      </c>
      <c r="I31" s="12">
        <f t="shared" si="5"/>
        <v>15.83333333333333</v>
      </c>
      <c r="J31" s="5">
        <f>($B31+E31)/$B31*100</f>
        <v>169.44444444444443</v>
      </c>
      <c r="K31" s="5">
        <f>($B31+F31)/$B31*100</f>
        <v>147.22222222222223</v>
      </c>
      <c r="L31" s="6">
        <f>10*J31/100</f>
        <v>16.944444444444443</v>
      </c>
      <c r="M31" s="6">
        <f>10*K31/100</f>
        <v>14.722222222222221</v>
      </c>
      <c r="N31" s="9">
        <f>L31+$L$32</f>
        <v>19.125</v>
      </c>
      <c r="O31" s="9">
        <f t="shared" si="7"/>
        <v>16.225000000000001</v>
      </c>
      <c r="Q31">
        <v>0.102772</v>
      </c>
      <c r="U31">
        <v>16.75</v>
      </c>
      <c r="V31">
        <v>15.7</v>
      </c>
      <c r="W31">
        <v>19.5</v>
      </c>
      <c r="X31">
        <v>18.75</v>
      </c>
      <c r="Y31" t="s">
        <v>19</v>
      </c>
      <c r="Z31" t="s">
        <v>20</v>
      </c>
    </row>
    <row r="32" spans="1:26">
      <c r="A32">
        <v>2018</v>
      </c>
      <c r="B32">
        <v>176.40833330000001</v>
      </c>
      <c r="C32" s="3">
        <v>1.7641E-2</v>
      </c>
      <c r="K32" s="5"/>
      <c r="L32" s="7">
        <f>AVERAGE(W31:X31)-L31</f>
        <v>2.1805555555555571</v>
      </c>
      <c r="M32" s="7">
        <f>AVERAGE(U31:V31)-M31</f>
        <v>1.50277777777778</v>
      </c>
      <c r="N32" s="13" t="s">
        <v>30</v>
      </c>
      <c r="O32" s="9"/>
      <c r="Q32">
        <v>0.100979</v>
      </c>
      <c r="U32">
        <v>16.5</v>
      </c>
      <c r="V32">
        <v>15.5</v>
      </c>
      <c r="Y32" t="s">
        <v>15</v>
      </c>
      <c r="Z32" t="s">
        <v>21</v>
      </c>
    </row>
    <row r="33" spans="1:26">
      <c r="A33">
        <v>2019</v>
      </c>
      <c r="B33">
        <v>172.66666670000001</v>
      </c>
      <c r="C33" s="3">
        <v>1.7267000000000001E-2</v>
      </c>
      <c r="F33">
        <v>75</v>
      </c>
      <c r="K33" s="5">
        <f>($B33+F33)/$B33*100</f>
        <v>143.43629342790805</v>
      </c>
      <c r="L33" s="5"/>
      <c r="M33" s="6">
        <f>10*K33/100</f>
        <v>14.343629342790805</v>
      </c>
      <c r="N33" s="9"/>
      <c r="O33" s="14">
        <f>M33+$M$32</f>
        <v>15.846407120568585</v>
      </c>
      <c r="Q33">
        <v>9.9873000000000003E-2</v>
      </c>
      <c r="U33">
        <v>16</v>
      </c>
      <c r="V33" s="8">
        <v>15</v>
      </c>
      <c r="Y33" t="s">
        <v>22</v>
      </c>
      <c r="Z33" t="s">
        <v>23</v>
      </c>
    </row>
    <row r="34" spans="1:26" s="1" customFormat="1">
      <c r="A34" s="1">
        <v>2020</v>
      </c>
      <c r="B34" s="1">
        <v>163.18333329999999</v>
      </c>
      <c r="C34" s="3">
        <v>1.6317999999999999E-2</v>
      </c>
      <c r="H34" s="4"/>
      <c r="I34" s="4"/>
      <c r="J34" s="4"/>
      <c r="K34" s="4"/>
      <c r="L34" s="4"/>
      <c r="M34" s="4"/>
      <c r="N34" s="13"/>
      <c r="O34" s="13"/>
      <c r="Q34">
        <v>9.7261E-2</v>
      </c>
      <c r="U34" s="1">
        <v>15.2</v>
      </c>
      <c r="V34" s="1">
        <v>14.4</v>
      </c>
      <c r="Y34" s="1" t="s">
        <v>22</v>
      </c>
      <c r="Z34" s="1" t="s">
        <v>23</v>
      </c>
    </row>
    <row r="35" spans="1:26">
      <c r="A35">
        <v>2021</v>
      </c>
      <c r="C35" s="3">
        <v>1.5774E-2</v>
      </c>
      <c r="Q35">
        <v>9.5107999999999998E-2</v>
      </c>
    </row>
    <row r="36" spans="1:26">
      <c r="A36">
        <v>2022</v>
      </c>
      <c r="B36">
        <v>152.30000000000001</v>
      </c>
      <c r="C36" s="3">
        <v>1.523E-2</v>
      </c>
      <c r="Q36">
        <v>9.2871999999999996E-2</v>
      </c>
      <c r="U36">
        <v>15</v>
      </c>
      <c r="V36">
        <v>14</v>
      </c>
      <c r="Y36" t="s">
        <v>22</v>
      </c>
      <c r="Z36" t="s">
        <v>23</v>
      </c>
    </row>
    <row r="37" spans="1:26">
      <c r="A37">
        <v>2023</v>
      </c>
      <c r="C37" s="3">
        <v>1.4963000000000001E-2</v>
      </c>
      <c r="Q37">
        <v>9.1366000000000003E-2</v>
      </c>
    </row>
    <row r="38" spans="1:26">
      <c r="A38">
        <v>2024</v>
      </c>
      <c r="B38">
        <v>146.96666669999999</v>
      </c>
      <c r="C38" s="3">
        <v>1.4697E-2</v>
      </c>
      <c r="Q38">
        <v>9.0246000000000007E-2</v>
      </c>
      <c r="U38">
        <v>14</v>
      </c>
      <c r="V38">
        <v>13</v>
      </c>
      <c r="Y38" t="s">
        <v>22</v>
      </c>
      <c r="Z38" t="s">
        <v>23</v>
      </c>
    </row>
    <row r="39" spans="1:26">
      <c r="A39">
        <v>2025</v>
      </c>
      <c r="C39" s="3">
        <v>1.4427000000000001E-2</v>
      </c>
      <c r="Q39">
        <v>8.9851E-2</v>
      </c>
    </row>
    <row r="40" spans="1:26">
      <c r="A40">
        <v>2026</v>
      </c>
      <c r="C40" s="3">
        <v>1.4158E-2</v>
      </c>
      <c r="Q40" s="1">
        <v>8.9257000000000003E-2</v>
      </c>
    </row>
    <row r="41" spans="1:26">
      <c r="A41">
        <v>2027</v>
      </c>
      <c r="B41">
        <v>138.88499999999999</v>
      </c>
      <c r="C41" s="3">
        <v>1.3887999999999999E-2</v>
      </c>
      <c r="Q41">
        <v>8.8468000000000005E-2</v>
      </c>
      <c r="U41">
        <v>13.8</v>
      </c>
      <c r="V41">
        <v>12.5</v>
      </c>
      <c r="Y41" t="s">
        <v>22</v>
      </c>
      <c r="Z41" t="s">
        <v>23</v>
      </c>
    </row>
    <row r="42" spans="1:26">
      <c r="A42">
        <v>2028</v>
      </c>
      <c r="C42" s="3">
        <v>1.3757E-2</v>
      </c>
      <c r="Q42">
        <v>8.7763999999999995E-2</v>
      </c>
    </row>
    <row r="43" spans="1:26">
      <c r="A43">
        <v>2029</v>
      </c>
      <c r="C43" s="3">
        <v>1.3625999999999999E-2</v>
      </c>
      <c r="Q43">
        <v>8.7057999999999996E-2</v>
      </c>
    </row>
    <row r="44" spans="1:26">
      <c r="A44">
        <v>2030</v>
      </c>
      <c r="B44">
        <v>134.94999999999999</v>
      </c>
      <c r="C44" s="3">
        <v>1.3495E-2</v>
      </c>
      <c r="F44">
        <v>50</v>
      </c>
      <c r="Q44">
        <v>8.6349999999999996E-2</v>
      </c>
      <c r="U44">
        <v>13</v>
      </c>
      <c r="V44">
        <v>12</v>
      </c>
      <c r="Y44" t="s">
        <v>22</v>
      </c>
      <c r="Z44" t="s">
        <v>23</v>
      </c>
    </row>
    <row r="45" spans="1:26">
      <c r="A45">
        <v>2031</v>
      </c>
    </row>
    <row r="46" spans="1:26">
      <c r="A46">
        <v>2032</v>
      </c>
    </row>
    <row r="47" spans="1:26">
      <c r="A47">
        <v>2033</v>
      </c>
    </row>
    <row r="48" spans="1:26">
      <c r="A48">
        <v>2034</v>
      </c>
    </row>
    <row r="49" spans="1:1">
      <c r="A49">
        <v>2035</v>
      </c>
    </row>
    <row r="50" spans="1:1">
      <c r="A50">
        <v>2036</v>
      </c>
    </row>
    <row r="51" spans="1:1">
      <c r="A51">
        <v>2037</v>
      </c>
    </row>
    <row r="52" spans="1:1">
      <c r="A52">
        <v>2038</v>
      </c>
    </row>
    <row r="53" spans="1:1">
      <c r="A53">
        <v>2039</v>
      </c>
    </row>
    <row r="54" spans="1:1">
      <c r="A54">
        <v>2040</v>
      </c>
    </row>
    <row r="55" spans="1:1">
      <c r="A55">
        <v>2041</v>
      </c>
    </row>
    <row r="56" spans="1:1">
      <c r="A56">
        <v>2042</v>
      </c>
    </row>
    <row r="57" spans="1:1">
      <c r="A57">
        <v>2043</v>
      </c>
    </row>
    <row r="58" spans="1:1">
      <c r="A58">
        <v>2044</v>
      </c>
    </row>
    <row r="59" spans="1:1">
      <c r="A59">
        <v>2045</v>
      </c>
    </row>
    <row r="60" spans="1:1">
      <c r="A60">
        <v>2046</v>
      </c>
    </row>
    <row r="61" spans="1:1">
      <c r="A61">
        <v>2047</v>
      </c>
    </row>
    <row r="62" spans="1:1">
      <c r="A62">
        <v>2048</v>
      </c>
    </row>
    <row r="63" spans="1:1">
      <c r="A63">
        <v>2049</v>
      </c>
    </row>
    <row r="64" spans="1:1">
      <c r="A64">
        <v>2050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Lemire</dc:creator>
  <cp:lastModifiedBy>Heather Lemire</cp:lastModifiedBy>
  <dcterms:created xsi:type="dcterms:W3CDTF">2020-10-09T17:38:16Z</dcterms:created>
  <dcterms:modified xsi:type="dcterms:W3CDTF">2020-10-12T23:07:45Z</dcterms:modified>
</cp:coreProperties>
</file>