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LiteratureProjections\"/>
    </mc:Choice>
  </mc:AlternateContent>
  <xr:revisionPtr revIDLastSave="0" documentId="13_ncr:1_{8ED5907F-ED29-4E60-B934-CD2A3BDB60B2}" xr6:coauthVersionLast="47" xr6:coauthVersionMax="47" xr10:uidLastSave="{00000000-0000-0000-0000-000000000000}"/>
  <bookViews>
    <workbookView xWindow="28680" yWindow="-2340" windowWidth="29040" windowHeight="15840" activeTab="1" xr2:uid="{AF72BD23-974C-4E35-956F-C0D9DFB4E55E}"/>
  </bookViews>
  <sheets>
    <sheet name="Raw Reeds" sheetId="3" r:id="rId1"/>
    <sheet name="new installs PV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4" i="4" l="1"/>
  <c r="AF5" i="4" s="1"/>
  <c r="AF6" i="4" s="1"/>
  <c r="AF7" i="4" s="1"/>
  <c r="AF8" i="4" s="1"/>
  <c r="AF9" i="4" s="1"/>
  <c r="AF10" i="4" s="1"/>
  <c r="AF11" i="4" s="1"/>
  <c r="AF12" i="4" s="1"/>
  <c r="AF13" i="4" s="1"/>
  <c r="AF14" i="4" s="1"/>
  <c r="AF15" i="4" s="1"/>
  <c r="AF16" i="4" s="1"/>
  <c r="AF17" i="4" s="1"/>
  <c r="AF18" i="4" s="1"/>
  <c r="AF19" i="4" s="1"/>
  <c r="AF20" i="4" s="1"/>
  <c r="AF21" i="4" s="1"/>
  <c r="AF22" i="4" s="1"/>
  <c r="AF23" i="4" s="1"/>
  <c r="AF24" i="4" s="1"/>
  <c r="AF25" i="4" s="1"/>
  <c r="AF26" i="4" s="1"/>
  <c r="AF27" i="4" s="1"/>
  <c r="AF28" i="4" s="1"/>
  <c r="AF29" i="4" s="1"/>
  <c r="AF30" i="4" s="1"/>
  <c r="AF31" i="4" s="1"/>
  <c r="AF32" i="4" s="1"/>
  <c r="AF33" i="4" s="1"/>
  <c r="AF34" i="4" s="1"/>
  <c r="AF35" i="4" s="1"/>
  <c r="AF36" i="4" s="1"/>
  <c r="AF37" i="4" s="1"/>
  <c r="AF38" i="4" s="1"/>
  <c r="AF39" i="4" s="1"/>
  <c r="AF40" i="4" s="1"/>
  <c r="AF41" i="4" s="1"/>
  <c r="AF42" i="4" s="1"/>
  <c r="AF43" i="4" s="1"/>
  <c r="AF44" i="4" s="1"/>
  <c r="AF45" i="4" s="1"/>
  <c r="AF46" i="4" s="1"/>
  <c r="AF47" i="4" s="1"/>
  <c r="AF48" i="4" s="1"/>
  <c r="AF49" i="4" s="1"/>
  <c r="AF50" i="4" s="1"/>
  <c r="AF51" i="4" s="1"/>
  <c r="AF52" i="4" s="1"/>
  <c r="AF53" i="4" s="1"/>
  <c r="AF54" i="4" s="1"/>
  <c r="AF55" i="4" s="1"/>
  <c r="AF56" i="4" s="1"/>
  <c r="AF57" i="4" s="1"/>
  <c r="AF58" i="4" s="1"/>
  <c r="AF59" i="4" s="1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4" i="4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3" i="3"/>
  <c r="S8" i="4" l="1"/>
  <c r="T8" i="4"/>
  <c r="S9" i="4"/>
  <c r="T9" i="4"/>
  <c r="S10" i="4"/>
  <c r="T10" i="4"/>
  <c r="S11" i="4"/>
  <c r="T11" i="4"/>
  <c r="S12" i="4"/>
  <c r="T12" i="4"/>
  <c r="S13" i="4"/>
  <c r="T13" i="4"/>
  <c r="S14" i="4"/>
  <c r="T14" i="4"/>
  <c r="S15" i="4"/>
  <c r="T15" i="4"/>
  <c r="S16" i="4"/>
  <c r="T16" i="4"/>
  <c r="S17" i="4"/>
  <c r="T17" i="4"/>
  <c r="S18" i="4"/>
  <c r="T18" i="4"/>
  <c r="S19" i="4"/>
  <c r="T19" i="4"/>
  <c r="S20" i="4"/>
  <c r="T20" i="4"/>
  <c r="S21" i="4"/>
  <c r="T21" i="4"/>
  <c r="S22" i="4"/>
  <c r="T22" i="4"/>
  <c r="S23" i="4"/>
  <c r="T23" i="4"/>
  <c r="S24" i="4"/>
  <c r="T24" i="4"/>
  <c r="S25" i="4"/>
  <c r="T25" i="4"/>
  <c r="S26" i="4"/>
  <c r="T26" i="4"/>
  <c r="S27" i="4"/>
  <c r="T27" i="4"/>
  <c r="S28" i="4"/>
  <c r="T28" i="4"/>
  <c r="S29" i="4"/>
  <c r="T29" i="4"/>
  <c r="S30" i="4"/>
  <c r="T30" i="4"/>
  <c r="S31" i="4"/>
  <c r="T31" i="4"/>
  <c r="S32" i="4"/>
  <c r="T32" i="4"/>
  <c r="S33" i="4"/>
  <c r="T33" i="4"/>
  <c r="S34" i="4"/>
  <c r="T34" i="4"/>
  <c r="S35" i="4"/>
  <c r="T35" i="4"/>
  <c r="S36" i="4"/>
  <c r="T36" i="4"/>
  <c r="T5" i="4"/>
  <c r="T6" i="4"/>
  <c r="T7" i="4"/>
  <c r="S7" i="4"/>
  <c r="S6" i="4"/>
  <c r="S5" i="4"/>
  <c r="T4" i="4"/>
  <c r="S4" i="4"/>
  <c r="F4" i="4"/>
  <c r="X4" i="4"/>
  <c r="X8" i="4"/>
  <c r="X6" i="4"/>
  <c r="I6" i="4" l="1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5" i="4"/>
  <c r="F6" i="4"/>
  <c r="J6" i="4" s="1"/>
  <c r="G6" i="4"/>
  <c r="K6" i="4" s="1"/>
  <c r="F7" i="4"/>
  <c r="J7" i="4" s="1"/>
  <c r="G7" i="4"/>
  <c r="K7" i="4" s="1"/>
  <c r="F8" i="4"/>
  <c r="J8" i="4" s="1"/>
  <c r="G8" i="4"/>
  <c r="K8" i="4" s="1"/>
  <c r="F9" i="4"/>
  <c r="J9" i="4" s="1"/>
  <c r="G9" i="4"/>
  <c r="K9" i="4" s="1"/>
  <c r="F10" i="4"/>
  <c r="J10" i="4" s="1"/>
  <c r="G10" i="4"/>
  <c r="K10" i="4" s="1"/>
  <c r="F11" i="4"/>
  <c r="J11" i="4" s="1"/>
  <c r="G11" i="4"/>
  <c r="K11" i="4" s="1"/>
  <c r="F12" i="4"/>
  <c r="J12" i="4" s="1"/>
  <c r="G12" i="4"/>
  <c r="K12" i="4" s="1"/>
  <c r="F13" i="4"/>
  <c r="J13" i="4" s="1"/>
  <c r="G13" i="4"/>
  <c r="K13" i="4" s="1"/>
  <c r="F14" i="4"/>
  <c r="J14" i="4" s="1"/>
  <c r="G14" i="4"/>
  <c r="K14" i="4" s="1"/>
  <c r="F15" i="4"/>
  <c r="J15" i="4" s="1"/>
  <c r="G15" i="4"/>
  <c r="K15" i="4" s="1"/>
  <c r="F16" i="4"/>
  <c r="J16" i="4" s="1"/>
  <c r="G16" i="4"/>
  <c r="K16" i="4" s="1"/>
  <c r="F17" i="4"/>
  <c r="J17" i="4" s="1"/>
  <c r="G17" i="4"/>
  <c r="K17" i="4" s="1"/>
  <c r="F18" i="4"/>
  <c r="J18" i="4" s="1"/>
  <c r="G18" i="4"/>
  <c r="K18" i="4" s="1"/>
  <c r="F19" i="4"/>
  <c r="J19" i="4" s="1"/>
  <c r="G19" i="4"/>
  <c r="K19" i="4" s="1"/>
  <c r="F20" i="4"/>
  <c r="J20" i="4" s="1"/>
  <c r="G20" i="4"/>
  <c r="K20" i="4" s="1"/>
  <c r="G5" i="4"/>
  <c r="K5" i="4" s="1"/>
  <c r="F5" i="4"/>
  <c r="J5" i="4" s="1"/>
  <c r="G4" i="4"/>
</calcChain>
</file>

<file path=xl/sharedStrings.xml><?xml version="1.0" encoding="utf-8"?>
<sst xmlns="http://schemas.openxmlformats.org/spreadsheetml/2006/main" count="54" uniqueCount="30">
  <si>
    <t>Rooftop PV_GW</t>
  </si>
  <si>
    <t>Year</t>
  </si>
  <si>
    <t>Utility PV_GW</t>
  </si>
  <si>
    <t>Base Case</t>
  </si>
  <si>
    <t>Low-RE-Cost-HighElectrification</t>
  </si>
  <si>
    <t>Reference [MW]</t>
  </si>
  <si>
    <t>High Electrification [MW]</t>
  </si>
  <si>
    <t>AC to DC Ratio</t>
  </si>
  <si>
    <t>Reference EF</t>
  </si>
  <si>
    <t>MW Cumulative Installs to 2018</t>
  </si>
  <si>
    <t>Reference_GW</t>
  </si>
  <si>
    <t>High Electrification_GW</t>
  </si>
  <si>
    <t>CUMULATIVE UNTIL 2018</t>
  </si>
  <si>
    <t>OUTDATED</t>
  </si>
  <si>
    <t>PV ICE module baseline</t>
  </si>
  <si>
    <t>SFS Reference.Mod</t>
  </si>
  <si>
    <t>MW Cumulative Installs to 2010</t>
  </si>
  <si>
    <t>MW Cumulative Installs to 2010 (initial value)</t>
  </si>
  <si>
    <t>MW Cumulative Installs to 2018 (initial value)</t>
  </si>
  <si>
    <t>USED IN 2021 EF BAseline</t>
  </si>
  <si>
    <t>Comparison from Rawish data</t>
  </si>
  <si>
    <t>COPY PASTE</t>
  </si>
  <si>
    <t>OFF YEARS</t>
  </si>
  <si>
    <t>NEW INSTALLS PV, considering Market Share</t>
  </si>
  <si>
    <t>New Installs with AC DC RAtio</t>
  </si>
  <si>
    <t>PV ICE [MW]</t>
  </si>
  <si>
    <t>EF  [MW]</t>
  </si>
  <si>
    <t>SFS  [MW]</t>
  </si>
  <si>
    <t>EF Cumulative [GW]</t>
  </si>
  <si>
    <t>EF Annual [GW]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</si>
</sst>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7" fillId="5" borderId="0" applyNumberFormat="0" applyBorder="0" applyAlignment="0" applyProtection="0"/>
    <xf numFmtId="0" fontId="6" fillId="6" borderId="14" applyNumberFormat="0" applyFont="0" applyAlignment="0" applyProtection="0"/>
  </cellStyleXfs>
  <cellXfs count="41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2" fillId="2" borderId="0" xfId="1"/>
    <xf numFmtId="0" fontId="2" fillId="2" borderId="0" xfId="1" applyAlignment="1">
      <alignment wrapText="1"/>
    </xf>
    <xf numFmtId="0" fontId="4" fillId="4" borderId="1" xfId="3"/>
    <xf numFmtId="0" fontId="3" fillId="3" borderId="0" xfId="2"/>
    <xf numFmtId="0" fontId="0" fillId="0" borderId="2" xfId="0" applyBorder="1"/>
    <xf numFmtId="1" fontId="0" fillId="0" borderId="3" xfId="0" applyNumberFormat="1" applyBorder="1"/>
    <xf numFmtId="0" fontId="0" fillId="0" borderId="4" xfId="0" applyBorder="1" applyAlignment="1">
      <alignment wrapText="1"/>
    </xf>
    <xf numFmtId="0" fontId="0" fillId="0" borderId="5" xfId="0" applyBorder="1"/>
    <xf numFmtId="1" fontId="0" fillId="0" borderId="0" xfId="0" applyNumberFormat="1" applyBorder="1"/>
    <xf numFmtId="0" fontId="0" fillId="0" borderId="6" xfId="0" applyBorder="1" applyAlignment="1">
      <alignment wrapText="1"/>
    </xf>
    <xf numFmtId="0" fontId="0" fillId="0" borderId="0" xfId="0" applyBorder="1"/>
    <xf numFmtId="0" fontId="0" fillId="0" borderId="7" xfId="0" applyBorder="1"/>
    <xf numFmtId="1" fontId="0" fillId="0" borderId="8" xfId="0" applyNumberFormat="1" applyBorder="1"/>
    <xf numFmtId="0" fontId="0" fillId="0" borderId="9" xfId="0" applyBorder="1" applyAlignment="1">
      <alignment wrapText="1"/>
    </xf>
    <xf numFmtId="0" fontId="3" fillId="3" borderId="1" xfId="2" applyBorder="1"/>
    <xf numFmtId="0" fontId="4" fillId="4" borderId="10" xfId="3" applyBorder="1"/>
    <xf numFmtId="0" fontId="0" fillId="0" borderId="6" xfId="0" applyBorder="1"/>
    <xf numFmtId="0" fontId="0" fillId="0" borderId="0" xfId="0" applyFont="1" applyAlignment="1">
      <alignment horizontal="center" vertical="center" wrapText="1"/>
    </xf>
    <xf numFmtId="0" fontId="0" fillId="7" borderId="0" xfId="0" applyFont="1" applyFill="1"/>
    <xf numFmtId="0" fontId="0" fillId="8" borderId="0" xfId="0" applyFill="1"/>
    <xf numFmtId="0" fontId="0" fillId="8" borderId="0" xfId="0" applyFont="1" applyFill="1" applyAlignment="1">
      <alignment horizontal="center" vertical="center" wrapText="1"/>
    </xf>
    <xf numFmtId="0" fontId="0" fillId="7" borderId="0" xfId="0" applyFont="1" applyFill="1" applyAlignment="1">
      <alignment horizontal="center" vertical="center" wrapText="1"/>
    </xf>
    <xf numFmtId="0" fontId="5" fillId="3" borderId="0" xfId="2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3" borderId="0" xfId="2" applyAlignment="1">
      <alignment horizontal="center" wrapText="1"/>
    </xf>
    <xf numFmtId="0" fontId="8" fillId="0" borderId="0" xfId="0" applyFont="1" applyAlignment="1">
      <alignment horizont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7" fillId="5" borderId="0" xfId="4" applyAlignment="1">
      <alignment horizontal="center" wrapText="1"/>
    </xf>
    <xf numFmtId="0" fontId="4" fillId="6" borderId="14" xfId="5" applyFont="1" applyAlignment="1">
      <alignment horizontal="center" wrapText="1"/>
    </xf>
    <xf numFmtId="0" fontId="0" fillId="9" borderId="0" xfId="0" applyFill="1"/>
    <xf numFmtId="0" fontId="1" fillId="9" borderId="0" xfId="0" applyFont="1" applyFill="1" applyAlignment="1">
      <alignment horizontal="center" vertical="center"/>
    </xf>
    <xf numFmtId="0" fontId="3" fillId="9" borderId="0" xfId="2" applyFill="1" applyBorder="1"/>
  </cellXfs>
  <cellStyles count="6">
    <cellStyle name="Bad" xfId="1" builtinId="27"/>
    <cellStyle name="Good" xfId="4" builtinId="26"/>
    <cellStyle name="Input" xfId="3" builtinId="20"/>
    <cellStyle name="Neutral" xfId="2" builtinId="28"/>
    <cellStyle name="Normal" xfId="0" builtinId="0"/>
    <cellStyle name="Note" xfId="5" builtinId="10"/>
  </cellStyles>
  <dxfs count="0"/>
  <tableStyles count="0" defaultTableStyle="TableStyleMedium2" defaultPivotStyle="PivotStyleLight16"/>
  <colors>
    <mruColors>
      <color rgb="FF00BFBF"/>
      <color rgb="FF03DB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 installs PV'!$AB$3</c:f>
              <c:strCache>
                <c:ptCount val="1"/>
                <c:pt idx="0">
                  <c:v>PV ICE [MW]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'new installs PV'!$AB$4:$AB$59</c:f>
              <c:numCache>
                <c:formatCode>General</c:formatCode>
                <c:ptCount val="56"/>
                <c:pt idx="0">
                  <c:v>12.5</c:v>
                </c:pt>
                <c:pt idx="1">
                  <c:v>9.6676666670000007</c:v>
                </c:pt>
                <c:pt idx="2">
                  <c:v>11.622</c:v>
                </c:pt>
                <c:pt idx="3">
                  <c:v>11.781000000000001</c:v>
                </c:pt>
                <c:pt idx="4">
                  <c:v>16.884666670000001</c:v>
                </c:pt>
                <c:pt idx="5">
                  <c:v>20.926666669999999</c:v>
                </c:pt>
                <c:pt idx="6">
                  <c:v>27.984999999999999</c:v>
                </c:pt>
                <c:pt idx="7">
                  <c:v>42.475999999999999</c:v>
                </c:pt>
                <c:pt idx="8">
                  <c:v>59.744999999999997</c:v>
                </c:pt>
                <c:pt idx="9">
                  <c:v>94.751999999999995</c:v>
                </c:pt>
                <c:pt idx="10">
                  <c:v>96.581173219999997</c:v>
                </c:pt>
                <c:pt idx="11">
                  <c:v>98.21307161</c:v>
                </c:pt>
                <c:pt idx="12">
                  <c:v>324.23274839999999</c:v>
                </c:pt>
                <c:pt idx="13">
                  <c:v>314.58510869999998</c:v>
                </c:pt>
                <c:pt idx="14">
                  <c:v>431.24480390000002</c:v>
                </c:pt>
                <c:pt idx="15">
                  <c:v>719.84443759999999</c:v>
                </c:pt>
                <c:pt idx="16">
                  <c:v>1781.377078</c:v>
                </c:pt>
                <c:pt idx="17">
                  <c:v>3064.1622809999999</c:v>
                </c:pt>
                <c:pt idx="18">
                  <c:v>4037.4491130000001</c:v>
                </c:pt>
                <c:pt idx="19">
                  <c:v>3722.1994850000001</c:v>
                </c:pt>
                <c:pt idx="20">
                  <c:v>6834.3288130000001</c:v>
                </c:pt>
                <c:pt idx="21">
                  <c:v>12897.665950000001</c:v>
                </c:pt>
                <c:pt idx="22">
                  <c:v>9784.5062149999994</c:v>
                </c:pt>
                <c:pt idx="23">
                  <c:v>9352.5294479999993</c:v>
                </c:pt>
                <c:pt idx="24">
                  <c:v>10949.78234</c:v>
                </c:pt>
                <c:pt idx="25">
                  <c:v>14903.79</c:v>
                </c:pt>
                <c:pt idx="26">
                  <c:v>16455.560000000001</c:v>
                </c:pt>
                <c:pt idx="27">
                  <c:v>15227.23</c:v>
                </c:pt>
                <c:pt idx="28">
                  <c:v>15224.02</c:v>
                </c:pt>
                <c:pt idx="29">
                  <c:v>16634.43</c:v>
                </c:pt>
                <c:pt idx="30">
                  <c:v>18114.894270000001</c:v>
                </c:pt>
                <c:pt idx="31">
                  <c:v>19727.119859999999</c:v>
                </c:pt>
                <c:pt idx="32">
                  <c:v>21482.83353</c:v>
                </c:pt>
                <c:pt idx="33">
                  <c:v>23394.805710000001</c:v>
                </c:pt>
                <c:pt idx="34">
                  <c:v>25476.94342</c:v>
                </c:pt>
                <c:pt idx="35">
                  <c:v>27744.391380000001</c:v>
                </c:pt>
                <c:pt idx="36">
                  <c:v>30213.642220000002</c:v>
                </c:pt>
                <c:pt idx="37">
                  <c:v>32902.656369999997</c:v>
                </c:pt>
                <c:pt idx="38">
                  <c:v>35830.992789999997</c:v>
                </c:pt>
                <c:pt idx="39">
                  <c:v>39019.951150000001</c:v>
                </c:pt>
                <c:pt idx="40">
                  <c:v>42492.726799999997</c:v>
                </c:pt>
                <c:pt idx="41">
                  <c:v>46274.579489999996</c:v>
                </c:pt>
                <c:pt idx="42">
                  <c:v>50393.017059999998</c:v>
                </c:pt>
                <c:pt idx="43">
                  <c:v>54877.995580000003</c:v>
                </c:pt>
                <c:pt idx="44">
                  <c:v>59762.137190000001</c:v>
                </c:pt>
                <c:pt idx="45">
                  <c:v>65080.967400000001</c:v>
                </c:pt>
                <c:pt idx="46">
                  <c:v>70873.173500000004</c:v>
                </c:pt>
                <c:pt idx="47">
                  <c:v>77180.885939999993</c:v>
                </c:pt>
                <c:pt idx="48">
                  <c:v>84049.984790000002</c:v>
                </c:pt>
                <c:pt idx="49">
                  <c:v>91530.433430000005</c:v>
                </c:pt>
                <c:pt idx="50">
                  <c:v>99676.642009999996</c:v>
                </c:pt>
                <c:pt idx="51">
                  <c:v>108547.8631</c:v>
                </c:pt>
                <c:pt idx="52">
                  <c:v>118208.62300000001</c:v>
                </c:pt>
                <c:pt idx="53">
                  <c:v>128729.19040000001</c:v>
                </c:pt>
                <c:pt idx="54">
                  <c:v>140186.08840000001</c:v>
                </c:pt>
                <c:pt idx="55">
                  <c:v>152662.6502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E8-43CD-A635-0D1C99AC8110}"/>
            </c:ext>
          </c:extLst>
        </c:ser>
        <c:ser>
          <c:idx val="2"/>
          <c:order val="1"/>
          <c:tx>
            <c:strRef>
              <c:f>'new installs PV'!$AD$3</c:f>
              <c:strCache>
                <c:ptCount val="1"/>
                <c:pt idx="0">
                  <c:v>SFS  [MW]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'new installs PV'!$AA$4:$AA$59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'new installs PV'!$AD$4:$AD$59</c:f>
              <c:numCache>
                <c:formatCode>General</c:formatCode>
                <c:ptCount val="56"/>
                <c:pt idx="0">
                  <c:v>12.5</c:v>
                </c:pt>
                <c:pt idx="1">
                  <c:v>9.6676666670000007</c:v>
                </c:pt>
                <c:pt idx="2">
                  <c:v>11.622</c:v>
                </c:pt>
                <c:pt idx="3">
                  <c:v>11.781000000000001</c:v>
                </c:pt>
                <c:pt idx="4">
                  <c:v>16.884666670000001</c:v>
                </c:pt>
                <c:pt idx="5">
                  <c:v>20.926666669999999</c:v>
                </c:pt>
                <c:pt idx="6">
                  <c:v>27.984999999999999</c:v>
                </c:pt>
                <c:pt idx="7">
                  <c:v>42.475999999999999</c:v>
                </c:pt>
                <c:pt idx="8">
                  <c:v>59.744999999999997</c:v>
                </c:pt>
                <c:pt idx="9">
                  <c:v>94.751999999999995</c:v>
                </c:pt>
                <c:pt idx="10">
                  <c:v>96.581173219999997</c:v>
                </c:pt>
                <c:pt idx="11">
                  <c:v>98.21307161</c:v>
                </c:pt>
                <c:pt idx="12">
                  <c:v>324.23274839999999</c:v>
                </c:pt>
                <c:pt idx="13">
                  <c:v>314.58510869999998</c:v>
                </c:pt>
                <c:pt idx="14">
                  <c:v>431.24480390000002</c:v>
                </c:pt>
                <c:pt idx="15">
                  <c:v>719.84443759999999</c:v>
                </c:pt>
                <c:pt idx="16">
                  <c:v>2534.3001088300002</c:v>
                </c:pt>
                <c:pt idx="17">
                  <c:v>2534.3001088300002</c:v>
                </c:pt>
                <c:pt idx="18">
                  <c:v>5123.0337317149997</c:v>
                </c:pt>
                <c:pt idx="19">
                  <c:v>5123.0337317149997</c:v>
                </c:pt>
                <c:pt idx="20">
                  <c:v>9477.5373098149994</c:v>
                </c:pt>
                <c:pt idx="21">
                  <c:v>9477.5373098149994</c:v>
                </c:pt>
                <c:pt idx="22">
                  <c:v>9156.7831249049996</c:v>
                </c:pt>
                <c:pt idx="23">
                  <c:v>9156.7831249049996</c:v>
                </c:pt>
                <c:pt idx="24">
                  <c:v>16904.814949799998</c:v>
                </c:pt>
                <c:pt idx="25">
                  <c:v>16904.814949799998</c:v>
                </c:pt>
                <c:pt idx="26">
                  <c:v>4479.8336675849996</c:v>
                </c:pt>
                <c:pt idx="27">
                  <c:v>4479.8336675849996</c:v>
                </c:pt>
                <c:pt idx="28">
                  <c:v>13634.589690645</c:v>
                </c:pt>
                <c:pt idx="29">
                  <c:v>13634.589690645</c:v>
                </c:pt>
                <c:pt idx="30">
                  <c:v>28006.324743929999</c:v>
                </c:pt>
                <c:pt idx="31">
                  <c:v>28006.324743929999</c:v>
                </c:pt>
                <c:pt idx="32">
                  <c:v>26628.140384019898</c:v>
                </c:pt>
                <c:pt idx="33">
                  <c:v>26628.140384019898</c:v>
                </c:pt>
                <c:pt idx="34">
                  <c:v>44459.75121355</c:v>
                </c:pt>
                <c:pt idx="35">
                  <c:v>44459.75121355</c:v>
                </c:pt>
                <c:pt idx="36">
                  <c:v>12957.187354395001</c:v>
                </c:pt>
                <c:pt idx="37">
                  <c:v>12957.187354395001</c:v>
                </c:pt>
                <c:pt idx="38">
                  <c:v>11610.68853263</c:v>
                </c:pt>
                <c:pt idx="39">
                  <c:v>11610.68853263</c:v>
                </c:pt>
                <c:pt idx="40">
                  <c:v>12365.7540896299</c:v>
                </c:pt>
                <c:pt idx="41">
                  <c:v>12365.7540896299</c:v>
                </c:pt>
                <c:pt idx="42">
                  <c:v>21040.884630385</c:v>
                </c:pt>
                <c:pt idx="43">
                  <c:v>21040.884630385</c:v>
                </c:pt>
                <c:pt idx="44">
                  <c:v>20625.094014799899</c:v>
                </c:pt>
                <c:pt idx="45">
                  <c:v>20625.094014799899</c:v>
                </c:pt>
                <c:pt idx="46">
                  <c:v>18778.534320809998</c:v>
                </c:pt>
                <c:pt idx="47">
                  <c:v>18778.534320809998</c:v>
                </c:pt>
                <c:pt idx="48">
                  <c:v>34424.361313824898</c:v>
                </c:pt>
                <c:pt idx="49">
                  <c:v>34424.361313824898</c:v>
                </c:pt>
                <c:pt idx="50">
                  <c:v>26837.672653645001</c:v>
                </c:pt>
                <c:pt idx="51">
                  <c:v>26837.672653645001</c:v>
                </c:pt>
                <c:pt idx="52">
                  <c:v>42306.236152284997</c:v>
                </c:pt>
                <c:pt idx="53">
                  <c:v>42306.236152284997</c:v>
                </c:pt>
                <c:pt idx="54">
                  <c:v>29545.326875395</c:v>
                </c:pt>
                <c:pt idx="55">
                  <c:v>29545.326875395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5-46BB-806A-8C25E0E46A40}"/>
            </c:ext>
          </c:extLst>
        </c:ser>
        <c:ser>
          <c:idx val="1"/>
          <c:order val="2"/>
          <c:tx>
            <c:strRef>
              <c:f>'new installs PV'!$AC$3</c:f>
              <c:strCache>
                <c:ptCount val="1"/>
                <c:pt idx="0">
                  <c:v>EF  [MW]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'new installs PV'!$AC$4:$AC$59</c:f>
              <c:numCache>
                <c:formatCode>General</c:formatCode>
                <c:ptCount val="56"/>
                <c:pt idx="0">
                  <c:v>12.5</c:v>
                </c:pt>
                <c:pt idx="1">
                  <c:v>9.6676666670000007</c:v>
                </c:pt>
                <c:pt idx="2">
                  <c:v>11.622</c:v>
                </c:pt>
                <c:pt idx="3">
                  <c:v>11.781000000000001</c:v>
                </c:pt>
                <c:pt idx="4">
                  <c:v>16.884666670000001</c:v>
                </c:pt>
                <c:pt idx="5">
                  <c:v>20.926666669999999</c:v>
                </c:pt>
                <c:pt idx="6">
                  <c:v>27.984999999999999</c:v>
                </c:pt>
                <c:pt idx="7">
                  <c:v>42.475999999999999</c:v>
                </c:pt>
                <c:pt idx="8">
                  <c:v>59.744999999999997</c:v>
                </c:pt>
                <c:pt idx="9">
                  <c:v>94.751999999999995</c:v>
                </c:pt>
                <c:pt idx="10">
                  <c:v>96.581173219999997</c:v>
                </c:pt>
                <c:pt idx="11">
                  <c:v>98.21307161</c:v>
                </c:pt>
                <c:pt idx="12">
                  <c:v>324.23274839999999</c:v>
                </c:pt>
                <c:pt idx="13">
                  <c:v>314.58510869999998</c:v>
                </c:pt>
                <c:pt idx="14">
                  <c:v>431.24480390000002</c:v>
                </c:pt>
                <c:pt idx="15">
                  <c:v>719.84443759999999</c:v>
                </c:pt>
                <c:pt idx="16">
                  <c:v>1781.377078</c:v>
                </c:pt>
                <c:pt idx="17">
                  <c:v>3064.1622809999999</c:v>
                </c:pt>
                <c:pt idx="18">
                  <c:v>4037.4491130000001</c:v>
                </c:pt>
                <c:pt idx="19">
                  <c:v>3722.1994850000001</c:v>
                </c:pt>
                <c:pt idx="20">
                  <c:v>6834.3288130000001</c:v>
                </c:pt>
                <c:pt idx="21">
                  <c:v>12897.665950000001</c:v>
                </c:pt>
                <c:pt idx="22">
                  <c:v>9784.5062149999994</c:v>
                </c:pt>
                <c:pt idx="23">
                  <c:v>9352.5294479999993</c:v>
                </c:pt>
                <c:pt idx="24">
                  <c:v>10949.78234</c:v>
                </c:pt>
                <c:pt idx="25">
                  <c:v>14454.770399725652</c:v>
                </c:pt>
                <c:pt idx="26">
                  <c:v>29515.260985639161</c:v>
                </c:pt>
                <c:pt idx="27">
                  <c:v>29515.260985639161</c:v>
                </c:pt>
                <c:pt idx="28">
                  <c:v>18890.512643677579</c:v>
                </c:pt>
                <c:pt idx="29">
                  <c:v>18890.512643677579</c:v>
                </c:pt>
                <c:pt idx="30">
                  <c:v>16238.879778072385</c:v>
                </c:pt>
                <c:pt idx="31">
                  <c:v>16238.879778072385</c:v>
                </c:pt>
                <c:pt idx="32">
                  <c:v>31283.159548301846</c:v>
                </c:pt>
                <c:pt idx="33">
                  <c:v>31283.159548301846</c:v>
                </c:pt>
                <c:pt idx="34">
                  <c:v>43951.271441554672</c:v>
                </c:pt>
                <c:pt idx="35">
                  <c:v>43951.271441554672</c:v>
                </c:pt>
                <c:pt idx="36">
                  <c:v>48105.30432171448</c:v>
                </c:pt>
                <c:pt idx="37">
                  <c:v>48105.30432171448</c:v>
                </c:pt>
                <c:pt idx="38">
                  <c:v>32257.627384008374</c:v>
                </c:pt>
                <c:pt idx="39">
                  <c:v>32257.627384008374</c:v>
                </c:pt>
                <c:pt idx="40">
                  <c:v>20055.842856203435</c:v>
                </c:pt>
                <c:pt idx="41">
                  <c:v>20055.842856203435</c:v>
                </c:pt>
                <c:pt idx="42">
                  <c:v>19293.698106263313</c:v>
                </c:pt>
                <c:pt idx="43">
                  <c:v>19293.698106263313</c:v>
                </c:pt>
                <c:pt idx="44">
                  <c:v>50646.427669738965</c:v>
                </c:pt>
                <c:pt idx="45">
                  <c:v>50646.427669738965</c:v>
                </c:pt>
                <c:pt idx="46">
                  <c:v>19860.369071007961</c:v>
                </c:pt>
                <c:pt idx="47">
                  <c:v>19860.369071007961</c:v>
                </c:pt>
                <c:pt idx="48">
                  <c:v>39937.784018518752</c:v>
                </c:pt>
                <c:pt idx="49">
                  <c:v>39937.784018518752</c:v>
                </c:pt>
                <c:pt idx="50">
                  <c:v>32400.914343086391</c:v>
                </c:pt>
                <c:pt idx="51">
                  <c:v>32400.914343086391</c:v>
                </c:pt>
                <c:pt idx="52">
                  <c:v>44431.939714859429</c:v>
                </c:pt>
                <c:pt idx="53">
                  <c:v>44431.939714859429</c:v>
                </c:pt>
                <c:pt idx="54">
                  <c:v>62577.899925893202</c:v>
                </c:pt>
                <c:pt idx="55">
                  <c:v>62577.899925893202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E8-43CD-A635-0D1C99AC8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720240"/>
        <c:axId val="780718600"/>
      </c:barChart>
      <c:catAx>
        <c:axId val="7807202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18600"/>
        <c:crosses val="autoZero"/>
        <c:auto val="1"/>
        <c:lblAlgn val="ctr"/>
        <c:lblOffset val="100"/>
        <c:noMultiLvlLbl val="0"/>
      </c:catAx>
      <c:valAx>
        <c:axId val="78071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</a:t>
                </a:r>
                <a:r>
                  <a:rPr lang="en-US" baseline="0"/>
                  <a:t> Installed Capacity [MW]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2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'new installs PV'!$AF$3</c:f>
              <c:strCache>
                <c:ptCount val="1"/>
                <c:pt idx="0">
                  <c:v>EF Cumulative [GW]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invertIfNegative val="0"/>
          <c:cat>
            <c:numRef>
              <c:f>'new installs PV'!$AA$29:$AA$59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'new installs PV'!$AF$29:$AF$59</c:f>
              <c:numCache>
                <c:formatCode>General</c:formatCode>
                <c:ptCount val="31"/>
                <c:pt idx="0">
                  <c:v>91.659312466162632</c:v>
                </c:pt>
                <c:pt idx="1">
                  <c:v>121.17457345180179</c:v>
                </c:pt>
                <c:pt idx="2">
                  <c:v>150.68983443744094</c:v>
                </c:pt>
                <c:pt idx="3">
                  <c:v>169.5803470811185</c:v>
                </c:pt>
                <c:pt idx="4">
                  <c:v>188.47085972479607</c:v>
                </c:pt>
                <c:pt idx="5">
                  <c:v>204.70973950286844</c:v>
                </c:pt>
                <c:pt idx="6">
                  <c:v>220.94861928094082</c:v>
                </c:pt>
                <c:pt idx="7">
                  <c:v>252.23177882924267</c:v>
                </c:pt>
                <c:pt idx="8">
                  <c:v>283.51493837754452</c:v>
                </c:pt>
                <c:pt idx="9">
                  <c:v>327.46620981909922</c:v>
                </c:pt>
                <c:pt idx="10">
                  <c:v>371.41748126065391</c:v>
                </c:pt>
                <c:pt idx="11">
                  <c:v>419.52278558236839</c:v>
                </c:pt>
                <c:pt idx="12">
                  <c:v>467.62808990408286</c:v>
                </c:pt>
                <c:pt idx="13">
                  <c:v>499.8857172880912</c:v>
                </c:pt>
                <c:pt idx="14">
                  <c:v>532.1433446720996</c:v>
                </c:pt>
                <c:pt idx="15">
                  <c:v>552.19918752830301</c:v>
                </c:pt>
                <c:pt idx="16">
                  <c:v>572.25503038450643</c:v>
                </c:pt>
                <c:pt idx="17">
                  <c:v>591.54872849076969</c:v>
                </c:pt>
                <c:pt idx="18">
                  <c:v>610.84242659703295</c:v>
                </c:pt>
                <c:pt idx="19">
                  <c:v>661.48885426677191</c:v>
                </c:pt>
                <c:pt idx="20">
                  <c:v>712.13528193651086</c:v>
                </c:pt>
                <c:pt idx="21">
                  <c:v>731.99565100751886</c:v>
                </c:pt>
                <c:pt idx="22">
                  <c:v>751.85602007852685</c:v>
                </c:pt>
                <c:pt idx="23">
                  <c:v>791.79380409704561</c:v>
                </c:pt>
                <c:pt idx="24">
                  <c:v>831.73158811556436</c:v>
                </c:pt>
                <c:pt idx="25">
                  <c:v>864.13250245865072</c:v>
                </c:pt>
                <c:pt idx="26">
                  <c:v>896.53341680173708</c:v>
                </c:pt>
                <c:pt idx="27">
                  <c:v>940.96535651659656</c:v>
                </c:pt>
                <c:pt idx="28">
                  <c:v>985.39729623145604</c:v>
                </c:pt>
                <c:pt idx="29">
                  <c:v>1047.9751961573493</c:v>
                </c:pt>
                <c:pt idx="30">
                  <c:v>1110.5530960832425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B8-4543-BC11-EFB7AB5F6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816922056"/>
        <c:axId val="816922712"/>
      </c:barChart>
      <c:barChart>
        <c:barDir val="col"/>
        <c:grouping val="clustered"/>
        <c:varyColors val="0"/>
        <c:ser>
          <c:idx val="1"/>
          <c:order val="0"/>
          <c:tx>
            <c:strRef>
              <c:f>'new installs PV'!$AE$3</c:f>
              <c:strCache>
                <c:ptCount val="1"/>
                <c:pt idx="0">
                  <c:v>EF Annual [GW]</c:v>
                </c:pt>
              </c:strCache>
            </c:strRef>
          </c:tx>
          <c:spPr>
            <a:solidFill>
              <a:schemeClr val="accent3">
                <a:lumMod val="75000"/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'new installs PV'!$AA$29:$AA$59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'new installs PV'!$AE$29:$AE$59</c:f>
              <c:numCache>
                <c:formatCode>General</c:formatCode>
                <c:ptCount val="31"/>
                <c:pt idx="0">
                  <c:v>14.454770399725652</c:v>
                </c:pt>
                <c:pt idx="1">
                  <c:v>29.515260985639159</c:v>
                </c:pt>
                <c:pt idx="2">
                  <c:v>29.515260985639159</c:v>
                </c:pt>
                <c:pt idx="3">
                  <c:v>18.890512643677578</c:v>
                </c:pt>
                <c:pt idx="4">
                  <c:v>18.890512643677578</c:v>
                </c:pt>
                <c:pt idx="5">
                  <c:v>16.238879778072384</c:v>
                </c:pt>
                <c:pt idx="6">
                  <c:v>16.238879778072384</c:v>
                </c:pt>
                <c:pt idx="7">
                  <c:v>31.283159548301846</c:v>
                </c:pt>
                <c:pt idx="8">
                  <c:v>31.283159548301846</c:v>
                </c:pt>
                <c:pt idx="9">
                  <c:v>43.951271441554674</c:v>
                </c:pt>
                <c:pt idx="10">
                  <c:v>43.951271441554674</c:v>
                </c:pt>
                <c:pt idx="11">
                  <c:v>48.105304321714478</c:v>
                </c:pt>
                <c:pt idx="12">
                  <c:v>48.105304321714478</c:v>
                </c:pt>
                <c:pt idx="13">
                  <c:v>32.257627384008373</c:v>
                </c:pt>
                <c:pt idx="14">
                  <c:v>32.257627384008373</c:v>
                </c:pt>
                <c:pt idx="15">
                  <c:v>20.055842856203434</c:v>
                </c:pt>
                <c:pt idx="16">
                  <c:v>20.055842856203434</c:v>
                </c:pt>
                <c:pt idx="17">
                  <c:v>19.293698106263314</c:v>
                </c:pt>
                <c:pt idx="18">
                  <c:v>19.293698106263314</c:v>
                </c:pt>
                <c:pt idx="19">
                  <c:v>50.646427669738962</c:v>
                </c:pt>
                <c:pt idx="20">
                  <c:v>50.646427669738962</c:v>
                </c:pt>
                <c:pt idx="21">
                  <c:v>19.860369071007963</c:v>
                </c:pt>
                <c:pt idx="22">
                  <c:v>19.860369071007963</c:v>
                </c:pt>
                <c:pt idx="23">
                  <c:v>39.937784018518755</c:v>
                </c:pt>
                <c:pt idx="24">
                  <c:v>39.937784018518755</c:v>
                </c:pt>
                <c:pt idx="25">
                  <c:v>32.400914343086392</c:v>
                </c:pt>
                <c:pt idx="26">
                  <c:v>32.400914343086392</c:v>
                </c:pt>
                <c:pt idx="27">
                  <c:v>44.431939714859432</c:v>
                </c:pt>
                <c:pt idx="28">
                  <c:v>44.431939714859432</c:v>
                </c:pt>
                <c:pt idx="29">
                  <c:v>62.577899925893199</c:v>
                </c:pt>
                <c:pt idx="30">
                  <c:v>62.577899925893199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B8-4543-BC11-EFB7AB5F6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879958992"/>
        <c:axId val="880019016"/>
      </c:barChart>
      <c:catAx>
        <c:axId val="81692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816922712"/>
        <c:crosses val="autoZero"/>
        <c:auto val="1"/>
        <c:lblAlgn val="ctr"/>
        <c:lblOffset val="100"/>
        <c:noMultiLvlLbl val="0"/>
      </c:catAx>
      <c:valAx>
        <c:axId val="81692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BFBF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816922056"/>
        <c:crosses val="autoZero"/>
        <c:crossBetween val="between"/>
      </c:valAx>
      <c:valAx>
        <c:axId val="880019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879958992"/>
        <c:crosses val="max"/>
        <c:crossBetween val="between"/>
      </c:valAx>
      <c:catAx>
        <c:axId val="87995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190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74925413467738E-2"/>
          <c:y val="0.91977120458626882"/>
          <c:w val="0.88787255575353952"/>
          <c:h val="5.2714146145649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295274</xdr:colOff>
      <xdr:row>0</xdr:row>
      <xdr:rowOff>96837</xdr:rowOff>
    </xdr:from>
    <xdr:to>
      <xdr:col>48</xdr:col>
      <xdr:colOff>384174</xdr:colOff>
      <xdr:row>11</xdr:row>
      <xdr:rowOff>87312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1DBD27-2F3E-49C5-B38B-89DDF480B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441324</xdr:colOff>
      <xdr:row>12</xdr:row>
      <xdr:rowOff>28576</xdr:rowOff>
    </xdr:from>
    <xdr:to>
      <xdr:col>46</xdr:col>
      <xdr:colOff>447675</xdr:colOff>
      <xdr:row>44</xdr:row>
      <xdr:rowOff>19051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0583FD-69DD-4C4C-8336-E4762D18F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37212-8363-4AB2-8059-CDAC5C512FDC}">
  <dimension ref="A1:F19"/>
  <sheetViews>
    <sheetView workbookViewId="0">
      <selection activeCell="D19" sqref="D19"/>
    </sheetView>
  </sheetViews>
  <sheetFormatPr defaultRowHeight="14.5" x14ac:dyDescent="0.35"/>
  <sheetData>
    <row r="1" spans="1:6" x14ac:dyDescent="0.35">
      <c r="A1" t="s">
        <v>1</v>
      </c>
      <c r="B1" t="s">
        <v>3</v>
      </c>
      <c r="C1" t="s">
        <v>3</v>
      </c>
      <c r="E1" s="1" t="s">
        <v>4</v>
      </c>
      <c r="F1" s="1" t="s">
        <v>4</v>
      </c>
    </row>
    <row r="2" spans="1:6" ht="29" x14ac:dyDescent="0.35">
      <c r="A2" s="2" t="s">
        <v>1</v>
      </c>
      <c r="B2" s="2" t="s">
        <v>0</v>
      </c>
      <c r="C2" s="2" t="s">
        <v>2</v>
      </c>
      <c r="D2" s="2"/>
      <c r="E2" s="3" t="s">
        <v>0</v>
      </c>
      <c r="F2" s="3" t="s">
        <v>2</v>
      </c>
    </row>
    <row r="3" spans="1:6" x14ac:dyDescent="0.35">
      <c r="A3">
        <v>2018</v>
      </c>
      <c r="B3">
        <v>16.258679090909101</v>
      </c>
      <c r="C3">
        <v>41.076723385145499</v>
      </c>
      <c r="D3">
        <f>SUM(C3,B3)</f>
        <v>57.335402476054597</v>
      </c>
      <c r="E3" s="1">
        <v>16.795572727272699</v>
      </c>
      <c r="F3" s="1">
        <v>37.128700161271297</v>
      </c>
    </row>
    <row r="4" spans="1:6" x14ac:dyDescent="0.35">
      <c r="A4">
        <v>2020</v>
      </c>
      <c r="B4">
        <v>19.673482727272699</v>
      </c>
      <c r="C4">
        <v>51.268514335123498</v>
      </c>
      <c r="D4">
        <f t="shared" ref="D4:D19" si="0">SUM(C4,B4)</f>
        <v>70.941997062396197</v>
      </c>
      <c r="E4" s="1">
        <v>20.908446363636401</v>
      </c>
      <c r="F4" s="1">
        <v>62.7384416488865</v>
      </c>
    </row>
    <row r="5" spans="1:6" x14ac:dyDescent="0.35">
      <c r="A5">
        <v>2022</v>
      </c>
      <c r="B5">
        <v>23.176570000000002</v>
      </c>
      <c r="C5">
        <v>75.015006991810495</v>
      </c>
      <c r="D5">
        <f t="shared" si="0"/>
        <v>98.191576991810493</v>
      </c>
      <c r="E5" s="1">
        <v>25.792741818181799</v>
      </c>
      <c r="F5" s="1">
        <v>99.616469391052505</v>
      </c>
    </row>
    <row r="6" spans="1:6" x14ac:dyDescent="0.35">
      <c r="A6">
        <v>2024</v>
      </c>
      <c r="B6">
        <v>26.291125454545501</v>
      </c>
      <c r="C6">
        <v>89.475100470251704</v>
      </c>
      <c r="D6">
        <f t="shared" si="0"/>
        <v>115.7662259247972</v>
      </c>
      <c r="E6" s="1">
        <v>30.935123636363599</v>
      </c>
      <c r="F6" s="1">
        <v>134.733147399925</v>
      </c>
    </row>
    <row r="7" spans="1:6" x14ac:dyDescent="0.35">
      <c r="A7">
        <v>2026</v>
      </c>
      <c r="B7">
        <v>30.089390000000002</v>
      </c>
      <c r="C7">
        <v>100.957003120091</v>
      </c>
      <c r="D7">
        <f t="shared" si="0"/>
        <v>131.04639312009101</v>
      </c>
      <c r="E7" s="1">
        <v>37.526330000000002</v>
      </c>
      <c r="F7" s="1">
        <v>161.821145189253</v>
      </c>
    </row>
    <row r="8" spans="1:6" x14ac:dyDescent="0.35">
      <c r="A8">
        <v>2028</v>
      </c>
      <c r="B8">
        <v>34.8543372727273</v>
      </c>
      <c r="C8">
        <v>125.235676285975</v>
      </c>
      <c r="D8">
        <f t="shared" si="0"/>
        <v>160.09001355870231</v>
      </c>
      <c r="E8" s="1">
        <v>45.875010909090904</v>
      </c>
      <c r="F8" s="1">
        <v>207.33235988875199</v>
      </c>
    </row>
    <row r="9" spans="1:6" x14ac:dyDescent="0.35">
      <c r="A9">
        <v>2030</v>
      </c>
      <c r="B9">
        <v>40.543157272727299</v>
      </c>
      <c r="C9">
        <v>160.19696564484801</v>
      </c>
      <c r="D9">
        <f t="shared" si="0"/>
        <v>200.74012291757532</v>
      </c>
      <c r="E9" s="1">
        <v>56.131709999999998</v>
      </c>
      <c r="F9" s="1">
        <v>290.50558331976799</v>
      </c>
    </row>
    <row r="10" spans="1:6" x14ac:dyDescent="0.35">
      <c r="A10">
        <v>2032</v>
      </c>
      <c r="B10">
        <v>46.188879090909097</v>
      </c>
      <c r="C10">
        <v>198.954028469929</v>
      </c>
      <c r="D10">
        <f t="shared" si="0"/>
        <v>245.1429075608381</v>
      </c>
      <c r="E10" s="1">
        <v>67.492456363636407</v>
      </c>
      <c r="F10" s="1">
        <v>403.33153664398401</v>
      </c>
    </row>
    <row r="11" spans="1:6" x14ac:dyDescent="0.35">
      <c r="A11">
        <v>2034</v>
      </c>
      <c r="B11">
        <v>51.766153636363597</v>
      </c>
      <c r="C11">
        <v>223.42721913419001</v>
      </c>
      <c r="D11">
        <f t="shared" si="0"/>
        <v>275.19337277055359</v>
      </c>
      <c r="E11" s="1">
        <v>80.480386363636399</v>
      </c>
      <c r="F11" s="1">
        <v>485.16087153802999</v>
      </c>
    </row>
    <row r="12" spans="1:6" x14ac:dyDescent="0.35">
      <c r="A12">
        <v>2036</v>
      </c>
      <c r="B12">
        <v>57.359453636363597</v>
      </c>
      <c r="C12">
        <v>236.84451085926099</v>
      </c>
      <c r="D12">
        <f t="shared" si="0"/>
        <v>294.20396449562458</v>
      </c>
      <c r="E12" s="1">
        <v>95.322164545454498</v>
      </c>
      <c r="F12" s="1">
        <v>524.56542997676604</v>
      </c>
    </row>
    <row r="13" spans="1:6" x14ac:dyDescent="0.35">
      <c r="A13">
        <v>2038</v>
      </c>
      <c r="B13">
        <v>63.679678181818197</v>
      </c>
      <c r="C13">
        <v>248.95698882873</v>
      </c>
      <c r="D13">
        <f t="shared" si="0"/>
        <v>312.63666701054819</v>
      </c>
      <c r="E13" s="1">
        <v>111.444223636364</v>
      </c>
      <c r="F13" s="1">
        <v>582.11597042682502</v>
      </c>
    </row>
    <row r="14" spans="1:6" x14ac:dyDescent="0.35">
      <c r="A14">
        <v>2040</v>
      </c>
      <c r="B14">
        <v>69.763981818181804</v>
      </c>
      <c r="C14">
        <v>289.64260309998701</v>
      </c>
      <c r="D14">
        <f t="shared" si="0"/>
        <v>359.40658491816885</v>
      </c>
      <c r="E14" s="1">
        <v>127.604308181818</v>
      </c>
      <c r="F14" s="1">
        <v>593.87906054333405</v>
      </c>
    </row>
    <row r="15" spans="1:6" x14ac:dyDescent="0.35">
      <c r="A15">
        <v>2042</v>
      </c>
      <c r="B15">
        <v>74.526519090909105</v>
      </c>
      <c r="C15">
        <v>303.58594854886297</v>
      </c>
      <c r="D15">
        <f t="shared" si="0"/>
        <v>378.11246763977209</v>
      </c>
      <c r="E15" s="1">
        <v>139.236943636364</v>
      </c>
      <c r="F15" s="1">
        <v>639.29218521486405</v>
      </c>
    </row>
    <row r="16" spans="1:6" x14ac:dyDescent="0.35">
      <c r="A16">
        <v>2044</v>
      </c>
      <c r="B16">
        <v>78.813200909090895</v>
      </c>
      <c r="C16">
        <v>336.10154720815598</v>
      </c>
      <c r="D16">
        <f t="shared" si="0"/>
        <v>414.91474811724686</v>
      </c>
      <c r="E16" s="1">
        <v>148.088826363636</v>
      </c>
      <c r="F16" s="1">
        <v>682.98325261898503</v>
      </c>
    </row>
    <row r="17" spans="1:6" x14ac:dyDescent="0.35">
      <c r="A17">
        <v>2046</v>
      </c>
      <c r="B17">
        <v>82.862758181818194</v>
      </c>
      <c r="C17">
        <v>361.99709317474998</v>
      </c>
      <c r="D17">
        <f t="shared" si="0"/>
        <v>444.85985135656819</v>
      </c>
      <c r="E17" s="1">
        <v>155.33214272727301</v>
      </c>
      <c r="F17" s="1">
        <v>741.40792082883002</v>
      </c>
    </row>
    <row r="18" spans="1:6" x14ac:dyDescent="0.35">
      <c r="A18">
        <v>2048</v>
      </c>
      <c r="B18">
        <v>86.488324545454503</v>
      </c>
      <c r="C18">
        <v>399.13920644611602</v>
      </c>
      <c r="D18">
        <f t="shared" si="0"/>
        <v>485.62753099157055</v>
      </c>
      <c r="E18" s="1">
        <v>161.52204727272701</v>
      </c>
      <c r="F18" s="1">
        <v>823.134117188196</v>
      </c>
    </row>
    <row r="19" spans="1:6" x14ac:dyDescent="0.35">
      <c r="A19">
        <v>2050</v>
      </c>
      <c r="B19">
        <v>89.789295454545496</v>
      </c>
      <c r="C19">
        <v>452.97766085868898</v>
      </c>
      <c r="D19">
        <f t="shared" si="0"/>
        <v>542.76695631323446</v>
      </c>
      <c r="E19" s="1">
        <v>167.21188818181801</v>
      </c>
      <c r="F19" s="1">
        <v>907.75283817318802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55643-5611-467E-B7A2-2A0E07DAA24D}">
  <dimension ref="A1:AF59"/>
  <sheetViews>
    <sheetView tabSelected="1" topLeftCell="AA12" workbookViewId="0">
      <selection activeCell="AX23" sqref="AX23"/>
    </sheetView>
  </sheetViews>
  <sheetFormatPr defaultRowHeight="14.5" x14ac:dyDescent="0.35"/>
  <cols>
    <col min="1" max="1" width="16.26953125" customWidth="1"/>
    <col min="20" max="20" width="17.453125" customWidth="1"/>
    <col min="21" max="21" width="19.26953125" customWidth="1"/>
    <col min="23" max="23" width="26" customWidth="1"/>
    <col min="24" max="24" width="13.54296875" customWidth="1"/>
    <col min="25" max="25" width="24.1796875" customWidth="1"/>
    <col min="31" max="32" width="8.7265625" style="38"/>
  </cols>
  <sheetData>
    <row r="1" spans="1:32" x14ac:dyDescent="0.35">
      <c r="A1" t="s">
        <v>7</v>
      </c>
      <c r="B1">
        <v>1.1000000000000001</v>
      </c>
      <c r="C1">
        <v>1.3</v>
      </c>
    </row>
    <row r="2" spans="1:32" ht="36" customHeight="1" x14ac:dyDescent="0.45">
      <c r="A2" t="s">
        <v>1</v>
      </c>
      <c r="B2" s="23" t="s">
        <v>3</v>
      </c>
      <c r="C2" s="23" t="s">
        <v>3</v>
      </c>
      <c r="D2" s="22" t="s">
        <v>4</v>
      </c>
      <c r="E2" s="22" t="s">
        <v>4</v>
      </c>
      <c r="F2" s="31" t="s">
        <v>24</v>
      </c>
      <c r="G2" s="31"/>
      <c r="I2" s="36" t="s">
        <v>22</v>
      </c>
      <c r="J2" s="36"/>
      <c r="K2" s="36"/>
      <c r="M2" s="37" t="s">
        <v>21</v>
      </c>
      <c r="N2" s="37"/>
      <c r="O2" s="37"/>
      <c r="S2" s="32" t="s">
        <v>23</v>
      </c>
      <c r="T2" s="32"/>
    </row>
    <row r="3" spans="1:32" s="29" customFormat="1" ht="58.5" thickBot="1" x14ac:dyDescent="0.4">
      <c r="A3" s="28" t="s">
        <v>1</v>
      </c>
      <c r="B3" s="28" t="s">
        <v>0</v>
      </c>
      <c r="C3" s="28" t="s">
        <v>2</v>
      </c>
      <c r="D3" s="21" t="s">
        <v>0</v>
      </c>
      <c r="E3" s="21" t="s">
        <v>2</v>
      </c>
      <c r="F3" s="24" t="s">
        <v>10</v>
      </c>
      <c r="G3" s="25" t="s">
        <v>11</v>
      </c>
      <c r="I3" s="29" t="s">
        <v>1</v>
      </c>
      <c r="J3" s="24" t="s">
        <v>10</v>
      </c>
      <c r="K3" s="25" t="s">
        <v>11</v>
      </c>
      <c r="L3" s="30"/>
      <c r="N3" s="24" t="s">
        <v>10</v>
      </c>
      <c r="O3" s="25" t="s">
        <v>11</v>
      </c>
      <c r="R3" s="29" t="s">
        <v>1</v>
      </c>
      <c r="S3" s="24" t="s">
        <v>5</v>
      </c>
      <c r="T3" s="25" t="s">
        <v>6</v>
      </c>
      <c r="W3" s="27" t="s">
        <v>20</v>
      </c>
      <c r="AB3" s="26" t="s">
        <v>25</v>
      </c>
      <c r="AC3" s="27" t="s">
        <v>26</v>
      </c>
      <c r="AD3" s="27" t="s">
        <v>27</v>
      </c>
      <c r="AE3" s="39" t="s">
        <v>29</v>
      </c>
      <c r="AF3" s="39" t="s">
        <v>28</v>
      </c>
    </row>
    <row r="4" spans="1:32" ht="29" x14ac:dyDescent="0.35">
      <c r="A4">
        <v>2018</v>
      </c>
      <c r="B4">
        <v>16.258679090909101</v>
      </c>
      <c r="C4">
        <v>41.076723385145499</v>
      </c>
      <c r="D4" s="1">
        <v>16.795572727272699</v>
      </c>
      <c r="E4" s="1">
        <v>37.128700161271297</v>
      </c>
      <c r="F4">
        <f>B4*B1+C4*C1</f>
        <v>71.284287400689152</v>
      </c>
      <c r="G4">
        <f>D4*$B$1+E4*$C$1</f>
        <v>66.742440209652656</v>
      </c>
      <c r="M4">
        <v>2018</v>
      </c>
      <c r="N4">
        <v>71.284287400689152</v>
      </c>
      <c r="O4">
        <v>66.742440209652656</v>
      </c>
      <c r="R4" s="4">
        <v>2018</v>
      </c>
      <c r="S4" s="4">
        <f>N4*0.85*1000</f>
        <v>60591.644290585777</v>
      </c>
      <c r="T4" s="4">
        <f>O4*0.85*1000</f>
        <v>56731.074178204755</v>
      </c>
      <c r="U4" s="5" t="s">
        <v>12</v>
      </c>
      <c r="W4" s="8" t="s">
        <v>14</v>
      </c>
      <c r="X4" s="9">
        <f>SUM(AB4:AB27)</f>
        <v>53767.259726437005</v>
      </c>
      <c r="Y4" s="10" t="s">
        <v>9</v>
      </c>
      <c r="AA4">
        <v>1995</v>
      </c>
      <c r="AB4" s="18">
        <v>12.5</v>
      </c>
      <c r="AC4" s="18">
        <v>12.5</v>
      </c>
      <c r="AD4" s="18">
        <v>12.5</v>
      </c>
      <c r="AE4" s="40">
        <f>AC4/1000</f>
        <v>1.2500000000000001E-2</v>
      </c>
      <c r="AF4" s="38">
        <f>AC4</f>
        <v>12.5</v>
      </c>
    </row>
    <row r="5" spans="1:32" ht="29.5" thickBot="1" x14ac:dyDescent="0.4">
      <c r="A5">
        <v>2020</v>
      </c>
      <c r="B5">
        <v>19.673482727272699</v>
      </c>
      <c r="C5">
        <v>51.268514335123498</v>
      </c>
      <c r="D5" s="1">
        <v>20.908446363636401</v>
      </c>
      <c r="E5" s="1">
        <v>62.7384416488865</v>
      </c>
      <c r="F5">
        <f>(B5-B4)*$B$1+(C5-C4)*$C$1</f>
        <v>17.005612234971355</v>
      </c>
      <c r="G5">
        <f>(D5-D4)*$B$1+(E5-E4)*$C$1</f>
        <v>37.816824933899838</v>
      </c>
      <c r="I5">
        <f>A5-1</f>
        <v>2019</v>
      </c>
      <c r="J5">
        <f>F5</f>
        <v>17.005612234971355</v>
      </c>
      <c r="K5">
        <f>G5</f>
        <v>37.816824933899838</v>
      </c>
      <c r="M5">
        <v>2019</v>
      </c>
      <c r="N5">
        <v>17.005612234971355</v>
      </c>
      <c r="O5">
        <v>37.816824933899838</v>
      </c>
      <c r="R5" s="6">
        <v>2019</v>
      </c>
      <c r="S5" s="6">
        <f>N5*0.85*1000</f>
        <v>14454.770399725652</v>
      </c>
      <c r="T5" s="6">
        <f t="shared" ref="T5:T7" si="0">O5*0.85*1000</f>
        <v>32144.301193814863</v>
      </c>
      <c r="U5" s="19" t="s">
        <v>13</v>
      </c>
      <c r="W5" s="11" t="s">
        <v>8</v>
      </c>
      <c r="X5" s="12">
        <v>57335.402476054602</v>
      </c>
      <c r="Y5" s="13" t="s">
        <v>18</v>
      </c>
      <c r="AA5">
        <v>1996</v>
      </c>
      <c r="AB5" s="18">
        <v>9.6676666670000007</v>
      </c>
      <c r="AC5" s="18">
        <v>9.6676666670000007</v>
      </c>
      <c r="AD5" s="18">
        <v>9.6676666670000007</v>
      </c>
      <c r="AE5" s="40">
        <f t="shared" ref="AE5:AE59" si="1">AC5/1000</f>
        <v>9.6676666670000005E-3</v>
      </c>
      <c r="AF5" s="38">
        <f>AE5+AF4</f>
        <v>12.509667666666999</v>
      </c>
    </row>
    <row r="6" spans="1:32" ht="29" x14ac:dyDescent="0.35">
      <c r="A6">
        <v>2022</v>
      </c>
      <c r="B6">
        <v>23.176570000000002</v>
      </c>
      <c r="C6">
        <v>75.015006991810495</v>
      </c>
      <c r="D6" s="1">
        <v>25.792741818181799</v>
      </c>
      <c r="E6" s="1">
        <v>99.616469391052505</v>
      </c>
      <c r="F6">
        <f t="shared" ref="F6:F20" si="2">(B6-B5)*$B$1+(C6-C5)*$C$1</f>
        <v>34.723836453693131</v>
      </c>
      <c r="G6">
        <f t="shared" ref="G6:G20" si="3">(D6-D5)*$B$1+(E6-E5)*$C$1</f>
        <v>53.31416106481575</v>
      </c>
      <c r="I6">
        <f t="shared" ref="I6:I20" si="4">A6-1</f>
        <v>2021</v>
      </c>
      <c r="J6">
        <f t="shared" ref="J6:J20" si="5">F6</f>
        <v>34.723836453693131</v>
      </c>
      <c r="K6">
        <f t="shared" ref="K6:K20" si="6">G6</f>
        <v>53.31416106481575</v>
      </c>
      <c r="M6">
        <v>2020</v>
      </c>
      <c r="N6">
        <v>17.005612234971355</v>
      </c>
      <c r="O6">
        <v>37.816824933899838</v>
      </c>
      <c r="R6">
        <v>2020</v>
      </c>
      <c r="S6" s="11">
        <f>N6*0.85*1000</f>
        <v>14454.770399725652</v>
      </c>
      <c r="T6" s="20">
        <f t="shared" si="0"/>
        <v>32144.301193814863</v>
      </c>
      <c r="U6" s="33" t="s">
        <v>19</v>
      </c>
      <c r="W6" s="11" t="s">
        <v>15</v>
      </c>
      <c r="X6" s="12">
        <f>SUM(X9,AD20:AD27)</f>
        <v>53783.95990052999</v>
      </c>
      <c r="Y6" s="13" t="s">
        <v>9</v>
      </c>
      <c r="AA6">
        <v>1997</v>
      </c>
      <c r="AB6" s="18">
        <v>11.622</v>
      </c>
      <c r="AC6" s="18">
        <v>11.622</v>
      </c>
      <c r="AD6" s="18">
        <v>11.622</v>
      </c>
      <c r="AE6" s="40">
        <f t="shared" si="1"/>
        <v>1.1622E-2</v>
      </c>
      <c r="AF6" s="38">
        <f t="shared" ref="AF6:AF59" si="7">AE6+AF5</f>
        <v>12.521289666666998</v>
      </c>
    </row>
    <row r="7" spans="1:32" x14ac:dyDescent="0.35">
      <c r="A7">
        <v>2024</v>
      </c>
      <c r="B7">
        <v>26.291125454545501</v>
      </c>
      <c r="C7">
        <v>89.475100470251704</v>
      </c>
      <c r="D7" s="1">
        <v>30.935123636363599</v>
      </c>
      <c r="E7" s="1">
        <v>134.733147399925</v>
      </c>
      <c r="F7">
        <f t="shared" si="2"/>
        <v>22.224132521973623</v>
      </c>
      <c r="G7">
        <f t="shared" si="3"/>
        <v>51.308301411534231</v>
      </c>
      <c r="I7">
        <f t="shared" si="4"/>
        <v>2023</v>
      </c>
      <c r="J7">
        <f t="shared" si="5"/>
        <v>22.224132521973623</v>
      </c>
      <c r="K7">
        <f t="shared" si="6"/>
        <v>51.308301411534231</v>
      </c>
      <c r="M7">
        <v>2021</v>
      </c>
      <c r="N7">
        <v>34.723836453693131</v>
      </c>
      <c r="O7">
        <v>53.31416106481575</v>
      </c>
      <c r="R7">
        <v>2021</v>
      </c>
      <c r="S7" s="11">
        <f>N7*0.85*1000</f>
        <v>29515.260985639161</v>
      </c>
      <c r="T7" s="20">
        <f t="shared" si="0"/>
        <v>45317.036905093388</v>
      </c>
      <c r="U7" s="34"/>
      <c r="W7" s="11"/>
      <c r="X7" s="14"/>
      <c r="Y7" s="13"/>
      <c r="AA7">
        <v>1998</v>
      </c>
      <c r="AB7" s="18">
        <v>11.781000000000001</v>
      </c>
      <c r="AC7" s="18">
        <v>11.781000000000001</v>
      </c>
      <c r="AD7" s="18">
        <v>11.781000000000001</v>
      </c>
      <c r="AE7" s="40">
        <f t="shared" si="1"/>
        <v>1.1781E-2</v>
      </c>
      <c r="AF7" s="38">
        <f t="shared" si="7"/>
        <v>12.533070666666998</v>
      </c>
    </row>
    <row r="8" spans="1:32" ht="29" x14ac:dyDescent="0.35">
      <c r="A8">
        <v>2026</v>
      </c>
      <c r="B8">
        <v>30.089390000000002</v>
      </c>
      <c r="C8">
        <v>100.957003120091</v>
      </c>
      <c r="D8" s="1">
        <v>37.526330000000002</v>
      </c>
      <c r="E8" s="1">
        <v>161.821145189253</v>
      </c>
      <c r="F8">
        <f t="shared" si="2"/>
        <v>19.104564444791041</v>
      </c>
      <c r="G8">
        <f t="shared" si="3"/>
        <v>42.464724126126441</v>
      </c>
      <c r="I8">
        <f t="shared" si="4"/>
        <v>2025</v>
      </c>
      <c r="J8">
        <f t="shared" si="5"/>
        <v>19.104564444791041</v>
      </c>
      <c r="K8">
        <f t="shared" si="6"/>
        <v>42.464724126126441</v>
      </c>
      <c r="M8">
        <v>2022</v>
      </c>
      <c r="N8">
        <v>34.723836453693131</v>
      </c>
      <c r="O8">
        <v>53.31416106481575</v>
      </c>
      <c r="R8">
        <v>2022</v>
      </c>
      <c r="S8" s="11">
        <f t="shared" ref="S8:S36" si="8">N8*0.85*1000</f>
        <v>29515.260985639161</v>
      </c>
      <c r="T8" s="20">
        <f t="shared" ref="T8:T36" si="9">O8*0.85*1000</f>
        <v>45317.036905093388</v>
      </c>
      <c r="U8" s="34"/>
      <c r="W8" s="11" t="s">
        <v>14</v>
      </c>
      <c r="X8" s="12">
        <f>SUM(AB4:AB19)</f>
        <v>2293.0413434370003</v>
      </c>
      <c r="Y8" s="13" t="s">
        <v>16</v>
      </c>
      <c r="AA8">
        <v>1999</v>
      </c>
      <c r="AB8" s="18">
        <v>16.884666670000001</v>
      </c>
      <c r="AC8" s="18">
        <v>16.884666670000001</v>
      </c>
      <c r="AD8" s="18">
        <v>16.884666670000001</v>
      </c>
      <c r="AE8" s="40">
        <f t="shared" si="1"/>
        <v>1.6884666670000003E-2</v>
      </c>
      <c r="AF8" s="38">
        <f t="shared" si="7"/>
        <v>12.549955333336998</v>
      </c>
    </row>
    <row r="9" spans="1:32" ht="29.5" thickBot="1" x14ac:dyDescent="0.4">
      <c r="A9">
        <v>2028</v>
      </c>
      <c r="B9">
        <v>34.8543372727273</v>
      </c>
      <c r="C9">
        <v>125.235676285975</v>
      </c>
      <c r="D9" s="1">
        <v>45.875010909090904</v>
      </c>
      <c r="E9" s="1">
        <v>207.33235988875199</v>
      </c>
      <c r="F9">
        <f t="shared" si="2"/>
        <v>36.803717115649235</v>
      </c>
      <c r="G9">
        <f t="shared" si="3"/>
        <v>68.348128109348693</v>
      </c>
      <c r="I9">
        <f t="shared" si="4"/>
        <v>2027</v>
      </c>
      <c r="J9">
        <f t="shared" si="5"/>
        <v>36.803717115649235</v>
      </c>
      <c r="K9">
        <f t="shared" si="6"/>
        <v>68.348128109348693</v>
      </c>
      <c r="M9">
        <v>2023</v>
      </c>
      <c r="N9">
        <v>22.224132521973623</v>
      </c>
      <c r="O9">
        <v>51.308301411534231</v>
      </c>
      <c r="R9">
        <v>2023</v>
      </c>
      <c r="S9" s="11">
        <f t="shared" si="8"/>
        <v>18890.512643677579</v>
      </c>
      <c r="T9" s="20">
        <f t="shared" si="9"/>
        <v>43612.056199804094</v>
      </c>
      <c r="U9" s="34"/>
      <c r="W9" s="15" t="s">
        <v>15</v>
      </c>
      <c r="X9" s="16">
        <v>1200.6513499999901</v>
      </c>
      <c r="Y9" s="17" t="s">
        <v>17</v>
      </c>
      <c r="AA9">
        <v>2000</v>
      </c>
      <c r="AB9" s="18">
        <v>20.926666669999999</v>
      </c>
      <c r="AC9" s="18">
        <v>20.926666669999999</v>
      </c>
      <c r="AD9" s="18">
        <v>20.926666669999999</v>
      </c>
      <c r="AE9" s="40">
        <f t="shared" si="1"/>
        <v>2.092666667E-2</v>
      </c>
      <c r="AF9" s="38">
        <f t="shared" si="7"/>
        <v>12.570882000006998</v>
      </c>
    </row>
    <row r="10" spans="1:32" x14ac:dyDescent="0.35">
      <c r="A10">
        <v>2030</v>
      </c>
      <c r="B10">
        <v>40.543157272727299</v>
      </c>
      <c r="C10">
        <v>160.19696564484801</v>
      </c>
      <c r="D10" s="1">
        <v>56.131709999999998</v>
      </c>
      <c r="E10" s="1">
        <v>290.50558331976799</v>
      </c>
      <c r="F10">
        <f t="shared" si="2"/>
        <v>51.707378166534909</v>
      </c>
      <c r="G10">
        <f t="shared" si="3"/>
        <v>119.4075594603208</v>
      </c>
      <c r="I10">
        <f t="shared" si="4"/>
        <v>2029</v>
      </c>
      <c r="J10">
        <f t="shared" si="5"/>
        <v>51.707378166534909</v>
      </c>
      <c r="K10">
        <f t="shared" si="6"/>
        <v>119.4075594603208</v>
      </c>
      <c r="M10">
        <v>2024</v>
      </c>
      <c r="N10">
        <v>22.224132521973623</v>
      </c>
      <c r="O10">
        <v>51.308301411534231</v>
      </c>
      <c r="R10">
        <v>2024</v>
      </c>
      <c r="S10" s="11">
        <f t="shared" si="8"/>
        <v>18890.512643677579</v>
      </c>
      <c r="T10" s="20">
        <f t="shared" si="9"/>
        <v>43612.056199804094</v>
      </c>
      <c r="U10" s="34"/>
      <c r="AA10">
        <v>2001</v>
      </c>
      <c r="AB10" s="18">
        <v>27.984999999999999</v>
      </c>
      <c r="AC10" s="18">
        <v>27.984999999999999</v>
      </c>
      <c r="AD10" s="18">
        <v>27.984999999999999</v>
      </c>
      <c r="AE10" s="40">
        <f t="shared" si="1"/>
        <v>2.7984999999999999E-2</v>
      </c>
      <c r="AF10" s="38">
        <f t="shared" si="7"/>
        <v>12.598867000006997</v>
      </c>
    </row>
    <row r="11" spans="1:32" x14ac:dyDescent="0.35">
      <c r="A11">
        <v>2032</v>
      </c>
      <c r="B11">
        <v>46.188879090909097</v>
      </c>
      <c r="C11">
        <v>198.954028469929</v>
      </c>
      <c r="D11" s="1">
        <v>67.492456363636407</v>
      </c>
      <c r="E11" s="1">
        <v>403.33153664398401</v>
      </c>
      <c r="F11">
        <f t="shared" si="2"/>
        <v>56.59447567260527</v>
      </c>
      <c r="G11">
        <f t="shared" si="3"/>
        <v>159.17056032148088</v>
      </c>
      <c r="I11">
        <f t="shared" si="4"/>
        <v>2031</v>
      </c>
      <c r="J11">
        <f t="shared" si="5"/>
        <v>56.59447567260527</v>
      </c>
      <c r="K11">
        <f t="shared" si="6"/>
        <v>159.17056032148088</v>
      </c>
      <c r="M11">
        <v>2025</v>
      </c>
      <c r="N11">
        <v>19.104564444791041</v>
      </c>
      <c r="O11">
        <v>42.464724126126441</v>
      </c>
      <c r="R11">
        <v>2025</v>
      </c>
      <c r="S11" s="11">
        <f t="shared" si="8"/>
        <v>16238.879778072383</v>
      </c>
      <c r="T11" s="20">
        <f t="shared" si="9"/>
        <v>36095.01550720747</v>
      </c>
      <c r="U11" s="34"/>
      <c r="AA11">
        <v>2002</v>
      </c>
      <c r="AB11" s="18">
        <v>42.475999999999999</v>
      </c>
      <c r="AC11" s="18">
        <v>42.475999999999999</v>
      </c>
      <c r="AD11" s="18">
        <v>42.475999999999999</v>
      </c>
      <c r="AE11" s="40">
        <f t="shared" si="1"/>
        <v>4.2476E-2</v>
      </c>
      <c r="AF11" s="38">
        <f t="shared" si="7"/>
        <v>12.641343000006998</v>
      </c>
    </row>
    <row r="12" spans="1:32" x14ac:dyDescent="0.35">
      <c r="A12">
        <v>2034</v>
      </c>
      <c r="B12">
        <v>51.766153636363597</v>
      </c>
      <c r="C12">
        <v>223.42721913419001</v>
      </c>
      <c r="D12" s="1">
        <v>80.480386363636399</v>
      </c>
      <c r="E12" s="1">
        <v>485.16087153802999</v>
      </c>
      <c r="F12">
        <f t="shared" si="2"/>
        <v>37.950149863539266</v>
      </c>
      <c r="G12">
        <f t="shared" si="3"/>
        <v>120.66485836225978</v>
      </c>
      <c r="I12">
        <f t="shared" si="4"/>
        <v>2033</v>
      </c>
      <c r="J12">
        <f t="shared" si="5"/>
        <v>37.950149863539266</v>
      </c>
      <c r="K12">
        <f t="shared" si="6"/>
        <v>120.66485836225978</v>
      </c>
      <c r="M12">
        <v>2026</v>
      </c>
      <c r="N12">
        <v>19.104564444791041</v>
      </c>
      <c r="O12">
        <v>42.464724126126441</v>
      </c>
      <c r="R12">
        <v>2026</v>
      </c>
      <c r="S12" s="11">
        <f t="shared" si="8"/>
        <v>16238.879778072383</v>
      </c>
      <c r="T12" s="20">
        <f t="shared" si="9"/>
        <v>36095.01550720747</v>
      </c>
      <c r="U12" s="34"/>
      <c r="AA12">
        <v>2003</v>
      </c>
      <c r="AB12" s="18">
        <v>59.744999999999997</v>
      </c>
      <c r="AC12" s="18">
        <v>59.744999999999997</v>
      </c>
      <c r="AD12" s="18">
        <v>59.744999999999997</v>
      </c>
      <c r="AE12" s="40">
        <f t="shared" si="1"/>
        <v>5.9744999999999999E-2</v>
      </c>
      <c r="AF12" s="38">
        <f t="shared" si="7"/>
        <v>12.701088000006997</v>
      </c>
    </row>
    <row r="13" spans="1:32" x14ac:dyDescent="0.35">
      <c r="A13">
        <v>2036</v>
      </c>
      <c r="B13">
        <v>57.359453636363597</v>
      </c>
      <c r="C13">
        <v>236.84451085926099</v>
      </c>
      <c r="D13" s="1">
        <v>95.322164545454498</v>
      </c>
      <c r="E13" s="1">
        <v>524.56542997676604</v>
      </c>
      <c r="F13">
        <f t="shared" si="2"/>
        <v>23.595109242592276</v>
      </c>
      <c r="G13">
        <f t="shared" si="3"/>
        <v>67.551881970356774</v>
      </c>
      <c r="I13">
        <f t="shared" si="4"/>
        <v>2035</v>
      </c>
      <c r="J13">
        <f t="shared" si="5"/>
        <v>23.595109242592276</v>
      </c>
      <c r="K13">
        <f t="shared" si="6"/>
        <v>67.551881970356774</v>
      </c>
      <c r="M13">
        <v>2027</v>
      </c>
      <c r="N13">
        <v>36.803717115649235</v>
      </c>
      <c r="O13">
        <v>68.348128109348693</v>
      </c>
      <c r="R13">
        <v>2027</v>
      </c>
      <c r="S13" s="11">
        <f t="shared" si="8"/>
        <v>31283.15954830185</v>
      </c>
      <c r="T13" s="20">
        <f t="shared" si="9"/>
        <v>58095.908892946391</v>
      </c>
      <c r="U13" s="34"/>
      <c r="AA13">
        <v>2004</v>
      </c>
      <c r="AB13" s="18">
        <v>94.751999999999995</v>
      </c>
      <c r="AC13" s="18">
        <v>94.751999999999995</v>
      </c>
      <c r="AD13" s="18">
        <v>94.751999999999995</v>
      </c>
      <c r="AE13" s="40">
        <f t="shared" si="1"/>
        <v>9.4751999999999989E-2</v>
      </c>
      <c r="AF13" s="38">
        <f t="shared" si="7"/>
        <v>12.795840000006997</v>
      </c>
    </row>
    <row r="14" spans="1:32" x14ac:dyDescent="0.35">
      <c r="A14">
        <v>2038</v>
      </c>
      <c r="B14">
        <v>63.679678181818197</v>
      </c>
      <c r="C14">
        <v>248.95698882873</v>
      </c>
      <c r="D14" s="1">
        <v>111.444223636364</v>
      </c>
      <c r="E14" s="1">
        <v>582.11597042682502</v>
      </c>
      <c r="F14">
        <f t="shared" si="2"/>
        <v>22.698468360309779</v>
      </c>
      <c r="G14">
        <f t="shared" si="3"/>
        <v>92.549967585077127</v>
      </c>
      <c r="I14">
        <f t="shared" si="4"/>
        <v>2037</v>
      </c>
      <c r="J14">
        <f t="shared" si="5"/>
        <v>22.698468360309779</v>
      </c>
      <c r="K14">
        <f t="shared" si="6"/>
        <v>92.549967585077127</v>
      </c>
      <c r="M14">
        <v>2028</v>
      </c>
      <c r="N14">
        <v>36.803717115649235</v>
      </c>
      <c r="O14">
        <v>68.348128109348693</v>
      </c>
      <c r="R14">
        <v>2028</v>
      </c>
      <c r="S14" s="11">
        <f t="shared" si="8"/>
        <v>31283.15954830185</v>
      </c>
      <c r="T14" s="20">
        <f t="shared" si="9"/>
        <v>58095.908892946391</v>
      </c>
      <c r="U14" s="34"/>
      <c r="AA14">
        <v>2005</v>
      </c>
      <c r="AB14" s="18">
        <v>96.581173219999997</v>
      </c>
      <c r="AC14" s="18">
        <v>96.581173219999997</v>
      </c>
      <c r="AD14" s="18">
        <v>96.581173219999997</v>
      </c>
      <c r="AE14" s="40">
        <f t="shared" si="1"/>
        <v>9.6581173219999997E-2</v>
      </c>
      <c r="AF14" s="38">
        <f t="shared" si="7"/>
        <v>12.892421173226998</v>
      </c>
    </row>
    <row r="15" spans="1:32" x14ac:dyDescent="0.35">
      <c r="A15">
        <v>2040</v>
      </c>
      <c r="B15">
        <v>69.763981818181804</v>
      </c>
      <c r="C15">
        <v>289.64260309998701</v>
      </c>
      <c r="D15" s="1">
        <v>127.604308181818</v>
      </c>
      <c r="E15" s="1">
        <v>593.87906054333405</v>
      </c>
      <c r="F15">
        <f t="shared" si="2"/>
        <v>59.584032552634078</v>
      </c>
      <c r="G15">
        <f t="shared" si="3"/>
        <v>33.068110151461141</v>
      </c>
      <c r="I15">
        <f t="shared" si="4"/>
        <v>2039</v>
      </c>
      <c r="J15">
        <f t="shared" si="5"/>
        <v>59.584032552634078</v>
      </c>
      <c r="K15">
        <f t="shared" si="6"/>
        <v>33.068110151461141</v>
      </c>
      <c r="M15">
        <v>2029</v>
      </c>
      <c r="N15">
        <v>51.707378166534909</v>
      </c>
      <c r="O15">
        <v>119.4075594603208</v>
      </c>
      <c r="R15">
        <v>2029</v>
      </c>
      <c r="S15" s="11">
        <f t="shared" si="8"/>
        <v>43951.271441554672</v>
      </c>
      <c r="T15" s="20">
        <f t="shared" si="9"/>
        <v>101496.42554127268</v>
      </c>
      <c r="U15" s="34"/>
      <c r="AA15">
        <v>2006</v>
      </c>
      <c r="AB15" s="18">
        <v>98.21307161</v>
      </c>
      <c r="AC15" s="18">
        <v>98.21307161</v>
      </c>
      <c r="AD15" s="18">
        <v>98.21307161</v>
      </c>
      <c r="AE15" s="40">
        <f t="shared" si="1"/>
        <v>9.8213071609999994E-2</v>
      </c>
      <c r="AF15" s="38">
        <f t="shared" si="7"/>
        <v>12.990634244836997</v>
      </c>
    </row>
    <row r="16" spans="1:32" x14ac:dyDescent="0.35">
      <c r="A16">
        <v>2042</v>
      </c>
      <c r="B16">
        <v>74.526519090909105</v>
      </c>
      <c r="C16">
        <v>303.58594854886297</v>
      </c>
      <c r="D16" s="1">
        <v>139.236943636364</v>
      </c>
      <c r="E16" s="1">
        <v>639.29218521486405</v>
      </c>
      <c r="F16">
        <f t="shared" si="2"/>
        <v>23.36514008353878</v>
      </c>
      <c r="G16">
        <f t="shared" si="3"/>
        <v>71.832961072989605</v>
      </c>
      <c r="I16">
        <f t="shared" si="4"/>
        <v>2041</v>
      </c>
      <c r="J16">
        <f t="shared" si="5"/>
        <v>23.36514008353878</v>
      </c>
      <c r="K16">
        <f t="shared" si="6"/>
        <v>71.832961072989605</v>
      </c>
      <c r="M16">
        <v>2030</v>
      </c>
      <c r="N16">
        <v>51.707378166534909</v>
      </c>
      <c r="O16">
        <v>119.4075594603208</v>
      </c>
      <c r="R16">
        <v>2030</v>
      </c>
      <c r="S16" s="11">
        <f t="shared" si="8"/>
        <v>43951.271441554672</v>
      </c>
      <c r="T16" s="20">
        <f t="shared" si="9"/>
        <v>101496.42554127268</v>
      </c>
      <c r="U16" s="34"/>
      <c r="AA16">
        <v>2007</v>
      </c>
      <c r="AB16" s="18">
        <v>324.23274839999999</v>
      </c>
      <c r="AC16" s="18">
        <v>324.23274839999999</v>
      </c>
      <c r="AD16" s="18">
        <v>324.23274839999999</v>
      </c>
      <c r="AE16" s="40">
        <f t="shared" si="1"/>
        <v>0.32423274839999999</v>
      </c>
      <c r="AF16" s="38">
        <f t="shared" si="7"/>
        <v>13.314866993236997</v>
      </c>
    </row>
    <row r="17" spans="1:32" x14ac:dyDescent="0.35">
      <c r="A17">
        <v>2044</v>
      </c>
      <c r="B17">
        <v>78.813200909090895</v>
      </c>
      <c r="C17">
        <v>336.10154720815598</v>
      </c>
      <c r="D17" s="1">
        <v>148.088826363636</v>
      </c>
      <c r="E17" s="1">
        <v>682.98325261898503</v>
      </c>
      <c r="F17">
        <f t="shared" si="2"/>
        <v>46.985628257080883</v>
      </c>
      <c r="G17">
        <f t="shared" si="3"/>
        <v>66.535458625356483</v>
      </c>
      <c r="I17">
        <f t="shared" si="4"/>
        <v>2043</v>
      </c>
      <c r="J17">
        <f t="shared" si="5"/>
        <v>46.985628257080883</v>
      </c>
      <c r="K17">
        <f t="shared" si="6"/>
        <v>66.535458625356483</v>
      </c>
      <c r="M17">
        <v>2031</v>
      </c>
      <c r="N17">
        <v>56.59447567260527</v>
      </c>
      <c r="O17">
        <v>159.17056032148088</v>
      </c>
      <c r="R17">
        <v>2031</v>
      </c>
      <c r="S17" s="11">
        <f t="shared" si="8"/>
        <v>48105.30432171448</v>
      </c>
      <c r="T17" s="20">
        <f t="shared" si="9"/>
        <v>135294.97627325874</v>
      </c>
      <c r="U17" s="34"/>
      <c r="AA17">
        <v>2008</v>
      </c>
      <c r="AB17" s="18">
        <v>314.58510869999998</v>
      </c>
      <c r="AC17" s="18">
        <v>314.58510869999998</v>
      </c>
      <c r="AD17" s="18">
        <v>314.58510869999998</v>
      </c>
      <c r="AE17" s="40">
        <f t="shared" si="1"/>
        <v>0.3145851087</v>
      </c>
      <c r="AF17" s="38">
        <f t="shared" si="7"/>
        <v>13.629452101936996</v>
      </c>
    </row>
    <row r="18" spans="1:32" x14ac:dyDescent="0.35">
      <c r="A18">
        <v>2046</v>
      </c>
      <c r="B18">
        <v>82.862758181818194</v>
      </c>
      <c r="C18">
        <v>361.99709317474998</v>
      </c>
      <c r="D18" s="1">
        <v>155.33214272727301</v>
      </c>
      <c r="E18" s="1">
        <v>741.40792082883002</v>
      </c>
      <c r="F18">
        <f t="shared" si="2"/>
        <v>38.118722756572225</v>
      </c>
      <c r="G18">
        <f t="shared" si="3"/>
        <v>83.919716672799183</v>
      </c>
      <c r="I18">
        <f t="shared" si="4"/>
        <v>2045</v>
      </c>
      <c r="J18">
        <f t="shared" si="5"/>
        <v>38.118722756572225</v>
      </c>
      <c r="K18">
        <f t="shared" si="6"/>
        <v>83.919716672799183</v>
      </c>
      <c r="M18">
        <v>2032</v>
      </c>
      <c r="N18">
        <v>56.59447567260527</v>
      </c>
      <c r="O18">
        <v>159.17056032148088</v>
      </c>
      <c r="R18">
        <v>2032</v>
      </c>
      <c r="S18" s="11">
        <f t="shared" si="8"/>
        <v>48105.30432171448</v>
      </c>
      <c r="T18" s="20">
        <f t="shared" si="9"/>
        <v>135294.97627325874</v>
      </c>
      <c r="U18" s="34"/>
      <c r="AA18">
        <v>2009</v>
      </c>
      <c r="AB18" s="18">
        <v>431.24480390000002</v>
      </c>
      <c r="AC18" s="18">
        <v>431.24480390000002</v>
      </c>
      <c r="AD18" s="18">
        <v>431.24480390000002</v>
      </c>
      <c r="AE18" s="40">
        <f t="shared" si="1"/>
        <v>0.43124480390000003</v>
      </c>
      <c r="AF18" s="38">
        <f t="shared" si="7"/>
        <v>14.060696905836997</v>
      </c>
    </row>
    <row r="19" spans="1:32" x14ac:dyDescent="0.35">
      <c r="A19">
        <v>2048</v>
      </c>
      <c r="B19">
        <v>86.488324545454503</v>
      </c>
      <c r="C19">
        <v>399.13920644611602</v>
      </c>
      <c r="D19" s="1">
        <v>161.52204727272701</v>
      </c>
      <c r="E19" s="1">
        <v>823.134117188196</v>
      </c>
      <c r="F19">
        <f t="shared" si="2"/>
        <v>52.272870252775796</v>
      </c>
      <c r="G19">
        <f t="shared" si="3"/>
        <v>113.05295026717518</v>
      </c>
      <c r="I19">
        <f t="shared" si="4"/>
        <v>2047</v>
      </c>
      <c r="J19">
        <f t="shared" si="5"/>
        <v>52.272870252775796</v>
      </c>
      <c r="K19">
        <f t="shared" si="6"/>
        <v>113.05295026717518</v>
      </c>
      <c r="M19">
        <v>2033</v>
      </c>
      <c r="N19">
        <v>37.950149863539266</v>
      </c>
      <c r="O19">
        <v>120.66485836225978</v>
      </c>
      <c r="R19">
        <v>2033</v>
      </c>
      <c r="S19" s="11">
        <f t="shared" si="8"/>
        <v>32257.627384008374</v>
      </c>
      <c r="T19" s="20">
        <f t="shared" si="9"/>
        <v>102565.12960792081</v>
      </c>
      <c r="U19" s="34"/>
      <c r="AA19">
        <v>2010</v>
      </c>
      <c r="AB19" s="18">
        <v>719.84443759999999</v>
      </c>
      <c r="AC19" s="18">
        <v>719.84443759999999</v>
      </c>
      <c r="AD19" s="18">
        <v>719.84443759999999</v>
      </c>
      <c r="AE19" s="40">
        <f t="shared" si="1"/>
        <v>0.71984443759999994</v>
      </c>
      <c r="AF19" s="38">
        <f t="shared" si="7"/>
        <v>14.780541343436997</v>
      </c>
    </row>
    <row r="20" spans="1:32" x14ac:dyDescent="0.35">
      <c r="A20">
        <v>2050</v>
      </c>
      <c r="B20">
        <v>89.789295454545496</v>
      </c>
      <c r="C20">
        <v>452.97766085868898</v>
      </c>
      <c r="D20" s="1">
        <v>167.21188818181801</v>
      </c>
      <c r="E20" s="1">
        <v>907.75283817318802</v>
      </c>
      <c r="F20">
        <f t="shared" si="2"/>
        <v>73.621058736344949</v>
      </c>
      <c r="G20">
        <f t="shared" si="3"/>
        <v>116.26316228048974</v>
      </c>
      <c r="I20">
        <f t="shared" si="4"/>
        <v>2049</v>
      </c>
      <c r="J20">
        <f t="shared" si="5"/>
        <v>73.621058736344949</v>
      </c>
      <c r="K20">
        <f t="shared" si="6"/>
        <v>116.26316228048974</v>
      </c>
      <c r="M20">
        <v>2034</v>
      </c>
      <c r="N20">
        <v>37.950149863539266</v>
      </c>
      <c r="O20">
        <v>120.66485836225978</v>
      </c>
      <c r="R20">
        <v>2034</v>
      </c>
      <c r="S20" s="11">
        <f t="shared" si="8"/>
        <v>32257.627384008374</v>
      </c>
      <c r="T20" s="20">
        <f t="shared" si="9"/>
        <v>102565.12960792081</v>
      </c>
      <c r="U20" s="34"/>
      <c r="AA20">
        <v>2011</v>
      </c>
      <c r="AB20" s="7">
        <v>1781.377078</v>
      </c>
      <c r="AC20" s="7">
        <v>1781.377078</v>
      </c>
      <c r="AD20">
        <v>2534.3001088300002</v>
      </c>
      <c r="AE20" s="40">
        <f t="shared" si="1"/>
        <v>1.781377078</v>
      </c>
      <c r="AF20" s="38">
        <f t="shared" si="7"/>
        <v>16.561918421436996</v>
      </c>
    </row>
    <row r="21" spans="1:32" x14ac:dyDescent="0.35">
      <c r="M21">
        <v>2035</v>
      </c>
      <c r="N21">
        <v>23.595109242592276</v>
      </c>
      <c r="O21">
        <v>67.551881970356774</v>
      </c>
      <c r="R21">
        <v>2035</v>
      </c>
      <c r="S21" s="11">
        <f t="shared" si="8"/>
        <v>20055.842856203435</v>
      </c>
      <c r="T21" s="20">
        <f t="shared" si="9"/>
        <v>57419.099674803256</v>
      </c>
      <c r="U21" s="34"/>
      <c r="AA21">
        <v>2012</v>
      </c>
      <c r="AB21" s="7">
        <v>3064.1622809999999</v>
      </c>
      <c r="AC21" s="7">
        <v>3064.1622809999999</v>
      </c>
      <c r="AD21">
        <v>2534.3001088300002</v>
      </c>
      <c r="AE21" s="40">
        <f t="shared" si="1"/>
        <v>3.0641622809999998</v>
      </c>
      <c r="AF21" s="38">
        <f t="shared" si="7"/>
        <v>19.626080702436994</v>
      </c>
    </row>
    <row r="22" spans="1:32" x14ac:dyDescent="0.35">
      <c r="M22">
        <v>2036</v>
      </c>
      <c r="N22">
        <v>23.595109242592276</v>
      </c>
      <c r="O22">
        <v>67.551881970356774</v>
      </c>
      <c r="R22">
        <v>2036</v>
      </c>
      <c r="S22" s="11">
        <f t="shared" si="8"/>
        <v>20055.842856203435</v>
      </c>
      <c r="T22" s="20">
        <f t="shared" si="9"/>
        <v>57419.099674803256</v>
      </c>
      <c r="U22" s="34"/>
      <c r="AA22">
        <v>2013</v>
      </c>
      <c r="AB22" s="7">
        <v>4037.4491130000001</v>
      </c>
      <c r="AC22" s="7">
        <v>4037.4491130000001</v>
      </c>
      <c r="AD22">
        <v>5123.0337317149997</v>
      </c>
      <c r="AE22" s="40">
        <f t="shared" si="1"/>
        <v>4.0374491130000001</v>
      </c>
      <c r="AF22" s="38">
        <f t="shared" si="7"/>
        <v>23.663529815436995</v>
      </c>
    </row>
    <row r="23" spans="1:32" x14ac:dyDescent="0.35">
      <c r="M23">
        <v>2037</v>
      </c>
      <c r="N23">
        <v>22.698468360309779</v>
      </c>
      <c r="O23">
        <v>92.549967585077127</v>
      </c>
      <c r="R23">
        <v>2037</v>
      </c>
      <c r="S23" s="11">
        <f t="shared" si="8"/>
        <v>19293.698106263309</v>
      </c>
      <c r="T23" s="20">
        <f t="shared" si="9"/>
        <v>78667.472447315566</v>
      </c>
      <c r="U23" s="34"/>
      <c r="AA23">
        <v>2014</v>
      </c>
      <c r="AB23" s="7">
        <v>3722.1994850000001</v>
      </c>
      <c r="AC23" s="7">
        <v>3722.1994850000001</v>
      </c>
      <c r="AD23">
        <v>5123.0337317149997</v>
      </c>
      <c r="AE23" s="40">
        <f t="shared" si="1"/>
        <v>3.722199485</v>
      </c>
      <c r="AF23" s="38">
        <f t="shared" si="7"/>
        <v>27.385729300436996</v>
      </c>
    </row>
    <row r="24" spans="1:32" x14ac:dyDescent="0.35">
      <c r="M24">
        <v>2038</v>
      </c>
      <c r="N24">
        <v>22.698468360309779</v>
      </c>
      <c r="O24">
        <v>92.549967585077127</v>
      </c>
      <c r="R24">
        <v>2038</v>
      </c>
      <c r="S24" s="11">
        <f t="shared" si="8"/>
        <v>19293.698106263309</v>
      </c>
      <c r="T24" s="20">
        <f t="shared" si="9"/>
        <v>78667.472447315566</v>
      </c>
      <c r="U24" s="34"/>
      <c r="AA24">
        <v>2015</v>
      </c>
      <c r="AB24" s="7">
        <v>6834.3288130000001</v>
      </c>
      <c r="AC24" s="7">
        <v>6834.3288130000001</v>
      </c>
      <c r="AD24">
        <v>9477.5373098149994</v>
      </c>
      <c r="AE24" s="40">
        <f t="shared" si="1"/>
        <v>6.8343288129999999</v>
      </c>
      <c r="AF24" s="38">
        <f t="shared" si="7"/>
        <v>34.220058113436998</v>
      </c>
    </row>
    <row r="25" spans="1:32" x14ac:dyDescent="0.35">
      <c r="M25">
        <v>2039</v>
      </c>
      <c r="N25">
        <v>59.584032552634078</v>
      </c>
      <c r="O25">
        <v>33.068110151461141</v>
      </c>
      <c r="R25">
        <v>2039</v>
      </c>
      <c r="S25" s="11">
        <f t="shared" si="8"/>
        <v>50646.427669738965</v>
      </c>
      <c r="T25" s="20">
        <f t="shared" si="9"/>
        <v>28107.893628741971</v>
      </c>
      <c r="U25" s="34"/>
      <c r="AA25">
        <v>2016</v>
      </c>
      <c r="AB25" s="7">
        <v>12897.665950000001</v>
      </c>
      <c r="AC25" s="7">
        <v>12897.665950000001</v>
      </c>
      <c r="AD25">
        <v>9477.5373098149994</v>
      </c>
      <c r="AE25" s="40">
        <f t="shared" si="1"/>
        <v>12.89766595</v>
      </c>
      <c r="AF25" s="38">
        <f t="shared" si="7"/>
        <v>47.117724063436995</v>
      </c>
    </row>
    <row r="26" spans="1:32" x14ac:dyDescent="0.35">
      <c r="M26">
        <v>2040</v>
      </c>
      <c r="N26">
        <v>59.584032552634078</v>
      </c>
      <c r="O26">
        <v>33.068110151461141</v>
      </c>
      <c r="R26">
        <v>2040</v>
      </c>
      <c r="S26" s="11">
        <f t="shared" si="8"/>
        <v>50646.427669738965</v>
      </c>
      <c r="T26" s="20">
        <f t="shared" si="9"/>
        <v>28107.893628741971</v>
      </c>
      <c r="U26" s="34"/>
      <c r="AA26">
        <v>2017</v>
      </c>
      <c r="AB26" s="7">
        <v>9784.5062149999994</v>
      </c>
      <c r="AC26" s="7">
        <v>9784.5062149999994</v>
      </c>
      <c r="AD26">
        <v>9156.7831249049996</v>
      </c>
      <c r="AE26" s="40">
        <f t="shared" si="1"/>
        <v>9.7845062149999986</v>
      </c>
      <c r="AF26" s="38">
        <f t="shared" si="7"/>
        <v>56.902230278436996</v>
      </c>
    </row>
    <row r="27" spans="1:32" x14ac:dyDescent="0.35">
      <c r="M27">
        <v>2041</v>
      </c>
      <c r="N27">
        <v>23.36514008353878</v>
      </c>
      <c r="O27">
        <v>71.832961072989605</v>
      </c>
      <c r="R27">
        <v>2041</v>
      </c>
      <c r="S27" s="11">
        <f t="shared" si="8"/>
        <v>19860.369071007961</v>
      </c>
      <c r="T27" s="20">
        <f t="shared" si="9"/>
        <v>61058.016912041159</v>
      </c>
      <c r="U27" s="34"/>
      <c r="AA27">
        <v>2018</v>
      </c>
      <c r="AB27" s="7">
        <v>9352.5294479999993</v>
      </c>
      <c r="AC27" s="7">
        <v>9352.5294479999993</v>
      </c>
      <c r="AD27">
        <v>9156.7831249049996</v>
      </c>
      <c r="AE27" s="40">
        <f t="shared" si="1"/>
        <v>9.3525294479999985</v>
      </c>
      <c r="AF27" s="38">
        <f t="shared" si="7"/>
        <v>66.254759726436987</v>
      </c>
    </row>
    <row r="28" spans="1:32" x14ac:dyDescent="0.35">
      <c r="M28">
        <v>2042</v>
      </c>
      <c r="N28">
        <v>23.36514008353878</v>
      </c>
      <c r="O28">
        <v>71.832961072989605</v>
      </c>
      <c r="R28">
        <v>2042</v>
      </c>
      <c r="S28" s="11">
        <f t="shared" si="8"/>
        <v>19860.369071007961</v>
      </c>
      <c r="T28" s="20">
        <f t="shared" si="9"/>
        <v>61058.016912041159</v>
      </c>
      <c r="U28" s="34"/>
      <c r="AA28">
        <v>2019</v>
      </c>
      <c r="AB28" s="7">
        <v>10949.78234</v>
      </c>
      <c r="AC28" s="7">
        <v>10949.78234</v>
      </c>
      <c r="AD28">
        <v>16904.814949799998</v>
      </c>
      <c r="AE28" s="40">
        <f t="shared" si="1"/>
        <v>10.949782340000001</v>
      </c>
      <c r="AF28" s="38">
        <f t="shared" si="7"/>
        <v>77.204542066436986</v>
      </c>
    </row>
    <row r="29" spans="1:32" x14ac:dyDescent="0.35">
      <c r="M29">
        <v>2043</v>
      </c>
      <c r="N29">
        <v>46.985628257080883</v>
      </c>
      <c r="O29">
        <v>66.535458625356483</v>
      </c>
      <c r="R29">
        <v>2043</v>
      </c>
      <c r="S29" s="11">
        <f t="shared" si="8"/>
        <v>39937.784018518745</v>
      </c>
      <c r="T29" s="20">
        <f t="shared" si="9"/>
        <v>56555.13983155301</v>
      </c>
      <c r="U29" s="34"/>
      <c r="AA29">
        <v>2020</v>
      </c>
      <c r="AB29">
        <v>14903.79</v>
      </c>
      <c r="AC29">
        <v>14454.770399725652</v>
      </c>
      <c r="AD29">
        <v>16904.814949799998</v>
      </c>
      <c r="AE29" s="40">
        <f t="shared" si="1"/>
        <v>14.454770399725652</v>
      </c>
      <c r="AF29" s="38">
        <f t="shared" si="7"/>
        <v>91.659312466162632</v>
      </c>
    </row>
    <row r="30" spans="1:32" x14ac:dyDescent="0.35">
      <c r="M30">
        <v>2044</v>
      </c>
      <c r="N30">
        <v>46.985628257080883</v>
      </c>
      <c r="O30">
        <v>66.535458625356483</v>
      </c>
      <c r="R30">
        <v>2044</v>
      </c>
      <c r="S30" s="11">
        <f t="shared" si="8"/>
        <v>39937.784018518745</v>
      </c>
      <c r="T30" s="20">
        <f t="shared" si="9"/>
        <v>56555.13983155301</v>
      </c>
      <c r="U30" s="34"/>
      <c r="AA30">
        <v>2021</v>
      </c>
      <c r="AB30">
        <v>16455.560000000001</v>
      </c>
      <c r="AC30">
        <v>29515.260985639161</v>
      </c>
      <c r="AD30">
        <v>4479.8336675849996</v>
      </c>
      <c r="AE30" s="40">
        <f t="shared" si="1"/>
        <v>29.515260985639159</v>
      </c>
      <c r="AF30" s="38">
        <f t="shared" si="7"/>
        <v>121.17457345180179</v>
      </c>
    </row>
    <row r="31" spans="1:32" x14ac:dyDescent="0.35">
      <c r="M31">
        <v>2045</v>
      </c>
      <c r="N31">
        <v>38.118722756572225</v>
      </c>
      <c r="O31">
        <v>83.919716672799183</v>
      </c>
      <c r="R31">
        <v>2045</v>
      </c>
      <c r="S31" s="11">
        <f t="shared" si="8"/>
        <v>32400.914343086391</v>
      </c>
      <c r="T31" s="20">
        <f t="shared" si="9"/>
        <v>71331.759171879297</v>
      </c>
      <c r="U31" s="34"/>
      <c r="AA31">
        <v>2022</v>
      </c>
      <c r="AB31">
        <v>15227.23</v>
      </c>
      <c r="AC31">
        <v>29515.260985639161</v>
      </c>
      <c r="AD31">
        <v>4479.8336675849996</v>
      </c>
      <c r="AE31" s="40">
        <f t="shared" si="1"/>
        <v>29.515260985639159</v>
      </c>
      <c r="AF31" s="38">
        <f t="shared" si="7"/>
        <v>150.68983443744094</v>
      </c>
    </row>
    <row r="32" spans="1:32" x14ac:dyDescent="0.35">
      <c r="M32">
        <v>2046</v>
      </c>
      <c r="N32">
        <v>38.118722756572225</v>
      </c>
      <c r="O32">
        <v>83.919716672799183</v>
      </c>
      <c r="R32">
        <v>2046</v>
      </c>
      <c r="S32" s="11">
        <f t="shared" si="8"/>
        <v>32400.914343086391</v>
      </c>
      <c r="T32" s="20">
        <f t="shared" si="9"/>
        <v>71331.759171879297</v>
      </c>
      <c r="U32" s="34"/>
      <c r="AA32">
        <v>2023</v>
      </c>
      <c r="AB32">
        <v>15224.02</v>
      </c>
      <c r="AC32">
        <v>18890.512643677579</v>
      </c>
      <c r="AD32">
        <v>13634.589690645</v>
      </c>
      <c r="AE32" s="40">
        <f t="shared" si="1"/>
        <v>18.890512643677578</v>
      </c>
      <c r="AF32" s="38">
        <f t="shared" si="7"/>
        <v>169.5803470811185</v>
      </c>
    </row>
    <row r="33" spans="13:32" x14ac:dyDescent="0.35">
      <c r="M33">
        <v>2047</v>
      </c>
      <c r="N33">
        <v>52.272870252775796</v>
      </c>
      <c r="O33">
        <v>113.05295026717518</v>
      </c>
      <c r="R33">
        <v>2047</v>
      </c>
      <c r="S33" s="11">
        <f t="shared" si="8"/>
        <v>44431.939714859422</v>
      </c>
      <c r="T33" s="20">
        <f t="shared" si="9"/>
        <v>96095.007727098899</v>
      </c>
      <c r="U33" s="34"/>
      <c r="AA33">
        <v>2024</v>
      </c>
      <c r="AB33">
        <v>16634.43</v>
      </c>
      <c r="AC33">
        <v>18890.512643677579</v>
      </c>
      <c r="AD33">
        <v>13634.589690645</v>
      </c>
      <c r="AE33" s="40">
        <f t="shared" si="1"/>
        <v>18.890512643677578</v>
      </c>
      <c r="AF33" s="38">
        <f t="shared" si="7"/>
        <v>188.47085972479607</v>
      </c>
    </row>
    <row r="34" spans="13:32" x14ac:dyDescent="0.35">
      <c r="M34">
        <v>2048</v>
      </c>
      <c r="N34">
        <v>52.272870252775796</v>
      </c>
      <c r="O34">
        <v>113.05295026717518</v>
      </c>
      <c r="R34">
        <v>2048</v>
      </c>
      <c r="S34" s="11">
        <f t="shared" si="8"/>
        <v>44431.939714859422</v>
      </c>
      <c r="T34" s="20">
        <f t="shared" si="9"/>
        <v>96095.007727098899</v>
      </c>
      <c r="U34" s="34"/>
      <c r="AA34">
        <v>2025</v>
      </c>
      <c r="AB34">
        <v>18114.894270000001</v>
      </c>
      <c r="AC34">
        <v>16238.879778072385</v>
      </c>
      <c r="AD34">
        <v>28006.324743929999</v>
      </c>
      <c r="AE34" s="40">
        <f t="shared" si="1"/>
        <v>16.238879778072384</v>
      </c>
      <c r="AF34" s="38">
        <f t="shared" si="7"/>
        <v>204.70973950286844</v>
      </c>
    </row>
    <row r="35" spans="13:32" x14ac:dyDescent="0.35">
      <c r="M35">
        <v>2049</v>
      </c>
      <c r="N35">
        <v>73.621058736344949</v>
      </c>
      <c r="O35">
        <v>116.26316228048974</v>
      </c>
      <c r="R35">
        <v>2049</v>
      </c>
      <c r="S35" s="11">
        <f t="shared" si="8"/>
        <v>62577.899925893209</v>
      </c>
      <c r="T35" s="20">
        <f t="shared" si="9"/>
        <v>98823.687938416275</v>
      </c>
      <c r="U35" s="34"/>
      <c r="AA35">
        <v>2026</v>
      </c>
      <c r="AB35">
        <v>19727.119859999999</v>
      </c>
      <c r="AC35">
        <v>16238.879778072385</v>
      </c>
      <c r="AD35">
        <v>28006.324743929999</v>
      </c>
      <c r="AE35" s="40">
        <f t="shared" si="1"/>
        <v>16.238879778072384</v>
      </c>
      <c r="AF35" s="38">
        <f t="shared" si="7"/>
        <v>220.94861928094082</v>
      </c>
    </row>
    <row r="36" spans="13:32" ht="15" thickBot="1" x14ac:dyDescent="0.4">
      <c r="M36">
        <v>2050</v>
      </c>
      <c r="N36">
        <v>73.621058736344949</v>
      </c>
      <c r="O36">
        <v>116.26316228048974</v>
      </c>
      <c r="R36">
        <v>2050</v>
      </c>
      <c r="S36" s="11">
        <f t="shared" si="8"/>
        <v>62577.899925893209</v>
      </c>
      <c r="T36" s="20">
        <f t="shared" si="9"/>
        <v>98823.687938416275</v>
      </c>
      <c r="U36" s="35"/>
      <c r="AA36">
        <v>2027</v>
      </c>
      <c r="AB36">
        <v>21482.83353</v>
      </c>
      <c r="AC36">
        <v>31283.159548301846</v>
      </c>
      <c r="AD36">
        <v>26628.140384019898</v>
      </c>
      <c r="AE36" s="40">
        <f t="shared" si="1"/>
        <v>31.283159548301846</v>
      </c>
      <c r="AF36" s="38">
        <f t="shared" si="7"/>
        <v>252.23177882924267</v>
      </c>
    </row>
    <row r="37" spans="13:32" x14ac:dyDescent="0.35">
      <c r="AA37">
        <v>2028</v>
      </c>
      <c r="AB37">
        <v>23394.805710000001</v>
      </c>
      <c r="AC37">
        <v>31283.159548301846</v>
      </c>
      <c r="AD37">
        <v>26628.140384019898</v>
      </c>
      <c r="AE37" s="40">
        <f t="shared" si="1"/>
        <v>31.283159548301846</v>
      </c>
      <c r="AF37" s="38">
        <f t="shared" si="7"/>
        <v>283.51493837754452</v>
      </c>
    </row>
    <row r="38" spans="13:32" x14ac:dyDescent="0.35">
      <c r="AA38">
        <v>2029</v>
      </c>
      <c r="AB38">
        <v>25476.94342</v>
      </c>
      <c r="AC38">
        <v>43951.271441554672</v>
      </c>
      <c r="AD38">
        <v>44459.75121355</v>
      </c>
      <c r="AE38" s="40">
        <f t="shared" si="1"/>
        <v>43.951271441554674</v>
      </c>
      <c r="AF38" s="38">
        <f t="shared" si="7"/>
        <v>327.46620981909922</v>
      </c>
    </row>
    <row r="39" spans="13:32" x14ac:dyDescent="0.35">
      <c r="AA39">
        <v>2030</v>
      </c>
      <c r="AB39">
        <v>27744.391380000001</v>
      </c>
      <c r="AC39">
        <v>43951.271441554672</v>
      </c>
      <c r="AD39">
        <v>44459.75121355</v>
      </c>
      <c r="AE39" s="40">
        <f t="shared" si="1"/>
        <v>43.951271441554674</v>
      </c>
      <c r="AF39" s="38">
        <f t="shared" si="7"/>
        <v>371.41748126065391</v>
      </c>
    </row>
    <row r="40" spans="13:32" x14ac:dyDescent="0.35">
      <c r="AA40">
        <v>2031</v>
      </c>
      <c r="AB40">
        <v>30213.642220000002</v>
      </c>
      <c r="AC40">
        <v>48105.30432171448</v>
      </c>
      <c r="AD40">
        <v>12957.187354395001</v>
      </c>
      <c r="AE40" s="40">
        <f t="shared" si="1"/>
        <v>48.105304321714478</v>
      </c>
      <c r="AF40" s="38">
        <f t="shared" si="7"/>
        <v>419.52278558236839</v>
      </c>
    </row>
    <row r="41" spans="13:32" x14ac:dyDescent="0.35">
      <c r="AA41">
        <v>2032</v>
      </c>
      <c r="AB41">
        <v>32902.656369999997</v>
      </c>
      <c r="AC41">
        <v>48105.30432171448</v>
      </c>
      <c r="AD41">
        <v>12957.187354395001</v>
      </c>
      <c r="AE41" s="40">
        <f t="shared" si="1"/>
        <v>48.105304321714478</v>
      </c>
      <c r="AF41" s="38">
        <f t="shared" si="7"/>
        <v>467.62808990408286</v>
      </c>
    </row>
    <row r="42" spans="13:32" x14ac:dyDescent="0.35">
      <c r="AA42">
        <v>2033</v>
      </c>
      <c r="AB42">
        <v>35830.992789999997</v>
      </c>
      <c r="AC42">
        <v>32257.627384008374</v>
      </c>
      <c r="AD42">
        <v>11610.68853263</v>
      </c>
      <c r="AE42" s="40">
        <f t="shared" si="1"/>
        <v>32.257627384008373</v>
      </c>
      <c r="AF42" s="38">
        <f t="shared" si="7"/>
        <v>499.8857172880912</v>
      </c>
    </row>
    <row r="43" spans="13:32" x14ac:dyDescent="0.35">
      <c r="AA43">
        <v>2034</v>
      </c>
      <c r="AB43">
        <v>39019.951150000001</v>
      </c>
      <c r="AC43">
        <v>32257.627384008374</v>
      </c>
      <c r="AD43">
        <v>11610.68853263</v>
      </c>
      <c r="AE43" s="40">
        <f t="shared" si="1"/>
        <v>32.257627384008373</v>
      </c>
      <c r="AF43" s="38">
        <f t="shared" si="7"/>
        <v>532.1433446720996</v>
      </c>
    </row>
    <row r="44" spans="13:32" x14ac:dyDescent="0.35">
      <c r="AA44">
        <v>2035</v>
      </c>
      <c r="AB44">
        <v>42492.726799999997</v>
      </c>
      <c r="AC44">
        <v>20055.842856203435</v>
      </c>
      <c r="AD44">
        <v>12365.7540896299</v>
      </c>
      <c r="AE44" s="40">
        <f t="shared" si="1"/>
        <v>20.055842856203434</v>
      </c>
      <c r="AF44" s="38">
        <f t="shared" si="7"/>
        <v>552.19918752830301</v>
      </c>
    </row>
    <row r="45" spans="13:32" x14ac:dyDescent="0.35">
      <c r="AA45">
        <v>2036</v>
      </c>
      <c r="AB45">
        <v>46274.579489999996</v>
      </c>
      <c r="AC45">
        <v>20055.842856203435</v>
      </c>
      <c r="AD45">
        <v>12365.7540896299</v>
      </c>
      <c r="AE45" s="40">
        <f t="shared" si="1"/>
        <v>20.055842856203434</v>
      </c>
      <c r="AF45" s="38">
        <f t="shared" si="7"/>
        <v>572.25503038450643</v>
      </c>
    </row>
    <row r="46" spans="13:32" x14ac:dyDescent="0.35">
      <c r="AA46">
        <v>2037</v>
      </c>
      <c r="AB46">
        <v>50393.017059999998</v>
      </c>
      <c r="AC46">
        <v>19293.698106263313</v>
      </c>
      <c r="AD46">
        <v>21040.884630385</v>
      </c>
      <c r="AE46" s="40">
        <f t="shared" si="1"/>
        <v>19.293698106263314</v>
      </c>
      <c r="AF46" s="38">
        <f t="shared" si="7"/>
        <v>591.54872849076969</v>
      </c>
    </row>
    <row r="47" spans="13:32" x14ac:dyDescent="0.35">
      <c r="AA47">
        <v>2038</v>
      </c>
      <c r="AB47">
        <v>54877.995580000003</v>
      </c>
      <c r="AC47">
        <v>19293.698106263313</v>
      </c>
      <c r="AD47">
        <v>21040.884630385</v>
      </c>
      <c r="AE47" s="40">
        <f t="shared" si="1"/>
        <v>19.293698106263314</v>
      </c>
      <c r="AF47" s="38">
        <f t="shared" si="7"/>
        <v>610.84242659703295</v>
      </c>
    </row>
    <row r="48" spans="13:32" x14ac:dyDescent="0.35">
      <c r="AA48">
        <v>2039</v>
      </c>
      <c r="AB48">
        <v>59762.137190000001</v>
      </c>
      <c r="AC48">
        <v>50646.427669738965</v>
      </c>
      <c r="AD48">
        <v>20625.094014799899</v>
      </c>
      <c r="AE48" s="40">
        <f t="shared" si="1"/>
        <v>50.646427669738962</v>
      </c>
      <c r="AF48" s="38">
        <f t="shared" si="7"/>
        <v>661.48885426677191</v>
      </c>
    </row>
    <row r="49" spans="27:32" x14ac:dyDescent="0.35">
      <c r="AA49">
        <v>2040</v>
      </c>
      <c r="AB49">
        <v>65080.967400000001</v>
      </c>
      <c r="AC49">
        <v>50646.427669738965</v>
      </c>
      <c r="AD49">
        <v>20625.094014799899</v>
      </c>
      <c r="AE49" s="40">
        <f t="shared" si="1"/>
        <v>50.646427669738962</v>
      </c>
      <c r="AF49" s="38">
        <f t="shared" si="7"/>
        <v>712.13528193651086</v>
      </c>
    </row>
    <row r="50" spans="27:32" x14ac:dyDescent="0.35">
      <c r="AA50">
        <v>2041</v>
      </c>
      <c r="AB50">
        <v>70873.173500000004</v>
      </c>
      <c r="AC50">
        <v>19860.369071007961</v>
      </c>
      <c r="AD50">
        <v>18778.534320809998</v>
      </c>
      <c r="AE50" s="40">
        <f t="shared" si="1"/>
        <v>19.860369071007963</v>
      </c>
      <c r="AF50" s="38">
        <f t="shared" si="7"/>
        <v>731.99565100751886</v>
      </c>
    </row>
    <row r="51" spans="27:32" x14ac:dyDescent="0.35">
      <c r="AA51">
        <v>2042</v>
      </c>
      <c r="AB51">
        <v>77180.885939999993</v>
      </c>
      <c r="AC51">
        <v>19860.369071007961</v>
      </c>
      <c r="AD51">
        <v>18778.534320809998</v>
      </c>
      <c r="AE51" s="40">
        <f t="shared" si="1"/>
        <v>19.860369071007963</v>
      </c>
      <c r="AF51" s="38">
        <f t="shared" si="7"/>
        <v>751.85602007852685</v>
      </c>
    </row>
    <row r="52" spans="27:32" x14ac:dyDescent="0.35">
      <c r="AA52">
        <v>2043</v>
      </c>
      <c r="AB52">
        <v>84049.984790000002</v>
      </c>
      <c r="AC52">
        <v>39937.784018518752</v>
      </c>
      <c r="AD52">
        <v>34424.361313824898</v>
      </c>
      <c r="AE52" s="40">
        <f t="shared" si="1"/>
        <v>39.937784018518755</v>
      </c>
      <c r="AF52" s="38">
        <f t="shared" si="7"/>
        <v>791.79380409704561</v>
      </c>
    </row>
    <row r="53" spans="27:32" x14ac:dyDescent="0.35">
      <c r="AA53">
        <v>2044</v>
      </c>
      <c r="AB53">
        <v>91530.433430000005</v>
      </c>
      <c r="AC53">
        <v>39937.784018518752</v>
      </c>
      <c r="AD53">
        <v>34424.361313824898</v>
      </c>
      <c r="AE53" s="40">
        <f t="shared" si="1"/>
        <v>39.937784018518755</v>
      </c>
      <c r="AF53" s="38">
        <f t="shared" si="7"/>
        <v>831.73158811556436</v>
      </c>
    </row>
    <row r="54" spans="27:32" x14ac:dyDescent="0.35">
      <c r="AA54">
        <v>2045</v>
      </c>
      <c r="AB54">
        <v>99676.642009999996</v>
      </c>
      <c r="AC54">
        <v>32400.914343086391</v>
      </c>
      <c r="AD54">
        <v>26837.672653645001</v>
      </c>
      <c r="AE54" s="40">
        <f t="shared" si="1"/>
        <v>32.400914343086392</v>
      </c>
      <c r="AF54" s="38">
        <f t="shared" si="7"/>
        <v>864.13250245865072</v>
      </c>
    </row>
    <row r="55" spans="27:32" x14ac:dyDescent="0.35">
      <c r="AA55">
        <v>2046</v>
      </c>
      <c r="AB55">
        <v>108547.8631</v>
      </c>
      <c r="AC55">
        <v>32400.914343086391</v>
      </c>
      <c r="AD55">
        <v>26837.672653645001</v>
      </c>
      <c r="AE55" s="40">
        <f t="shared" si="1"/>
        <v>32.400914343086392</v>
      </c>
      <c r="AF55" s="38">
        <f t="shared" si="7"/>
        <v>896.53341680173708</v>
      </c>
    </row>
    <row r="56" spans="27:32" x14ac:dyDescent="0.35">
      <c r="AA56">
        <v>2047</v>
      </c>
      <c r="AB56">
        <v>118208.62300000001</v>
      </c>
      <c r="AC56">
        <v>44431.939714859429</v>
      </c>
      <c r="AD56">
        <v>42306.236152284997</v>
      </c>
      <c r="AE56" s="40">
        <f t="shared" si="1"/>
        <v>44.431939714859432</v>
      </c>
      <c r="AF56" s="38">
        <f t="shared" si="7"/>
        <v>940.96535651659656</v>
      </c>
    </row>
    <row r="57" spans="27:32" x14ac:dyDescent="0.35">
      <c r="AA57">
        <v>2048</v>
      </c>
      <c r="AB57">
        <v>128729.19040000001</v>
      </c>
      <c r="AC57">
        <v>44431.939714859429</v>
      </c>
      <c r="AD57">
        <v>42306.236152284997</v>
      </c>
      <c r="AE57" s="40">
        <f t="shared" si="1"/>
        <v>44.431939714859432</v>
      </c>
      <c r="AF57" s="38">
        <f t="shared" si="7"/>
        <v>985.39729623145604</v>
      </c>
    </row>
    <row r="58" spans="27:32" x14ac:dyDescent="0.35">
      <c r="AA58">
        <v>2049</v>
      </c>
      <c r="AB58">
        <v>140186.08840000001</v>
      </c>
      <c r="AC58">
        <v>62577.899925893202</v>
      </c>
      <c r="AD58">
        <v>29545.326875395</v>
      </c>
      <c r="AE58" s="40">
        <f t="shared" si="1"/>
        <v>62.577899925893199</v>
      </c>
      <c r="AF58" s="38">
        <f t="shared" si="7"/>
        <v>1047.9751961573493</v>
      </c>
    </row>
    <row r="59" spans="27:32" x14ac:dyDescent="0.35">
      <c r="AA59">
        <v>2050</v>
      </c>
      <c r="AB59">
        <v>152662.6502</v>
      </c>
      <c r="AC59">
        <v>62577.899925893202</v>
      </c>
      <c r="AD59">
        <v>29545.326875395</v>
      </c>
      <c r="AE59" s="40">
        <f t="shared" si="1"/>
        <v>62.577899925893199</v>
      </c>
      <c r="AF59" s="38">
        <f t="shared" si="7"/>
        <v>1110.5530960832425</v>
      </c>
    </row>
  </sheetData>
  <sortState xmlns:xlrd2="http://schemas.microsoft.com/office/spreadsheetml/2017/richdata2" ref="M4:O36">
    <sortCondition ref="M4:M36"/>
  </sortState>
  <mergeCells count="5">
    <mergeCell ref="F2:G2"/>
    <mergeCell ref="S2:T2"/>
    <mergeCell ref="U6:U36"/>
    <mergeCell ref="I2:K2"/>
    <mergeCell ref="M2:O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Reeds</vt:lpstr>
      <vt:lpstr>new installs 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2021-04-06T20:01:21Z</dcterms:created>
  <dcterms:modified xsi:type="dcterms:W3CDTF">2021-06-15T23:09:17Z</dcterms:modified>
</cp:coreProperties>
</file>