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udel\PycharmProjects\hybrids_shared_infrastructure\HydroBOSSE\"/>
    </mc:Choice>
  </mc:AlternateContent>
  <xr:revisionPtr revIDLastSave="0" documentId="13_ncr:1_{B4731188-057A-4C8A-A23C-8D429B4C7434}" xr6:coauthVersionLast="45" xr6:coauthVersionMax="45" xr10:uidLastSave="{00000000-0000-0000-0000-000000000000}"/>
  <bookViews>
    <workbookView xWindow="-120" yWindow="-120" windowWidth="24240" windowHeight="13140" activeTab="1" xr2:uid="{0D60E450-1675-450E-BD0E-8D35825305C1}"/>
  </bookViews>
  <sheets>
    <sheet name="metadata" sheetId="5" r:id="rId1"/>
    <sheet name="usacost_df" sheetId="6" r:id="rId2"/>
    <sheet name="lcmcosts_df" sheetId="8" r:id="rId3"/>
  </sheets>
  <definedNames>
    <definedName name="AEP">metadata!$X$2</definedName>
    <definedName name="capacityfactor">metadata!$U$2</definedName>
    <definedName name="H_">metadata!$T$2</definedName>
    <definedName name="hours_year">metadata!$W$2</definedName>
    <definedName name="P_">metadata!$O$2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6" l="1"/>
  <c r="Q4" i="6" l="1"/>
  <c r="R4" i="6" s="1"/>
  <c r="Q5" i="6"/>
  <c r="R5" i="6" s="1"/>
  <c r="Q6" i="6"/>
  <c r="R6" i="6" s="1"/>
  <c r="Q7" i="6"/>
  <c r="R7" i="6" s="1"/>
  <c r="Q8" i="6"/>
  <c r="R8" i="6" s="1"/>
  <c r="Q9" i="6"/>
  <c r="R9" i="6" s="1"/>
  <c r="Q10" i="6"/>
  <c r="Q11" i="6"/>
  <c r="R11" i="6" s="1"/>
  <c r="Q12" i="6"/>
  <c r="R12" i="6" s="1"/>
  <c r="Q13" i="6"/>
  <c r="R13" i="6" s="1"/>
  <c r="Q14" i="6"/>
  <c r="R14" i="6" s="1"/>
  <c r="Q15" i="6"/>
  <c r="R15" i="6" s="1"/>
  <c r="Q16" i="6"/>
  <c r="R16" i="6" s="1"/>
  <c r="Q17" i="6"/>
  <c r="R17" i="6" s="1"/>
  <c r="Q18" i="6"/>
  <c r="R18" i="6" s="1"/>
  <c r="Q19" i="6"/>
  <c r="R19" i="6" s="1"/>
  <c r="Q20" i="6"/>
  <c r="R20" i="6" s="1"/>
  <c r="Q21" i="6"/>
  <c r="R21" i="6" s="1"/>
  <c r="Q22" i="6"/>
  <c r="R22" i="6" s="1"/>
  <c r="Q23" i="6"/>
  <c r="R23" i="6" s="1"/>
  <c r="Q24" i="6"/>
  <c r="R24" i="6" s="1"/>
  <c r="Q3" i="6"/>
  <c r="R3" i="6" l="1"/>
  <c r="G30" i="8"/>
  <c r="G5" i="8" l="1"/>
  <c r="G3" i="8"/>
  <c r="G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1" i="8"/>
  <c r="G32" i="8"/>
  <c r="G2" i="8"/>
  <c r="D19" i="6" l="1"/>
  <c r="F2" i="6" l="1"/>
  <c r="R2" i="6" s="1"/>
  <c r="F10" i="6"/>
  <c r="R10" i="6" s="1"/>
  <c r="D2" i="6" l="1"/>
  <c r="D10" i="6"/>
  <c r="E2" i="6"/>
  <c r="E10" i="6"/>
  <c r="E19" i="6"/>
  <c r="G33" i="8" l="1"/>
  <c r="H33" i="8" s="1"/>
  <c r="H16" i="8" l="1"/>
  <c r="H31" i="8"/>
  <c r="H30" i="8"/>
  <c r="H28" i="8"/>
  <c r="H32" i="8"/>
  <c r="H27" i="8"/>
  <c r="H29" i="8"/>
  <c r="H11" i="8"/>
  <c r="H22" i="8"/>
  <c r="H5" i="8"/>
  <c r="H4" i="8"/>
  <c r="H3" i="8"/>
  <c r="H21" i="8"/>
  <c r="H20" i="8"/>
  <c r="H19" i="8"/>
  <c r="H15" i="8"/>
  <c r="H14" i="8"/>
  <c r="H2" i="8"/>
  <c r="H8" i="8"/>
  <c r="H13" i="8"/>
  <c r="H6" i="8"/>
  <c r="H23" i="8"/>
  <c r="H12" i="8"/>
  <c r="H7" i="8"/>
  <c r="H26" i="8"/>
  <c r="H18" i="8"/>
  <c r="H10" i="8"/>
  <c r="H25" i="8"/>
  <c r="H17" i="8"/>
  <c r="H9" i="8"/>
  <c r="H2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tc={BAB30A2B-D06B-49FD-84CF-D2A92E7FB953}</author>
    <author>tc={8016FF47-159C-4C80-B118-49A4482C4B40}</author>
    <author>tc={F13FCBC0-F754-4B15-80BC-397A98800CBE}</author>
    <author>tc={9CB917AC-08B2-472D-9964-408B28E59283}</author>
    <author>tc={2399C061-CD1C-4A9C-8A7D-E6560221AF84}</author>
    <author>tc={82C5412E-45A5-412F-996A-E4B1AC00862A}</author>
  </authors>
  <commentList>
    <comment ref="A6" authorId="0" shapeId="0" xr:uid="{BAB30A2B-D06B-49FD-84CF-D2A92E7FB953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B&amp;V (2012)</t>
      </text>
    </comment>
    <comment ref="A7" authorId="1" shapeId="0" xr:uid="{8016FF47-159C-4C80-B118-49A4482C4B40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B&amp;V (2012)</t>
      </text>
    </comment>
    <comment ref="A11" authorId="2" shapeId="0" xr:uid="{F13FCBC0-F754-4B15-80BC-397A98800CBE}">
      <text>
        <t>[Threaded comment]
Your version of Excel allows you to read this threaded comment; however, any edits to it will get removed if the file is opened in a newer version of Excel. Learn more: https://go.microsoft.com/fwlink/?linkid=870924
Comment:
    IRENA(2012): The civil works for the hydropower plant construction, including any infrastructure development required to access the site and the project development costs</t>
      </text>
    </comment>
    <comment ref="A12" authorId="3" shapeId="0" xr:uid="{9CB917AC-08B2-472D-9964-408B28E59283}">
      <text>
        <t>[Threaded comment]
Your version of Excel allows you to read this threaded comment; however, any edits to it will get removed if the file is opened in a newer version of Excel. Learn more: https://go.microsoft.com/fwlink/?linkid=870924
Comment:
    EPC - includes procurement cost</t>
      </text>
    </comment>
    <comment ref="A16" authorId="4" shapeId="0" xr:uid="{2399C061-CD1C-4A9C-8A7D-E6560221AF84}">
      <text>
        <t>[Threaded comment]
Your version of Excel allows you to read this threaded comment; however, any edits to it will get removed if the file is opened in a newer version of Excel. Learn more: https://go.microsoft.com/fwlink/?linkid=870924
Comment:
    ATB20: Lesser of Annual O&amp;M = (227,000 × P^0.547) or (2.5% of CAPEX)</t>
      </text>
    </comment>
    <comment ref="A17" authorId="5" shapeId="0" xr:uid="{82C5412E-45A5-412F-996A-E4B1AC00862A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Edited from original - for size</t>
      </text>
    </comment>
  </commentList>
</comments>
</file>

<file path=xl/sharedStrings.xml><?xml version="1.0" encoding="utf-8"?>
<sst xmlns="http://schemas.openxmlformats.org/spreadsheetml/2006/main" count="178" uniqueCount="167">
  <si>
    <t>State</t>
  </si>
  <si>
    <t>NERC Region</t>
  </si>
  <si>
    <t>Latitude</t>
  </si>
  <si>
    <t>Longitude</t>
  </si>
  <si>
    <t>Owner</t>
  </si>
  <si>
    <t>Country</t>
  </si>
  <si>
    <t xml:space="preserve"> 0.25 &lt; x &lt; 0.85</t>
  </si>
  <si>
    <t>Licensing - Undeveloped Sites</t>
  </si>
  <si>
    <t>N/A</t>
  </si>
  <si>
    <t>Licensing - Dams w/o Power</t>
  </si>
  <si>
    <t>Licensing – Dams w/ Power</t>
  </si>
  <si>
    <t>Construction - Undeveloped Sites</t>
  </si>
  <si>
    <t>Construction - Dams w/o Power</t>
  </si>
  <si>
    <t>Construction - Dams w/ Power</t>
  </si>
  <si>
    <t>Fish &amp; Wildlife Mitigation - Undeveloped Sites</t>
  </si>
  <si>
    <t>Fish &amp; Wildlife Mitigation - Dams w/o Power</t>
  </si>
  <si>
    <t>Fish &amp; Wildlife Mitigation - Dams w/ Power</t>
  </si>
  <si>
    <t>Recreation Mitigation - Undeveloped Sites</t>
  </si>
  <si>
    <t>Recreation Mitigation - Dams w/o Power</t>
  </si>
  <si>
    <t>Recreation Mitigation - Dams w/ w/o Power</t>
  </si>
  <si>
    <t>Historical &amp; Archeological Mitigation - Undeveloped Sites</t>
  </si>
  <si>
    <t>Historical &amp; Archeological Mitigation - Dams w/o Power</t>
  </si>
  <si>
    <t>Historical &amp; Archeological Mitigation - Dams w/ w/o Power</t>
  </si>
  <si>
    <t>Water Quality Monitoring - Undeveloped Sites</t>
  </si>
  <si>
    <t>Water Quality Monitoring - Dams w/o Power</t>
  </si>
  <si>
    <t>Water Quality Monitoring - Dams w/ w/o Power</t>
  </si>
  <si>
    <t>Fish Passage Mitigation</t>
  </si>
  <si>
    <t>A</t>
  </si>
  <si>
    <t>B</t>
  </si>
  <si>
    <t>Fixed Operation and Maintenance</t>
  </si>
  <si>
    <t>Variable Operation and Maintenance</t>
  </si>
  <si>
    <t>Francis Turbines</t>
  </si>
  <si>
    <t>Kaplan Turbines</t>
  </si>
  <si>
    <t>Bulb Turbines</t>
  </si>
  <si>
    <t>Generators</t>
  </si>
  <si>
    <t>Generator RPM</t>
  </si>
  <si>
    <t xml:space="preserve"> 65 &lt; x &lt;1500</t>
  </si>
  <si>
    <t>CostCode</t>
  </si>
  <si>
    <t>1.1.2 Dams and Reservoirs</t>
  </si>
  <si>
    <t>1.1.5 Powertrain Equipment</t>
  </si>
  <si>
    <t>1.1.6 Ancillary Electrical Equipment</t>
  </si>
  <si>
    <t>1.1.7 Ancillary Mechanical Equipment</t>
  </si>
  <si>
    <t>1.2.2 Engineering and Management</t>
  </si>
  <si>
    <t>1.2.3 Electrical Infrastructure</t>
  </si>
  <si>
    <t>1.2.4 Plant Commissioning</t>
  </si>
  <si>
    <t>1.2.5 Site Access</t>
  </si>
  <si>
    <t>1.2.6 Operation and Maintenance Infrastructure</t>
  </si>
  <si>
    <t>1.2.7 Env. Mitigation and Regulatory Compliance</t>
  </si>
  <si>
    <t>1.2.8 Navigation Locks</t>
  </si>
  <si>
    <t>1.3.1 Project Contingency</t>
  </si>
  <si>
    <t>1.3.2 Construction Insurance</t>
  </si>
  <si>
    <t>1.3.3 Carrying Charges during Construction</t>
  </si>
  <si>
    <t>1.3.4 Reserve Accounts</t>
  </si>
  <si>
    <t>1.3.5 Uncategorized Project</t>
  </si>
  <si>
    <t>CostLevel</t>
  </si>
  <si>
    <t>C</t>
  </si>
  <si>
    <t>Non-powered Dams</t>
  </si>
  <si>
    <t>New Site Development projects</t>
  </si>
  <si>
    <t>Canal/Conduit projects</t>
  </si>
  <si>
    <t>Pumped Storage Hydropower projects</t>
  </si>
  <si>
    <t>Unit Addition projects</t>
  </si>
  <si>
    <t>Generator Rewind projects</t>
  </si>
  <si>
    <t>NSD/kW</t>
  </si>
  <si>
    <t xml:space="preserve">1.2.1 Development </t>
  </si>
  <si>
    <t>1.1.4 Powerhouse Structures (and shaft)</t>
  </si>
  <si>
    <t>1.1.1 Site Preparation (License only?)</t>
  </si>
  <si>
    <t>1.1.3 Water Conveyance (Tunnel/penstock)</t>
  </si>
  <si>
    <t>%ICC(inFC)</t>
  </si>
  <si>
    <t>%ICC(woFC)</t>
  </si>
  <si>
    <t>npd</t>
  </si>
  <si>
    <t>nsd</t>
  </si>
  <si>
    <t>ccp</t>
  </si>
  <si>
    <t>psh</t>
  </si>
  <si>
    <t>uap</t>
  </si>
  <si>
    <t>grp</t>
  </si>
  <si>
    <t>lic_und</t>
  </si>
  <si>
    <t>lic_wop</t>
  </si>
  <si>
    <t>lic_wip</t>
  </si>
  <si>
    <t>con_und</t>
  </si>
  <si>
    <t>con_wop</t>
  </si>
  <si>
    <t>con_wip</t>
  </si>
  <si>
    <t>fwm_und</t>
  </si>
  <si>
    <t>fwm_wop</t>
  </si>
  <si>
    <t>fwm_wip</t>
  </si>
  <si>
    <t>rec_und</t>
  </si>
  <si>
    <t>rec_wop</t>
  </si>
  <si>
    <t>rec_wip</t>
  </si>
  <si>
    <t>ham_und</t>
  </si>
  <si>
    <t>ham_wop</t>
  </si>
  <si>
    <t>ham_wip</t>
  </si>
  <si>
    <t>wqm_und</t>
  </si>
  <si>
    <t>wqm_wop</t>
  </si>
  <si>
    <t>wqm_wip</t>
  </si>
  <si>
    <t>fpm_all</t>
  </si>
  <si>
    <t>tur_fran</t>
  </si>
  <si>
    <t>tur_kapl</t>
  </si>
  <si>
    <t>tur_bulb</t>
  </si>
  <si>
    <t>gen_all</t>
  </si>
  <si>
    <t>fix_oam</t>
  </si>
  <si>
    <t>var_oam</t>
  </si>
  <si>
    <t>uid</t>
  </si>
  <si>
    <t>CostModelYear</t>
  </si>
  <si>
    <t>CostEscalationFactor</t>
  </si>
  <si>
    <t>R2</t>
  </si>
  <si>
    <t>FERC Annual Charge (&gt;= 1.5 MW) Cost (2002$) =(0.17238 *G )+ (1.53227 * C )</t>
  </si>
  <si>
    <t>anu_char</t>
  </si>
  <si>
    <t xml:space="preserve">Description </t>
  </si>
  <si>
    <t>Cost_perkW_USD</t>
  </si>
  <si>
    <t>CostUSD</t>
  </si>
  <si>
    <t>Blue River</t>
  </si>
  <si>
    <t>Green Mountain Powerplant</t>
  </si>
  <si>
    <t>CO</t>
  </si>
  <si>
    <t>USA</t>
  </si>
  <si>
    <t>Francis</t>
  </si>
  <si>
    <t>Conventional</t>
  </si>
  <si>
    <t>WECC</t>
  </si>
  <si>
    <t>Rocky Mountain Power Area</t>
  </si>
  <si>
    <t>USBR</t>
  </si>
  <si>
    <t>21 km (13 miles)</t>
  </si>
  <si>
    <t xml:space="preserve"> 1.1Generating Plant</t>
  </si>
  <si>
    <t>1.2Balance of Station</t>
  </si>
  <si>
    <t>1.3Financial Costs</t>
  </si>
  <si>
    <t>1.0Initial Capital Costs (ICC)</t>
  </si>
  <si>
    <t>NERC Area</t>
  </si>
  <si>
    <t>AEP (MWh)</t>
  </si>
  <si>
    <t>Cost escalation</t>
  </si>
  <si>
    <t>Year analysis</t>
  </si>
  <si>
    <t>Total project construction time (months)</t>
  </si>
  <si>
    <t>Generator RPM range</t>
  </si>
  <si>
    <t>Hours per year</t>
  </si>
  <si>
    <t>Capacity factor (yearly)</t>
  </si>
  <si>
    <t xml:space="preserve">Dam length </t>
  </si>
  <si>
    <t>Dam status</t>
  </si>
  <si>
    <t>with power</t>
  </si>
  <si>
    <t>Capacity (MW)</t>
  </si>
  <si>
    <t>Head (meter)</t>
  </si>
  <si>
    <t>Capacity factor range</t>
  </si>
  <si>
    <t>Basin size (km2)</t>
  </si>
  <si>
    <t>Owner classcode</t>
  </si>
  <si>
    <t>Municipal</t>
  </si>
  <si>
    <t>Project no</t>
  </si>
  <si>
    <t>Project name</t>
  </si>
  <si>
    <t>Basin name</t>
  </si>
  <si>
    <t>Stream name</t>
  </si>
  <si>
    <t>Datum</t>
  </si>
  <si>
    <t>Unit type</t>
  </si>
  <si>
    <t>Plant type</t>
  </si>
  <si>
    <t>Year commision</t>
  </si>
  <si>
    <t>Missouri Basin</t>
  </si>
  <si>
    <t>Collection</t>
  </si>
  <si>
    <t>Foundation</t>
  </si>
  <si>
    <t>Grid Connection</t>
  </si>
  <si>
    <t>InverterTransformer Erection</t>
  </si>
  <si>
    <t>Racking System Installation</t>
  </si>
  <si>
    <t>Hydro Bos</t>
  </si>
  <si>
    <t>Sum Row</t>
  </si>
  <si>
    <t>Sum Product</t>
  </si>
  <si>
    <t>Site Preparation</t>
  </si>
  <si>
    <t>Management</t>
  </si>
  <si>
    <t>Labor cost multiplier</t>
  </si>
  <si>
    <t>crew_price</t>
  </si>
  <si>
    <t>Hourly rate USD per hour</t>
  </si>
  <si>
    <t>construction_estimator</t>
  </si>
  <si>
    <t>dc_ac_ratio</t>
  </si>
  <si>
    <t>switchyard_y_n</t>
  </si>
  <si>
    <t>y</t>
  </si>
  <si>
    <t>Substation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</si>
</sst>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"/>
    <numFmt numFmtId="165" formatCode="0.E+0"/>
    <numFmt numFmtId="166" formatCode="&quot;$&quot;#,##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2" xfId="0" applyNumberFormat="1" applyBorder="1"/>
    <xf numFmtId="2" fontId="0" fillId="6" borderId="2" xfId="0" applyNumberFormat="1" applyFill="1" applyBorder="1"/>
    <xf numFmtId="2" fontId="0" fillId="6" borderId="0" xfId="0" applyNumberFormat="1" applyFill="1" applyBorder="1"/>
    <xf numFmtId="0" fontId="2" fillId="0" borderId="0" xfId="0" applyFont="1" applyAlignment="1">
      <alignment horizontal="left" indent="2"/>
    </xf>
    <xf numFmtId="2" fontId="0" fillId="6" borderId="1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0" xfId="0" applyFill="1"/>
    <xf numFmtId="167" fontId="0" fillId="3" borderId="0" xfId="0" applyNumberFormat="1" applyFill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6" borderId="5" xfId="0" applyFont="1" applyFill="1" applyBorder="1"/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center"/>
    </xf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udel, Ram" id="{EA6440DF-81DF-4078-BB3C-CA053E38A400}" userId="S::rpoudel@nrel.gov::33fbe819-3226-419a-a0b4-590b35ae9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0-07-16T17:40:23.16" personId="{EA6440DF-81DF-4078-BB3C-CA053E38A400}" id="{BAB30A2B-D06B-49FD-84CF-D2A92E7FB953}">
    <text>source: B&amp;V (2012)</text>
  </threadedComment>
  <threadedComment ref="A7" dT="2020-07-16T17:42:19.13" personId="{EA6440DF-81DF-4078-BB3C-CA053E38A400}" id="{8016FF47-159C-4C80-B118-49A4482C4B40}">
    <text>Source: B&amp;V (2012)</text>
  </threadedComment>
  <threadedComment ref="A11" dT="2020-07-16T17:45:10.10" personId="{EA6440DF-81DF-4078-BB3C-CA053E38A400}" id="{F13FCBC0-F754-4B15-80BC-397A98800CBE}">
    <text>IRENA(2012): The civil works for the hydropower plant construction, including any infrastructure development required to access the site and the project development costs</text>
  </threadedComment>
  <threadedComment ref="A12" dT="2020-07-16T17:50:59.65" personId="{EA6440DF-81DF-4078-BB3C-CA053E38A400}" id="{9CB917AC-08B2-472D-9964-408B28E59283}">
    <text>EPC - includes procurement cost</text>
  </threadedComment>
  <threadedComment ref="A16" dT="2020-07-22T23:00:28.37" personId="{EA6440DF-81DF-4078-BB3C-CA053E38A400}" id="{2399C061-CD1C-4A9C-8A7D-E6560221AF84}">
    <text>ATB20: Lesser of Annual O&amp;M = (227,000 × P^0.547) or (2.5% of CAPEX)</text>
  </threadedComment>
  <threadedComment ref="A17" dT="2020-07-22T19:21:22.89" personId="{EA6440DF-81DF-4078-BB3C-CA053E38A400}" id="{82C5412E-45A5-412F-996A-E4B1AC00862A}">
    <text>Edited from original - for size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564F-1603-4DC5-B4A2-6AD0B294541F}">
  <dimension ref="A1:AJ2"/>
  <sheetViews>
    <sheetView workbookViewId="0">
      <selection activeCell="A2" sqref="A2"/>
    </sheetView>
  </sheetViews>
  <sheetFormatPr defaultRowHeight="15" x14ac:dyDescent="0.25"/>
  <sheetData>
    <row r="1" spans="1:36" ht="15.75" x14ac:dyDescent="0.25">
      <c r="A1" t="s">
        <v>140</v>
      </c>
      <c r="B1" t="s">
        <v>141</v>
      </c>
      <c r="C1" t="s">
        <v>142</v>
      </c>
      <c r="D1" t="s">
        <v>137</v>
      </c>
      <c r="E1" t="s">
        <v>143</v>
      </c>
      <c r="F1" t="s">
        <v>0</v>
      </c>
      <c r="G1" t="s">
        <v>1</v>
      </c>
      <c r="H1" t="s">
        <v>123</v>
      </c>
      <c r="I1" t="s">
        <v>5</v>
      </c>
      <c r="J1" t="s">
        <v>144</v>
      </c>
      <c r="K1" t="s">
        <v>2</v>
      </c>
      <c r="L1" t="s">
        <v>3</v>
      </c>
      <c r="M1" t="s">
        <v>138</v>
      </c>
      <c r="N1" t="s">
        <v>4</v>
      </c>
      <c r="O1" t="s">
        <v>134</v>
      </c>
      <c r="P1" t="s">
        <v>145</v>
      </c>
      <c r="Q1" t="s">
        <v>146</v>
      </c>
      <c r="R1" t="s">
        <v>132</v>
      </c>
      <c r="S1" t="s">
        <v>131</v>
      </c>
      <c r="T1" t="s">
        <v>135</v>
      </c>
      <c r="U1" t="s">
        <v>130</v>
      </c>
      <c r="V1" t="s">
        <v>136</v>
      </c>
      <c r="W1" t="s">
        <v>129</v>
      </c>
      <c r="X1" t="s">
        <v>124</v>
      </c>
      <c r="Y1" t="s">
        <v>35</v>
      </c>
      <c r="Z1" t="s">
        <v>128</v>
      </c>
      <c r="AA1" t="s">
        <v>127</v>
      </c>
      <c r="AB1" t="s">
        <v>147</v>
      </c>
      <c r="AC1" t="s">
        <v>126</v>
      </c>
      <c r="AD1" t="s">
        <v>125</v>
      </c>
      <c r="AE1" s="33" t="s">
        <v>159</v>
      </c>
      <c r="AF1" s="33" t="s">
        <v>160</v>
      </c>
      <c r="AG1" t="s">
        <v>161</v>
      </c>
      <c r="AH1" t="s">
        <v>162</v>
      </c>
      <c r="AI1" s="33" t="s">
        <v>163</v>
      </c>
      <c r="AJ1" s="33" t="s">
        <v>164</v>
      </c>
    </row>
    <row r="2" spans="1:36" ht="15.75" x14ac:dyDescent="0.25">
      <c r="A2">
        <v>31</v>
      </c>
      <c r="B2" t="s">
        <v>110</v>
      </c>
      <c r="C2" t="s">
        <v>148</v>
      </c>
      <c r="D2">
        <v>1800</v>
      </c>
      <c r="E2" t="s">
        <v>109</v>
      </c>
      <c r="F2" t="s">
        <v>111</v>
      </c>
      <c r="G2" t="s">
        <v>115</v>
      </c>
      <c r="H2" t="s">
        <v>116</v>
      </c>
      <c r="I2" t="s">
        <v>112</v>
      </c>
      <c r="J2">
        <v>1984</v>
      </c>
      <c r="K2">
        <v>39.878725000000003</v>
      </c>
      <c r="L2">
        <v>-106.33275999999999</v>
      </c>
      <c r="M2" t="s">
        <v>139</v>
      </c>
      <c r="N2" t="s">
        <v>117</v>
      </c>
      <c r="O2">
        <v>26</v>
      </c>
      <c r="P2" t="s">
        <v>113</v>
      </c>
      <c r="Q2" t="s">
        <v>114</v>
      </c>
      <c r="R2" t="s">
        <v>133</v>
      </c>
      <c r="S2" t="s">
        <v>118</v>
      </c>
      <c r="T2">
        <v>64</v>
      </c>
      <c r="U2">
        <v>0.6</v>
      </c>
      <c r="V2" t="s">
        <v>6</v>
      </c>
      <c r="W2">
        <v>8760</v>
      </c>
      <c r="X2">
        <v>136656</v>
      </c>
      <c r="Y2">
        <v>1000</v>
      </c>
      <c r="Z2" t="s">
        <v>36</v>
      </c>
      <c r="AA2">
        <v>102</v>
      </c>
      <c r="AB2">
        <v>1943</v>
      </c>
      <c r="AC2">
        <v>2020</v>
      </c>
      <c r="AD2">
        <v>1.03</v>
      </c>
      <c r="AE2">
        <v>1</v>
      </c>
      <c r="AF2">
        <v>1</v>
      </c>
      <c r="AG2">
        <v>100</v>
      </c>
      <c r="AH2">
        <v>1</v>
      </c>
      <c r="AI2" s="33">
        <v>1</v>
      </c>
      <c r="AJ2" s="33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0D82-0C9C-43E9-A762-C56451290467}">
  <dimension ref="A1:R27"/>
  <sheetViews>
    <sheetView tabSelected="1" workbookViewId="0">
      <selection activeCell="P1" sqref="P1"/>
    </sheetView>
  </sheetViews>
  <sheetFormatPr defaultRowHeight="15" x14ac:dyDescent="0.25"/>
  <cols>
    <col min="1" max="1" width="44.5703125" bestFit="1" customWidth="1"/>
    <col min="2" max="2" width="9.5703125" bestFit="1" customWidth="1"/>
    <col min="3" max="3" width="9.42578125" bestFit="1" customWidth="1"/>
    <col min="4" max="4" width="7.5703125" bestFit="1" customWidth="1"/>
    <col min="6" max="6" width="11.140625" customWidth="1"/>
    <col min="18" max="18" width="12.140625" bestFit="1" customWidth="1"/>
  </cols>
  <sheetData>
    <row r="1" spans="1:18" x14ac:dyDescent="0.25">
      <c r="A1" s="27" t="s">
        <v>122</v>
      </c>
      <c r="B1" s="34" t="s">
        <v>54</v>
      </c>
      <c r="C1" s="35" t="s">
        <v>37</v>
      </c>
      <c r="D1" s="36" t="s">
        <v>68</v>
      </c>
      <c r="E1" s="37" t="s">
        <v>62</v>
      </c>
      <c r="F1" s="36" t="s">
        <v>67</v>
      </c>
      <c r="G1" s="37" t="s">
        <v>62</v>
      </c>
      <c r="H1" s="35" t="s">
        <v>149</v>
      </c>
      <c r="I1" s="35" t="s">
        <v>150</v>
      </c>
      <c r="J1" s="35" t="s">
        <v>151</v>
      </c>
      <c r="K1" s="35" t="s">
        <v>154</v>
      </c>
      <c r="L1" s="35" t="s">
        <v>152</v>
      </c>
      <c r="M1" s="35" t="s">
        <v>158</v>
      </c>
      <c r="N1" s="35" t="s">
        <v>153</v>
      </c>
      <c r="O1" s="35" t="s">
        <v>157</v>
      </c>
      <c r="P1" s="35" t="s">
        <v>166</v>
      </c>
      <c r="Q1" s="34" t="s">
        <v>155</v>
      </c>
      <c r="R1" s="28" t="s">
        <v>156</v>
      </c>
    </row>
    <row r="2" spans="1:18" x14ac:dyDescent="0.25">
      <c r="A2" s="38" t="s">
        <v>119</v>
      </c>
      <c r="B2" s="9">
        <v>2</v>
      </c>
      <c r="C2" s="10">
        <v>110</v>
      </c>
      <c r="D2" s="22">
        <f>SUM(D3:D9)</f>
        <v>56.999999999999993</v>
      </c>
      <c r="E2" s="19">
        <f>SUM(E3:E9)</f>
        <v>2686.87</v>
      </c>
      <c r="F2" s="10">
        <f>SUM(F3:F9)</f>
        <v>62.79</v>
      </c>
      <c r="G2" s="19">
        <v>3063.2535704576371</v>
      </c>
      <c r="H2" s="22"/>
      <c r="I2" s="20"/>
      <c r="J2" s="20"/>
      <c r="K2" s="20"/>
      <c r="L2" s="20"/>
      <c r="M2" s="20"/>
      <c r="N2" s="20"/>
      <c r="O2" s="10"/>
      <c r="P2" s="10"/>
      <c r="Q2" s="29">
        <f>SUM(H2:P2)</f>
        <v>0</v>
      </c>
      <c r="R2" s="28">
        <f>Q2*F2</f>
        <v>0</v>
      </c>
    </row>
    <row r="3" spans="1:18" x14ac:dyDescent="0.25">
      <c r="A3" s="39" t="s">
        <v>65</v>
      </c>
      <c r="B3" s="11">
        <v>3</v>
      </c>
      <c r="C3" s="12">
        <v>111</v>
      </c>
      <c r="D3" s="23">
        <v>3.27</v>
      </c>
      <c r="E3" s="18">
        <v>154.07</v>
      </c>
      <c r="F3" s="12">
        <v>4.5999999999999996</v>
      </c>
      <c r="G3" s="18">
        <v>224.41418098590748</v>
      </c>
      <c r="H3" s="23"/>
      <c r="I3" s="17"/>
      <c r="J3" s="17"/>
      <c r="K3" s="17"/>
      <c r="L3" s="17"/>
      <c r="M3" s="17"/>
      <c r="N3" s="17">
        <v>0</v>
      </c>
      <c r="O3" s="17">
        <v>1</v>
      </c>
      <c r="P3" s="17"/>
      <c r="Q3" s="29">
        <f>SUM(H3:P3)</f>
        <v>1</v>
      </c>
      <c r="R3" s="30">
        <f>Q3*F3</f>
        <v>4.5999999999999996</v>
      </c>
    </row>
    <row r="4" spans="1:18" x14ac:dyDescent="0.25">
      <c r="A4" s="39" t="s">
        <v>38</v>
      </c>
      <c r="B4" s="13">
        <v>3</v>
      </c>
      <c r="C4" s="12">
        <v>112</v>
      </c>
      <c r="D4" s="23">
        <v>19.079999999999998</v>
      </c>
      <c r="E4" s="18">
        <v>899.31</v>
      </c>
      <c r="F4" s="12">
        <v>16.850000000000001</v>
      </c>
      <c r="G4" s="18">
        <v>822.03890208968301</v>
      </c>
      <c r="H4" s="23"/>
      <c r="I4" s="17">
        <v>0.05</v>
      </c>
      <c r="J4" s="17"/>
      <c r="K4" s="17"/>
      <c r="L4" s="17"/>
      <c r="M4" s="17"/>
      <c r="N4" s="17">
        <v>0</v>
      </c>
      <c r="O4" s="17"/>
      <c r="P4" s="17"/>
      <c r="Q4" s="29">
        <f t="shared" ref="Q4:Q24" si="0">SUM(H4:P4)</f>
        <v>0.05</v>
      </c>
      <c r="R4" s="30">
        <f t="shared" ref="R4:R24" si="1">Q4*F4</f>
        <v>0.84250000000000014</v>
      </c>
    </row>
    <row r="5" spans="1:18" x14ac:dyDescent="0.25">
      <c r="A5" s="39" t="s">
        <v>66</v>
      </c>
      <c r="B5" s="13">
        <v>3</v>
      </c>
      <c r="C5" s="12">
        <v>113</v>
      </c>
      <c r="D5" s="23">
        <v>2.98</v>
      </c>
      <c r="E5" s="18">
        <v>140.66999999999999</v>
      </c>
      <c r="F5" s="12">
        <v>4.5199999999999996</v>
      </c>
      <c r="G5" s="18">
        <v>220.51132566441342</v>
      </c>
      <c r="H5" s="23"/>
      <c r="I5" s="17"/>
      <c r="J5" s="17"/>
      <c r="K5" s="17"/>
      <c r="L5" s="17"/>
      <c r="M5" s="17"/>
      <c r="N5" s="17">
        <v>0</v>
      </c>
      <c r="O5" s="17"/>
      <c r="P5" s="17"/>
      <c r="Q5" s="29">
        <f t="shared" si="0"/>
        <v>0</v>
      </c>
      <c r="R5" s="30">
        <f t="shared" si="1"/>
        <v>0</v>
      </c>
    </row>
    <row r="6" spans="1:18" x14ac:dyDescent="0.25">
      <c r="A6" s="39" t="s">
        <v>64</v>
      </c>
      <c r="B6" s="13">
        <v>3</v>
      </c>
      <c r="C6" s="12">
        <v>114</v>
      </c>
      <c r="D6" s="23">
        <v>10.37</v>
      </c>
      <c r="E6" s="18">
        <v>489.01</v>
      </c>
      <c r="F6" s="12">
        <v>14.6</v>
      </c>
      <c r="G6" s="18">
        <v>712.27109617266285</v>
      </c>
      <c r="H6" s="23"/>
      <c r="I6" s="17"/>
      <c r="J6" s="17"/>
      <c r="K6" s="17"/>
      <c r="L6" s="17"/>
      <c r="M6" s="17"/>
      <c r="N6" s="17">
        <v>0</v>
      </c>
      <c r="O6" s="17"/>
      <c r="P6" s="17"/>
      <c r="Q6" s="29">
        <f t="shared" si="0"/>
        <v>0</v>
      </c>
      <c r="R6" s="30">
        <f t="shared" si="1"/>
        <v>0</v>
      </c>
    </row>
    <row r="7" spans="1:18" x14ac:dyDescent="0.25">
      <c r="A7" s="39" t="s">
        <v>39</v>
      </c>
      <c r="B7" s="14">
        <v>3</v>
      </c>
      <c r="C7" s="12">
        <v>115</v>
      </c>
      <c r="D7" s="23">
        <v>11.65</v>
      </c>
      <c r="E7" s="18">
        <v>549.29999999999995</v>
      </c>
      <c r="F7" s="12">
        <v>13.4</v>
      </c>
      <c r="G7" s="18">
        <v>653.72826635025228</v>
      </c>
      <c r="H7" s="23"/>
      <c r="I7" s="17"/>
      <c r="J7" s="17"/>
      <c r="K7" s="17"/>
      <c r="L7" s="17"/>
      <c r="M7" s="17"/>
      <c r="N7" s="17">
        <v>0</v>
      </c>
      <c r="O7" s="17"/>
      <c r="P7" s="17"/>
      <c r="Q7" s="29">
        <f t="shared" si="0"/>
        <v>0</v>
      </c>
      <c r="R7" s="30">
        <f t="shared" si="1"/>
        <v>0</v>
      </c>
    </row>
    <row r="8" spans="1:18" x14ac:dyDescent="0.25">
      <c r="A8" s="39" t="s">
        <v>40</v>
      </c>
      <c r="B8" s="14">
        <v>3</v>
      </c>
      <c r="C8" s="12">
        <v>116</v>
      </c>
      <c r="D8" s="23">
        <v>7.11</v>
      </c>
      <c r="E8" s="18">
        <v>334.94</v>
      </c>
      <c r="F8" s="12">
        <v>5.25</v>
      </c>
      <c r="G8" s="18">
        <v>256.12488047304657</v>
      </c>
      <c r="H8" s="23"/>
      <c r="I8" s="17"/>
      <c r="J8" s="17">
        <v>1</v>
      </c>
      <c r="K8" s="17"/>
      <c r="L8" s="17"/>
      <c r="M8" s="17"/>
      <c r="N8" s="17">
        <v>0</v>
      </c>
      <c r="O8" s="17"/>
      <c r="P8" s="17"/>
      <c r="Q8" s="29">
        <f t="shared" si="0"/>
        <v>1</v>
      </c>
      <c r="R8" s="30">
        <f t="shared" si="1"/>
        <v>5.25</v>
      </c>
    </row>
    <row r="9" spans="1:18" x14ac:dyDescent="0.25">
      <c r="A9" s="39" t="s">
        <v>41</v>
      </c>
      <c r="B9" s="14">
        <v>3</v>
      </c>
      <c r="C9" s="12">
        <v>117</v>
      </c>
      <c r="D9" s="24">
        <v>2.54</v>
      </c>
      <c r="E9" s="18">
        <v>119.57</v>
      </c>
      <c r="F9" s="12">
        <v>3.57</v>
      </c>
      <c r="G9" s="18">
        <v>174.16491872167168</v>
      </c>
      <c r="H9" s="23"/>
      <c r="I9" s="17"/>
      <c r="J9" s="17"/>
      <c r="K9" s="17"/>
      <c r="L9" s="17"/>
      <c r="M9" s="17"/>
      <c r="N9" s="17">
        <v>0</v>
      </c>
      <c r="O9" s="17"/>
      <c r="P9" s="17"/>
      <c r="Q9" s="29">
        <f t="shared" si="0"/>
        <v>0</v>
      </c>
      <c r="R9" s="30">
        <f t="shared" si="1"/>
        <v>0</v>
      </c>
    </row>
    <row r="10" spans="1:18" x14ac:dyDescent="0.25">
      <c r="A10" s="38" t="s">
        <v>120</v>
      </c>
      <c r="B10" s="9">
        <v>2</v>
      </c>
      <c r="C10" s="10">
        <v>120</v>
      </c>
      <c r="D10" s="22">
        <f>SUM(D11:D18)</f>
        <v>20</v>
      </c>
      <c r="E10" s="19">
        <f>SUM(E11:E18)</f>
        <v>942.75999999999988</v>
      </c>
      <c r="F10" s="10">
        <f>SUM(F11:F18)</f>
        <v>37.22</v>
      </c>
      <c r="G10" s="19">
        <v>1815.8034383251036</v>
      </c>
      <c r="H10" s="22"/>
      <c r="I10" s="20"/>
      <c r="J10" s="20"/>
      <c r="K10" s="20"/>
      <c r="L10" s="20"/>
      <c r="M10" s="20"/>
      <c r="N10" s="20"/>
      <c r="O10" s="20"/>
      <c r="P10" s="20"/>
      <c r="Q10" s="29">
        <f t="shared" si="0"/>
        <v>0</v>
      </c>
      <c r="R10" s="30">
        <f t="shared" si="1"/>
        <v>0</v>
      </c>
    </row>
    <row r="11" spans="1:18" x14ac:dyDescent="0.25">
      <c r="A11" s="39" t="s">
        <v>63</v>
      </c>
      <c r="B11" s="13">
        <v>3</v>
      </c>
      <c r="C11" s="12">
        <v>121</v>
      </c>
      <c r="D11" s="23">
        <v>2.12</v>
      </c>
      <c r="E11" s="18">
        <v>99.84</v>
      </c>
      <c r="F11" s="12">
        <v>5</v>
      </c>
      <c r="G11" s="18">
        <v>243.92845759337769</v>
      </c>
      <c r="H11" s="23"/>
      <c r="I11" s="17"/>
      <c r="J11" s="17"/>
      <c r="K11" s="17"/>
      <c r="L11" s="17"/>
      <c r="M11" s="17"/>
      <c r="N11" s="17">
        <v>0</v>
      </c>
      <c r="O11" s="17">
        <v>0.12</v>
      </c>
      <c r="P11" s="17"/>
      <c r="Q11" s="29">
        <f t="shared" si="0"/>
        <v>0.12</v>
      </c>
      <c r="R11" s="30">
        <f t="shared" si="1"/>
        <v>0.6</v>
      </c>
    </row>
    <row r="12" spans="1:18" x14ac:dyDescent="0.25">
      <c r="A12" s="39" t="s">
        <v>42</v>
      </c>
      <c r="B12" s="11">
        <v>3</v>
      </c>
      <c r="C12" s="12">
        <v>122</v>
      </c>
      <c r="D12" s="23">
        <v>9.85</v>
      </c>
      <c r="E12" s="18">
        <v>464.08</v>
      </c>
      <c r="F12" s="12">
        <v>13.8</v>
      </c>
      <c r="G12" s="18">
        <v>673.24254295772243</v>
      </c>
      <c r="H12" s="23"/>
      <c r="I12" s="17"/>
      <c r="J12" s="17"/>
      <c r="K12" s="17"/>
      <c r="L12" s="17"/>
      <c r="M12" s="17">
        <v>1</v>
      </c>
      <c r="N12" s="17">
        <v>0</v>
      </c>
      <c r="O12" s="17"/>
      <c r="P12" s="17"/>
      <c r="Q12" s="29">
        <f t="shared" si="0"/>
        <v>1</v>
      </c>
      <c r="R12" s="30">
        <f t="shared" si="1"/>
        <v>13.8</v>
      </c>
    </row>
    <row r="13" spans="1:18" x14ac:dyDescent="0.25">
      <c r="A13" s="39" t="s">
        <v>43</v>
      </c>
      <c r="B13" s="15">
        <v>3</v>
      </c>
      <c r="C13" s="12">
        <v>123</v>
      </c>
      <c r="D13" s="23">
        <v>1.99</v>
      </c>
      <c r="E13" s="18">
        <v>93.85</v>
      </c>
      <c r="F13" s="12">
        <v>4.7</v>
      </c>
      <c r="G13" s="18">
        <v>229.29275013777504</v>
      </c>
      <c r="H13" s="23">
        <v>0.1</v>
      </c>
      <c r="I13" s="17"/>
      <c r="J13" s="17">
        <v>0.2</v>
      </c>
      <c r="K13" s="17"/>
      <c r="L13" s="17">
        <v>0.1</v>
      </c>
      <c r="M13" s="17"/>
      <c r="N13" s="17">
        <v>0</v>
      </c>
      <c r="O13" s="17"/>
      <c r="P13" s="17">
        <v>0.5</v>
      </c>
      <c r="Q13" s="29">
        <f t="shared" si="0"/>
        <v>0.9</v>
      </c>
      <c r="R13" s="30">
        <f t="shared" si="1"/>
        <v>4.2300000000000004</v>
      </c>
    </row>
    <row r="14" spans="1:18" x14ac:dyDescent="0.25">
      <c r="A14" s="39" t="s">
        <v>44</v>
      </c>
      <c r="B14" s="14">
        <v>3</v>
      </c>
      <c r="C14" s="12">
        <v>124</v>
      </c>
      <c r="D14" s="23">
        <v>0.64</v>
      </c>
      <c r="E14" s="18">
        <v>29.93</v>
      </c>
      <c r="F14" s="12">
        <v>1.5</v>
      </c>
      <c r="G14" s="18">
        <v>73.178537278013309</v>
      </c>
      <c r="H14" s="23"/>
      <c r="I14" s="17"/>
      <c r="J14" s="17">
        <v>0.25</v>
      </c>
      <c r="K14" s="17"/>
      <c r="L14" s="17">
        <v>0.25</v>
      </c>
      <c r="M14" s="17"/>
      <c r="N14" s="17">
        <v>0</v>
      </c>
      <c r="O14" s="17"/>
      <c r="P14" s="17"/>
      <c r="Q14" s="29">
        <f t="shared" si="0"/>
        <v>0.5</v>
      </c>
      <c r="R14" s="30">
        <f t="shared" si="1"/>
        <v>0.75</v>
      </c>
    </row>
    <row r="15" spans="1:18" x14ac:dyDescent="0.25">
      <c r="A15" s="39" t="s">
        <v>45</v>
      </c>
      <c r="B15" s="13">
        <v>3</v>
      </c>
      <c r="C15" s="12">
        <v>125</v>
      </c>
      <c r="D15" s="23">
        <v>1.02</v>
      </c>
      <c r="E15" s="18">
        <v>48.13</v>
      </c>
      <c r="F15" s="12">
        <v>2.41</v>
      </c>
      <c r="G15" s="18">
        <v>117.57351656000806</v>
      </c>
      <c r="H15" s="23"/>
      <c r="I15" s="17"/>
      <c r="J15" s="17"/>
      <c r="K15" s="17"/>
      <c r="L15" s="17"/>
      <c r="M15" s="17"/>
      <c r="N15" s="17">
        <v>0</v>
      </c>
      <c r="O15" s="17">
        <v>1</v>
      </c>
      <c r="P15" s="17"/>
      <c r="Q15" s="29">
        <f t="shared" si="0"/>
        <v>1</v>
      </c>
      <c r="R15" s="30">
        <f t="shared" si="1"/>
        <v>2.41</v>
      </c>
    </row>
    <row r="16" spans="1:18" x14ac:dyDescent="0.25">
      <c r="A16" s="39" t="s">
        <v>46</v>
      </c>
      <c r="B16" s="16">
        <v>3</v>
      </c>
      <c r="C16" s="12">
        <v>126</v>
      </c>
      <c r="D16" s="23">
        <v>0.21</v>
      </c>
      <c r="E16" s="18">
        <v>9.99</v>
      </c>
      <c r="F16" s="12">
        <v>0.5</v>
      </c>
      <c r="G16" s="18">
        <v>24.392845759337771</v>
      </c>
      <c r="H16" s="23"/>
      <c r="I16" s="17"/>
      <c r="J16" s="17"/>
      <c r="K16" s="17"/>
      <c r="L16" s="17"/>
      <c r="M16" s="17">
        <v>1</v>
      </c>
      <c r="N16" s="17">
        <v>0</v>
      </c>
      <c r="O16" s="17"/>
      <c r="P16" s="17"/>
      <c r="Q16" s="29">
        <f t="shared" si="0"/>
        <v>1</v>
      </c>
      <c r="R16" s="30">
        <f t="shared" si="1"/>
        <v>0.5</v>
      </c>
    </row>
    <row r="17" spans="1:18" x14ac:dyDescent="0.25">
      <c r="A17" s="39" t="s">
        <v>47</v>
      </c>
      <c r="B17" s="13">
        <v>3</v>
      </c>
      <c r="C17" s="12">
        <v>127</v>
      </c>
      <c r="D17" s="23">
        <v>3.95</v>
      </c>
      <c r="E17" s="18">
        <v>186.38</v>
      </c>
      <c r="F17" s="12">
        <v>8.7799999999999994</v>
      </c>
      <c r="G17" s="18">
        <v>428.33837153397121</v>
      </c>
      <c r="H17" s="23"/>
      <c r="I17" s="17"/>
      <c r="J17" s="17"/>
      <c r="K17" s="17"/>
      <c r="L17" s="17"/>
      <c r="M17" s="17"/>
      <c r="N17" s="17">
        <v>0</v>
      </c>
      <c r="O17" s="17">
        <v>0.25</v>
      </c>
      <c r="P17" s="17"/>
      <c r="Q17" s="29">
        <f t="shared" si="0"/>
        <v>0.25</v>
      </c>
      <c r="R17" s="30">
        <f t="shared" si="1"/>
        <v>2.1949999999999998</v>
      </c>
    </row>
    <row r="18" spans="1:18" x14ac:dyDescent="0.25">
      <c r="A18" s="39" t="s">
        <v>48</v>
      </c>
      <c r="B18" s="13">
        <v>3</v>
      </c>
      <c r="C18" s="12">
        <v>128</v>
      </c>
      <c r="D18" s="23">
        <v>0.22</v>
      </c>
      <c r="E18" s="18">
        <v>10.56</v>
      </c>
      <c r="F18" s="12">
        <v>0.53</v>
      </c>
      <c r="G18" s="18">
        <v>25.856416504898039</v>
      </c>
      <c r="H18" s="23"/>
      <c r="I18" s="17"/>
      <c r="J18" s="17"/>
      <c r="K18" s="17"/>
      <c r="L18" s="17"/>
      <c r="M18" s="17"/>
      <c r="N18" s="17">
        <v>0</v>
      </c>
      <c r="O18" s="17">
        <v>0.1</v>
      </c>
      <c r="P18" s="17"/>
      <c r="Q18" s="29">
        <f t="shared" si="0"/>
        <v>0.1</v>
      </c>
      <c r="R18" s="30">
        <f t="shared" si="1"/>
        <v>5.3000000000000005E-2</v>
      </c>
    </row>
    <row r="19" spans="1:18" x14ac:dyDescent="0.25">
      <c r="A19" s="38" t="s">
        <v>121</v>
      </c>
      <c r="B19" s="9">
        <v>2</v>
      </c>
      <c r="C19" s="10">
        <v>130</v>
      </c>
      <c r="D19" s="22">
        <f>SUM(D20:D24)</f>
        <v>22.95</v>
      </c>
      <c r="E19" s="19">
        <f>SUM(E20:E24)</f>
        <v>1081.8400000000001</v>
      </c>
      <c r="F19" s="22">
        <v>0</v>
      </c>
      <c r="G19" s="19">
        <v>0</v>
      </c>
      <c r="H19" s="22"/>
      <c r="I19" s="20"/>
      <c r="J19" s="20"/>
      <c r="K19" s="20"/>
      <c r="L19" s="20"/>
      <c r="M19" s="20"/>
      <c r="N19" s="20"/>
      <c r="O19" s="20"/>
      <c r="P19" s="20"/>
      <c r="Q19" s="29">
        <f t="shared" si="0"/>
        <v>0</v>
      </c>
      <c r="R19" s="30">
        <f t="shared" si="1"/>
        <v>0</v>
      </c>
    </row>
    <row r="20" spans="1:18" x14ac:dyDescent="0.25">
      <c r="A20" s="39" t="s">
        <v>49</v>
      </c>
      <c r="B20" s="16">
        <v>3</v>
      </c>
      <c r="C20" s="12">
        <v>131</v>
      </c>
      <c r="D20" s="23">
        <v>3.8</v>
      </c>
      <c r="E20" s="18">
        <v>179.13</v>
      </c>
      <c r="F20" s="23"/>
      <c r="G20" s="18"/>
      <c r="H20" s="23"/>
      <c r="I20" s="17"/>
      <c r="J20" s="17"/>
      <c r="K20" s="17"/>
      <c r="L20" s="17"/>
      <c r="M20" s="17"/>
      <c r="N20" s="17">
        <v>0</v>
      </c>
      <c r="O20" s="17"/>
      <c r="P20" s="17"/>
      <c r="Q20" s="29">
        <f t="shared" si="0"/>
        <v>0</v>
      </c>
      <c r="R20" s="30">
        <f t="shared" si="1"/>
        <v>0</v>
      </c>
    </row>
    <row r="21" spans="1:18" x14ac:dyDescent="0.25">
      <c r="A21" s="39" t="s">
        <v>50</v>
      </c>
      <c r="B21" s="16">
        <v>3</v>
      </c>
      <c r="C21" s="12">
        <v>132</v>
      </c>
      <c r="D21" s="23">
        <v>2.25</v>
      </c>
      <c r="E21" s="18">
        <v>106.06</v>
      </c>
      <c r="F21" s="23"/>
      <c r="G21" s="18"/>
      <c r="H21" s="23"/>
      <c r="I21" s="17"/>
      <c r="J21" s="17"/>
      <c r="K21" s="17"/>
      <c r="L21" s="17"/>
      <c r="M21" s="17"/>
      <c r="N21" s="17">
        <v>0</v>
      </c>
      <c r="O21" s="17"/>
      <c r="P21" s="17"/>
      <c r="Q21" s="29">
        <f t="shared" si="0"/>
        <v>0</v>
      </c>
      <c r="R21" s="30">
        <f t="shared" si="1"/>
        <v>0</v>
      </c>
    </row>
    <row r="22" spans="1:18" x14ac:dyDescent="0.25">
      <c r="A22" s="39" t="s">
        <v>51</v>
      </c>
      <c r="B22" s="16">
        <v>3</v>
      </c>
      <c r="C22" s="12">
        <v>133</v>
      </c>
      <c r="D22" s="23">
        <v>14</v>
      </c>
      <c r="E22" s="18">
        <v>659.94</v>
      </c>
      <c r="F22" s="23"/>
      <c r="G22" s="18"/>
      <c r="H22" s="23"/>
      <c r="I22" s="17"/>
      <c r="J22" s="17"/>
      <c r="K22" s="17"/>
      <c r="L22" s="17"/>
      <c r="M22" s="17"/>
      <c r="N22" s="17">
        <v>0</v>
      </c>
      <c r="O22" s="17"/>
      <c r="P22" s="17"/>
      <c r="Q22" s="29">
        <f t="shared" si="0"/>
        <v>0</v>
      </c>
      <c r="R22" s="30">
        <f t="shared" si="1"/>
        <v>0</v>
      </c>
    </row>
    <row r="23" spans="1:18" x14ac:dyDescent="0.25">
      <c r="A23" s="39" t="s">
        <v>52</v>
      </c>
      <c r="B23" s="16">
        <v>3</v>
      </c>
      <c r="C23" s="12">
        <v>134</v>
      </c>
      <c r="D23" s="23">
        <v>1.7</v>
      </c>
      <c r="E23" s="18">
        <v>80.14</v>
      </c>
      <c r="F23" s="23"/>
      <c r="G23" s="18"/>
      <c r="H23" s="23"/>
      <c r="I23" s="17"/>
      <c r="J23" s="17"/>
      <c r="K23" s="17"/>
      <c r="L23" s="17"/>
      <c r="M23" s="17"/>
      <c r="N23" s="17">
        <v>0</v>
      </c>
      <c r="O23" s="17"/>
      <c r="P23" s="17"/>
      <c r="Q23" s="29">
        <f t="shared" si="0"/>
        <v>0</v>
      </c>
      <c r="R23" s="30">
        <f t="shared" si="1"/>
        <v>0</v>
      </c>
    </row>
    <row r="24" spans="1:18" x14ac:dyDescent="0.25">
      <c r="A24" s="40" t="s">
        <v>53</v>
      </c>
      <c r="B24" s="41">
        <v>3</v>
      </c>
      <c r="C24" s="42">
        <v>135</v>
      </c>
      <c r="D24" s="43">
        <v>1.2</v>
      </c>
      <c r="E24" s="44">
        <v>56.57</v>
      </c>
      <c r="F24" s="43"/>
      <c r="G24" s="44"/>
      <c r="H24" s="43"/>
      <c r="I24" s="45"/>
      <c r="J24" s="45"/>
      <c r="K24" s="45"/>
      <c r="L24" s="45"/>
      <c r="M24" s="45"/>
      <c r="N24" s="45">
        <v>0</v>
      </c>
      <c r="O24" s="45"/>
      <c r="P24" s="45"/>
      <c r="Q24" s="31">
        <f t="shared" si="0"/>
        <v>0</v>
      </c>
      <c r="R24" s="32">
        <f t="shared" si="1"/>
        <v>0</v>
      </c>
    </row>
    <row r="25" spans="1:18" x14ac:dyDescent="0.25">
      <c r="A25" s="5"/>
    </row>
    <row r="26" spans="1:18" x14ac:dyDescent="0.25">
      <c r="A26" s="21"/>
    </row>
    <row r="27" spans="1:18" x14ac:dyDescent="0.25">
      <c r="A27" s="5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390B-0CC9-4337-BC30-F5D1613468E3}">
  <dimension ref="A1:J33"/>
  <sheetViews>
    <sheetView workbookViewId="0">
      <selection activeCell="B23" sqref="B23"/>
    </sheetView>
  </sheetViews>
  <sheetFormatPr defaultRowHeight="15" x14ac:dyDescent="0.25"/>
  <cols>
    <col min="1" max="1" width="11.7109375" customWidth="1"/>
    <col min="2" max="2" width="54" bestFit="1" customWidth="1"/>
    <col min="3" max="3" width="10.140625" bestFit="1" customWidth="1"/>
    <col min="7" max="7" width="16.28515625" customWidth="1"/>
    <col min="8" max="8" width="14.140625" bestFit="1" customWidth="1"/>
    <col min="9" max="9" width="10.5703125" bestFit="1" customWidth="1"/>
  </cols>
  <sheetData>
    <row r="1" spans="1:10" x14ac:dyDescent="0.25">
      <c r="A1" t="s">
        <v>100</v>
      </c>
      <c r="B1" t="s">
        <v>106</v>
      </c>
      <c r="C1" t="s">
        <v>27</v>
      </c>
      <c r="D1" t="s">
        <v>28</v>
      </c>
      <c r="E1" t="s">
        <v>55</v>
      </c>
      <c r="F1" t="s">
        <v>103</v>
      </c>
      <c r="G1" t="s">
        <v>108</v>
      </c>
      <c r="H1" t="s">
        <v>107</v>
      </c>
      <c r="I1" t="s">
        <v>101</v>
      </c>
      <c r="J1" t="s">
        <v>102</v>
      </c>
    </row>
    <row r="2" spans="1:10" x14ac:dyDescent="0.25">
      <c r="A2" t="s">
        <v>69</v>
      </c>
      <c r="B2" t="s">
        <v>56</v>
      </c>
      <c r="C2" s="6">
        <v>12038038</v>
      </c>
      <c r="D2">
        <v>0.98</v>
      </c>
      <c r="E2" s="3">
        <v>-0.26500000000000001</v>
      </c>
      <c r="G2" s="7">
        <f t="shared" ref="G2:G32" si="0">C2*(P_^D2)*(H_^E2)</f>
        <v>97407388.003308117</v>
      </c>
      <c r="H2" s="8">
        <f>G2/(P_*1000)</f>
        <v>3746.4380001272352</v>
      </c>
      <c r="I2">
        <v>2012</v>
      </c>
      <c r="J2">
        <v>1.03</v>
      </c>
    </row>
    <row r="3" spans="1:10" x14ac:dyDescent="0.25">
      <c r="A3" t="s">
        <v>70</v>
      </c>
      <c r="B3" t="s">
        <v>57</v>
      </c>
      <c r="C3" s="6">
        <v>8717830</v>
      </c>
      <c r="D3">
        <v>0.97499999999999998</v>
      </c>
      <c r="E3">
        <v>-0.12</v>
      </c>
      <c r="G3" s="7">
        <f t="shared" si="0"/>
        <v>126842797.94855641</v>
      </c>
      <c r="H3" s="8">
        <f t="shared" ref="H3:H7" si="1">G3/(P_*1000)</f>
        <v>4878.569151867554</v>
      </c>
      <c r="I3">
        <v>2012</v>
      </c>
      <c r="J3">
        <v>1.03</v>
      </c>
    </row>
    <row r="4" spans="1:10" x14ac:dyDescent="0.25">
      <c r="A4" t="s">
        <v>71</v>
      </c>
      <c r="B4" t="s">
        <v>58</v>
      </c>
      <c r="C4" s="6">
        <v>11277566</v>
      </c>
      <c r="D4">
        <v>0.81899999999999995</v>
      </c>
      <c r="E4">
        <v>-0.17699999999999999</v>
      </c>
      <c r="G4" s="7">
        <f t="shared" si="0"/>
        <v>77872603.388702989</v>
      </c>
      <c r="H4" s="8">
        <f t="shared" si="1"/>
        <v>2995.1001303347302</v>
      </c>
      <c r="I4">
        <v>2012</v>
      </c>
      <c r="J4">
        <v>1.03</v>
      </c>
    </row>
    <row r="5" spans="1:10" x14ac:dyDescent="0.25">
      <c r="A5" t="s">
        <v>72</v>
      </c>
      <c r="B5" t="s">
        <v>59</v>
      </c>
      <c r="C5" s="6">
        <v>2442817</v>
      </c>
      <c r="D5">
        <v>0.95899999999999996</v>
      </c>
      <c r="E5">
        <v>0</v>
      </c>
      <c r="G5" s="7">
        <f t="shared" si="0"/>
        <v>55571276.693210892</v>
      </c>
      <c r="H5" s="8">
        <f t="shared" si="1"/>
        <v>2137.3567958927265</v>
      </c>
      <c r="I5">
        <v>2012</v>
      </c>
      <c r="J5">
        <v>1.03</v>
      </c>
    </row>
    <row r="6" spans="1:10" x14ac:dyDescent="0.25">
      <c r="A6" t="s">
        <v>73</v>
      </c>
      <c r="B6" t="s">
        <v>60</v>
      </c>
      <c r="C6" s="6">
        <v>3030671</v>
      </c>
      <c r="D6">
        <v>0.81100000000000005</v>
      </c>
      <c r="E6">
        <v>0</v>
      </c>
      <c r="G6" s="7">
        <f t="shared" si="0"/>
        <v>42567895.376112483</v>
      </c>
      <c r="H6" s="8">
        <f t="shared" si="1"/>
        <v>1637.2267452350954</v>
      </c>
      <c r="I6">
        <v>2012</v>
      </c>
      <c r="J6">
        <v>1.03</v>
      </c>
    </row>
    <row r="7" spans="1:10" x14ac:dyDescent="0.25">
      <c r="A7" t="s">
        <v>74</v>
      </c>
      <c r="B7" t="s">
        <v>61</v>
      </c>
      <c r="C7" s="6">
        <v>299461</v>
      </c>
      <c r="D7">
        <v>0.753</v>
      </c>
      <c r="E7">
        <v>0</v>
      </c>
      <c r="G7" s="7">
        <f t="shared" si="0"/>
        <v>3481891.2409069301</v>
      </c>
      <c r="H7" s="8">
        <f t="shared" si="1"/>
        <v>133.91889388103579</v>
      </c>
      <c r="I7">
        <v>2012</v>
      </c>
      <c r="J7">
        <v>1.03</v>
      </c>
    </row>
    <row r="8" spans="1:10" x14ac:dyDescent="0.25">
      <c r="A8" t="s">
        <v>75</v>
      </c>
      <c r="B8" t="s">
        <v>7</v>
      </c>
      <c r="C8">
        <v>610000</v>
      </c>
      <c r="D8">
        <v>0.7</v>
      </c>
      <c r="E8">
        <v>0</v>
      </c>
      <c r="F8" t="s">
        <v>8</v>
      </c>
      <c r="G8" s="7">
        <f t="shared" si="0"/>
        <v>5967757.6557726264</v>
      </c>
      <c r="H8" s="8">
        <f t="shared" ref="H8:H33" si="2">G8/(P_*1000)</f>
        <v>229.52914060663949</v>
      </c>
      <c r="I8">
        <v>2002</v>
      </c>
      <c r="J8">
        <v>1.03</v>
      </c>
    </row>
    <row r="9" spans="1:10" x14ac:dyDescent="0.25">
      <c r="A9" t="s">
        <v>76</v>
      </c>
      <c r="B9" t="s">
        <v>9</v>
      </c>
      <c r="C9">
        <v>310000</v>
      </c>
      <c r="D9">
        <v>0.7</v>
      </c>
      <c r="E9">
        <v>0</v>
      </c>
      <c r="F9" t="s">
        <v>8</v>
      </c>
      <c r="G9" s="7">
        <f t="shared" si="0"/>
        <v>3032794.8742451053</v>
      </c>
      <c r="H9" s="8">
        <f t="shared" si="2"/>
        <v>116.64595670173482</v>
      </c>
      <c r="I9">
        <v>2002</v>
      </c>
      <c r="J9">
        <v>1.03</v>
      </c>
    </row>
    <row r="10" spans="1:10" x14ac:dyDescent="0.25">
      <c r="A10" t="s">
        <v>77</v>
      </c>
      <c r="B10" t="s">
        <v>10</v>
      </c>
      <c r="C10">
        <v>210000</v>
      </c>
      <c r="D10">
        <v>0.7</v>
      </c>
      <c r="E10">
        <v>0</v>
      </c>
      <c r="F10">
        <v>0.74</v>
      </c>
      <c r="G10" s="7">
        <f t="shared" si="0"/>
        <v>2054473.9470692647</v>
      </c>
      <c r="H10" s="8">
        <f t="shared" si="2"/>
        <v>79.018228733433261</v>
      </c>
      <c r="I10">
        <v>2002</v>
      </c>
      <c r="J10">
        <v>1.03</v>
      </c>
    </row>
    <row r="11" spans="1:10" x14ac:dyDescent="0.25">
      <c r="A11" t="s">
        <v>78</v>
      </c>
      <c r="B11" t="s">
        <v>11</v>
      </c>
      <c r="C11">
        <v>3300000</v>
      </c>
      <c r="D11">
        <v>0.9</v>
      </c>
      <c r="E11">
        <v>0</v>
      </c>
      <c r="F11">
        <v>0.81</v>
      </c>
      <c r="G11" s="7">
        <f t="shared" si="0"/>
        <v>61942674.512147166</v>
      </c>
      <c r="H11" s="8">
        <f t="shared" si="2"/>
        <v>2382.4105581595063</v>
      </c>
      <c r="I11">
        <v>2002</v>
      </c>
      <c r="J11">
        <v>1.03</v>
      </c>
    </row>
    <row r="12" spans="1:10" x14ac:dyDescent="0.25">
      <c r="A12" t="s">
        <v>79</v>
      </c>
      <c r="B12" t="s">
        <v>12</v>
      </c>
      <c r="C12" s="1">
        <v>2200000</v>
      </c>
      <c r="D12">
        <v>0.81</v>
      </c>
      <c r="E12">
        <v>0</v>
      </c>
      <c r="F12">
        <v>0.74</v>
      </c>
      <c r="G12" s="7">
        <f t="shared" si="0"/>
        <v>30800026.678421535</v>
      </c>
      <c r="H12" s="8">
        <f t="shared" si="2"/>
        <v>1184.6164107085206</v>
      </c>
      <c r="I12">
        <v>2002</v>
      </c>
      <c r="J12">
        <v>1.03</v>
      </c>
    </row>
    <row r="13" spans="1:10" x14ac:dyDescent="0.25">
      <c r="A13" t="s">
        <v>80</v>
      </c>
      <c r="B13" t="s">
        <v>13</v>
      </c>
      <c r="C13" s="1">
        <v>1400000</v>
      </c>
      <c r="D13">
        <v>0.81</v>
      </c>
      <c r="E13">
        <v>0</v>
      </c>
      <c r="F13" t="s">
        <v>8</v>
      </c>
      <c r="G13" s="7">
        <f t="shared" si="0"/>
        <v>19600016.977177341</v>
      </c>
      <c r="H13" s="8">
        <f t="shared" si="2"/>
        <v>753.84680681451312</v>
      </c>
      <c r="I13">
        <v>2002</v>
      </c>
      <c r="J13">
        <v>1.03</v>
      </c>
    </row>
    <row r="14" spans="1:10" x14ac:dyDescent="0.25">
      <c r="A14" t="s">
        <v>81</v>
      </c>
      <c r="B14" t="s">
        <v>14</v>
      </c>
      <c r="C14" s="1">
        <v>310000</v>
      </c>
      <c r="D14">
        <v>0.96</v>
      </c>
      <c r="E14">
        <v>0</v>
      </c>
      <c r="F14" t="s">
        <v>8</v>
      </c>
      <c r="G14" s="7">
        <f t="shared" si="0"/>
        <v>7075157.4308902901</v>
      </c>
      <c r="H14" s="8">
        <f t="shared" si="2"/>
        <v>272.12143964962655</v>
      </c>
      <c r="I14">
        <v>2002</v>
      </c>
      <c r="J14">
        <v>1.03</v>
      </c>
    </row>
    <row r="15" spans="1:10" x14ac:dyDescent="0.25">
      <c r="A15" t="s">
        <v>82</v>
      </c>
      <c r="B15" t="s">
        <v>15</v>
      </c>
      <c r="C15" s="1">
        <v>200000</v>
      </c>
      <c r="D15">
        <v>0.96</v>
      </c>
      <c r="E15">
        <v>0</v>
      </c>
      <c r="F15" t="s">
        <v>8</v>
      </c>
      <c r="G15" s="7">
        <f t="shared" si="0"/>
        <v>4564617.6973485742</v>
      </c>
      <c r="H15" s="8">
        <f t="shared" si="2"/>
        <v>175.56221912879133</v>
      </c>
      <c r="I15">
        <v>2002</v>
      </c>
      <c r="J15">
        <v>1.03</v>
      </c>
    </row>
    <row r="16" spans="1:10" x14ac:dyDescent="0.25">
      <c r="A16" t="s">
        <v>83</v>
      </c>
      <c r="B16" t="s">
        <v>16</v>
      </c>
      <c r="C16" s="1">
        <v>83000</v>
      </c>
      <c r="D16">
        <v>0.96</v>
      </c>
      <c r="E16">
        <v>0</v>
      </c>
      <c r="F16">
        <v>0.7</v>
      </c>
      <c r="G16" s="7">
        <f t="shared" si="0"/>
        <v>1894316.3443996583</v>
      </c>
      <c r="H16" s="8">
        <f t="shared" si="2"/>
        <v>72.858320938448401</v>
      </c>
      <c r="I16">
        <v>2002</v>
      </c>
      <c r="J16">
        <v>1.03</v>
      </c>
    </row>
    <row r="17" spans="1:10" x14ac:dyDescent="0.25">
      <c r="A17" t="s">
        <v>84</v>
      </c>
      <c r="B17" t="s">
        <v>17</v>
      </c>
      <c r="C17" s="1">
        <v>240000</v>
      </c>
      <c r="D17">
        <v>0.97</v>
      </c>
      <c r="E17">
        <v>0</v>
      </c>
      <c r="F17" t="s">
        <v>8</v>
      </c>
      <c r="G17" s="7">
        <f t="shared" si="0"/>
        <v>5658943.9087244328</v>
      </c>
      <c r="H17" s="8">
        <f t="shared" si="2"/>
        <v>217.65168879709356</v>
      </c>
      <c r="I17">
        <v>2002</v>
      </c>
      <c r="J17">
        <v>1.03</v>
      </c>
    </row>
    <row r="18" spans="1:10" x14ac:dyDescent="0.25">
      <c r="A18" t="s">
        <v>85</v>
      </c>
      <c r="B18" t="s">
        <v>18</v>
      </c>
      <c r="C18" s="1">
        <v>170000</v>
      </c>
      <c r="D18">
        <v>0.97</v>
      </c>
      <c r="E18">
        <v>0</v>
      </c>
      <c r="F18" t="s">
        <v>8</v>
      </c>
      <c r="G18" s="7">
        <f t="shared" si="0"/>
        <v>4008418.60201314</v>
      </c>
      <c r="H18" s="8">
        <f t="shared" si="2"/>
        <v>154.16994623127462</v>
      </c>
      <c r="I18">
        <v>2002</v>
      </c>
      <c r="J18">
        <v>1.03</v>
      </c>
    </row>
    <row r="19" spans="1:10" x14ac:dyDescent="0.25">
      <c r="A19" t="s">
        <v>86</v>
      </c>
      <c r="B19" t="s">
        <v>19</v>
      </c>
      <c r="C19" s="1">
        <v>63000</v>
      </c>
      <c r="D19">
        <v>0.97</v>
      </c>
      <c r="E19">
        <v>0</v>
      </c>
      <c r="F19">
        <v>0.87</v>
      </c>
      <c r="G19" s="7">
        <f t="shared" si="0"/>
        <v>1485472.7760401636</v>
      </c>
      <c r="H19" s="8">
        <f t="shared" si="2"/>
        <v>57.133568309237063</v>
      </c>
      <c r="I19">
        <v>2002</v>
      </c>
      <c r="J19">
        <v>1.03</v>
      </c>
    </row>
    <row r="20" spans="1:10" x14ac:dyDescent="0.25">
      <c r="A20" t="s">
        <v>87</v>
      </c>
      <c r="B20" t="s">
        <v>20</v>
      </c>
      <c r="C20" s="1">
        <v>100000</v>
      </c>
      <c r="D20">
        <v>0.72</v>
      </c>
      <c r="E20">
        <v>0</v>
      </c>
      <c r="F20" t="s">
        <v>8</v>
      </c>
      <c r="G20" s="7">
        <f t="shared" si="0"/>
        <v>1044193.0794695499</v>
      </c>
      <c r="H20" s="8">
        <f t="shared" si="2"/>
        <v>40.16127228729038</v>
      </c>
      <c r="I20">
        <v>2002</v>
      </c>
      <c r="J20">
        <v>1.03</v>
      </c>
    </row>
    <row r="21" spans="1:10" x14ac:dyDescent="0.25">
      <c r="A21" t="s">
        <v>88</v>
      </c>
      <c r="B21" t="s">
        <v>21</v>
      </c>
      <c r="C21" s="1">
        <v>85000</v>
      </c>
      <c r="D21">
        <v>0.72</v>
      </c>
      <c r="E21">
        <v>0</v>
      </c>
      <c r="F21" t="s">
        <v>8</v>
      </c>
      <c r="G21" s="7">
        <f t="shared" si="0"/>
        <v>887564.11754911754</v>
      </c>
      <c r="H21" s="8">
        <f t="shared" si="2"/>
        <v>34.137081444196831</v>
      </c>
      <c r="I21">
        <v>2002</v>
      </c>
      <c r="J21">
        <v>1.03</v>
      </c>
    </row>
    <row r="22" spans="1:10" x14ac:dyDescent="0.25">
      <c r="A22" t="s">
        <v>89</v>
      </c>
      <c r="B22" t="s">
        <v>22</v>
      </c>
      <c r="C22" s="1">
        <v>63000</v>
      </c>
      <c r="D22">
        <v>0.72</v>
      </c>
      <c r="E22">
        <v>0</v>
      </c>
      <c r="F22">
        <v>0.94</v>
      </c>
      <c r="G22" s="7">
        <f t="shared" si="0"/>
        <v>657841.64006581646</v>
      </c>
      <c r="H22" s="8">
        <f t="shared" si="2"/>
        <v>25.301601540992941</v>
      </c>
      <c r="I22">
        <v>2002</v>
      </c>
      <c r="J22">
        <v>1.03</v>
      </c>
    </row>
    <row r="23" spans="1:10" x14ac:dyDescent="0.25">
      <c r="A23" t="s">
        <v>90</v>
      </c>
      <c r="B23" t="s">
        <v>23</v>
      </c>
      <c r="C23" s="1">
        <v>400000</v>
      </c>
      <c r="D23">
        <v>0.44</v>
      </c>
      <c r="E23">
        <v>0</v>
      </c>
      <c r="F23" t="s">
        <v>8</v>
      </c>
      <c r="G23" s="7">
        <f t="shared" si="0"/>
        <v>1677444.9034032333</v>
      </c>
      <c r="H23" s="8">
        <f t="shared" si="2"/>
        <v>64.517111669355131</v>
      </c>
      <c r="I23">
        <v>2002</v>
      </c>
      <c r="J23">
        <v>1.03</v>
      </c>
    </row>
    <row r="24" spans="1:10" x14ac:dyDescent="0.25">
      <c r="A24" t="s">
        <v>91</v>
      </c>
      <c r="B24" t="s">
        <v>24</v>
      </c>
      <c r="C24" s="1">
        <v>200000</v>
      </c>
      <c r="D24">
        <v>0.44</v>
      </c>
      <c r="E24">
        <v>0</v>
      </c>
      <c r="F24" t="s">
        <v>8</v>
      </c>
      <c r="G24" s="7">
        <f t="shared" si="0"/>
        <v>838722.45170161664</v>
      </c>
      <c r="H24" s="8">
        <f t="shared" si="2"/>
        <v>32.258555834677566</v>
      </c>
      <c r="I24">
        <v>2002</v>
      </c>
      <c r="J24">
        <v>1.03</v>
      </c>
    </row>
    <row r="25" spans="1:10" x14ac:dyDescent="0.25">
      <c r="A25" t="s">
        <v>92</v>
      </c>
      <c r="B25" t="s">
        <v>25</v>
      </c>
      <c r="C25" s="1">
        <v>70000</v>
      </c>
      <c r="D25">
        <v>0.44</v>
      </c>
      <c r="E25">
        <v>0</v>
      </c>
      <c r="F25">
        <v>0.56000000000000005</v>
      </c>
      <c r="G25" s="7">
        <f t="shared" si="0"/>
        <v>293552.85809556581</v>
      </c>
      <c r="H25" s="8">
        <f t="shared" si="2"/>
        <v>11.290494542137147</v>
      </c>
      <c r="I25">
        <v>2002</v>
      </c>
      <c r="J25">
        <v>1.03</v>
      </c>
    </row>
    <row r="26" spans="1:10" x14ac:dyDescent="0.25">
      <c r="A26" t="s">
        <v>93</v>
      </c>
      <c r="B26" t="s">
        <v>26</v>
      </c>
      <c r="C26" s="1">
        <v>1300000</v>
      </c>
      <c r="D26">
        <v>0.56000000000000005</v>
      </c>
      <c r="E26">
        <v>0</v>
      </c>
      <c r="F26">
        <v>0.99</v>
      </c>
      <c r="G26" s="7">
        <f t="shared" si="0"/>
        <v>8059877.2410171926</v>
      </c>
      <c r="H26" s="8">
        <f t="shared" si="2"/>
        <v>309.99527850066124</v>
      </c>
      <c r="I26">
        <v>2002</v>
      </c>
      <c r="J26">
        <v>1.03</v>
      </c>
    </row>
    <row r="27" spans="1:10" x14ac:dyDescent="0.25">
      <c r="A27" t="s">
        <v>94</v>
      </c>
      <c r="B27" t="s">
        <v>31</v>
      </c>
      <c r="C27" s="4">
        <v>3000000</v>
      </c>
      <c r="D27" s="3">
        <v>0.71</v>
      </c>
      <c r="E27" s="3">
        <v>-0.42</v>
      </c>
      <c r="G27" s="7">
        <f t="shared" si="0"/>
        <v>5286360.0917839799</v>
      </c>
      <c r="H27" s="8">
        <f t="shared" si="2"/>
        <v>203.32154199169153</v>
      </c>
      <c r="I27">
        <v>2002</v>
      </c>
      <c r="J27">
        <v>1.03</v>
      </c>
    </row>
    <row r="28" spans="1:10" x14ac:dyDescent="0.25">
      <c r="A28" t="s">
        <v>95</v>
      </c>
      <c r="B28" t="s">
        <v>32</v>
      </c>
      <c r="C28" s="4">
        <v>4000000</v>
      </c>
      <c r="D28" s="3">
        <v>0.72</v>
      </c>
      <c r="E28" s="3">
        <v>-0.38</v>
      </c>
      <c r="G28" s="7">
        <f t="shared" si="0"/>
        <v>8599880.4054408669</v>
      </c>
      <c r="H28" s="8">
        <f t="shared" si="2"/>
        <v>330.76463097849489</v>
      </c>
      <c r="I28">
        <v>2002</v>
      </c>
      <c r="J28">
        <v>1.03</v>
      </c>
    </row>
    <row r="29" spans="1:10" x14ac:dyDescent="0.25">
      <c r="A29" t="s">
        <v>96</v>
      </c>
      <c r="B29" t="s">
        <v>33</v>
      </c>
      <c r="C29" s="4">
        <v>6000000</v>
      </c>
      <c r="D29" s="3">
        <v>0.86</v>
      </c>
      <c r="E29" s="3">
        <v>-0.63</v>
      </c>
      <c r="G29" s="7">
        <f t="shared" si="0"/>
        <v>7196725.6331659779</v>
      </c>
      <c r="H29" s="8">
        <f t="shared" si="2"/>
        <v>276.79713973715297</v>
      </c>
      <c r="I29">
        <v>2002</v>
      </c>
      <c r="J29">
        <v>1.03</v>
      </c>
    </row>
    <row r="30" spans="1:10" x14ac:dyDescent="0.25">
      <c r="A30" t="s">
        <v>97</v>
      </c>
      <c r="B30" t="s">
        <v>34</v>
      </c>
      <c r="C30" s="4">
        <v>3000000</v>
      </c>
      <c r="D30" s="3">
        <v>0.65</v>
      </c>
      <c r="E30" s="3">
        <v>-0.38</v>
      </c>
      <c r="G30" s="7">
        <f>C30*(P_^D30)*(H_^E30)</f>
        <v>5134587.2823598972</v>
      </c>
      <c r="H30" s="8">
        <f t="shared" si="2"/>
        <v>197.48412624461142</v>
      </c>
      <c r="I30">
        <v>2002</v>
      </c>
      <c r="J30">
        <v>1.03</v>
      </c>
    </row>
    <row r="31" spans="1:10" x14ac:dyDescent="0.25">
      <c r="A31" t="s">
        <v>98</v>
      </c>
      <c r="B31" t="s">
        <v>29</v>
      </c>
      <c r="C31" s="2">
        <v>24000</v>
      </c>
      <c r="D31" s="3">
        <v>0.75</v>
      </c>
      <c r="E31" s="3">
        <v>0</v>
      </c>
      <c r="F31" s="3">
        <v>0.6</v>
      </c>
      <c r="G31" s="7">
        <f t="shared" si="0"/>
        <v>276338.40890394803</v>
      </c>
      <c r="H31" s="8">
        <f t="shared" si="2"/>
        <v>10.628400342459539</v>
      </c>
      <c r="I31">
        <v>2002</v>
      </c>
      <c r="J31">
        <v>1.03</v>
      </c>
    </row>
    <row r="32" spans="1:10" x14ac:dyDescent="0.25">
      <c r="A32" t="s">
        <v>99</v>
      </c>
      <c r="B32" t="s">
        <v>30</v>
      </c>
      <c r="C32" s="2">
        <v>24000</v>
      </c>
      <c r="D32" s="3">
        <v>0.8</v>
      </c>
      <c r="E32" s="3">
        <v>0</v>
      </c>
      <c r="F32" s="3">
        <v>0.67</v>
      </c>
      <c r="G32" s="7">
        <f t="shared" si="0"/>
        <v>325229.49147851695</v>
      </c>
      <c r="H32" s="8">
        <f t="shared" si="2"/>
        <v>12.508826595327575</v>
      </c>
      <c r="I32">
        <v>2002</v>
      </c>
      <c r="J32">
        <v>1.03</v>
      </c>
    </row>
    <row r="33" spans="1:10" x14ac:dyDescent="0.25">
      <c r="A33" s="25" t="s">
        <v>105</v>
      </c>
      <c r="B33" s="25" t="s">
        <v>104</v>
      </c>
      <c r="C33" s="25">
        <v>0.17238000000000001</v>
      </c>
      <c r="D33" s="25">
        <v>0</v>
      </c>
      <c r="E33" s="25">
        <v>0</v>
      </c>
      <c r="F33" s="25">
        <v>1.53227</v>
      </c>
      <c r="G33" s="26">
        <f>C33*AEP+F33*P_</f>
        <v>23596.600300000002</v>
      </c>
      <c r="H33" s="26">
        <f t="shared" si="2"/>
        <v>0.90756155000000005</v>
      </c>
      <c r="I33" s="25">
        <v>2002</v>
      </c>
      <c r="J33" s="25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metadata</vt:lpstr>
      <vt:lpstr>usacost_df</vt:lpstr>
      <vt:lpstr>lcmcosts_df</vt:lpstr>
      <vt:lpstr>AEP</vt:lpstr>
      <vt:lpstr>capacityfactor</vt:lpstr>
      <vt:lpstr>H_</vt:lpstr>
      <vt:lpstr>hours_year</vt:lpstr>
      <vt:lpstr>P_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Poudel, Ram</dc:creator>
  <cp:lastModifiedBy>Poudel, Ram</cp:lastModifiedBy>
  <dcterms:created xsi:type="dcterms:W3CDTF">2020-06-17T18:55:34Z</dcterms:created>
  <dcterms:modified xsi:type="dcterms:W3CDTF">2020-09-14T17:50:00Z</dcterms:modified>
</cp:coreProperties>
</file>