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ford\dev\InSPIRE\Studies\USMap_Doubleday_2024\"/>
    </mc:Choice>
  </mc:AlternateContent>
  <xr:revisionPtr revIDLastSave="0" documentId="13_ncr:1_{7C1E840B-FF39-4D73-A020-3C6662939F06}" xr6:coauthVersionLast="47" xr6:coauthVersionMax="47" xr10:uidLastSave="{00000000-0000-0000-0000-000000000000}"/>
  <bookViews>
    <workbookView xWindow="-120" yWindow="-120" windowWidth="29040" windowHeight="15720" xr2:uid="{20F8F7F2-6405-4778-91BF-D0B7AC593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D82" i="1"/>
  <c r="D87" i="1"/>
  <c r="D88" i="1" s="1"/>
  <c r="D86" i="1"/>
  <c r="D89" i="1" l="1"/>
  <c r="D90" i="1" s="1"/>
  <c r="U12" i="1" l="1"/>
  <c r="U11" i="1"/>
  <c r="U10" i="1"/>
  <c r="U9" i="1"/>
  <c r="C30" i="1"/>
  <c r="D30" i="1" s="1"/>
  <c r="E30" i="1" s="1"/>
  <c r="H22" i="1"/>
  <c r="H23" i="1"/>
  <c r="H24" i="1"/>
  <c r="H21" i="1"/>
  <c r="J19" i="1"/>
  <c r="J18" i="1"/>
  <c r="E19" i="1"/>
  <c r="G19" i="1" s="1"/>
  <c r="E18" i="1"/>
  <c r="G18" i="1" s="1"/>
  <c r="H18" i="1" s="1"/>
  <c r="T13" i="1"/>
  <c r="C31" i="1" l="1"/>
  <c r="D31" i="1" s="1"/>
  <c r="E31" i="1" s="1"/>
  <c r="F30" i="1"/>
  <c r="F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tc={1111A611-2419-474B-8843-ABFCD803EC98}</author>
    <author>tc={C3DF5CDE-A71D-4D99-8299-51064F4348D8}</author>
    <author>tc={9BA182C5-51A6-44C4-BCA5-828D6AE315C2}</author>
    <author>tc={7E70317A-F7B8-4FB0-8AA2-4C11CA037D47}</author>
    <author>tc={E6DDF6EE-C02E-4808-9F3D-14AAEF7C2636}</author>
    <author>tc={2905C271-28C6-4CBE-BD8B-C8ED60F4304D}</author>
    <author>tc={20EEDFF8-42AB-4C7B-A02A-728702A1D09F}</author>
  </authors>
  <commentList>
    <comment ref="F36" authorId="0" shapeId="0" xr:uid="{1111A611-2419-474B-8843-ABFCD803EC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J36" authorId="1" shapeId="0" xr:uid="{C3DF5CDE-A71D-4D99-8299-51064F4348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inclusive; i.e. 0:3 would select blocks 0, 1 and 2</t>
      </text>
    </comment>
    <comment ref="E43" authorId="2" shapeId="0" xr:uid="{9BA182C5-51A6-44C4-BCA5-828D6AE315C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safety edge of 0.5 m on left and right rows</t>
      </text>
    </comment>
    <comment ref="F48" authorId="3" shapeId="0" xr:uid="{7E70317A-F7B8-4FB0-8AA2-4C11CA03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D49" authorId="4" shapeId="0" xr:uid="{E6DDF6EE-C02E-4808-9F3D-14AAEF7C263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specific site pitch, choose one of these bins</t>
      </text>
    </comment>
    <comment ref="F63" authorId="5" shapeId="0" xr:uid="{2905C271-28C6-4CBE-BD8B-C8ED60F430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D64" authorId="6" shapeId="0" xr:uid="{20EEDFF8-42AB-4C7B-A02A-728702A1D09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specific site pitch, choose one of these bins</t>
      </text>
    </comment>
  </commentList>
</comments>
</file>

<file path=xl/sharedStrings.xml><?xml version="1.0" encoding="utf-8"?>
<sst xmlns="http://schemas.openxmlformats.org/spreadsheetml/2006/main" count="273" uniqueCount="99">
  <si>
    <t>Scenario</t>
  </si>
  <si>
    <t>Hub Height</t>
  </si>
  <si>
    <t>Pitch</t>
  </si>
  <si>
    <t>SAZM</t>
  </si>
  <si>
    <t>Modulename</t>
  </si>
  <si>
    <t>BedsWanted</t>
  </si>
  <si>
    <t>Fixed/Tracking</t>
  </si>
  <si>
    <t>Pvmodule</t>
  </si>
  <si>
    <t>Tracking</t>
  </si>
  <si>
    <t>"base"</t>
  </si>
  <si>
    <t>Pvmodule_1mxgap</t>
  </si>
  <si>
    <t>Module X-gap [m]</t>
  </si>
  <si>
    <t>FIXED</t>
  </si>
  <si>
    <t>Tilt</t>
  </si>
  <si>
    <t>NA</t>
  </si>
  <si>
    <t>FIXED Vertical</t>
  </si>
  <si>
    <t>Clearance Height in SAM</t>
  </si>
  <si>
    <t>GCR</t>
  </si>
  <si>
    <t>Tracker Rotation Limit</t>
  </si>
  <si>
    <t>Nameplate DC Capacity [kWdc]</t>
  </si>
  <si>
    <t>Number of Module per row</t>
  </si>
  <si>
    <t>Latitude</t>
  </si>
  <si>
    <t>6 or 8</t>
  </si>
  <si>
    <t>CW</t>
  </si>
  <si>
    <t>tilt</t>
  </si>
  <si>
    <t>Proj X</t>
  </si>
  <si>
    <t>edge-to-edge</t>
  </si>
  <si>
    <t>GCR Recommended by Tonita</t>
  </si>
  <si>
    <t>latitdue</t>
  </si>
  <si>
    <t>Pitch According to Tnita</t>
  </si>
  <si>
    <t>e2e_m</t>
  </si>
  <si>
    <t>Blocks</t>
  </si>
  <si>
    <t>cw</t>
  </si>
  <si>
    <t>pitch</t>
  </si>
  <si>
    <t xml:space="preserve">% </t>
  </si>
  <si>
    <t>BLOCK CALCULATOR~</t>
  </si>
  <si>
    <t xml:space="preserve">xp </t>
  </si>
  <si>
    <t>Projection of panel on ground; 'underpanel' irradiance</t>
  </si>
  <si>
    <t>internal edge to edge area</t>
  </si>
  <si>
    <t>Definitions</t>
  </si>
  <si>
    <t>ERIN calculation for Fixed Array's Pitch and Tilt for different Latitudes</t>
  </si>
  <si>
    <r>
      <t xml:space="preserve">Transmission Factor </t>
    </r>
    <r>
      <rPr>
        <sz val="8"/>
        <color theme="1"/>
        <rFont val="Aptos Narrow"/>
        <family val="2"/>
        <scheme val="minor"/>
      </rPr>
      <t>(equivalent for Module X-gap in SAM)</t>
    </r>
  </si>
  <si>
    <t>Numer Rows</t>
  </si>
  <si>
    <t>First Round</t>
  </si>
  <si>
    <t>:</t>
  </si>
  <si>
    <t>X</t>
  </si>
  <si>
    <t>Bed C Start</t>
  </si>
  <si>
    <t>Bed B End</t>
  </si>
  <si>
    <t>Bed B Start</t>
  </si>
  <si>
    <t>Bed A End</t>
  </si>
  <si>
    <t>Bed A Start</t>
  </si>
  <si>
    <t>Bed F</t>
  </si>
  <si>
    <t>Bed E</t>
  </si>
  <si>
    <t>Bed D</t>
  </si>
  <si>
    <t>Underpanel_index_right_end</t>
  </si>
  <si>
    <t>Underpanel_index_right_start</t>
  </si>
  <si>
    <t>Underpanel_index_left_end</t>
  </si>
  <si>
    <t>Underpanel_index_left_start</t>
  </si>
  <si>
    <t>PYTHON VERSION</t>
  </si>
  <si>
    <t>SAM VERSION</t>
  </si>
  <si>
    <t>Assuming we fixed the GCR</t>
  </si>
  <si>
    <t>Tonitas</t>
  </si>
  <si>
    <t>SCENARIOS 6-9 Varying PITCH</t>
  </si>
  <si>
    <t>PITCH</t>
  </si>
  <si>
    <t xml:space="preserve"> </t>
  </si>
  <si>
    <t>Bed C End</t>
  </si>
  <si>
    <t>TRACKING</t>
  </si>
  <si>
    <t>VERTICAL</t>
  </si>
  <si>
    <t>Fixed Tilts</t>
  </si>
  <si>
    <t>CALCULATION FOR ARABLE LAND</t>
  </si>
  <si>
    <t>Farming row buffer</t>
  </si>
  <si>
    <t>ft</t>
  </si>
  <si>
    <t>Row Pitch</t>
  </si>
  <si>
    <t>Ignores Edge Buffer, assumes inifinite rows</t>
  </si>
  <si>
    <t>m</t>
  </si>
  <si>
    <t>Arable Land</t>
  </si>
  <si>
    <t>e2e</t>
  </si>
  <si>
    <t>xp</t>
  </si>
  <si>
    <t>Tracking = 0 tilt</t>
  </si>
  <si>
    <t>Farming Percentage</t>
  </si>
  <si>
    <t>%</t>
  </si>
  <si>
    <t>Projection of Panel on ground, meters</t>
  </si>
  <si>
    <t>PAR CALCULATION</t>
  </si>
  <si>
    <t>umol/m2-sec/PPFD</t>
  </si>
  <si>
    <t>PAR = 2.45744*GI + 22.4778</t>
  </si>
  <si>
    <r>
      <t>mol m</t>
    </r>
    <r>
      <rPr>
        <vertAlign val="superscript"/>
        <sz val="11"/>
        <rFont val="Calibri"/>
        <family val="2"/>
      </rPr>
      <t>-2</t>
    </r>
    <r>
      <rPr>
        <sz val="11"/>
        <rFont val="Calibri"/>
        <family val="2"/>
      </rPr>
      <t xml:space="preserve"> s</t>
    </r>
    <r>
      <rPr>
        <vertAlign val="superscript"/>
        <sz val="11"/>
        <rFont val="Calibri"/>
        <family val="2"/>
      </rPr>
      <t xml:space="preserve">-1 </t>
    </r>
  </si>
  <si>
    <t>PAR = GHI * 3600 / 1000000* 0.43 * 638.89</t>
  </si>
  <si>
    <t>PAR  = GHI [Wh] * 3600/1000000 * 0.43 * 127.79</t>
  </si>
  <si>
    <t xml:space="preserve">Reference: Chong Seok PVPMC </t>
  </si>
  <si>
    <t>Other equations that assume % of spectra and tranasform units; varying if W or Wh</t>
  </si>
  <si>
    <t>PITCH BINS</t>
  </si>
  <si>
    <t>3.8 &lt;= pitch &lt; 3.8492</t>
  </si>
  <si>
    <t>3.8492 &lt;= pitch &lt;4.9491</t>
  </si>
  <si>
    <t>4.9491 &lt;= pitch &lt; 6.9355</t>
  </si>
  <si>
    <t>11.5465 &lt;= pitch &lt; 12</t>
  </si>
  <si>
    <t>pitch resolution</t>
  </si>
  <si>
    <t>6.9355 &lt;= pitch &lt; 11.5465</t>
  </si>
  <si>
    <t>Fixed Tilts BINNED</t>
  </si>
  <si>
    <t>calculated with 30 degrees 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</si>
</sst>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quotePrefix="1" applyAlignment="1">
      <alignment horizontal="center"/>
    </xf>
    <xf numFmtId="0" fontId="0" fillId="2" borderId="7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/>
    <xf numFmtId="0" fontId="0" fillId="3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7" xfId="0" applyNumberFormat="1" applyBorder="1"/>
    <xf numFmtId="0" fontId="0" fillId="9" borderId="0" xfId="0" applyFill="1"/>
    <xf numFmtId="0" fontId="7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/>
    </xf>
    <xf numFmtId="0" fontId="0" fillId="8" borderId="0" xfId="0" applyFill="1"/>
    <xf numFmtId="0" fontId="3" fillId="0" borderId="6" xfId="0" applyFont="1" applyBorder="1"/>
    <xf numFmtId="0" fontId="3" fillId="0" borderId="7" xfId="0" applyFont="1" applyBorder="1"/>
    <xf numFmtId="0" fontId="11" fillId="16" borderId="1" xfId="0" applyFont="1" applyFill="1" applyBorder="1"/>
    <xf numFmtId="0" fontId="0" fillId="16" borderId="2" xfId="0" applyFill="1" applyBorder="1"/>
    <xf numFmtId="0" fontId="0" fillId="16" borderId="3" xfId="0" applyFill="1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4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79</xdr:row>
      <xdr:rowOff>38100</xdr:rowOff>
    </xdr:from>
    <xdr:to>
      <xdr:col>14</xdr:col>
      <xdr:colOff>752</xdr:colOff>
      <xdr:row>88</xdr:row>
      <xdr:rowOff>133609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F8DDF-E181-C86E-18FA-666A890D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13277850"/>
          <a:ext cx="5391902" cy="1857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vaitt, Silvana" id="{7239D7DF-F240-4F71-ABD2-13E2A2CDE475}" userId="S::sayala@nrel.gov::e043208d-a6c2-4b09-89f3-35dc1ec013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6" dT="2025-08-26T20:46:04.80" personId="{7239D7DF-F240-4F71-ABD2-13E2A2CDE475}" id="{1111A611-2419-474B-8843-ABFCD803EC98}">
    <text>This is inclusive (0 to 2 means ground blocks 0, 1 and 2)</text>
  </threadedComment>
  <threadedComment ref="F36" dT="2025-08-26T21:20:41.65" personId="{7239D7DF-F240-4F71-ABD2-13E2A2CDE475}" id="{C001CD15-B9F5-468C-A656-9506E0B66C16}" parentId="{1111A611-2419-474B-8843-ABFCD803EC98}">
    <text>Still starts at 0 though 😝</text>
  </threadedComment>
  <threadedComment ref="J36" dT="2025-08-26T20:46:24.85" personId="{7239D7DF-F240-4F71-ABD2-13E2A2CDE475}" id="{C3DF5CDE-A71D-4D99-8299-51064F4348D8}">
    <text>Not inclusive; i.e. 0:3 would select blocks 0, 1 and 2</text>
  </threadedComment>
  <threadedComment ref="E43" dT="2025-08-26T21:15:12.41" personId="{7239D7DF-F240-4F71-ABD2-13E2A2CDE475}" id="{9BA182C5-51A6-44C4-BCA5-828D6AE315C2}">
    <text>Assuming safety edge of 0.5 m on left and right rows</text>
  </threadedComment>
  <threadedComment ref="F48" dT="2025-08-26T20:46:04.80" personId="{7239D7DF-F240-4F71-ABD2-13E2A2CDE475}" id="{7E70317A-F7B8-4FB0-8AA2-4C11CA037D47}">
    <text>This is inclusive (0 to 2 means ground blocks 0, 1 and 2)</text>
  </threadedComment>
  <threadedComment ref="F48" dT="2025-08-26T21:20:41.65" personId="{7239D7DF-F240-4F71-ABD2-13E2A2CDE475}" id="{F73B7FA7-AEF1-40D8-8FD0-E9CFB9CB9779}" parentId="{7E70317A-F7B8-4FB0-8AA2-4C11CA037D47}">
    <text>Still starts at 0 though 😝</text>
  </threadedComment>
  <threadedComment ref="D49" dT="2025-08-26T21:16:42.62" personId="{7239D7DF-F240-4F71-ABD2-13E2A2CDE475}" id="{E6DDF6EE-C02E-4808-9F3D-14AAEF7C2636}">
    <text>Based on specific site pitch, choose one of these bins</text>
  </threadedComment>
  <threadedComment ref="F63" dT="2025-08-26T20:46:04.80" personId="{7239D7DF-F240-4F71-ABD2-13E2A2CDE475}" id="{2905C271-28C6-4CBE-BD8B-C8ED60F4304D}">
    <text>This is inclusive (0 to 2 means ground blocks 0, 1 and 2)</text>
  </threadedComment>
  <threadedComment ref="F63" dT="2025-08-26T21:20:41.65" personId="{7239D7DF-F240-4F71-ABD2-13E2A2CDE475}" id="{46181303-F1FB-4AE7-89D7-9C730F5FE5C5}" parentId="{2905C271-28C6-4CBE-BD8B-C8ED60F4304D}">
    <text>Still starts at 0 though 😝</text>
  </threadedComment>
  <threadedComment ref="D64" dT="2025-08-26T21:16:42.62" personId="{7239D7DF-F240-4F71-ABD2-13E2A2CDE475}" id="{20EEDFF8-42AB-4C7B-A02A-728702A1D09F}">
    <text>Based on specific site pitch, choose one of these bins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1107-9899-4DFE-A9E6-0ED2844D3F4A}">
  <dimension ref="B2:AA116"/>
  <sheetViews>
    <sheetView tabSelected="1" topLeftCell="C50" zoomScaleNormal="100" workbookViewId="0">
      <selection activeCell="F76" sqref="F76"/>
    </sheetView>
  </sheetViews>
  <sheetFormatPr defaultRowHeight="15" x14ac:dyDescent="0.25"/>
  <cols>
    <col min="3" max="3" width="21.85546875" customWidth="1"/>
    <col min="4" max="4" width="14.85546875" customWidth="1"/>
    <col min="5" max="5" width="14.28515625" customWidth="1"/>
    <col min="7" max="7" width="12.7109375" customWidth="1"/>
    <col min="8" max="8" width="15.42578125" customWidth="1"/>
    <col min="9" max="9" width="18.7109375" customWidth="1"/>
    <col min="11" max="11" width="17" customWidth="1"/>
    <col min="15" max="15" width="13.28515625" style="1" customWidth="1"/>
    <col min="16" max="16" width="13.28515625" customWidth="1"/>
    <col min="17" max="17" width="11.140625" customWidth="1"/>
    <col min="18" max="18" width="13.85546875" customWidth="1"/>
  </cols>
  <sheetData>
    <row r="2" spans="2:21" ht="21.75" thickBot="1" x14ac:dyDescent="0.4">
      <c r="B2" s="31" t="s">
        <v>43</v>
      </c>
      <c r="T2" s="73" t="s">
        <v>60</v>
      </c>
      <c r="U2" s="73"/>
    </row>
    <row r="3" spans="2:21" ht="45.75" thickBot="1" x14ac:dyDescent="0.3">
      <c r="B3" s="24" t="s">
        <v>0</v>
      </c>
      <c r="C3" s="25" t="s">
        <v>16</v>
      </c>
      <c r="D3" s="25" t="s">
        <v>1</v>
      </c>
      <c r="E3" s="25" t="s">
        <v>2</v>
      </c>
      <c r="F3" s="25" t="s">
        <v>3</v>
      </c>
      <c r="G3" s="25" t="s">
        <v>11</v>
      </c>
      <c r="H3" s="25" t="s">
        <v>41</v>
      </c>
      <c r="I3" s="25" t="s">
        <v>4</v>
      </c>
      <c r="J3" s="25" t="s">
        <v>5</v>
      </c>
      <c r="K3" s="25" t="s">
        <v>6</v>
      </c>
      <c r="L3" s="25"/>
      <c r="M3" s="25" t="s">
        <v>13</v>
      </c>
      <c r="N3" s="25" t="s">
        <v>17</v>
      </c>
      <c r="O3" s="25" t="s">
        <v>18</v>
      </c>
      <c r="P3" s="25" t="s">
        <v>19</v>
      </c>
      <c r="Q3" s="25" t="s">
        <v>42</v>
      </c>
      <c r="R3" s="26" t="s">
        <v>20</v>
      </c>
      <c r="T3" s="25" t="s">
        <v>17</v>
      </c>
      <c r="U3" s="25" t="s">
        <v>2</v>
      </c>
    </row>
    <row r="4" spans="2:21" x14ac:dyDescent="0.25">
      <c r="B4" s="2">
        <v>1</v>
      </c>
      <c r="C4" s="3">
        <v>1.5</v>
      </c>
      <c r="D4" s="3">
        <v>1.5</v>
      </c>
      <c r="E4" s="18">
        <v>5</v>
      </c>
      <c r="F4" s="3">
        <v>180</v>
      </c>
      <c r="G4" s="3">
        <v>0</v>
      </c>
      <c r="H4" s="3">
        <v>0.13</v>
      </c>
      <c r="I4" s="3" t="s">
        <v>7</v>
      </c>
      <c r="J4" s="18">
        <v>3</v>
      </c>
      <c r="K4" s="18" t="s">
        <v>8</v>
      </c>
      <c r="L4" s="3" t="s">
        <v>9</v>
      </c>
      <c r="M4" s="27" t="s">
        <v>14</v>
      </c>
      <c r="N4">
        <v>0.4</v>
      </c>
      <c r="O4" s="18">
        <v>50</v>
      </c>
      <c r="P4" s="3">
        <v>80.066000000000003</v>
      </c>
      <c r="Q4" s="3">
        <v>10</v>
      </c>
      <c r="R4" s="4">
        <v>20</v>
      </c>
      <c r="T4" s="27"/>
      <c r="U4" s="3"/>
    </row>
    <row r="5" spans="2:21" x14ac:dyDescent="0.25">
      <c r="B5" s="5">
        <v>2</v>
      </c>
      <c r="C5">
        <v>2.4</v>
      </c>
      <c r="D5">
        <v>2.4</v>
      </c>
      <c r="E5" s="1">
        <v>5</v>
      </c>
      <c r="F5">
        <v>180</v>
      </c>
      <c r="G5">
        <v>0</v>
      </c>
      <c r="H5">
        <v>0.13</v>
      </c>
      <c r="I5" t="s">
        <v>7</v>
      </c>
      <c r="J5" s="1">
        <v>3</v>
      </c>
      <c r="K5" s="1" t="s">
        <v>8</v>
      </c>
      <c r="M5" s="28" t="s">
        <v>14</v>
      </c>
      <c r="N5">
        <v>0.4</v>
      </c>
      <c r="O5" s="1">
        <v>50</v>
      </c>
      <c r="P5">
        <v>80.066000000000003</v>
      </c>
      <c r="Q5">
        <v>10</v>
      </c>
      <c r="R5" s="6">
        <v>20</v>
      </c>
      <c r="T5" s="28"/>
    </row>
    <row r="6" spans="2:21" x14ac:dyDescent="0.25">
      <c r="B6" s="5">
        <v>3</v>
      </c>
      <c r="C6">
        <v>2.4</v>
      </c>
      <c r="D6">
        <v>2.4</v>
      </c>
      <c r="E6" s="1">
        <v>5</v>
      </c>
      <c r="F6">
        <v>180</v>
      </c>
      <c r="G6">
        <v>1</v>
      </c>
      <c r="H6" s="19">
        <v>0.51300000000000001</v>
      </c>
      <c r="I6" t="s">
        <v>10</v>
      </c>
      <c r="J6" s="1">
        <v>3</v>
      </c>
      <c r="K6" s="1" t="s">
        <v>8</v>
      </c>
      <c r="M6" s="28" t="s">
        <v>14</v>
      </c>
      <c r="N6">
        <v>0.4</v>
      </c>
      <c r="O6" s="1">
        <v>50</v>
      </c>
      <c r="P6">
        <v>80.066000000000003</v>
      </c>
      <c r="Q6">
        <v>10</v>
      </c>
      <c r="R6" s="6">
        <v>20</v>
      </c>
      <c r="T6" s="28"/>
    </row>
    <row r="7" spans="2:21" x14ac:dyDescent="0.25">
      <c r="B7" s="5">
        <v>4</v>
      </c>
      <c r="C7">
        <v>1.5</v>
      </c>
      <c r="D7">
        <v>1.5</v>
      </c>
      <c r="E7" s="1">
        <v>8</v>
      </c>
      <c r="F7">
        <v>180</v>
      </c>
      <c r="G7">
        <v>0</v>
      </c>
      <c r="H7">
        <v>0.13</v>
      </c>
      <c r="I7" t="s">
        <v>7</v>
      </c>
      <c r="J7" s="1">
        <v>6</v>
      </c>
      <c r="K7" s="1" t="s">
        <v>8</v>
      </c>
      <c r="M7" s="28" t="s">
        <v>14</v>
      </c>
      <c r="N7">
        <v>0.25</v>
      </c>
      <c r="O7" s="1">
        <v>50</v>
      </c>
      <c r="P7">
        <v>80.066000000000003</v>
      </c>
      <c r="Q7">
        <v>10</v>
      </c>
      <c r="R7" s="6">
        <v>20</v>
      </c>
      <c r="T7" s="28"/>
    </row>
    <row r="8" spans="2:21" x14ac:dyDescent="0.25">
      <c r="B8" s="5">
        <v>5</v>
      </c>
      <c r="C8">
        <v>1.5</v>
      </c>
      <c r="D8">
        <v>1.5</v>
      </c>
      <c r="E8" s="1">
        <v>11</v>
      </c>
      <c r="F8">
        <v>180</v>
      </c>
      <c r="G8">
        <v>0</v>
      </c>
      <c r="H8">
        <v>0.13</v>
      </c>
      <c r="I8" t="s">
        <v>7</v>
      </c>
      <c r="J8" s="1">
        <v>9</v>
      </c>
      <c r="K8" s="1" t="s">
        <v>8</v>
      </c>
      <c r="M8" s="28" t="s">
        <v>14</v>
      </c>
      <c r="N8">
        <v>0.18181818181818182</v>
      </c>
      <c r="O8" s="1">
        <v>50</v>
      </c>
      <c r="P8">
        <v>80.066000000000003</v>
      </c>
      <c r="Q8">
        <v>10</v>
      </c>
      <c r="R8" s="6">
        <v>20</v>
      </c>
      <c r="T8" s="28"/>
    </row>
    <row r="9" spans="2:21" ht="14.25" customHeight="1" x14ac:dyDescent="0.25">
      <c r="B9" s="5">
        <v>6</v>
      </c>
      <c r="C9">
        <v>1.5</v>
      </c>
      <c r="D9">
        <v>1.5</v>
      </c>
      <c r="E9" s="32" t="s">
        <v>61</v>
      </c>
      <c r="F9">
        <v>180</v>
      </c>
      <c r="G9">
        <v>0</v>
      </c>
      <c r="H9">
        <v>0.13</v>
      </c>
      <c r="I9" t="s">
        <v>7</v>
      </c>
      <c r="J9" s="1">
        <v>3</v>
      </c>
      <c r="K9" s="1" t="s">
        <v>12</v>
      </c>
      <c r="M9" s="29" t="s">
        <v>21</v>
      </c>
      <c r="N9">
        <v>0.3</v>
      </c>
      <c r="O9" s="21" t="s">
        <v>14</v>
      </c>
      <c r="P9">
        <v>80.066000000000003</v>
      </c>
      <c r="Q9">
        <v>10</v>
      </c>
      <c r="R9" s="6">
        <v>20</v>
      </c>
      <c r="T9" s="28">
        <v>0.3</v>
      </c>
      <c r="U9" s="20">
        <f>2/0.3</f>
        <v>6.666666666666667</v>
      </c>
    </row>
    <row r="10" spans="2:21" x14ac:dyDescent="0.25">
      <c r="B10" s="5">
        <v>7</v>
      </c>
      <c r="C10">
        <v>2.4</v>
      </c>
      <c r="D10">
        <v>2.4</v>
      </c>
      <c r="E10" s="32" t="s">
        <v>61</v>
      </c>
      <c r="F10">
        <v>180</v>
      </c>
      <c r="G10">
        <v>0</v>
      </c>
      <c r="H10">
        <v>0.13</v>
      </c>
      <c r="I10" t="s">
        <v>7</v>
      </c>
      <c r="J10" s="1">
        <v>3</v>
      </c>
      <c r="K10" s="1" t="s">
        <v>12</v>
      </c>
      <c r="M10" s="29" t="s">
        <v>21</v>
      </c>
      <c r="N10">
        <v>0.3</v>
      </c>
      <c r="O10" s="21" t="s">
        <v>14</v>
      </c>
      <c r="P10">
        <v>80.066000000000003</v>
      </c>
      <c r="Q10">
        <v>10</v>
      </c>
      <c r="R10" s="6">
        <v>20</v>
      </c>
      <c r="T10" s="28">
        <v>0.3</v>
      </c>
      <c r="U10" s="20">
        <f>2/0.3</f>
        <v>6.666666666666667</v>
      </c>
    </row>
    <row r="11" spans="2:21" x14ac:dyDescent="0.25">
      <c r="B11" s="5">
        <v>8</v>
      </c>
      <c r="C11">
        <v>2.4</v>
      </c>
      <c r="D11">
        <v>2.4</v>
      </c>
      <c r="E11" s="32" t="s">
        <v>61</v>
      </c>
      <c r="F11">
        <v>180</v>
      </c>
      <c r="G11">
        <v>1</v>
      </c>
      <c r="H11" s="19">
        <v>0.51300000000000001</v>
      </c>
      <c r="I11" t="s">
        <v>10</v>
      </c>
      <c r="J11" s="1">
        <v>3</v>
      </c>
      <c r="K11" s="1" t="s">
        <v>12</v>
      </c>
      <c r="M11" s="29" t="s">
        <v>21</v>
      </c>
      <c r="N11">
        <v>0.3</v>
      </c>
      <c r="O11" s="1" t="s">
        <v>14</v>
      </c>
      <c r="P11">
        <v>80.066000000000003</v>
      </c>
      <c r="Q11">
        <v>10</v>
      </c>
      <c r="R11" s="6">
        <v>20</v>
      </c>
      <c r="T11" s="28">
        <v>0.3</v>
      </c>
      <c r="U11" s="20">
        <f>2/0.3</f>
        <v>6.666666666666667</v>
      </c>
    </row>
    <row r="12" spans="2:21" x14ac:dyDescent="0.25">
      <c r="B12" s="5">
        <v>9</v>
      </c>
      <c r="C12">
        <v>1.5</v>
      </c>
      <c r="D12">
        <v>1.5</v>
      </c>
      <c r="E12" s="32" t="s">
        <v>61</v>
      </c>
      <c r="F12">
        <v>180</v>
      </c>
      <c r="G12">
        <v>0</v>
      </c>
      <c r="H12">
        <v>0.13</v>
      </c>
      <c r="I12" t="s">
        <v>7</v>
      </c>
      <c r="J12" s="1">
        <v>6</v>
      </c>
      <c r="K12" s="1" t="s">
        <v>12</v>
      </c>
      <c r="M12" s="29" t="s">
        <v>21</v>
      </c>
      <c r="N12">
        <v>0.18179999999999999</v>
      </c>
      <c r="O12" s="1" t="s">
        <v>14</v>
      </c>
      <c r="P12">
        <v>80.066000000000003</v>
      </c>
      <c r="Q12">
        <v>10</v>
      </c>
      <c r="R12" s="6">
        <v>20</v>
      </c>
      <c r="T12" s="28">
        <v>0.18179999999999999</v>
      </c>
      <c r="U12" s="20">
        <f>2/T12</f>
        <v>11.001100110011002</v>
      </c>
    </row>
    <row r="13" spans="2:21" ht="15.75" thickBot="1" x14ac:dyDescent="0.3">
      <c r="B13" s="9">
        <v>10</v>
      </c>
      <c r="C13" s="10">
        <v>0.6</v>
      </c>
      <c r="D13" s="22">
        <v>2</v>
      </c>
      <c r="E13" s="23">
        <v>8.6</v>
      </c>
      <c r="F13" s="10">
        <v>90</v>
      </c>
      <c r="G13" s="10">
        <v>0</v>
      </c>
      <c r="H13" s="10">
        <v>0.13</v>
      </c>
      <c r="I13" s="10" t="s">
        <v>7</v>
      </c>
      <c r="J13" s="23" t="s">
        <v>22</v>
      </c>
      <c r="K13" s="23" t="s">
        <v>15</v>
      </c>
      <c r="L13" s="10"/>
      <c r="M13" s="30">
        <v>90</v>
      </c>
      <c r="N13" s="30">
        <v>0.23255813953488372</v>
      </c>
      <c r="O13" s="23" t="s">
        <v>14</v>
      </c>
      <c r="P13" s="10">
        <v>80.066000000000003</v>
      </c>
      <c r="Q13" s="10">
        <v>10</v>
      </c>
      <c r="R13" s="11">
        <v>20</v>
      </c>
      <c r="T13" s="30">
        <f>2/E13</f>
        <v>0.23255813953488372</v>
      </c>
      <c r="U13" s="10">
        <v>8.6</v>
      </c>
    </row>
    <row r="15" spans="2:21" ht="15.75" thickBot="1" x14ac:dyDescent="0.3"/>
    <row r="16" spans="2:21" ht="15.75" thickBot="1" x14ac:dyDescent="0.3">
      <c r="B16" s="15" t="s">
        <v>40</v>
      </c>
      <c r="C16" s="16"/>
      <c r="D16" s="16"/>
      <c r="E16" s="16"/>
      <c r="F16" s="16"/>
      <c r="G16" s="16"/>
      <c r="H16" s="16"/>
      <c r="I16" s="16"/>
      <c r="J16" s="16"/>
      <c r="K16" s="17"/>
    </row>
    <row r="17" spans="2:11" x14ac:dyDescent="0.25">
      <c r="B17" s="2" t="s">
        <v>23</v>
      </c>
      <c r="C17" s="3" t="s">
        <v>28</v>
      </c>
      <c r="D17" s="3" t="s">
        <v>24</v>
      </c>
      <c r="E17" s="3" t="s">
        <v>25</v>
      </c>
      <c r="F17" s="3" t="s">
        <v>26</v>
      </c>
      <c r="G17" s="3" t="s">
        <v>2</v>
      </c>
      <c r="H17" s="3" t="s">
        <v>17</v>
      </c>
      <c r="I17" s="3" t="s">
        <v>27</v>
      </c>
      <c r="J17" s="3" t="s">
        <v>29</v>
      </c>
      <c r="K17" s="4"/>
    </row>
    <row r="18" spans="2:11" x14ac:dyDescent="0.25">
      <c r="B18" s="5">
        <v>2</v>
      </c>
      <c r="C18">
        <v>25</v>
      </c>
      <c r="D18">
        <v>25</v>
      </c>
      <c r="E18" s="33">
        <f>2*COS(RADIANS(D18))</f>
        <v>1.8126155740732999</v>
      </c>
      <c r="F18">
        <v>2</v>
      </c>
      <c r="G18" s="33">
        <f>F18+E18</f>
        <v>3.8126155740733001</v>
      </c>
      <c r="H18" s="34">
        <f>B18/G18</f>
        <v>0.52457426172218347</v>
      </c>
      <c r="I18" s="34">
        <v>0.65</v>
      </c>
      <c r="J18" s="34">
        <f>2/I18</f>
        <v>3.0769230769230766</v>
      </c>
      <c r="K18" s="6"/>
    </row>
    <row r="19" spans="2:11" x14ac:dyDescent="0.25">
      <c r="B19" s="5">
        <v>2</v>
      </c>
      <c r="C19">
        <v>50</v>
      </c>
      <c r="D19">
        <v>40</v>
      </c>
      <c r="E19" s="33">
        <f>2*COS(RADIANS(D19))</f>
        <v>1.532088886237956</v>
      </c>
      <c r="F19">
        <v>2</v>
      </c>
      <c r="G19" s="33">
        <f>F19+E19</f>
        <v>3.5320888862379558</v>
      </c>
      <c r="H19" s="34"/>
      <c r="I19" s="34">
        <v>0.25</v>
      </c>
      <c r="J19" s="34">
        <f>2/I19</f>
        <v>8</v>
      </c>
      <c r="K19" s="6"/>
    </row>
    <row r="20" spans="2:11" x14ac:dyDescent="0.25">
      <c r="B20" s="5"/>
      <c r="H20" s="34"/>
      <c r="K20" s="6"/>
    </row>
    <row r="21" spans="2:11" x14ac:dyDescent="0.25">
      <c r="B21" s="5"/>
      <c r="F21">
        <v>2</v>
      </c>
      <c r="G21">
        <v>0.18</v>
      </c>
      <c r="H21" s="34">
        <f>F21/G21</f>
        <v>11.111111111111111</v>
      </c>
      <c r="K21" s="6"/>
    </row>
    <row r="22" spans="2:11" x14ac:dyDescent="0.25">
      <c r="B22" s="5"/>
      <c r="F22">
        <v>2</v>
      </c>
      <c r="G22">
        <v>0.4</v>
      </c>
      <c r="H22" s="34">
        <f t="shared" ref="H22:H24" si="0">F22/G22</f>
        <v>5</v>
      </c>
      <c r="K22" s="6"/>
    </row>
    <row r="23" spans="2:11" x14ac:dyDescent="0.25">
      <c r="B23" s="5"/>
      <c r="F23">
        <v>2</v>
      </c>
      <c r="G23">
        <v>0.6</v>
      </c>
      <c r="H23" s="34">
        <f t="shared" si="0"/>
        <v>3.3333333333333335</v>
      </c>
      <c r="K23" s="6"/>
    </row>
    <row r="24" spans="2:11" ht="15.75" thickBot="1" x14ac:dyDescent="0.3">
      <c r="B24" s="9"/>
      <c r="C24" s="10"/>
      <c r="D24" s="10"/>
      <c r="E24" s="10"/>
      <c r="F24" s="10">
        <v>2</v>
      </c>
      <c r="G24" s="10">
        <v>0.8</v>
      </c>
      <c r="H24" s="35">
        <f t="shared" si="0"/>
        <v>2.5</v>
      </c>
      <c r="I24" s="10"/>
      <c r="J24" s="10"/>
      <c r="K24" s="11"/>
    </row>
    <row r="25" spans="2:11" ht="15.75" thickBot="1" x14ac:dyDescent="0.3"/>
    <row r="26" spans="2:11" x14ac:dyDescent="0.25">
      <c r="B26" s="12" t="s">
        <v>35</v>
      </c>
      <c r="C26" s="13"/>
      <c r="D26" s="13"/>
      <c r="E26" s="13"/>
      <c r="F26" s="14"/>
      <c r="G26" s="74" t="s">
        <v>39</v>
      </c>
      <c r="H26" s="75"/>
      <c r="I26" s="75"/>
    </row>
    <row r="27" spans="2:11" x14ac:dyDescent="0.25">
      <c r="B27" s="5" t="s">
        <v>33</v>
      </c>
      <c r="C27">
        <v>3.8</v>
      </c>
      <c r="F27" s="6"/>
      <c r="G27" s="76"/>
      <c r="H27" s="67"/>
      <c r="I27" s="67"/>
    </row>
    <row r="28" spans="2:11" x14ac:dyDescent="0.25">
      <c r="B28" s="5" t="s">
        <v>32</v>
      </c>
      <c r="C28">
        <v>2</v>
      </c>
      <c r="F28" s="6"/>
      <c r="G28" s="76"/>
      <c r="H28" s="67"/>
      <c r="I28" s="67"/>
    </row>
    <row r="29" spans="2:11" x14ac:dyDescent="0.25">
      <c r="B29" s="5" t="s">
        <v>24</v>
      </c>
      <c r="C29">
        <v>30</v>
      </c>
      <c r="D29" s="1" t="s">
        <v>34</v>
      </c>
      <c r="E29" s="7" t="s">
        <v>31</v>
      </c>
      <c r="F29" s="8" t="s">
        <v>31</v>
      </c>
      <c r="G29" s="76"/>
      <c r="H29" s="67"/>
      <c r="I29" s="67"/>
    </row>
    <row r="30" spans="2:11" x14ac:dyDescent="0.25">
      <c r="B30" s="5" t="s">
        <v>36</v>
      </c>
      <c r="C30">
        <f>C28*COS(RADIANS(C29))</f>
        <v>1.7320508075688774</v>
      </c>
      <c r="D30">
        <f>C30*100/C27</f>
        <v>45.580284409707303</v>
      </c>
      <c r="E30">
        <f>D30/10</f>
        <v>4.5580284409707303</v>
      </c>
      <c r="F30" s="6">
        <f>ROUND(D30/10,0)</f>
        <v>5</v>
      </c>
      <c r="G30" s="68" t="s">
        <v>37</v>
      </c>
      <c r="H30" s="69"/>
      <c r="I30" s="69"/>
    </row>
    <row r="31" spans="2:11" ht="15.75" thickBot="1" x14ac:dyDescent="0.3">
      <c r="B31" s="9" t="s">
        <v>30</v>
      </c>
      <c r="C31" s="10">
        <f>C27-C30</f>
        <v>2.0679491924311222</v>
      </c>
      <c r="D31" s="10">
        <f>C31*100/C27</f>
        <v>54.419715590292689</v>
      </c>
      <c r="E31" s="10">
        <f>D31/10</f>
        <v>5.4419715590292688</v>
      </c>
      <c r="F31" s="11">
        <f>ROUND(D31/10,0)</f>
        <v>5</v>
      </c>
      <c r="G31" s="68" t="s">
        <v>38</v>
      </c>
      <c r="H31" s="69"/>
      <c r="I31" s="69"/>
    </row>
    <row r="35" spans="3:25" x14ac:dyDescent="0.25">
      <c r="O35"/>
    </row>
    <row r="36" spans="3:25" ht="15.75" thickBot="1" x14ac:dyDescent="0.3">
      <c r="C36" s="62"/>
      <c r="D36" s="36"/>
      <c r="E36" s="36"/>
      <c r="F36" s="77" t="s">
        <v>59</v>
      </c>
      <c r="G36" s="77"/>
      <c r="H36" s="77"/>
      <c r="I36" s="77"/>
      <c r="J36" s="62" t="s">
        <v>58</v>
      </c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</row>
    <row r="37" spans="3:25" s="37" customFormat="1" ht="34.5" thickBot="1" x14ac:dyDescent="0.3">
      <c r="C37" s="62"/>
      <c r="D37" s="38" t="s">
        <v>0</v>
      </c>
      <c r="E37" s="38" t="s">
        <v>2</v>
      </c>
      <c r="F37" s="39" t="s">
        <v>57</v>
      </c>
      <c r="G37" s="39" t="s">
        <v>56</v>
      </c>
      <c r="H37" s="39" t="s">
        <v>55</v>
      </c>
      <c r="I37" s="39" t="s">
        <v>54</v>
      </c>
      <c r="J37" s="40" t="s">
        <v>57</v>
      </c>
      <c r="K37" s="40" t="s">
        <v>56</v>
      </c>
      <c r="L37" s="40" t="s">
        <v>55</v>
      </c>
      <c r="M37" s="40" t="s">
        <v>54</v>
      </c>
      <c r="N37" s="42" t="s">
        <v>50</v>
      </c>
      <c r="O37" s="43" t="s">
        <v>49</v>
      </c>
      <c r="P37" s="44" t="s">
        <v>48</v>
      </c>
      <c r="Q37" s="44" t="s">
        <v>47</v>
      </c>
      <c r="R37" s="41" t="s">
        <v>46</v>
      </c>
      <c r="S37" s="45" t="s">
        <v>65</v>
      </c>
      <c r="T37" s="46" t="s">
        <v>53</v>
      </c>
      <c r="U37" s="47" t="s">
        <v>53</v>
      </c>
      <c r="V37" s="48" t="s">
        <v>52</v>
      </c>
      <c r="W37" s="48" t="s">
        <v>52</v>
      </c>
      <c r="X37" s="49" t="s">
        <v>51</v>
      </c>
      <c r="Y37" s="50" t="s">
        <v>51</v>
      </c>
    </row>
    <row r="38" spans="3:25" x14ac:dyDescent="0.25">
      <c r="C38" s="63" t="s">
        <v>66</v>
      </c>
      <c r="D38">
        <v>1</v>
      </c>
      <c r="E38">
        <v>5</v>
      </c>
      <c r="F38">
        <v>0</v>
      </c>
      <c r="G38">
        <v>2</v>
      </c>
      <c r="H38">
        <v>7</v>
      </c>
      <c r="I38">
        <v>9</v>
      </c>
      <c r="J38">
        <v>0</v>
      </c>
      <c r="K38">
        <v>3</v>
      </c>
      <c r="L38">
        <v>7</v>
      </c>
      <c r="M38" s="1" t="s">
        <v>44</v>
      </c>
      <c r="N38">
        <v>3</v>
      </c>
      <c r="O38">
        <v>4</v>
      </c>
      <c r="P38">
        <v>4</v>
      </c>
      <c r="Q38">
        <v>6</v>
      </c>
      <c r="R38">
        <v>6</v>
      </c>
      <c r="S38">
        <v>7</v>
      </c>
    </row>
    <row r="39" spans="3:25" x14ac:dyDescent="0.25">
      <c r="C39" s="63"/>
      <c r="D39">
        <v>2</v>
      </c>
      <c r="E39">
        <v>5</v>
      </c>
      <c r="F39">
        <v>0</v>
      </c>
      <c r="G39">
        <v>2</v>
      </c>
      <c r="H39">
        <v>7</v>
      </c>
      <c r="I39">
        <v>9</v>
      </c>
      <c r="J39">
        <v>0</v>
      </c>
      <c r="K39">
        <v>3</v>
      </c>
      <c r="L39">
        <v>7</v>
      </c>
      <c r="M39" s="1" t="s">
        <v>44</v>
      </c>
      <c r="N39">
        <v>3</v>
      </c>
      <c r="O39">
        <v>4</v>
      </c>
      <c r="P39">
        <v>4</v>
      </c>
      <c r="Q39">
        <v>6</v>
      </c>
      <c r="R39">
        <v>6</v>
      </c>
      <c r="S39">
        <v>7</v>
      </c>
    </row>
    <row r="40" spans="3:25" x14ac:dyDescent="0.25">
      <c r="C40" s="63"/>
      <c r="D40">
        <v>3</v>
      </c>
      <c r="E40">
        <v>5</v>
      </c>
      <c r="F40">
        <v>0</v>
      </c>
      <c r="G40">
        <v>2</v>
      </c>
      <c r="H40">
        <v>7</v>
      </c>
      <c r="I40">
        <v>9</v>
      </c>
      <c r="J40">
        <v>0</v>
      </c>
      <c r="K40">
        <v>3</v>
      </c>
      <c r="L40">
        <v>7</v>
      </c>
      <c r="M40" s="1" t="s">
        <v>44</v>
      </c>
      <c r="N40">
        <v>3</v>
      </c>
      <c r="O40">
        <v>4</v>
      </c>
      <c r="P40">
        <v>4</v>
      </c>
      <c r="Q40">
        <v>6</v>
      </c>
      <c r="R40">
        <v>6</v>
      </c>
      <c r="S40">
        <v>7</v>
      </c>
    </row>
    <row r="41" spans="3:25" x14ac:dyDescent="0.25">
      <c r="C41" s="63"/>
      <c r="D41">
        <v>4</v>
      </c>
      <c r="E41">
        <v>8</v>
      </c>
      <c r="F41">
        <v>0</v>
      </c>
      <c r="G41">
        <v>2</v>
      </c>
      <c r="H41">
        <v>7</v>
      </c>
      <c r="I41">
        <v>9</v>
      </c>
      <c r="J41">
        <v>0</v>
      </c>
      <c r="K41">
        <v>3</v>
      </c>
      <c r="L41">
        <v>7</v>
      </c>
      <c r="M41" s="1" t="s">
        <v>44</v>
      </c>
      <c r="N41">
        <v>3</v>
      </c>
      <c r="O41">
        <v>4</v>
      </c>
      <c r="P41">
        <v>4</v>
      </c>
      <c r="Q41">
        <v>6</v>
      </c>
      <c r="R41">
        <v>6</v>
      </c>
      <c r="S41">
        <v>7</v>
      </c>
    </row>
    <row r="42" spans="3:25" x14ac:dyDescent="0.25">
      <c r="C42" s="63"/>
      <c r="D42">
        <v>5</v>
      </c>
      <c r="E42">
        <v>11</v>
      </c>
      <c r="F42">
        <v>0</v>
      </c>
      <c r="G42">
        <v>1</v>
      </c>
      <c r="H42">
        <v>8</v>
      </c>
      <c r="I42">
        <v>9</v>
      </c>
      <c r="J42">
        <v>0</v>
      </c>
      <c r="K42">
        <v>2</v>
      </c>
      <c r="L42">
        <v>8</v>
      </c>
      <c r="M42" s="1" t="s">
        <v>44</v>
      </c>
      <c r="N42">
        <v>2</v>
      </c>
      <c r="O42">
        <v>3</v>
      </c>
      <c r="P42">
        <v>3</v>
      </c>
      <c r="Q42">
        <v>4</v>
      </c>
      <c r="R42">
        <v>4</v>
      </c>
      <c r="S42">
        <v>5</v>
      </c>
      <c r="T42">
        <v>5</v>
      </c>
      <c r="U42">
        <v>6</v>
      </c>
      <c r="V42">
        <v>6</v>
      </c>
      <c r="W42">
        <v>7</v>
      </c>
      <c r="X42">
        <v>7</v>
      </c>
      <c r="Y42">
        <v>8</v>
      </c>
    </row>
    <row r="43" spans="3:25" x14ac:dyDescent="0.25">
      <c r="C43" s="51" t="s">
        <v>67</v>
      </c>
      <c r="D43">
        <v>10</v>
      </c>
      <c r="E43">
        <v>8.6</v>
      </c>
      <c r="F43">
        <v>0</v>
      </c>
      <c r="G43">
        <v>1</v>
      </c>
      <c r="H43">
        <v>8</v>
      </c>
      <c r="I43">
        <v>9</v>
      </c>
      <c r="J43">
        <v>0</v>
      </c>
      <c r="K43">
        <v>2</v>
      </c>
      <c r="L43">
        <v>8</v>
      </c>
      <c r="M43" s="1" t="s">
        <v>44</v>
      </c>
      <c r="N43">
        <v>2</v>
      </c>
      <c r="O43">
        <v>3</v>
      </c>
      <c r="P43">
        <v>3</v>
      </c>
      <c r="Q43">
        <v>4</v>
      </c>
      <c r="R43">
        <v>4</v>
      </c>
      <c r="S43">
        <v>5</v>
      </c>
      <c r="T43">
        <v>5</v>
      </c>
      <c r="U43">
        <v>6</v>
      </c>
      <c r="V43">
        <v>6</v>
      </c>
      <c r="W43">
        <v>7</v>
      </c>
      <c r="X43">
        <v>7</v>
      </c>
      <c r="Y43">
        <v>8</v>
      </c>
    </row>
    <row r="44" spans="3:25" x14ac:dyDescent="0.25">
      <c r="M44" s="1"/>
      <c r="O44"/>
    </row>
    <row r="45" spans="3:25" x14ac:dyDescent="0.25">
      <c r="M45" s="1"/>
      <c r="O45"/>
    </row>
    <row r="46" spans="3:25" x14ac:dyDescent="0.25">
      <c r="M46" s="1"/>
      <c r="O46"/>
    </row>
    <row r="47" spans="3:25" x14ac:dyDescent="0.25">
      <c r="M47" s="1"/>
      <c r="O47"/>
    </row>
    <row r="48" spans="3:25" ht="15.75" thickBot="1" x14ac:dyDescent="0.3">
      <c r="C48" s="64" t="s">
        <v>68</v>
      </c>
      <c r="D48" s="66" t="s">
        <v>62</v>
      </c>
      <c r="E48" s="66"/>
      <c r="F48" s="77" t="s">
        <v>59</v>
      </c>
      <c r="G48" s="77"/>
      <c r="H48" s="77"/>
      <c r="I48" s="77"/>
      <c r="J48" s="62" t="s">
        <v>58</v>
      </c>
      <c r="K48" s="62"/>
      <c r="L48" s="62"/>
      <c r="M48" s="62"/>
      <c r="N48" s="62"/>
      <c r="O48" s="62"/>
      <c r="P48" s="62"/>
      <c r="Q48" s="62"/>
      <c r="R48" s="62"/>
      <c r="S48" s="62"/>
    </row>
    <row r="49" spans="3:19" ht="34.5" thickBot="1" x14ac:dyDescent="0.3">
      <c r="C49" s="64"/>
      <c r="D49" s="65" t="s">
        <v>63</v>
      </c>
      <c r="E49" s="65"/>
      <c r="F49" s="39" t="s">
        <v>57</v>
      </c>
      <c r="G49" s="39" t="s">
        <v>56</v>
      </c>
      <c r="H49" s="39" t="s">
        <v>55</v>
      </c>
      <c r="I49" s="39" t="s">
        <v>54</v>
      </c>
      <c r="J49" s="40" t="s">
        <v>57</v>
      </c>
      <c r="K49" s="40" t="s">
        <v>56</v>
      </c>
      <c r="L49" s="40" t="s">
        <v>55</v>
      </c>
      <c r="M49" s="40" t="s">
        <v>54</v>
      </c>
      <c r="N49" s="42" t="s">
        <v>50</v>
      </c>
      <c r="O49" s="43" t="s">
        <v>49</v>
      </c>
      <c r="P49" s="44" t="s">
        <v>48</v>
      </c>
      <c r="Q49" s="44" t="s">
        <v>47</v>
      </c>
      <c r="R49" s="41" t="s">
        <v>46</v>
      </c>
      <c r="S49" s="45" t="s">
        <v>65</v>
      </c>
    </row>
    <row r="50" spans="3:19" x14ac:dyDescent="0.25">
      <c r="C50" s="64"/>
      <c r="D50" s="67">
        <v>3.8</v>
      </c>
      <c r="E50" s="67"/>
      <c r="F50">
        <v>0</v>
      </c>
      <c r="G50">
        <v>4</v>
      </c>
      <c r="H50" t="s">
        <v>45</v>
      </c>
      <c r="I50" t="s">
        <v>45</v>
      </c>
      <c r="J50">
        <v>0</v>
      </c>
      <c r="K50">
        <v>5</v>
      </c>
      <c r="L50" t="s">
        <v>45</v>
      </c>
      <c r="M50" s="1" t="s">
        <v>45</v>
      </c>
      <c r="N50">
        <v>5</v>
      </c>
      <c r="O50">
        <v>7</v>
      </c>
      <c r="P50">
        <v>7</v>
      </c>
      <c r="Q50">
        <v>8</v>
      </c>
      <c r="R50">
        <v>8</v>
      </c>
      <c r="S50" t="s">
        <v>44</v>
      </c>
    </row>
    <row r="51" spans="3:19" x14ac:dyDescent="0.25">
      <c r="C51" s="64"/>
      <c r="D51" s="67">
        <v>4</v>
      </c>
      <c r="E51" s="67"/>
      <c r="F51">
        <v>0</v>
      </c>
      <c r="G51">
        <v>3</v>
      </c>
      <c r="H51" t="s">
        <v>45</v>
      </c>
      <c r="I51" t="s">
        <v>45</v>
      </c>
      <c r="J51">
        <v>0</v>
      </c>
      <c r="K51">
        <v>4</v>
      </c>
      <c r="L51" t="s">
        <v>45</v>
      </c>
      <c r="M51" s="1" t="s">
        <v>45</v>
      </c>
      <c r="N51">
        <v>4</v>
      </c>
      <c r="O51">
        <v>6</v>
      </c>
      <c r="P51">
        <v>6</v>
      </c>
      <c r="Q51">
        <v>8</v>
      </c>
      <c r="R51">
        <v>8</v>
      </c>
      <c r="S51" t="s">
        <v>44</v>
      </c>
    </row>
    <row r="52" spans="3:19" x14ac:dyDescent="0.25">
      <c r="C52" s="64"/>
      <c r="D52" s="67">
        <v>4.5</v>
      </c>
      <c r="E52" s="67"/>
      <c r="F52">
        <v>0</v>
      </c>
      <c r="G52">
        <v>3</v>
      </c>
      <c r="H52" t="s">
        <v>45</v>
      </c>
      <c r="I52" t="s">
        <v>45</v>
      </c>
      <c r="J52">
        <v>0</v>
      </c>
      <c r="K52">
        <v>4</v>
      </c>
      <c r="L52" t="s">
        <v>45</v>
      </c>
      <c r="M52" s="1" t="s">
        <v>45</v>
      </c>
      <c r="N52">
        <v>4</v>
      </c>
      <c r="O52">
        <v>6</v>
      </c>
      <c r="P52">
        <v>6</v>
      </c>
      <c r="Q52">
        <v>8</v>
      </c>
      <c r="R52">
        <v>8</v>
      </c>
      <c r="S52" t="s">
        <v>44</v>
      </c>
    </row>
    <row r="53" spans="3:19" x14ac:dyDescent="0.25">
      <c r="C53" s="64"/>
      <c r="D53" s="67">
        <v>5</v>
      </c>
      <c r="E53" s="67"/>
      <c r="F53">
        <v>0</v>
      </c>
      <c r="G53">
        <v>3</v>
      </c>
      <c r="H53" t="s">
        <v>45</v>
      </c>
      <c r="I53" t="s">
        <v>45</v>
      </c>
      <c r="J53">
        <v>0</v>
      </c>
      <c r="K53">
        <v>4</v>
      </c>
      <c r="L53" t="s">
        <v>45</v>
      </c>
      <c r="M53" s="1" t="s">
        <v>45</v>
      </c>
      <c r="N53">
        <v>4</v>
      </c>
      <c r="O53">
        <v>6</v>
      </c>
      <c r="P53">
        <v>6</v>
      </c>
      <c r="Q53">
        <v>8</v>
      </c>
      <c r="R53">
        <v>8</v>
      </c>
      <c r="S53" t="s">
        <v>44</v>
      </c>
    </row>
    <row r="54" spans="3:19" x14ac:dyDescent="0.25">
      <c r="C54" s="64"/>
      <c r="D54" s="67">
        <v>5.5</v>
      </c>
      <c r="E54" s="67"/>
      <c r="F54">
        <v>0</v>
      </c>
      <c r="G54">
        <v>2</v>
      </c>
      <c r="H54" t="s">
        <v>45</v>
      </c>
      <c r="I54" t="s">
        <v>45</v>
      </c>
      <c r="J54">
        <v>0</v>
      </c>
      <c r="K54">
        <v>3</v>
      </c>
      <c r="L54" t="s">
        <v>45</v>
      </c>
      <c r="M54" s="1" t="s">
        <v>45</v>
      </c>
      <c r="N54">
        <v>3</v>
      </c>
      <c r="O54">
        <v>5</v>
      </c>
      <c r="P54">
        <v>5</v>
      </c>
      <c r="Q54">
        <v>8</v>
      </c>
      <c r="R54">
        <v>8</v>
      </c>
      <c r="S54" t="s">
        <v>44</v>
      </c>
    </row>
    <row r="55" spans="3:19" x14ac:dyDescent="0.25">
      <c r="C55" s="64"/>
      <c r="D55" s="67">
        <v>6</v>
      </c>
      <c r="E55" s="67"/>
      <c r="F55">
        <v>0</v>
      </c>
      <c r="G55">
        <v>2</v>
      </c>
      <c r="H55" t="s">
        <v>45</v>
      </c>
      <c r="I55" t="s">
        <v>45</v>
      </c>
      <c r="J55">
        <v>0</v>
      </c>
      <c r="K55">
        <v>3</v>
      </c>
      <c r="L55" t="s">
        <v>45</v>
      </c>
      <c r="M55" s="1" t="s">
        <v>45</v>
      </c>
      <c r="N55">
        <v>3</v>
      </c>
      <c r="O55">
        <v>5</v>
      </c>
      <c r="P55">
        <v>5</v>
      </c>
      <c r="Q55">
        <v>8</v>
      </c>
      <c r="R55">
        <v>8</v>
      </c>
      <c r="S55" t="s">
        <v>44</v>
      </c>
    </row>
    <row r="56" spans="3:19" x14ac:dyDescent="0.25">
      <c r="C56" s="64"/>
      <c r="D56" s="67">
        <v>6.5</v>
      </c>
      <c r="E56" s="67"/>
      <c r="F56">
        <v>0</v>
      </c>
      <c r="G56">
        <v>2</v>
      </c>
      <c r="H56" t="s">
        <v>45</v>
      </c>
      <c r="I56" t="s">
        <v>45</v>
      </c>
      <c r="J56">
        <v>0</v>
      </c>
      <c r="K56">
        <v>3</v>
      </c>
      <c r="L56" t="s">
        <v>45</v>
      </c>
      <c r="M56" s="1" t="s">
        <v>45</v>
      </c>
      <c r="N56">
        <v>3</v>
      </c>
      <c r="O56">
        <v>5</v>
      </c>
      <c r="P56">
        <v>5</v>
      </c>
      <c r="Q56">
        <v>8</v>
      </c>
      <c r="R56">
        <v>8</v>
      </c>
      <c r="S56" t="s">
        <v>44</v>
      </c>
    </row>
    <row r="57" spans="3:19" x14ac:dyDescent="0.25">
      <c r="C57" s="64"/>
      <c r="D57" s="67">
        <v>7</v>
      </c>
      <c r="E57" s="67"/>
      <c r="F57">
        <v>0</v>
      </c>
      <c r="G57">
        <v>2</v>
      </c>
      <c r="H57" t="s">
        <v>45</v>
      </c>
      <c r="I57" t="s">
        <v>45</v>
      </c>
      <c r="J57">
        <v>0</v>
      </c>
      <c r="K57">
        <v>3</v>
      </c>
      <c r="L57" t="s">
        <v>45</v>
      </c>
      <c r="M57" s="1" t="s">
        <v>45</v>
      </c>
      <c r="N57">
        <v>3</v>
      </c>
      <c r="O57">
        <v>5</v>
      </c>
      <c r="P57">
        <v>5</v>
      </c>
      <c r="Q57">
        <v>8</v>
      </c>
      <c r="R57">
        <v>8</v>
      </c>
      <c r="S57" t="s">
        <v>44</v>
      </c>
    </row>
    <row r="58" spans="3:19" x14ac:dyDescent="0.25">
      <c r="C58" s="64"/>
      <c r="D58" s="67">
        <v>7.5</v>
      </c>
      <c r="E58" s="67"/>
      <c r="F58">
        <v>0</v>
      </c>
      <c r="G58">
        <v>1</v>
      </c>
      <c r="H58" t="s">
        <v>45</v>
      </c>
      <c r="I58" t="s">
        <v>45</v>
      </c>
      <c r="J58">
        <v>0</v>
      </c>
      <c r="K58">
        <v>1</v>
      </c>
      <c r="L58" t="s">
        <v>45</v>
      </c>
      <c r="M58" s="1" t="s">
        <v>45</v>
      </c>
      <c r="N58">
        <v>1</v>
      </c>
      <c r="O58">
        <v>4</v>
      </c>
      <c r="P58">
        <v>4</v>
      </c>
      <c r="Q58">
        <v>7</v>
      </c>
      <c r="R58">
        <v>7</v>
      </c>
      <c r="S58" t="s">
        <v>44</v>
      </c>
    </row>
    <row r="59" spans="3:19" x14ac:dyDescent="0.25">
      <c r="C59" s="64"/>
      <c r="D59" s="67">
        <v>8</v>
      </c>
      <c r="E59" s="67"/>
      <c r="F59">
        <v>0</v>
      </c>
      <c r="G59">
        <v>1</v>
      </c>
      <c r="H59" t="s">
        <v>45</v>
      </c>
      <c r="I59" t="s">
        <v>45</v>
      </c>
      <c r="J59">
        <v>0</v>
      </c>
      <c r="K59">
        <v>1</v>
      </c>
      <c r="L59" t="s">
        <v>45</v>
      </c>
      <c r="M59" s="1" t="s">
        <v>45</v>
      </c>
      <c r="N59">
        <v>1</v>
      </c>
      <c r="O59">
        <v>4</v>
      </c>
      <c r="P59">
        <v>4</v>
      </c>
      <c r="Q59">
        <v>7</v>
      </c>
      <c r="R59">
        <v>7</v>
      </c>
      <c r="S59" t="s">
        <v>44</v>
      </c>
    </row>
    <row r="60" spans="3:19" x14ac:dyDescent="0.25">
      <c r="C60" s="64"/>
      <c r="D60" s="67">
        <v>8.5</v>
      </c>
      <c r="E60" s="67"/>
      <c r="F60">
        <v>0</v>
      </c>
      <c r="G60">
        <v>1</v>
      </c>
      <c r="H60" t="s">
        <v>45</v>
      </c>
      <c r="I60" t="s">
        <v>45</v>
      </c>
      <c r="J60">
        <v>0</v>
      </c>
      <c r="K60">
        <v>1</v>
      </c>
      <c r="L60" t="s">
        <v>45</v>
      </c>
      <c r="M60" s="1" t="s">
        <v>45</v>
      </c>
      <c r="N60">
        <v>1</v>
      </c>
      <c r="O60">
        <v>4</v>
      </c>
      <c r="P60">
        <v>4</v>
      </c>
      <c r="Q60">
        <v>7</v>
      </c>
      <c r="R60">
        <v>7</v>
      </c>
      <c r="S60" t="s">
        <v>44</v>
      </c>
    </row>
    <row r="61" spans="3:19" x14ac:dyDescent="0.25">
      <c r="C61" s="64"/>
      <c r="D61" s="67">
        <v>9</v>
      </c>
      <c r="E61" s="67"/>
      <c r="F61">
        <v>0</v>
      </c>
      <c r="G61">
        <v>1</v>
      </c>
      <c r="H61" t="s">
        <v>45</v>
      </c>
      <c r="I61" t="s">
        <v>45</v>
      </c>
      <c r="J61">
        <v>0</v>
      </c>
      <c r="K61">
        <v>1</v>
      </c>
      <c r="L61" t="s">
        <v>45</v>
      </c>
      <c r="M61" s="1" t="s">
        <v>45</v>
      </c>
      <c r="N61">
        <v>1</v>
      </c>
      <c r="O61">
        <v>4</v>
      </c>
      <c r="P61">
        <v>4</v>
      </c>
      <c r="Q61">
        <v>7</v>
      </c>
      <c r="R61">
        <v>7</v>
      </c>
      <c r="S61" t="s">
        <v>44</v>
      </c>
    </row>
    <row r="62" spans="3:19" x14ac:dyDescent="0.25">
      <c r="D62" t="s">
        <v>64</v>
      </c>
      <c r="M62" s="1"/>
      <c r="O62"/>
    </row>
    <row r="63" spans="3:19" ht="15.75" thickBot="1" x14ac:dyDescent="0.3">
      <c r="C63" s="64" t="s">
        <v>97</v>
      </c>
      <c r="D63" s="66" t="s">
        <v>62</v>
      </c>
      <c r="E63" s="66"/>
      <c r="F63" s="77" t="s">
        <v>59</v>
      </c>
      <c r="G63" s="77"/>
      <c r="H63" s="77"/>
      <c r="I63" s="77"/>
      <c r="J63" s="62" t="s">
        <v>58</v>
      </c>
      <c r="K63" s="62"/>
      <c r="L63" s="62"/>
      <c r="M63" s="62"/>
      <c r="N63" s="62"/>
      <c r="O63" s="62"/>
      <c r="P63" s="62"/>
      <c r="Q63" s="62"/>
      <c r="R63" s="62"/>
      <c r="S63" s="62"/>
    </row>
    <row r="64" spans="3:19" ht="34.5" thickBot="1" x14ac:dyDescent="0.3">
      <c r="C64" s="64"/>
      <c r="D64" s="65" t="s">
        <v>90</v>
      </c>
      <c r="E64" s="65"/>
      <c r="F64" s="39" t="s">
        <v>57</v>
      </c>
      <c r="G64" s="39" t="s">
        <v>56</v>
      </c>
      <c r="H64" s="39" t="s">
        <v>55</v>
      </c>
      <c r="I64" s="39" t="s">
        <v>54</v>
      </c>
      <c r="J64" s="40" t="s">
        <v>57</v>
      </c>
      <c r="K64" s="40" t="s">
        <v>56</v>
      </c>
      <c r="L64" s="40" t="s">
        <v>55</v>
      </c>
      <c r="M64" s="40" t="s">
        <v>54</v>
      </c>
      <c r="N64" s="42" t="s">
        <v>50</v>
      </c>
      <c r="O64" s="43" t="s">
        <v>49</v>
      </c>
      <c r="P64" s="44" t="s">
        <v>48</v>
      </c>
      <c r="Q64" s="44" t="s">
        <v>47</v>
      </c>
      <c r="R64" s="41" t="s">
        <v>46</v>
      </c>
      <c r="S64" s="45" t="s">
        <v>65</v>
      </c>
    </row>
    <row r="65" spans="3:27" x14ac:dyDescent="0.25">
      <c r="C65" s="64"/>
      <c r="D65" s="67" t="s">
        <v>91</v>
      </c>
      <c r="E65" s="67"/>
      <c r="F65">
        <v>0</v>
      </c>
      <c r="G65">
        <v>4</v>
      </c>
      <c r="H65" t="s">
        <v>45</v>
      </c>
      <c r="I65" t="s">
        <v>45</v>
      </c>
      <c r="J65">
        <v>0</v>
      </c>
      <c r="K65">
        <v>5</v>
      </c>
      <c r="L65" t="s">
        <v>45</v>
      </c>
      <c r="M65" s="1" t="s">
        <v>45</v>
      </c>
      <c r="N65">
        <v>5</v>
      </c>
      <c r="O65">
        <v>7</v>
      </c>
      <c r="P65">
        <v>7</v>
      </c>
      <c r="Q65">
        <v>8</v>
      </c>
      <c r="R65">
        <v>8</v>
      </c>
      <c r="S65" t="s">
        <v>44</v>
      </c>
      <c r="AA65" s="1"/>
    </row>
    <row r="66" spans="3:27" x14ac:dyDescent="0.25">
      <c r="C66" s="64"/>
      <c r="D66" s="67" t="s">
        <v>92</v>
      </c>
      <c r="E66" s="67"/>
      <c r="F66">
        <v>0</v>
      </c>
      <c r="G66">
        <v>3</v>
      </c>
      <c r="H66" t="s">
        <v>45</v>
      </c>
      <c r="I66" t="s">
        <v>45</v>
      </c>
      <c r="J66">
        <v>0</v>
      </c>
      <c r="K66">
        <v>4</v>
      </c>
      <c r="L66" t="s">
        <v>45</v>
      </c>
      <c r="M66" s="1" t="s">
        <v>45</v>
      </c>
      <c r="N66">
        <v>4</v>
      </c>
      <c r="O66">
        <v>6</v>
      </c>
      <c r="P66">
        <v>6</v>
      </c>
      <c r="Q66">
        <v>8</v>
      </c>
      <c r="R66">
        <v>8</v>
      </c>
      <c r="S66" t="s">
        <v>44</v>
      </c>
    </row>
    <row r="67" spans="3:27" x14ac:dyDescent="0.25">
      <c r="C67" s="64"/>
      <c r="D67" s="67" t="s">
        <v>93</v>
      </c>
      <c r="E67" s="67"/>
      <c r="F67">
        <v>0</v>
      </c>
      <c r="G67">
        <v>2</v>
      </c>
      <c r="H67" t="s">
        <v>45</v>
      </c>
      <c r="I67" t="s">
        <v>45</v>
      </c>
      <c r="J67">
        <v>0</v>
      </c>
      <c r="K67">
        <v>3</v>
      </c>
      <c r="L67" t="s">
        <v>45</v>
      </c>
      <c r="M67" s="1" t="s">
        <v>45</v>
      </c>
      <c r="N67">
        <v>3</v>
      </c>
      <c r="O67">
        <v>5</v>
      </c>
      <c r="P67">
        <v>5</v>
      </c>
      <c r="Q67">
        <v>8</v>
      </c>
      <c r="R67">
        <v>8</v>
      </c>
      <c r="S67" t="s">
        <v>44</v>
      </c>
    </row>
    <row r="68" spans="3:27" x14ac:dyDescent="0.25">
      <c r="C68" s="64"/>
      <c r="D68" s="67" t="s">
        <v>96</v>
      </c>
      <c r="E68" s="67"/>
      <c r="F68">
        <v>0</v>
      </c>
      <c r="G68">
        <v>1</v>
      </c>
      <c r="H68" t="s">
        <v>45</v>
      </c>
      <c r="I68" t="s">
        <v>45</v>
      </c>
      <c r="J68">
        <v>0</v>
      </c>
      <c r="K68">
        <v>2</v>
      </c>
      <c r="L68" t="s">
        <v>45</v>
      </c>
      <c r="M68" s="1" t="s">
        <v>45</v>
      </c>
      <c r="N68">
        <v>2</v>
      </c>
      <c r="O68">
        <v>5</v>
      </c>
      <c r="P68">
        <v>5</v>
      </c>
      <c r="Q68">
        <v>7</v>
      </c>
      <c r="R68">
        <v>7</v>
      </c>
      <c r="S68" t="s">
        <v>44</v>
      </c>
    </row>
    <row r="69" spans="3:27" x14ac:dyDescent="0.25">
      <c r="C69" s="64"/>
      <c r="D69" s="67" t="s">
        <v>94</v>
      </c>
      <c r="E69" s="67"/>
      <c r="F69">
        <v>0</v>
      </c>
      <c r="G69">
        <v>0</v>
      </c>
      <c r="H69" t="s">
        <v>45</v>
      </c>
      <c r="I69" t="s">
        <v>45</v>
      </c>
      <c r="J69">
        <v>0</v>
      </c>
      <c r="K69">
        <v>1</v>
      </c>
      <c r="L69" t="s">
        <v>45</v>
      </c>
      <c r="M69" s="1" t="s">
        <v>45</v>
      </c>
      <c r="N69">
        <v>1</v>
      </c>
      <c r="O69">
        <v>4</v>
      </c>
      <c r="P69">
        <v>4</v>
      </c>
      <c r="Q69">
        <v>7</v>
      </c>
      <c r="R69">
        <v>7</v>
      </c>
      <c r="S69" t="s">
        <v>44</v>
      </c>
    </row>
    <row r="70" spans="3:27" x14ac:dyDescent="0.25">
      <c r="C70" s="64"/>
      <c r="D70" s="67"/>
      <c r="E70" s="67"/>
      <c r="M70" s="1"/>
      <c r="O70"/>
    </row>
    <row r="71" spans="3:27" x14ac:dyDescent="0.25">
      <c r="C71" s="64"/>
      <c r="D71" s="67"/>
      <c r="E71" s="67"/>
      <c r="M71" s="1"/>
      <c r="O71"/>
    </row>
    <row r="72" spans="3:27" x14ac:dyDescent="0.25">
      <c r="C72" s="64"/>
      <c r="D72" s="67"/>
      <c r="E72" s="67"/>
      <c r="M72" s="1"/>
      <c r="O72"/>
    </row>
    <row r="73" spans="3:27" x14ac:dyDescent="0.25">
      <c r="C73" s="64"/>
    </row>
    <row r="74" spans="3:27" x14ac:dyDescent="0.25">
      <c r="C74" s="64"/>
      <c r="D74" s="67"/>
      <c r="E74" s="67"/>
      <c r="M74" s="1"/>
      <c r="O74"/>
    </row>
    <row r="75" spans="3:27" x14ac:dyDescent="0.25">
      <c r="C75" s="64"/>
      <c r="D75" s="67" t="s">
        <v>98</v>
      </c>
      <c r="E75" s="67"/>
      <c r="M75" s="1"/>
      <c r="O75"/>
    </row>
    <row r="76" spans="3:27" x14ac:dyDescent="0.25">
      <c r="C76" s="64"/>
      <c r="D76">
        <f>8.2/1000</f>
        <v>8.199999999999999E-3</v>
      </c>
      <c r="E76" t="s">
        <v>95</v>
      </c>
      <c r="M76" s="1"/>
      <c r="O76"/>
    </row>
    <row r="79" spans="3:27" ht="15.75" thickBot="1" x14ac:dyDescent="0.3"/>
    <row r="80" spans="3:27" ht="18.75" x14ac:dyDescent="0.3">
      <c r="C80" s="55" t="s">
        <v>69</v>
      </c>
      <c r="D80" s="56"/>
      <c r="E80" s="57"/>
    </row>
    <row r="81" spans="3:7" x14ac:dyDescent="0.25">
      <c r="C81" s="5" t="s">
        <v>73</v>
      </c>
      <c r="E81" s="59"/>
    </row>
    <row r="82" spans="3:7" x14ac:dyDescent="0.25">
      <c r="C82" s="5" t="s">
        <v>70</v>
      </c>
      <c r="D82" s="52">
        <f>F82*0.3048</f>
        <v>0.15240000000000001</v>
      </c>
      <c r="E82" s="59" t="s">
        <v>74</v>
      </c>
      <c r="F82">
        <v>0.5</v>
      </c>
      <c r="G82" t="s">
        <v>71</v>
      </c>
    </row>
    <row r="83" spans="3:7" x14ac:dyDescent="0.25">
      <c r="C83" s="5" t="s">
        <v>72</v>
      </c>
      <c r="D83" s="52">
        <v>5</v>
      </c>
      <c r="E83" s="59" t="s">
        <v>74</v>
      </c>
    </row>
    <row r="84" spans="3:7" x14ac:dyDescent="0.25">
      <c r="C84" s="5" t="s">
        <v>23</v>
      </c>
      <c r="D84" s="52">
        <v>2</v>
      </c>
      <c r="E84" s="59" t="s">
        <v>74</v>
      </c>
    </row>
    <row r="85" spans="3:7" x14ac:dyDescent="0.25">
      <c r="C85" s="5" t="s">
        <v>24</v>
      </c>
      <c r="D85">
        <v>0</v>
      </c>
      <c r="E85" s="59" t="s">
        <v>78</v>
      </c>
    </row>
    <row r="86" spans="3:7" x14ac:dyDescent="0.25">
      <c r="C86" s="5" t="s">
        <v>17</v>
      </c>
      <c r="D86">
        <f>D84/D83</f>
        <v>0.4</v>
      </c>
      <c r="E86" s="59"/>
    </row>
    <row r="87" spans="3:7" x14ac:dyDescent="0.25">
      <c r="C87" s="5" t="s">
        <v>77</v>
      </c>
      <c r="D87">
        <f>D84*COS(RADIANS(D85))</f>
        <v>2</v>
      </c>
      <c r="E87" s="61" t="s">
        <v>81</v>
      </c>
    </row>
    <row r="88" spans="3:7" x14ac:dyDescent="0.25">
      <c r="C88" s="5" t="s">
        <v>76</v>
      </c>
      <c r="D88">
        <f>D83-D87</f>
        <v>3</v>
      </c>
      <c r="E88" s="59" t="s">
        <v>74</v>
      </c>
    </row>
    <row r="89" spans="3:7" x14ac:dyDescent="0.25">
      <c r="C89" s="5" t="s">
        <v>75</v>
      </c>
      <c r="D89">
        <f>D88-2*D82</f>
        <v>2.6951999999999998</v>
      </c>
      <c r="E89" s="59" t="s">
        <v>74</v>
      </c>
    </row>
    <row r="90" spans="3:7" ht="15.75" thickBot="1" x14ac:dyDescent="0.3">
      <c r="C90" s="53" t="s">
        <v>79</v>
      </c>
      <c r="D90" s="54">
        <f>D89*100/D83</f>
        <v>53.903999999999996</v>
      </c>
      <c r="E90" s="60" t="s">
        <v>80</v>
      </c>
    </row>
    <row r="93" spans="3:7" ht="15.75" thickBot="1" x14ac:dyDescent="0.3"/>
    <row r="94" spans="3:7" ht="18.75" x14ac:dyDescent="0.3">
      <c r="C94" s="70" t="s">
        <v>82</v>
      </c>
      <c r="D94" s="71"/>
      <c r="E94" s="72"/>
    </row>
    <row r="95" spans="3:7" ht="18" thickBot="1" x14ac:dyDescent="0.3">
      <c r="C95" s="9" t="s">
        <v>84</v>
      </c>
      <c r="D95" s="58" t="s">
        <v>85</v>
      </c>
      <c r="E95" s="11" t="s">
        <v>88</v>
      </c>
    </row>
    <row r="97" spans="3:15" x14ac:dyDescent="0.25">
      <c r="C97" s="7" t="s">
        <v>89</v>
      </c>
    </row>
    <row r="98" spans="3:15" x14ac:dyDescent="0.25">
      <c r="C98" t="s">
        <v>86</v>
      </c>
    </row>
    <row r="99" spans="3:15" x14ac:dyDescent="0.25">
      <c r="C99" t="s">
        <v>87</v>
      </c>
      <c r="E99" t="s">
        <v>83</v>
      </c>
    </row>
    <row r="100" spans="3:15" x14ac:dyDescent="0.25">
      <c r="O100"/>
    </row>
    <row r="101" spans="3:15" x14ac:dyDescent="0.25">
      <c r="O101"/>
    </row>
    <row r="102" spans="3:15" x14ac:dyDescent="0.25">
      <c r="O102"/>
    </row>
    <row r="103" spans="3:15" x14ac:dyDescent="0.25">
      <c r="O103"/>
    </row>
    <row r="104" spans="3:15" x14ac:dyDescent="0.25">
      <c r="O104"/>
    </row>
    <row r="105" spans="3:15" x14ac:dyDescent="0.25">
      <c r="O105"/>
    </row>
    <row r="106" spans="3:15" x14ac:dyDescent="0.25">
      <c r="O106"/>
    </row>
    <row r="107" spans="3:15" x14ac:dyDescent="0.25">
      <c r="O107"/>
    </row>
    <row r="108" spans="3:15" x14ac:dyDescent="0.25">
      <c r="O108"/>
    </row>
    <row r="109" spans="3:15" x14ac:dyDescent="0.25">
      <c r="O109"/>
    </row>
    <row r="110" spans="3:15" x14ac:dyDescent="0.25">
      <c r="O110"/>
    </row>
    <row r="111" spans="3:15" x14ac:dyDescent="0.25">
      <c r="O111"/>
    </row>
    <row r="112" spans="3:15" x14ac:dyDescent="0.25">
      <c r="O112"/>
    </row>
    <row r="113" spans="13:15" x14ac:dyDescent="0.25">
      <c r="O113"/>
    </row>
    <row r="114" spans="13:15" x14ac:dyDescent="0.25">
      <c r="O114"/>
    </row>
    <row r="115" spans="13:15" x14ac:dyDescent="0.25">
      <c r="M115" s="1"/>
      <c r="O115"/>
    </row>
    <row r="116" spans="13:15" x14ac:dyDescent="0.25">
      <c r="M116" s="1"/>
      <c r="O116"/>
    </row>
  </sheetData>
  <mergeCells count="44">
    <mergeCell ref="C63:C76"/>
    <mergeCell ref="D63:E63"/>
    <mergeCell ref="F63:I63"/>
    <mergeCell ref="J63:S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4:E74"/>
    <mergeCell ref="D75:E75"/>
    <mergeCell ref="G30:I30"/>
    <mergeCell ref="G31:I31"/>
    <mergeCell ref="C94:E94"/>
    <mergeCell ref="T2:U2"/>
    <mergeCell ref="G26:I26"/>
    <mergeCell ref="G27:I27"/>
    <mergeCell ref="G28:I28"/>
    <mergeCell ref="G29:I29"/>
    <mergeCell ref="D60:E60"/>
    <mergeCell ref="D54:E54"/>
    <mergeCell ref="D55:E55"/>
    <mergeCell ref="D56:E56"/>
    <mergeCell ref="F36:I36"/>
    <mergeCell ref="D61:E61"/>
    <mergeCell ref="F48:I48"/>
    <mergeCell ref="J36:Y36"/>
    <mergeCell ref="J48:S48"/>
    <mergeCell ref="C38:C42"/>
    <mergeCell ref="C48:C61"/>
    <mergeCell ref="C36:C37"/>
    <mergeCell ref="D49:E49"/>
    <mergeCell ref="D48:E48"/>
    <mergeCell ref="D50:E50"/>
    <mergeCell ref="D51:E51"/>
    <mergeCell ref="D52:E52"/>
    <mergeCell ref="D53:E53"/>
    <mergeCell ref="D57:E57"/>
    <mergeCell ref="D58:E58"/>
    <mergeCell ref="D59:E59"/>
  </mergeCells>
  <pageMargins left="0.7" right="0.7" top="0.75" bottom="0.75" header="0.3" footer="0.3"/>
  <pageSetup orientation="portrait" horizontalDpi="360" verticalDpi="360" r:id="rId1"/>
  <drawing r:id="rId2"/>
  <legacyDrawing r:id="rId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Ovaitt, Silvana</dc:creator>
  <cp:lastModifiedBy>Ford, Tobin</cp:lastModifiedBy>
  <dcterms:created xsi:type="dcterms:W3CDTF">2025-03-25T18:41:41Z</dcterms:created>
  <dcterms:modified xsi:type="dcterms:W3CDTF">2025-08-27T22:11:06Z</dcterms:modified>
</cp:coreProperties>
</file>