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ford\dev\InSPIRE\Studies\USMap_Doubleday_2024\"/>
    </mc:Choice>
  </mc:AlternateContent>
  <xr:revisionPtr revIDLastSave="0" documentId="13_ncr:1_{0F1A2BFF-A824-4EBB-BF2E-3EFAB88E3E60}" xr6:coauthVersionLast="47" xr6:coauthVersionMax="47" xr10:uidLastSave="{00000000-0000-0000-0000-000000000000}"/>
  <bookViews>
    <workbookView xWindow="28680" yWindow="-4470" windowWidth="16440" windowHeight="28320" xr2:uid="{20F8F7F2-6405-4778-91BF-D0B7AC5935B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73" i="1"/>
  <c r="D74" i="1" s="1"/>
  <c r="D72" i="1"/>
  <c r="D75" i="1" l="1"/>
  <c r="D76" i="1" s="1"/>
  <c r="C31" i="1" l="1"/>
  <c r="D31" i="1" s="1"/>
  <c r="E31" i="1" s="1"/>
  <c r="H23" i="1"/>
  <c r="H24" i="1"/>
  <c r="H25" i="1"/>
  <c r="H22" i="1"/>
  <c r="J20" i="1"/>
  <c r="J19" i="1"/>
  <c r="E20" i="1"/>
  <c r="G20" i="1" s="1"/>
  <c r="E19" i="1"/>
  <c r="G19" i="1" s="1"/>
  <c r="H19" i="1" s="1"/>
  <c r="T14" i="1"/>
  <c r="C32" i="1" l="1"/>
  <c r="D32" i="1" s="1"/>
  <c r="E32" i="1" s="1"/>
  <c r="F31" i="1"/>
  <c r="F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tc={1111A611-2419-474B-8843-ABFCD803EC98}</author>
    <author>tc={C3DF5CDE-A71D-4D99-8299-51064F4348D8}</author>
    <author>tc={9BA182C5-51A6-44C4-BCA5-828D6AE315C2}</author>
    <author>tc={7E70317A-F7B8-4FB0-8AA2-4C11CA037D47}</author>
    <author>tc={E6DDF6EE-C02E-4808-9F3D-14AAEF7C2636}</author>
  </authors>
  <commentList>
    <comment ref="F37" authorId="0" shapeId="0" xr:uid="{1111A611-2419-474B-8843-ABFCD803EC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J37" authorId="1" shapeId="0" xr:uid="{C3DF5CDE-A71D-4D99-8299-51064F434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inclusive; i.e. 0:3 would select blocks 0, 1 and 2</t>
      </text>
    </comment>
    <comment ref="E44" authorId="2" shapeId="0" xr:uid="{9BA182C5-51A6-44C4-BCA5-828D6AE315C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safety edge of 0.5 m on left and right rows</t>
      </text>
    </comment>
    <comment ref="F49" authorId="3" shapeId="0" xr:uid="{7E70317A-F7B8-4FB0-8AA2-4C11CA0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50" authorId="4" shapeId="0" xr:uid="{E6DDF6EE-C02E-4808-9F3D-14AAEF7C26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</commentList>
</comments>
</file>

<file path=xl/sharedStrings.xml><?xml version="1.0" encoding="utf-8"?>
<sst xmlns="http://schemas.openxmlformats.org/spreadsheetml/2006/main" count="263" uniqueCount="112">
  <si>
    <t>Scenario</t>
  </si>
  <si>
    <t>Hub Height</t>
  </si>
  <si>
    <t>Pitch</t>
  </si>
  <si>
    <t>SAZM</t>
  </si>
  <si>
    <t>Modulename</t>
  </si>
  <si>
    <t>BedsWanted</t>
  </si>
  <si>
    <t>Fixed/Tracking</t>
  </si>
  <si>
    <t>Pvmodule</t>
  </si>
  <si>
    <t>Tracking</t>
  </si>
  <si>
    <t>"base"</t>
  </si>
  <si>
    <t>Pvmodule_1mxgap</t>
  </si>
  <si>
    <t>Module X-gap [m]</t>
  </si>
  <si>
    <t>FIXED</t>
  </si>
  <si>
    <t>Tilt</t>
  </si>
  <si>
    <t>NA</t>
  </si>
  <si>
    <t>FIXED Vertical</t>
  </si>
  <si>
    <t>Clearance Height in SAM</t>
  </si>
  <si>
    <t>GCR</t>
  </si>
  <si>
    <t>Tracker Rotation Limit</t>
  </si>
  <si>
    <t>Nameplate DC Capacity [kWdc]</t>
  </si>
  <si>
    <t>Number of Module per row</t>
  </si>
  <si>
    <t>Latitude</t>
  </si>
  <si>
    <t>6 or 8</t>
  </si>
  <si>
    <t>CW</t>
  </si>
  <si>
    <t>tilt</t>
  </si>
  <si>
    <t>Proj X</t>
  </si>
  <si>
    <t>edge-to-edge</t>
  </si>
  <si>
    <t>GCR Recommended by Tonita</t>
  </si>
  <si>
    <t>latitdue</t>
  </si>
  <si>
    <t>Pitch According to Tnita</t>
  </si>
  <si>
    <t>e2e_m</t>
  </si>
  <si>
    <t>Blocks</t>
  </si>
  <si>
    <t>cw</t>
  </si>
  <si>
    <t>pitch</t>
  </si>
  <si>
    <t xml:space="preserve">% </t>
  </si>
  <si>
    <t>BLOCK CALCULATOR~</t>
  </si>
  <si>
    <t xml:space="preserve">xp </t>
  </si>
  <si>
    <t>Projection of panel on ground; 'underpanel' irradiance</t>
  </si>
  <si>
    <t>internal edge to edge area</t>
  </si>
  <si>
    <t>Definitions</t>
  </si>
  <si>
    <t>ERIN calculation for Fixed Array's Pitch and Tilt for different Latitudes</t>
  </si>
  <si>
    <r>
      <t xml:space="preserve">Transmission Factor </t>
    </r>
    <r>
      <rPr>
        <sz val="8"/>
        <color theme="1"/>
        <rFont val="Aptos Narrow"/>
        <family val="2"/>
        <scheme val="minor"/>
      </rPr>
      <t>(equivalent for Module X-gap in SAM)</t>
    </r>
  </si>
  <si>
    <t>Numer Rows</t>
  </si>
  <si>
    <t>First Round</t>
  </si>
  <si>
    <t>:</t>
  </si>
  <si>
    <t>X</t>
  </si>
  <si>
    <t>Bed C Start</t>
  </si>
  <si>
    <t>Bed B End</t>
  </si>
  <si>
    <t>Bed B Start</t>
  </si>
  <si>
    <t>Bed A End</t>
  </si>
  <si>
    <t>Bed A Start</t>
  </si>
  <si>
    <t>Bed F</t>
  </si>
  <si>
    <t>Bed E</t>
  </si>
  <si>
    <t>Bed D</t>
  </si>
  <si>
    <t>Underpanel_index_right_end</t>
  </si>
  <si>
    <t>Underpanel_index_right_start</t>
  </si>
  <si>
    <t>Underpanel_index_left_end</t>
  </si>
  <si>
    <t>Underpanel_index_left_start</t>
  </si>
  <si>
    <t>PYTHON VERSION</t>
  </si>
  <si>
    <t>SAM VERSION</t>
  </si>
  <si>
    <t>Assuming we fixed the GCR</t>
  </si>
  <si>
    <t>Tonitas</t>
  </si>
  <si>
    <t>SCENARIOS 6-9 Varying PITCH</t>
  </si>
  <si>
    <t>PITCH</t>
  </si>
  <si>
    <t xml:space="preserve"> </t>
  </si>
  <si>
    <t>Bed C End</t>
  </si>
  <si>
    <t>TRACKING</t>
  </si>
  <si>
    <t>VERTICAL</t>
  </si>
  <si>
    <t>Fixed Tilts</t>
  </si>
  <si>
    <t>CALCULATION FOR ARABLE LAND</t>
  </si>
  <si>
    <t>Farming row buffer</t>
  </si>
  <si>
    <t>ft</t>
  </si>
  <si>
    <t>Row Pitch</t>
  </si>
  <si>
    <t>Ignores Edge Buffer, assumes inifinite rows</t>
  </si>
  <si>
    <t>m</t>
  </si>
  <si>
    <t>Arable Land</t>
  </si>
  <si>
    <t>e2e</t>
  </si>
  <si>
    <t>xp</t>
  </si>
  <si>
    <t>Tracking = 0 tilt</t>
  </si>
  <si>
    <t>Farming Percentage</t>
  </si>
  <si>
    <t>%</t>
  </si>
  <si>
    <t>Projection of Panel on ground, meters</t>
  </si>
  <si>
    <t>PAR CALCULATION</t>
  </si>
  <si>
    <t>umol/m2-sec/PPFD</t>
  </si>
  <si>
    <t>PAR = 2.45744*GI + 22.4778</t>
  </si>
  <si>
    <r>
      <t>mol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s</t>
    </r>
    <r>
      <rPr>
        <vertAlign val="superscript"/>
        <sz val="11"/>
        <rFont val="Calibri"/>
        <family val="2"/>
      </rPr>
      <t xml:space="preserve">-1 </t>
    </r>
  </si>
  <si>
    <t>PAR = GHI * 3600 / 1000000* 0.43 * 638.89</t>
  </si>
  <si>
    <t>PAR  = GHI [Wh] * 3600/1000000 * 0.43 * 127.79</t>
  </si>
  <si>
    <t xml:space="preserve">Reference: Chong Seok PVPMC </t>
  </si>
  <si>
    <t>Other equations that assume % of spectra and tranasform units; varying if W or Wh</t>
  </si>
  <si>
    <t>Min</t>
  </si>
  <si>
    <t>Max</t>
  </si>
  <si>
    <t>BED Size</t>
  </si>
  <si>
    <t>*Vertical: Considering half a meter farming row buffer</t>
  </si>
  <si>
    <t>*Tracking-fixed: Considering 0.5 ft farming row buffer</t>
  </si>
  <si>
    <t>DEFAULT CALCULATOR INSPIRE</t>
  </si>
  <si>
    <t>5.5 PENDING</t>
  </si>
  <si>
    <t>Power Calculation Normalizaiton Factor</t>
  </si>
  <si>
    <t>Varying, …</t>
  </si>
  <si>
    <t>Calculated in SAM's Land Area Estimate with 1.0 land area multiplier and 0 additional land area</t>
  </si>
  <si>
    <t>Ground area= total module area/GCR = total module area/(collector width/pitch) = total module area * pitch/collector width</t>
  </si>
  <si>
    <t>Setup</t>
  </si>
  <si>
    <t>kWdc</t>
  </si>
  <si>
    <t>Collector width (m)</t>
  </si>
  <si>
    <t>Pitch (m)</t>
  </si>
  <si>
    <t>Total module area (acres)</t>
  </si>
  <si>
    <t>Ground area occupied by array (acres)</t>
  </si>
  <si>
    <t>Doubling ground area to account for panel tiling</t>
  </si>
  <si>
    <t>Eqn</t>
  </si>
  <si>
    <t xml:space="preserve">Double-check by calculating ground area: </t>
  </si>
  <si>
    <t>variable (tonita)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</si>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</sst>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b/>
      <sz val="8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quotePrefix="1" applyAlignment="1">
      <alignment horizontal="center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0" fontId="0" fillId="9" borderId="0" xfId="0" applyFill="1"/>
    <xf numFmtId="0" fontId="7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/>
    </xf>
    <xf numFmtId="0" fontId="0" fillId="8" borderId="0" xfId="0" applyFill="1"/>
    <xf numFmtId="0" fontId="3" fillId="0" borderId="6" xfId="0" applyFont="1" applyBorder="1"/>
    <xf numFmtId="0" fontId="3" fillId="0" borderId="7" xfId="0" applyFont="1" applyBorder="1"/>
    <xf numFmtId="0" fontId="11" fillId="16" borderId="1" xfId="0" applyFont="1" applyFill="1" applyBorder="1"/>
    <xf numFmtId="0" fontId="0" fillId="16" borderId="2" xfId="0" applyFill="1" applyBorder="1"/>
    <xf numFmtId="0" fontId="0" fillId="16" borderId="3" xfId="0" applyFill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18" borderId="4" xfId="0" applyFill="1" applyBorder="1" applyAlignment="1">
      <alignment horizontal="center"/>
    </xf>
    <xf numFmtId="0" fontId="7" fillId="0" borderId="8" xfId="0" applyFont="1" applyBorder="1"/>
    <xf numFmtId="0" fontId="14" fillId="2" borderId="12" xfId="0" applyFont="1" applyFill="1" applyBorder="1" applyAlignment="1">
      <alignment horizontal="center" vertical="center" wrapText="1"/>
    </xf>
    <xf numFmtId="0" fontId="16" fillId="0" borderId="0" xfId="0" applyFont="1"/>
    <xf numFmtId="0" fontId="17" fillId="17" borderId="1" xfId="0" applyFont="1" applyFill="1" applyBorder="1"/>
    <xf numFmtId="0" fontId="18" fillId="17" borderId="2" xfId="0" applyFont="1" applyFill="1" applyBorder="1"/>
    <xf numFmtId="0" fontId="16" fillId="0" borderId="2" xfId="0" applyFont="1" applyBorder="1"/>
    <xf numFmtId="0" fontId="16" fillId="0" borderId="3" xfId="0" applyFont="1" applyBorder="1"/>
    <xf numFmtId="0" fontId="15" fillId="7" borderId="4" xfId="0" applyFont="1" applyFill="1" applyBorder="1"/>
    <xf numFmtId="0" fontId="16" fillId="7" borderId="0" xfId="0" applyFont="1" applyFill="1"/>
    <xf numFmtId="0" fontId="16" fillId="7" borderId="5" xfId="0" applyFont="1" applyFill="1" applyBorder="1"/>
    <xf numFmtId="0" fontId="16" fillId="0" borderId="4" xfId="0" applyFont="1" applyBorder="1"/>
    <xf numFmtId="0" fontId="15" fillId="0" borderId="5" xfId="0" applyFont="1" applyBorder="1"/>
    <xf numFmtId="0" fontId="16" fillId="7" borderId="4" xfId="0" applyFont="1" applyFill="1" applyBorder="1"/>
    <xf numFmtId="0" fontId="15" fillId="7" borderId="5" xfId="0" applyFont="1" applyFill="1" applyBorder="1"/>
    <xf numFmtId="0" fontId="16" fillId="0" borderId="6" xfId="0" applyFont="1" applyBorder="1"/>
    <xf numFmtId="0" fontId="16" fillId="0" borderId="7" xfId="0" applyFont="1" applyBorder="1"/>
    <xf numFmtId="0" fontId="15" fillId="0" borderId="8" xfId="0" applyFont="1" applyBorder="1"/>
    <xf numFmtId="0" fontId="4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65</xdr:row>
      <xdr:rowOff>38100</xdr:rowOff>
    </xdr:from>
    <xdr:to>
      <xdr:col>12</xdr:col>
      <xdr:colOff>543677</xdr:colOff>
      <xdr:row>74</xdr:row>
      <xdr:rowOff>105034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F8DDF-E181-C86E-18FA-666A890D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13277850"/>
          <a:ext cx="5391902" cy="1857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vaitt, Silvana" id="{7239D7DF-F240-4F71-ABD2-13E2A2CDE475}" userId="S::sayala@nrel.gov::e043208d-a6c2-4b09-89f3-35dc1ec013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7" dT="2025-08-26T20:46:04.80" personId="{7239D7DF-F240-4F71-ABD2-13E2A2CDE475}" id="{1111A611-2419-474B-8843-ABFCD803EC98}">
    <text>This is inclusive (0 to 2 means ground blocks 0, 1 and 2)</text>
  </threadedComment>
  <threadedComment ref="F37" dT="2025-08-26T21:20:41.65" personId="{7239D7DF-F240-4F71-ABD2-13E2A2CDE475}" id="{C001CD15-B9F5-468C-A656-9506E0B66C16}" parentId="{1111A611-2419-474B-8843-ABFCD803EC98}">
    <text>Still starts at 0 though 😝</text>
  </threadedComment>
  <threadedComment ref="J37" dT="2025-08-26T20:46:24.85" personId="{7239D7DF-F240-4F71-ABD2-13E2A2CDE475}" id="{C3DF5CDE-A71D-4D99-8299-51064F4348D8}">
    <text>Not inclusive; i.e. 0:3 would select blocks 0, 1 and 2</text>
  </threadedComment>
  <threadedComment ref="E44" dT="2025-08-26T21:15:12.41" personId="{7239D7DF-F240-4F71-ABD2-13E2A2CDE475}" id="{9BA182C5-51A6-44C4-BCA5-828D6AE315C2}">
    <text>Assuming safety edge of 0.5 m on left and right rows</text>
  </threadedComment>
  <threadedComment ref="F49" dT="2025-08-26T20:46:04.80" personId="{7239D7DF-F240-4F71-ABD2-13E2A2CDE475}" id="{7E70317A-F7B8-4FB0-8AA2-4C11CA037D47}">
    <text>This is inclusive (0 to 2 means ground blocks 0, 1 and 2)</text>
  </threadedComment>
  <threadedComment ref="F49" dT="2025-08-26T21:20:41.65" personId="{7239D7DF-F240-4F71-ABD2-13E2A2CDE475}" id="{F73B7FA7-AEF1-40D8-8FD0-E9CFB9CB9779}" parentId="{7E70317A-F7B8-4FB0-8AA2-4C11CA037D47}">
    <text>Still starts at 0 though 😝</text>
  </threadedComment>
  <threadedComment ref="D50" dT="2025-08-26T21:16:42.62" personId="{7239D7DF-F240-4F71-ABD2-13E2A2CDE475}" id="{E6DDF6EE-C02E-4808-9F3D-14AAEF7C2636}">
    <text>Based on specific site pitch, choose one of these bins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1107-9899-4DFE-A9E6-0ED2844D3F4A}">
  <dimension ref="B2:AA108"/>
  <sheetViews>
    <sheetView tabSelected="1" topLeftCell="A61" zoomScaleNormal="100" workbookViewId="0">
      <selection activeCell="J92" sqref="J92"/>
    </sheetView>
  </sheetViews>
  <sheetFormatPr defaultRowHeight="15" x14ac:dyDescent="0.25"/>
  <cols>
    <col min="2" max="2" width="22" customWidth="1"/>
    <col min="3" max="3" width="21.85546875" customWidth="1"/>
    <col min="4" max="4" width="14.85546875" customWidth="1"/>
    <col min="5" max="5" width="14.28515625" customWidth="1"/>
    <col min="6" max="6" width="14.42578125" customWidth="1"/>
    <col min="7" max="7" width="20.42578125" customWidth="1"/>
    <col min="8" max="8" width="25.5703125" customWidth="1"/>
    <col min="9" max="9" width="18.7109375" customWidth="1"/>
    <col min="11" max="11" width="17" customWidth="1"/>
    <col min="15" max="15" width="13.28515625" style="1" customWidth="1"/>
    <col min="16" max="16" width="13.28515625" customWidth="1"/>
    <col min="17" max="17" width="11.140625" customWidth="1"/>
    <col min="18" max="18" width="13.85546875" customWidth="1"/>
  </cols>
  <sheetData>
    <row r="2" spans="2:21" ht="21.75" thickBot="1" x14ac:dyDescent="0.4">
      <c r="B2" s="31" t="s">
        <v>43</v>
      </c>
      <c r="T2" s="89" t="s">
        <v>60</v>
      </c>
      <c r="U2" s="89"/>
    </row>
    <row r="3" spans="2:21" ht="45.75" thickBot="1" x14ac:dyDescent="0.3">
      <c r="B3" s="24" t="s">
        <v>0</v>
      </c>
      <c r="C3" s="25" t="s">
        <v>16</v>
      </c>
      <c r="D3" s="25" t="s">
        <v>1</v>
      </c>
      <c r="E3" s="25" t="s">
        <v>2</v>
      </c>
      <c r="F3" s="25" t="s">
        <v>3</v>
      </c>
      <c r="G3" s="25" t="s">
        <v>11</v>
      </c>
      <c r="H3" s="25" t="s">
        <v>41</v>
      </c>
      <c r="I3" s="25" t="s">
        <v>4</v>
      </c>
      <c r="J3" s="25" t="s">
        <v>5</v>
      </c>
      <c r="K3" s="25" t="s">
        <v>6</v>
      </c>
      <c r="L3" s="25"/>
      <c r="M3" s="25" t="s">
        <v>13</v>
      </c>
      <c r="N3" s="25" t="s">
        <v>17</v>
      </c>
      <c r="O3" s="25" t="s">
        <v>18</v>
      </c>
      <c r="P3" s="25" t="s">
        <v>19</v>
      </c>
      <c r="Q3" s="25" t="s">
        <v>42</v>
      </c>
      <c r="R3" s="26" t="s">
        <v>20</v>
      </c>
      <c r="S3" s="67" t="s">
        <v>92</v>
      </c>
      <c r="T3" s="25" t="s">
        <v>17</v>
      </c>
      <c r="U3" s="25" t="s">
        <v>2</v>
      </c>
    </row>
    <row r="4" spans="2:21" x14ac:dyDescent="0.25">
      <c r="B4" s="2">
        <v>1</v>
      </c>
      <c r="C4" s="3">
        <v>1.5</v>
      </c>
      <c r="D4" s="3">
        <v>1.5</v>
      </c>
      <c r="E4" s="18">
        <v>5</v>
      </c>
      <c r="F4" s="3">
        <v>180</v>
      </c>
      <c r="G4" s="3">
        <v>0</v>
      </c>
      <c r="H4" s="3">
        <v>0.13</v>
      </c>
      <c r="I4" s="3" t="s">
        <v>7</v>
      </c>
      <c r="J4" s="18">
        <v>3</v>
      </c>
      <c r="K4" s="18" t="s">
        <v>8</v>
      </c>
      <c r="L4" s="3" t="s">
        <v>9</v>
      </c>
      <c r="M4" s="27" t="s">
        <v>14</v>
      </c>
      <c r="N4">
        <v>0.4</v>
      </c>
      <c r="O4" s="18">
        <v>50</v>
      </c>
      <c r="P4" s="3">
        <v>80.066000000000003</v>
      </c>
      <c r="Q4" s="3">
        <v>10</v>
      </c>
      <c r="R4" s="4">
        <v>20</v>
      </c>
      <c r="T4" s="27"/>
      <c r="U4" s="3"/>
    </row>
    <row r="5" spans="2:21" x14ac:dyDescent="0.25">
      <c r="B5" s="5">
        <v>2</v>
      </c>
      <c r="C5">
        <v>2.4</v>
      </c>
      <c r="D5">
        <v>2.4</v>
      </c>
      <c r="E5" s="1">
        <v>5</v>
      </c>
      <c r="F5">
        <v>180</v>
      </c>
      <c r="G5">
        <v>0</v>
      </c>
      <c r="H5">
        <v>0.13</v>
      </c>
      <c r="I5" t="s">
        <v>7</v>
      </c>
      <c r="J5" s="1">
        <v>3</v>
      </c>
      <c r="K5" s="1" t="s">
        <v>8</v>
      </c>
      <c r="M5" s="28" t="s">
        <v>14</v>
      </c>
      <c r="N5">
        <v>0.4</v>
      </c>
      <c r="O5" s="1">
        <v>50</v>
      </c>
      <c r="P5">
        <v>80.066000000000003</v>
      </c>
      <c r="Q5">
        <v>10</v>
      </c>
      <c r="R5" s="6">
        <v>20</v>
      </c>
      <c r="T5" s="28"/>
    </row>
    <row r="6" spans="2:21" x14ac:dyDescent="0.25">
      <c r="B6" s="5">
        <v>3</v>
      </c>
      <c r="C6">
        <v>2.4</v>
      </c>
      <c r="D6">
        <v>2.4</v>
      </c>
      <c r="E6" s="1">
        <v>5</v>
      </c>
      <c r="F6">
        <v>180</v>
      </c>
      <c r="G6">
        <v>1</v>
      </c>
      <c r="H6" s="19">
        <v>0.51300000000000001</v>
      </c>
      <c r="I6" t="s">
        <v>10</v>
      </c>
      <c r="J6" s="1">
        <v>3</v>
      </c>
      <c r="K6" s="1" t="s">
        <v>8</v>
      </c>
      <c r="M6" s="28" t="s">
        <v>14</v>
      </c>
      <c r="N6">
        <v>0.4</v>
      </c>
      <c r="O6" s="1">
        <v>50</v>
      </c>
      <c r="P6">
        <v>80.066000000000003</v>
      </c>
      <c r="Q6">
        <v>10</v>
      </c>
      <c r="R6" s="6">
        <v>20</v>
      </c>
      <c r="T6" s="28"/>
    </row>
    <row r="7" spans="2:21" x14ac:dyDescent="0.25">
      <c r="B7" s="5">
        <v>4</v>
      </c>
      <c r="C7">
        <v>1.5</v>
      </c>
      <c r="D7">
        <v>1.5</v>
      </c>
      <c r="E7" s="1">
        <v>8</v>
      </c>
      <c r="F7">
        <v>180</v>
      </c>
      <c r="G7">
        <v>0</v>
      </c>
      <c r="H7">
        <v>0.13</v>
      </c>
      <c r="I7" t="s">
        <v>7</v>
      </c>
      <c r="J7" s="1">
        <v>6</v>
      </c>
      <c r="K7" s="1" t="s">
        <v>8</v>
      </c>
      <c r="M7" s="28" t="s">
        <v>14</v>
      </c>
      <c r="N7">
        <v>0.25</v>
      </c>
      <c r="O7" s="1">
        <v>50</v>
      </c>
      <c r="P7">
        <v>80.066000000000003</v>
      </c>
      <c r="Q7">
        <v>10</v>
      </c>
      <c r="R7" s="6">
        <v>20</v>
      </c>
      <c r="T7" s="28"/>
    </row>
    <row r="8" spans="2:21" x14ac:dyDescent="0.25">
      <c r="B8" s="5">
        <v>5</v>
      </c>
      <c r="C8">
        <v>1.5</v>
      </c>
      <c r="D8">
        <v>1.5</v>
      </c>
      <c r="E8" s="1">
        <v>11</v>
      </c>
      <c r="F8">
        <v>180</v>
      </c>
      <c r="G8">
        <v>0</v>
      </c>
      <c r="H8">
        <v>0.13</v>
      </c>
      <c r="I8" t="s">
        <v>7</v>
      </c>
      <c r="J8" s="1">
        <v>9</v>
      </c>
      <c r="K8" s="1" t="s">
        <v>8</v>
      </c>
      <c r="M8" s="28" t="s">
        <v>14</v>
      </c>
      <c r="N8">
        <v>0.18181818181818182</v>
      </c>
      <c r="O8" s="1">
        <v>50</v>
      </c>
      <c r="P8">
        <v>80.066000000000003</v>
      </c>
      <c r="Q8">
        <v>10</v>
      </c>
      <c r="R8" s="6">
        <v>20</v>
      </c>
      <c r="T8" s="28"/>
    </row>
    <row r="9" spans="2:21" x14ac:dyDescent="0.25">
      <c r="B9" s="65" t="s">
        <v>96</v>
      </c>
      <c r="C9">
        <v>0.5</v>
      </c>
      <c r="E9" s="1"/>
      <c r="J9" s="1"/>
      <c r="K9" s="1"/>
      <c r="M9" s="28"/>
      <c r="R9" s="6"/>
      <c r="T9" s="28"/>
    </row>
    <row r="10" spans="2:21" ht="14.25" customHeight="1" x14ac:dyDescent="0.25">
      <c r="B10" s="5">
        <v>6</v>
      </c>
      <c r="C10">
        <v>1.5</v>
      </c>
      <c r="D10">
        <v>1.5</v>
      </c>
      <c r="E10" s="32" t="s">
        <v>61</v>
      </c>
      <c r="F10">
        <v>180</v>
      </c>
      <c r="G10">
        <v>0</v>
      </c>
      <c r="H10">
        <v>0.13</v>
      </c>
      <c r="I10" t="s">
        <v>7</v>
      </c>
      <c r="J10" s="1">
        <v>3</v>
      </c>
      <c r="K10" s="1" t="s">
        <v>12</v>
      </c>
      <c r="M10" s="29" t="s">
        <v>21</v>
      </c>
      <c r="N10">
        <v>0.3</v>
      </c>
      <c r="O10" s="21" t="s">
        <v>14</v>
      </c>
      <c r="P10">
        <v>80.066000000000003</v>
      </c>
      <c r="Q10">
        <v>10</v>
      </c>
      <c r="R10" s="6">
        <v>20</v>
      </c>
      <c r="S10" t="s">
        <v>98</v>
      </c>
      <c r="T10" s="28"/>
      <c r="U10" s="20"/>
    </row>
    <row r="11" spans="2:21" x14ac:dyDescent="0.25">
      <c r="B11" s="5">
        <v>7</v>
      </c>
      <c r="C11">
        <v>2.4</v>
      </c>
      <c r="D11">
        <v>2.4</v>
      </c>
      <c r="E11" s="32" t="s">
        <v>61</v>
      </c>
      <c r="F11">
        <v>180</v>
      </c>
      <c r="G11">
        <v>0</v>
      </c>
      <c r="H11">
        <v>0.13</v>
      </c>
      <c r="I11" t="s">
        <v>7</v>
      </c>
      <c r="J11" s="1">
        <v>3</v>
      </c>
      <c r="K11" s="1" t="s">
        <v>12</v>
      </c>
      <c r="M11" s="29" t="s">
        <v>21</v>
      </c>
      <c r="N11">
        <v>0.3</v>
      </c>
      <c r="O11" s="21" t="s">
        <v>14</v>
      </c>
      <c r="P11">
        <v>80.066000000000003</v>
      </c>
      <c r="Q11">
        <v>10</v>
      </c>
      <c r="R11" s="6">
        <v>20</v>
      </c>
      <c r="S11" t="s">
        <v>98</v>
      </c>
      <c r="T11" s="28"/>
      <c r="U11" s="20"/>
    </row>
    <row r="12" spans="2:21" x14ac:dyDescent="0.25">
      <c r="B12" s="5">
        <v>8</v>
      </c>
      <c r="C12">
        <v>2.4</v>
      </c>
      <c r="D12">
        <v>2.4</v>
      </c>
      <c r="E12" s="32" t="s">
        <v>61</v>
      </c>
      <c r="F12">
        <v>180</v>
      </c>
      <c r="G12">
        <v>1</v>
      </c>
      <c r="H12" s="19">
        <v>0.51300000000000001</v>
      </c>
      <c r="I12" t="s">
        <v>10</v>
      </c>
      <c r="J12" s="1">
        <v>3</v>
      </c>
      <c r="K12" s="1" t="s">
        <v>12</v>
      </c>
      <c r="M12" s="29" t="s">
        <v>21</v>
      </c>
      <c r="N12">
        <v>0.3</v>
      </c>
      <c r="O12" s="1" t="s">
        <v>14</v>
      </c>
      <c r="P12">
        <v>80.066000000000003</v>
      </c>
      <c r="Q12">
        <v>10</v>
      </c>
      <c r="R12" s="6">
        <v>20</v>
      </c>
      <c r="S12" t="s">
        <v>98</v>
      </c>
      <c r="T12" s="28"/>
      <c r="U12" s="20"/>
    </row>
    <row r="13" spans="2:21" x14ac:dyDescent="0.25">
      <c r="B13" s="5">
        <v>9</v>
      </c>
      <c r="C13">
        <v>1.5</v>
      </c>
      <c r="D13">
        <v>1.5</v>
      </c>
      <c r="E13" s="32" t="s">
        <v>61</v>
      </c>
      <c r="F13">
        <v>180</v>
      </c>
      <c r="G13">
        <v>0</v>
      </c>
      <c r="H13">
        <v>0.13</v>
      </c>
      <c r="I13" t="s">
        <v>7</v>
      </c>
      <c r="J13" s="1">
        <v>6</v>
      </c>
      <c r="K13" s="1" t="s">
        <v>12</v>
      </c>
      <c r="M13" s="29" t="s">
        <v>21</v>
      </c>
      <c r="N13">
        <v>0.18179999999999999</v>
      </c>
      <c r="O13" s="1" t="s">
        <v>14</v>
      </c>
      <c r="P13">
        <v>80.066000000000003</v>
      </c>
      <c r="Q13">
        <v>10</v>
      </c>
      <c r="R13" s="6">
        <v>20</v>
      </c>
      <c r="S13" t="s">
        <v>98</v>
      </c>
      <c r="T13" s="28"/>
      <c r="U13" s="20"/>
    </row>
    <row r="14" spans="2:21" ht="15.75" thickBot="1" x14ac:dyDescent="0.3">
      <c r="B14" s="9">
        <v>10</v>
      </c>
      <c r="C14" s="10">
        <v>0.6</v>
      </c>
      <c r="D14" s="22">
        <v>2</v>
      </c>
      <c r="E14" s="23">
        <v>8.6</v>
      </c>
      <c r="F14" s="10">
        <v>90</v>
      </c>
      <c r="G14" s="10">
        <v>0</v>
      </c>
      <c r="H14" s="10">
        <v>0.13</v>
      </c>
      <c r="I14" s="10" t="s">
        <v>7</v>
      </c>
      <c r="J14" s="23" t="s">
        <v>22</v>
      </c>
      <c r="K14" s="23" t="s">
        <v>15</v>
      </c>
      <c r="L14" s="10"/>
      <c r="M14" s="30">
        <v>90</v>
      </c>
      <c r="N14" s="30">
        <v>0.23255813953488372</v>
      </c>
      <c r="O14" s="23" t="s">
        <v>14</v>
      </c>
      <c r="P14" s="10">
        <v>80.066000000000003</v>
      </c>
      <c r="Q14" s="10">
        <v>10</v>
      </c>
      <c r="R14" s="11">
        <v>20</v>
      </c>
      <c r="T14" s="30">
        <f>2/E14</f>
        <v>0.23255813953488372</v>
      </c>
      <c r="U14" s="10">
        <v>8.6</v>
      </c>
    </row>
    <row r="16" spans="2:21" ht="15.75" thickBot="1" x14ac:dyDescent="0.3"/>
    <row r="17" spans="2:11" ht="15.75" thickBot="1" x14ac:dyDescent="0.3">
      <c r="B17" s="15" t="s">
        <v>40</v>
      </c>
      <c r="C17" s="16"/>
      <c r="D17" s="16"/>
      <c r="E17" s="16"/>
      <c r="F17" s="16"/>
      <c r="G17" s="16"/>
      <c r="H17" s="16"/>
      <c r="I17" s="16"/>
      <c r="J17" s="16"/>
      <c r="K17" s="17"/>
    </row>
    <row r="18" spans="2:11" x14ac:dyDescent="0.25">
      <c r="B18" s="2" t="s">
        <v>23</v>
      </c>
      <c r="C18" s="3" t="s">
        <v>28</v>
      </c>
      <c r="D18" s="3" t="s">
        <v>24</v>
      </c>
      <c r="E18" s="3" t="s">
        <v>25</v>
      </c>
      <c r="F18" s="3" t="s">
        <v>26</v>
      </c>
      <c r="G18" s="3" t="s">
        <v>2</v>
      </c>
      <c r="H18" s="3" t="s">
        <v>17</v>
      </c>
      <c r="I18" s="3" t="s">
        <v>27</v>
      </c>
      <c r="J18" s="3" t="s">
        <v>29</v>
      </c>
      <c r="K18" s="4"/>
    </row>
    <row r="19" spans="2:11" x14ac:dyDescent="0.25">
      <c r="B19" s="5">
        <v>2</v>
      </c>
      <c r="C19">
        <v>25</v>
      </c>
      <c r="D19">
        <v>25</v>
      </c>
      <c r="E19" s="33">
        <f>2*COS(RADIANS(D19))</f>
        <v>1.8126155740732999</v>
      </c>
      <c r="F19">
        <v>2</v>
      </c>
      <c r="G19" s="33">
        <f>F19+E19</f>
        <v>3.8126155740733001</v>
      </c>
      <c r="H19" s="34">
        <f>B19/G19</f>
        <v>0.52457426172218347</v>
      </c>
      <c r="I19" s="34">
        <v>0.65</v>
      </c>
      <c r="J19" s="34">
        <f>2/I19</f>
        <v>3.0769230769230766</v>
      </c>
      <c r="K19" s="6"/>
    </row>
    <row r="20" spans="2:11" x14ac:dyDescent="0.25">
      <c r="B20" s="5">
        <v>2</v>
      </c>
      <c r="C20">
        <v>50</v>
      </c>
      <c r="D20">
        <v>40</v>
      </c>
      <c r="E20" s="33">
        <f>2*COS(RADIANS(D20))</f>
        <v>1.532088886237956</v>
      </c>
      <c r="F20">
        <v>2</v>
      </c>
      <c r="G20" s="33">
        <f>F20+E20</f>
        <v>3.5320888862379558</v>
      </c>
      <c r="H20" s="34"/>
      <c r="I20" s="34">
        <v>0.25</v>
      </c>
      <c r="J20" s="34">
        <f>2/I20</f>
        <v>8</v>
      </c>
      <c r="K20" s="6"/>
    </row>
    <row r="21" spans="2:11" x14ac:dyDescent="0.25">
      <c r="B21" s="5"/>
      <c r="H21" s="34"/>
      <c r="K21" s="6"/>
    </row>
    <row r="22" spans="2:11" x14ac:dyDescent="0.25">
      <c r="B22" s="5"/>
      <c r="C22" t="s">
        <v>90</v>
      </c>
      <c r="D22">
        <v>3.8</v>
      </c>
      <c r="F22">
        <v>2</v>
      </c>
      <c r="G22">
        <v>0.18</v>
      </c>
      <c r="H22" s="34">
        <f>F22/G22</f>
        <v>11.111111111111111</v>
      </c>
      <c r="K22" s="6"/>
    </row>
    <row r="23" spans="2:11" x14ac:dyDescent="0.25">
      <c r="B23" s="5"/>
      <c r="C23" t="s">
        <v>91</v>
      </c>
      <c r="D23">
        <v>12</v>
      </c>
      <c r="F23">
        <v>2</v>
      </c>
      <c r="G23">
        <v>0.4</v>
      </c>
      <c r="H23" s="34">
        <f t="shared" ref="H23:H25" si="0">F23/G23</f>
        <v>5</v>
      </c>
      <c r="K23" s="6"/>
    </row>
    <row r="24" spans="2:11" x14ac:dyDescent="0.25">
      <c r="B24" s="5"/>
      <c r="F24">
        <v>2</v>
      </c>
      <c r="G24">
        <v>0.6</v>
      </c>
      <c r="H24" s="34">
        <f t="shared" si="0"/>
        <v>3.3333333333333335</v>
      </c>
      <c r="K24" s="6"/>
    </row>
    <row r="25" spans="2:11" ht="15.75" thickBot="1" x14ac:dyDescent="0.3">
      <c r="B25" s="9"/>
      <c r="C25" s="10"/>
      <c r="D25" s="10"/>
      <c r="E25" s="10"/>
      <c r="F25" s="10">
        <v>2</v>
      </c>
      <c r="G25" s="10">
        <v>0.8</v>
      </c>
      <c r="H25" s="35">
        <f t="shared" si="0"/>
        <v>2.5</v>
      </c>
      <c r="I25" s="10"/>
      <c r="J25" s="10"/>
      <c r="K25" s="11"/>
    </row>
    <row r="26" spans="2:11" ht="15.75" thickBot="1" x14ac:dyDescent="0.3"/>
    <row r="27" spans="2:11" x14ac:dyDescent="0.25">
      <c r="B27" s="12" t="s">
        <v>35</v>
      </c>
      <c r="C27" s="13"/>
      <c r="D27" s="13"/>
      <c r="E27" s="13"/>
      <c r="F27" s="14"/>
      <c r="G27" s="90" t="s">
        <v>39</v>
      </c>
      <c r="H27" s="91"/>
      <c r="I27" s="91"/>
    </row>
    <row r="28" spans="2:11" x14ac:dyDescent="0.25">
      <c r="B28" s="5" t="s">
        <v>33</v>
      </c>
      <c r="C28">
        <v>8</v>
      </c>
      <c r="F28" s="6"/>
      <c r="G28" s="92"/>
      <c r="H28" s="88"/>
      <c r="I28" s="88"/>
    </row>
    <row r="29" spans="2:11" x14ac:dyDescent="0.25">
      <c r="B29" s="5" t="s">
        <v>32</v>
      </c>
      <c r="C29">
        <v>2</v>
      </c>
      <c r="F29" s="6"/>
      <c r="G29" s="92"/>
      <c r="H29" s="88"/>
      <c r="I29" s="88"/>
    </row>
    <row r="30" spans="2:11" x14ac:dyDescent="0.25">
      <c r="B30" s="5" t="s">
        <v>24</v>
      </c>
      <c r="C30">
        <v>0</v>
      </c>
      <c r="D30" s="1" t="s">
        <v>34</v>
      </c>
      <c r="E30" s="7" t="s">
        <v>31</v>
      </c>
      <c r="F30" s="8" t="s">
        <v>31</v>
      </c>
      <c r="G30" s="92"/>
      <c r="H30" s="88"/>
      <c r="I30" s="88"/>
    </row>
    <row r="31" spans="2:11" x14ac:dyDescent="0.25">
      <c r="B31" s="5" t="s">
        <v>36</v>
      </c>
      <c r="C31">
        <f>C29*COS(RADIANS(C30))</f>
        <v>2</v>
      </c>
      <c r="D31">
        <f>C31*100/C28</f>
        <v>25</v>
      </c>
      <c r="E31">
        <f>D31/10</f>
        <v>2.5</v>
      </c>
      <c r="F31" s="6">
        <f>ROUND(D31/10,0)</f>
        <v>3</v>
      </c>
      <c r="G31" s="98" t="s">
        <v>37</v>
      </c>
      <c r="H31" s="99"/>
      <c r="I31" s="99"/>
    </row>
    <row r="32" spans="2:11" ht="15.75" thickBot="1" x14ac:dyDescent="0.3">
      <c r="B32" s="9" t="s">
        <v>30</v>
      </c>
      <c r="C32" s="10">
        <f>C28-C31</f>
        <v>6</v>
      </c>
      <c r="D32" s="10">
        <f>C32*100/C28</f>
        <v>75</v>
      </c>
      <c r="E32" s="10">
        <f>D32/10</f>
        <v>7.5</v>
      </c>
      <c r="F32" s="11">
        <f>ROUND(D32/10,0)</f>
        <v>8</v>
      </c>
      <c r="G32" s="98" t="s">
        <v>38</v>
      </c>
      <c r="H32" s="99"/>
      <c r="I32" s="99"/>
    </row>
    <row r="36" spans="3:26" x14ac:dyDescent="0.25">
      <c r="O36"/>
    </row>
    <row r="37" spans="3:26" ht="15.75" thickBot="1" x14ac:dyDescent="0.3">
      <c r="C37" s="83"/>
      <c r="D37" s="36"/>
      <c r="E37" s="36"/>
      <c r="F37" s="100" t="s">
        <v>59</v>
      </c>
      <c r="G37" s="100"/>
      <c r="H37" s="100"/>
      <c r="I37" s="100"/>
      <c r="J37" s="83" t="s">
        <v>58</v>
      </c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</row>
    <row r="38" spans="3:26" s="37" customFormat="1" ht="34.5" thickBot="1" x14ac:dyDescent="0.3">
      <c r="C38" s="83"/>
      <c r="D38" s="38" t="s">
        <v>0</v>
      </c>
      <c r="E38" s="38" t="s">
        <v>2</v>
      </c>
      <c r="F38" s="39" t="s">
        <v>57</v>
      </c>
      <c r="G38" s="39" t="s">
        <v>56</v>
      </c>
      <c r="H38" s="39" t="s">
        <v>55</v>
      </c>
      <c r="I38" s="39" t="s">
        <v>54</v>
      </c>
      <c r="J38" s="40" t="s">
        <v>57</v>
      </c>
      <c r="K38" s="40" t="s">
        <v>56</v>
      </c>
      <c r="L38" s="40" t="s">
        <v>55</v>
      </c>
      <c r="M38" s="40" t="s">
        <v>54</v>
      </c>
      <c r="N38" s="42" t="s">
        <v>50</v>
      </c>
      <c r="O38" s="43" t="s">
        <v>49</v>
      </c>
      <c r="P38" s="44" t="s">
        <v>48</v>
      </c>
      <c r="Q38" s="44" t="s">
        <v>47</v>
      </c>
      <c r="R38" s="41" t="s">
        <v>46</v>
      </c>
      <c r="S38" s="45" t="s">
        <v>65</v>
      </c>
      <c r="T38" s="46" t="s">
        <v>53</v>
      </c>
      <c r="U38" s="47" t="s">
        <v>53</v>
      </c>
      <c r="V38" s="48" t="s">
        <v>52</v>
      </c>
      <c r="W38" s="48" t="s">
        <v>52</v>
      </c>
      <c r="X38" s="49" t="s">
        <v>51</v>
      </c>
      <c r="Y38" s="50" t="s">
        <v>51</v>
      </c>
      <c r="Z38" s="62" t="s">
        <v>92</v>
      </c>
    </row>
    <row r="39" spans="3:26" x14ac:dyDescent="0.25">
      <c r="C39" s="84" t="s">
        <v>66</v>
      </c>
      <c r="D39">
        <v>1</v>
      </c>
      <c r="E39">
        <v>5</v>
      </c>
      <c r="F39">
        <v>0</v>
      </c>
      <c r="G39">
        <v>2</v>
      </c>
      <c r="H39">
        <v>7</v>
      </c>
      <c r="I39">
        <v>9</v>
      </c>
      <c r="J39">
        <v>0</v>
      </c>
      <c r="K39">
        <v>3</v>
      </c>
      <c r="L39">
        <v>7</v>
      </c>
      <c r="M39" s="1" t="s">
        <v>44</v>
      </c>
      <c r="N39">
        <v>3</v>
      </c>
      <c r="O39">
        <v>4</v>
      </c>
      <c r="P39">
        <v>4</v>
      </c>
      <c r="Q39">
        <v>6</v>
      </c>
      <c r="R39">
        <v>6</v>
      </c>
      <c r="S39">
        <v>7</v>
      </c>
    </row>
    <row r="40" spans="3:26" x14ac:dyDescent="0.25">
      <c r="C40" s="84"/>
      <c r="D40">
        <v>2</v>
      </c>
      <c r="E40">
        <v>5</v>
      </c>
      <c r="F40">
        <v>0</v>
      </c>
      <c r="G40">
        <v>2</v>
      </c>
      <c r="H40">
        <v>7</v>
      </c>
      <c r="I40">
        <v>9</v>
      </c>
      <c r="J40">
        <v>0</v>
      </c>
      <c r="K40">
        <v>3</v>
      </c>
      <c r="L40">
        <v>7</v>
      </c>
      <c r="M40" s="1" t="s">
        <v>44</v>
      </c>
      <c r="N40">
        <v>3</v>
      </c>
      <c r="O40">
        <v>4</v>
      </c>
      <c r="P40">
        <v>4</v>
      </c>
      <c r="Q40">
        <v>6</v>
      </c>
      <c r="R40">
        <v>6</v>
      </c>
      <c r="S40">
        <v>7</v>
      </c>
    </row>
    <row r="41" spans="3:26" x14ac:dyDescent="0.25">
      <c r="C41" s="84"/>
      <c r="D41">
        <v>3</v>
      </c>
      <c r="E41">
        <v>5</v>
      </c>
      <c r="F41">
        <v>0</v>
      </c>
      <c r="G41">
        <v>2</v>
      </c>
      <c r="H41">
        <v>7</v>
      </c>
      <c r="I41">
        <v>9</v>
      </c>
      <c r="J41">
        <v>0</v>
      </c>
      <c r="K41">
        <v>3</v>
      </c>
      <c r="L41">
        <v>7</v>
      </c>
      <c r="M41" s="1" t="s">
        <v>44</v>
      </c>
      <c r="N41">
        <v>3</v>
      </c>
      <c r="O41">
        <v>4</v>
      </c>
      <c r="P41">
        <v>4</v>
      </c>
      <c r="Q41">
        <v>6</v>
      </c>
      <c r="R41">
        <v>6</v>
      </c>
      <c r="S41">
        <v>7</v>
      </c>
    </row>
    <row r="42" spans="3:26" x14ac:dyDescent="0.25">
      <c r="C42" s="84"/>
      <c r="D42">
        <v>4</v>
      </c>
      <c r="E42">
        <v>8</v>
      </c>
      <c r="F42">
        <v>0</v>
      </c>
      <c r="G42">
        <v>2</v>
      </c>
      <c r="H42">
        <v>7</v>
      </c>
      <c r="I42">
        <v>9</v>
      </c>
      <c r="J42">
        <v>0</v>
      </c>
      <c r="K42">
        <v>3</v>
      </c>
      <c r="L42">
        <v>7</v>
      </c>
      <c r="M42" s="1" t="s">
        <v>44</v>
      </c>
      <c r="N42">
        <v>3</v>
      </c>
      <c r="O42">
        <v>4</v>
      </c>
      <c r="P42">
        <v>4</v>
      </c>
      <c r="Q42">
        <v>6</v>
      </c>
      <c r="R42">
        <v>6</v>
      </c>
      <c r="S42">
        <v>7</v>
      </c>
    </row>
    <row r="43" spans="3:26" x14ac:dyDescent="0.25">
      <c r="C43" s="84"/>
      <c r="D43">
        <v>5</v>
      </c>
      <c r="E43">
        <v>11</v>
      </c>
      <c r="F43">
        <v>0</v>
      </c>
      <c r="G43">
        <v>1</v>
      </c>
      <c r="H43">
        <v>8</v>
      </c>
      <c r="I43">
        <v>9</v>
      </c>
      <c r="J43">
        <v>0</v>
      </c>
      <c r="K43">
        <v>2</v>
      </c>
      <c r="L43">
        <v>8</v>
      </c>
      <c r="M43" s="1" t="s">
        <v>44</v>
      </c>
      <c r="N43">
        <v>2</v>
      </c>
      <c r="O43">
        <v>3</v>
      </c>
      <c r="P43">
        <v>3</v>
      </c>
      <c r="Q43">
        <v>4</v>
      </c>
      <c r="R43">
        <v>4</v>
      </c>
      <c r="S43">
        <v>5</v>
      </c>
      <c r="T43">
        <v>5</v>
      </c>
      <c r="U43">
        <v>6</v>
      </c>
      <c r="V43">
        <v>6</v>
      </c>
      <c r="W43">
        <v>7</v>
      </c>
      <c r="X43">
        <v>7</v>
      </c>
      <c r="Y43">
        <v>8</v>
      </c>
    </row>
    <row r="44" spans="3:26" x14ac:dyDescent="0.25">
      <c r="C44" s="51" t="s">
        <v>67</v>
      </c>
      <c r="D44">
        <v>10</v>
      </c>
      <c r="E44">
        <v>8.6</v>
      </c>
      <c r="F44">
        <v>0</v>
      </c>
      <c r="G44">
        <v>1</v>
      </c>
      <c r="H44">
        <v>8</v>
      </c>
      <c r="I44">
        <v>9</v>
      </c>
      <c r="J44">
        <v>0</v>
      </c>
      <c r="K44">
        <v>2</v>
      </c>
      <c r="L44">
        <v>8</v>
      </c>
      <c r="M44" s="1" t="s">
        <v>44</v>
      </c>
      <c r="N44">
        <v>2</v>
      </c>
      <c r="O44">
        <v>3</v>
      </c>
      <c r="P44">
        <v>3</v>
      </c>
      <c r="Q44">
        <v>4</v>
      </c>
      <c r="R44">
        <v>4</v>
      </c>
      <c r="S44">
        <v>5</v>
      </c>
      <c r="T44">
        <v>5</v>
      </c>
      <c r="U44">
        <v>6</v>
      </c>
      <c r="V44">
        <v>6</v>
      </c>
      <c r="W44">
        <v>7</v>
      </c>
      <c r="X44">
        <v>7</v>
      </c>
      <c r="Y44">
        <v>8</v>
      </c>
    </row>
    <row r="45" spans="3:26" x14ac:dyDescent="0.25">
      <c r="M45" s="1"/>
      <c r="O45"/>
    </row>
    <row r="46" spans="3:26" x14ac:dyDescent="0.25">
      <c r="M46" s="1"/>
      <c r="O46"/>
    </row>
    <row r="47" spans="3:26" x14ac:dyDescent="0.25">
      <c r="M47" s="1"/>
      <c r="O47"/>
    </row>
    <row r="48" spans="3:26" x14ac:dyDescent="0.25">
      <c r="M48" s="1"/>
      <c r="O48"/>
    </row>
    <row r="49" spans="3:19" ht="15" customHeight="1" thickBot="1" x14ac:dyDescent="0.3">
      <c r="C49" s="85" t="s">
        <v>68</v>
      </c>
      <c r="D49" s="87" t="s">
        <v>62</v>
      </c>
      <c r="E49" s="87"/>
      <c r="F49" s="100" t="s">
        <v>59</v>
      </c>
      <c r="G49" s="100"/>
      <c r="H49" s="100"/>
      <c r="I49" s="100"/>
      <c r="J49" s="83" t="s">
        <v>58</v>
      </c>
      <c r="K49" s="83"/>
      <c r="L49" s="83"/>
      <c r="M49" s="83"/>
      <c r="N49" s="83"/>
      <c r="O49" s="83"/>
      <c r="P49" s="83"/>
      <c r="Q49" s="83"/>
      <c r="R49" s="83"/>
      <c r="S49" s="83"/>
    </row>
    <row r="50" spans="3:19" ht="34.5" thickBot="1" x14ac:dyDescent="0.3">
      <c r="C50" s="85"/>
      <c r="D50" s="86" t="s">
        <v>63</v>
      </c>
      <c r="E50" s="86"/>
      <c r="F50" s="39" t="s">
        <v>57</v>
      </c>
      <c r="G50" s="39" t="s">
        <v>56</v>
      </c>
      <c r="H50" s="39" t="s">
        <v>55</v>
      </c>
      <c r="I50" s="39" t="s">
        <v>54</v>
      </c>
      <c r="J50" s="40" t="s">
        <v>57</v>
      </c>
      <c r="K50" s="40" t="s">
        <v>56</v>
      </c>
      <c r="L50" s="40" t="s">
        <v>55</v>
      </c>
      <c r="M50" s="40" t="s">
        <v>54</v>
      </c>
      <c r="N50" s="42" t="s">
        <v>50</v>
      </c>
      <c r="O50" s="43" t="s">
        <v>49</v>
      </c>
      <c r="P50" s="44" t="s">
        <v>48</v>
      </c>
      <c r="Q50" s="44" t="s">
        <v>47</v>
      </c>
      <c r="R50" s="41" t="s">
        <v>46</v>
      </c>
      <c r="S50" s="45" t="s">
        <v>65</v>
      </c>
    </row>
    <row r="51" spans="3:19" x14ac:dyDescent="0.25">
      <c r="C51" s="85"/>
      <c r="D51" s="88">
        <v>3.8</v>
      </c>
      <c r="E51" s="88"/>
      <c r="F51">
        <v>0</v>
      </c>
      <c r="G51">
        <v>4</v>
      </c>
      <c r="H51" t="s">
        <v>45</v>
      </c>
      <c r="I51" t="s">
        <v>45</v>
      </c>
      <c r="J51">
        <v>0</v>
      </c>
      <c r="K51">
        <v>5</v>
      </c>
      <c r="L51" t="s">
        <v>45</v>
      </c>
      <c r="M51" s="1" t="s">
        <v>45</v>
      </c>
      <c r="N51">
        <v>5</v>
      </c>
      <c r="O51">
        <v>7</v>
      </c>
      <c r="P51">
        <v>7</v>
      </c>
      <c r="Q51">
        <v>8</v>
      </c>
      <c r="R51">
        <v>8</v>
      </c>
      <c r="S51" t="s">
        <v>44</v>
      </c>
    </row>
    <row r="52" spans="3:19" x14ac:dyDescent="0.25">
      <c r="C52" s="85"/>
      <c r="D52" s="88">
        <v>4</v>
      </c>
      <c r="E52" s="88"/>
      <c r="F52">
        <v>0</v>
      </c>
      <c r="G52">
        <v>3</v>
      </c>
      <c r="H52" t="s">
        <v>45</v>
      </c>
      <c r="I52" t="s">
        <v>45</v>
      </c>
      <c r="J52">
        <v>0</v>
      </c>
      <c r="K52">
        <v>4</v>
      </c>
      <c r="L52" t="s">
        <v>45</v>
      </c>
      <c r="M52" s="1" t="s">
        <v>45</v>
      </c>
      <c r="N52">
        <v>4</v>
      </c>
      <c r="O52">
        <v>6</v>
      </c>
      <c r="P52">
        <v>6</v>
      </c>
      <c r="Q52">
        <v>8</v>
      </c>
      <c r="R52">
        <v>8</v>
      </c>
      <c r="S52" t="s">
        <v>44</v>
      </c>
    </row>
    <row r="53" spans="3:19" x14ac:dyDescent="0.25">
      <c r="C53" s="85"/>
      <c r="D53" s="88">
        <v>4.5</v>
      </c>
      <c r="E53" s="88"/>
      <c r="F53">
        <v>0</v>
      </c>
      <c r="G53">
        <v>3</v>
      </c>
      <c r="H53" t="s">
        <v>45</v>
      </c>
      <c r="I53" t="s">
        <v>45</v>
      </c>
      <c r="J53">
        <v>0</v>
      </c>
      <c r="K53">
        <v>4</v>
      </c>
      <c r="L53" t="s">
        <v>45</v>
      </c>
      <c r="M53" s="1" t="s">
        <v>45</v>
      </c>
      <c r="N53">
        <v>4</v>
      </c>
      <c r="O53">
        <v>6</v>
      </c>
      <c r="P53">
        <v>6</v>
      </c>
      <c r="Q53">
        <v>8</v>
      </c>
      <c r="R53">
        <v>8</v>
      </c>
      <c r="S53" t="s">
        <v>44</v>
      </c>
    </row>
    <row r="54" spans="3:19" x14ac:dyDescent="0.25">
      <c r="C54" s="85"/>
      <c r="D54" s="88">
        <v>5</v>
      </c>
      <c r="E54" s="88"/>
      <c r="F54">
        <v>0</v>
      </c>
      <c r="G54">
        <v>3</v>
      </c>
      <c r="H54" t="s">
        <v>45</v>
      </c>
      <c r="I54" t="s">
        <v>45</v>
      </c>
      <c r="J54">
        <v>0</v>
      </c>
      <c r="K54">
        <v>4</v>
      </c>
      <c r="L54" t="s">
        <v>45</v>
      </c>
      <c r="M54" s="1" t="s">
        <v>45</v>
      </c>
      <c r="N54">
        <v>4</v>
      </c>
      <c r="O54">
        <v>6</v>
      </c>
      <c r="P54">
        <v>6</v>
      </c>
      <c r="Q54">
        <v>8</v>
      </c>
      <c r="R54">
        <v>8</v>
      </c>
      <c r="S54" t="s">
        <v>44</v>
      </c>
    </row>
    <row r="55" spans="3:19" x14ac:dyDescent="0.25">
      <c r="C55" s="85"/>
      <c r="D55" s="88">
        <v>5.5</v>
      </c>
      <c r="E55" s="88"/>
      <c r="F55">
        <v>0</v>
      </c>
      <c r="G55">
        <v>2</v>
      </c>
      <c r="H55" t="s">
        <v>45</v>
      </c>
      <c r="I55" t="s">
        <v>45</v>
      </c>
      <c r="J55">
        <v>0</v>
      </c>
      <c r="K55">
        <v>3</v>
      </c>
      <c r="L55" t="s">
        <v>45</v>
      </c>
      <c r="M55" s="1" t="s">
        <v>45</v>
      </c>
      <c r="N55">
        <v>3</v>
      </c>
      <c r="O55">
        <v>5</v>
      </c>
      <c r="P55">
        <v>5</v>
      </c>
      <c r="Q55">
        <v>8</v>
      </c>
      <c r="R55">
        <v>8</v>
      </c>
      <c r="S55" t="s">
        <v>44</v>
      </c>
    </row>
    <row r="56" spans="3:19" x14ac:dyDescent="0.25">
      <c r="C56" s="85"/>
      <c r="D56" s="88">
        <v>6</v>
      </c>
      <c r="E56" s="88"/>
      <c r="F56">
        <v>0</v>
      </c>
      <c r="G56">
        <v>2</v>
      </c>
      <c r="H56" t="s">
        <v>45</v>
      </c>
      <c r="I56" t="s">
        <v>45</v>
      </c>
      <c r="J56">
        <v>0</v>
      </c>
      <c r="K56">
        <v>3</v>
      </c>
      <c r="L56" t="s">
        <v>45</v>
      </c>
      <c r="M56" s="1" t="s">
        <v>45</v>
      </c>
      <c r="N56">
        <v>3</v>
      </c>
      <c r="O56">
        <v>5</v>
      </c>
      <c r="P56">
        <v>5</v>
      </c>
      <c r="Q56">
        <v>8</v>
      </c>
      <c r="R56">
        <v>8</v>
      </c>
      <c r="S56" t="s">
        <v>44</v>
      </c>
    </row>
    <row r="57" spans="3:19" x14ac:dyDescent="0.25">
      <c r="C57" s="85"/>
      <c r="D57" s="88">
        <v>6.5</v>
      </c>
      <c r="E57" s="88"/>
      <c r="F57">
        <v>0</v>
      </c>
      <c r="G57">
        <v>2</v>
      </c>
      <c r="H57" t="s">
        <v>45</v>
      </c>
      <c r="I57" t="s">
        <v>45</v>
      </c>
      <c r="J57">
        <v>0</v>
      </c>
      <c r="K57">
        <v>3</v>
      </c>
      <c r="L57" t="s">
        <v>45</v>
      </c>
      <c r="M57" s="1" t="s">
        <v>45</v>
      </c>
      <c r="N57">
        <v>3</v>
      </c>
      <c r="O57">
        <v>5</v>
      </c>
      <c r="P57">
        <v>5</v>
      </c>
      <c r="Q57">
        <v>8</v>
      </c>
      <c r="R57">
        <v>8</v>
      </c>
      <c r="S57" t="s">
        <v>44</v>
      </c>
    </row>
    <row r="58" spans="3:19" x14ac:dyDescent="0.25">
      <c r="C58" s="85"/>
      <c r="D58" s="88">
        <v>7</v>
      </c>
      <c r="E58" s="88"/>
      <c r="F58">
        <v>0</v>
      </c>
      <c r="G58">
        <v>2</v>
      </c>
      <c r="H58" t="s">
        <v>45</v>
      </c>
      <c r="I58" t="s">
        <v>45</v>
      </c>
      <c r="J58">
        <v>0</v>
      </c>
      <c r="K58">
        <v>3</v>
      </c>
      <c r="L58" t="s">
        <v>45</v>
      </c>
      <c r="M58" s="1" t="s">
        <v>45</v>
      </c>
      <c r="N58">
        <v>3</v>
      </c>
      <c r="O58">
        <v>5</v>
      </c>
      <c r="P58">
        <v>5</v>
      </c>
      <c r="Q58">
        <v>8</v>
      </c>
      <c r="R58">
        <v>8</v>
      </c>
      <c r="S58" t="s">
        <v>44</v>
      </c>
    </row>
    <row r="59" spans="3:19" x14ac:dyDescent="0.25">
      <c r="C59" s="85"/>
      <c r="D59" s="88">
        <v>7.5</v>
      </c>
      <c r="E59" s="88"/>
      <c r="F59">
        <v>0</v>
      </c>
      <c r="G59">
        <v>1</v>
      </c>
      <c r="H59" t="s">
        <v>45</v>
      </c>
      <c r="I59" t="s">
        <v>45</v>
      </c>
      <c r="J59">
        <v>0</v>
      </c>
      <c r="K59">
        <v>1</v>
      </c>
      <c r="L59" t="s">
        <v>45</v>
      </c>
      <c r="M59" s="1" t="s">
        <v>45</v>
      </c>
      <c r="N59">
        <v>1</v>
      </c>
      <c r="O59">
        <v>4</v>
      </c>
      <c r="P59">
        <v>4</v>
      </c>
      <c r="Q59">
        <v>7</v>
      </c>
      <c r="R59">
        <v>7</v>
      </c>
      <c r="S59" t="s">
        <v>44</v>
      </c>
    </row>
    <row r="60" spans="3:19" x14ac:dyDescent="0.25">
      <c r="C60" s="85"/>
      <c r="D60" s="88">
        <v>8</v>
      </c>
      <c r="E60" s="88"/>
      <c r="F60">
        <v>0</v>
      </c>
      <c r="G60">
        <v>1</v>
      </c>
      <c r="H60" t="s">
        <v>45</v>
      </c>
      <c r="I60" t="s">
        <v>45</v>
      </c>
      <c r="J60">
        <v>0</v>
      </c>
      <c r="K60">
        <v>1</v>
      </c>
      <c r="L60" t="s">
        <v>45</v>
      </c>
      <c r="M60" s="1" t="s">
        <v>45</v>
      </c>
      <c r="N60">
        <v>1</v>
      </c>
      <c r="O60">
        <v>4</v>
      </c>
      <c r="P60">
        <v>4</v>
      </c>
      <c r="Q60">
        <v>7</v>
      </c>
      <c r="R60">
        <v>7</v>
      </c>
      <c r="S60" t="s">
        <v>44</v>
      </c>
    </row>
    <row r="61" spans="3:19" x14ac:dyDescent="0.25">
      <c r="C61" s="85"/>
      <c r="D61" s="88">
        <v>8.5</v>
      </c>
      <c r="E61" s="88"/>
      <c r="F61">
        <v>0</v>
      </c>
      <c r="G61">
        <v>1</v>
      </c>
      <c r="H61" t="s">
        <v>45</v>
      </c>
      <c r="I61" t="s">
        <v>45</v>
      </c>
      <c r="J61">
        <v>0</v>
      </c>
      <c r="K61">
        <v>1</v>
      </c>
      <c r="L61" t="s">
        <v>45</v>
      </c>
      <c r="M61" s="1" t="s">
        <v>45</v>
      </c>
      <c r="N61">
        <v>1</v>
      </c>
      <c r="O61">
        <v>4</v>
      </c>
      <c r="P61">
        <v>4</v>
      </c>
      <c r="Q61">
        <v>7</v>
      </c>
      <c r="R61">
        <v>7</v>
      </c>
      <c r="S61" t="s">
        <v>44</v>
      </c>
    </row>
    <row r="62" spans="3:19" x14ac:dyDescent="0.25">
      <c r="C62" s="85"/>
      <c r="D62" s="88">
        <v>9</v>
      </c>
      <c r="E62" s="88"/>
      <c r="F62">
        <v>0</v>
      </c>
      <c r="G62">
        <v>1</v>
      </c>
      <c r="H62" t="s">
        <v>45</v>
      </c>
      <c r="I62" t="s">
        <v>45</v>
      </c>
      <c r="J62">
        <v>0</v>
      </c>
      <c r="K62">
        <v>1</v>
      </c>
      <c r="L62" t="s">
        <v>45</v>
      </c>
      <c r="M62" s="1" t="s">
        <v>45</v>
      </c>
      <c r="N62">
        <v>1</v>
      </c>
      <c r="O62">
        <v>4</v>
      </c>
      <c r="P62">
        <v>4</v>
      </c>
      <c r="Q62">
        <v>7</v>
      </c>
      <c r="R62">
        <v>7</v>
      </c>
      <c r="S62" t="s">
        <v>44</v>
      </c>
    </row>
    <row r="63" spans="3:19" x14ac:dyDescent="0.25">
      <c r="D63" t="s">
        <v>64</v>
      </c>
      <c r="F63">
        <v>0</v>
      </c>
      <c r="G63">
        <v>1</v>
      </c>
      <c r="H63" t="s">
        <v>45</v>
      </c>
      <c r="I63" t="s">
        <v>45</v>
      </c>
      <c r="J63">
        <v>0</v>
      </c>
      <c r="K63">
        <v>1</v>
      </c>
      <c r="L63" t="s">
        <v>45</v>
      </c>
      <c r="M63" s="1" t="s">
        <v>45</v>
      </c>
      <c r="N63">
        <v>1</v>
      </c>
      <c r="O63">
        <v>4</v>
      </c>
      <c r="P63">
        <v>4</v>
      </c>
      <c r="Q63">
        <v>7</v>
      </c>
      <c r="R63">
        <v>7</v>
      </c>
      <c r="S63" t="s">
        <v>44</v>
      </c>
    </row>
    <row r="64" spans="3:19" x14ac:dyDescent="0.25">
      <c r="M64" s="1"/>
      <c r="O64"/>
    </row>
    <row r="65" spans="3:27" ht="15.75" thickBot="1" x14ac:dyDescent="0.3">
      <c r="N65" s="1"/>
      <c r="O65"/>
    </row>
    <row r="66" spans="3:27" ht="19.5" thickBot="1" x14ac:dyDescent="0.35">
      <c r="C66" s="55" t="s">
        <v>69</v>
      </c>
      <c r="D66" s="56"/>
      <c r="E66" s="57"/>
      <c r="O66"/>
      <c r="AA66" s="1"/>
    </row>
    <row r="67" spans="3:27" ht="15.75" thickBot="1" x14ac:dyDescent="0.3">
      <c r="C67" s="5" t="s">
        <v>73</v>
      </c>
      <c r="E67" s="59"/>
      <c r="F67" s="93" t="s">
        <v>95</v>
      </c>
      <c r="G67" s="94"/>
    </row>
    <row r="68" spans="3:27" ht="15.75" thickBot="1" x14ac:dyDescent="0.3">
      <c r="C68" s="5" t="s">
        <v>70</v>
      </c>
      <c r="D68" s="52">
        <f>F68*0.3048</f>
        <v>0.15240000000000001</v>
      </c>
      <c r="E68" s="59" t="s">
        <v>74</v>
      </c>
      <c r="F68" s="63">
        <v>0.5</v>
      </c>
      <c r="G68" s="64" t="s">
        <v>71</v>
      </c>
    </row>
    <row r="69" spans="3:27" x14ac:dyDescent="0.25">
      <c r="C69" s="5" t="s">
        <v>72</v>
      </c>
      <c r="D69" s="52">
        <v>5</v>
      </c>
      <c r="E69" s="59" t="s">
        <v>74</v>
      </c>
    </row>
    <row r="70" spans="3:27" x14ac:dyDescent="0.25">
      <c r="C70" s="5" t="s">
        <v>23</v>
      </c>
      <c r="D70" s="52">
        <v>2</v>
      </c>
      <c r="E70" s="59" t="s">
        <v>74</v>
      </c>
    </row>
    <row r="71" spans="3:27" x14ac:dyDescent="0.25">
      <c r="C71" s="5" t="s">
        <v>24</v>
      </c>
      <c r="D71">
        <v>0</v>
      </c>
      <c r="E71" s="59" t="s">
        <v>78</v>
      </c>
    </row>
    <row r="72" spans="3:27" x14ac:dyDescent="0.25">
      <c r="C72" s="5" t="s">
        <v>17</v>
      </c>
      <c r="D72">
        <f>D70/D69</f>
        <v>0.4</v>
      </c>
      <c r="E72" s="59"/>
    </row>
    <row r="73" spans="3:27" x14ac:dyDescent="0.25">
      <c r="C73" s="5" t="s">
        <v>77</v>
      </c>
      <c r="D73">
        <f>D70*COS(RADIANS(D71))</f>
        <v>2</v>
      </c>
      <c r="E73" s="61" t="s">
        <v>81</v>
      </c>
    </row>
    <row r="74" spans="3:27" x14ac:dyDescent="0.25">
      <c r="C74" s="5" t="s">
        <v>76</v>
      </c>
      <c r="D74">
        <f>D69-D73</f>
        <v>3</v>
      </c>
      <c r="E74" s="59" t="s">
        <v>74</v>
      </c>
    </row>
    <row r="75" spans="3:27" x14ac:dyDescent="0.25">
      <c r="C75" s="5" t="s">
        <v>75</v>
      </c>
      <c r="D75">
        <f>D74-2*D68</f>
        <v>2.6951999999999998</v>
      </c>
      <c r="E75" s="59" t="s">
        <v>74</v>
      </c>
    </row>
    <row r="76" spans="3:27" ht="15.75" thickBot="1" x14ac:dyDescent="0.3">
      <c r="C76" s="53" t="s">
        <v>79</v>
      </c>
      <c r="D76" s="54">
        <f>D75*100/D69</f>
        <v>53.903999999999996</v>
      </c>
      <c r="E76" s="60" t="s">
        <v>80</v>
      </c>
    </row>
    <row r="77" spans="3:27" x14ac:dyDescent="0.25">
      <c r="C77" s="5" t="s">
        <v>93</v>
      </c>
    </row>
    <row r="78" spans="3:27" x14ac:dyDescent="0.25">
      <c r="C78" s="5" t="s">
        <v>94</v>
      </c>
    </row>
    <row r="79" spans="3:27" ht="15.75" thickBot="1" x14ac:dyDescent="0.3"/>
    <row r="80" spans="3:27" ht="18.75" x14ac:dyDescent="0.3">
      <c r="C80" s="95" t="s">
        <v>82</v>
      </c>
      <c r="D80" s="96"/>
      <c r="E80" s="97"/>
    </row>
    <row r="81" spans="3:10" ht="18" thickBot="1" x14ac:dyDescent="0.3">
      <c r="C81" s="9" t="s">
        <v>84</v>
      </c>
      <c r="D81" s="58" t="s">
        <v>85</v>
      </c>
      <c r="E81" s="66" t="s">
        <v>88</v>
      </c>
    </row>
    <row r="83" spans="3:10" x14ac:dyDescent="0.25">
      <c r="C83" s="7" t="s">
        <v>89</v>
      </c>
    </row>
    <row r="84" spans="3:10" x14ac:dyDescent="0.25">
      <c r="C84" t="s">
        <v>86</v>
      </c>
    </row>
    <row r="85" spans="3:10" x14ac:dyDescent="0.25">
      <c r="C85" t="s">
        <v>87</v>
      </c>
      <c r="E85" t="s">
        <v>83</v>
      </c>
    </row>
    <row r="87" spans="3:10" ht="15.75" thickBot="1" x14ac:dyDescent="0.3"/>
    <row r="88" spans="3:10" ht="19.5" thickBot="1" x14ac:dyDescent="0.35">
      <c r="C88" s="95"/>
      <c r="D88" s="96"/>
      <c r="E88" s="97"/>
    </row>
    <row r="89" spans="3:10" x14ac:dyDescent="0.25">
      <c r="C89" s="2"/>
      <c r="D89" s="3"/>
      <c r="E89" s="4"/>
    </row>
    <row r="90" spans="3:10" ht="15.75" thickBot="1" x14ac:dyDescent="0.3">
      <c r="C90" s="9"/>
      <c r="D90" s="58"/>
      <c r="E90" s="11"/>
    </row>
    <row r="94" spans="3:10" ht="15.75" thickBot="1" x14ac:dyDescent="0.3"/>
    <row r="95" spans="3:10" ht="19.5" thickBot="1" x14ac:dyDescent="0.35">
      <c r="C95" s="95" t="s">
        <v>97</v>
      </c>
      <c r="D95" s="96"/>
      <c r="E95" s="97"/>
    </row>
    <row r="96" spans="3:10" ht="15.75" x14ac:dyDescent="0.25">
      <c r="C96" s="69" t="s">
        <v>99</v>
      </c>
      <c r="D96" s="70"/>
      <c r="E96" s="70"/>
      <c r="F96" s="70"/>
      <c r="G96" s="70"/>
      <c r="H96" s="71"/>
      <c r="I96" s="72"/>
      <c r="J96" s="68"/>
    </row>
    <row r="97" spans="3:10" ht="15.75" x14ac:dyDescent="0.25">
      <c r="C97" s="73" t="s">
        <v>100</v>
      </c>
      <c r="D97" s="74"/>
      <c r="E97" s="74"/>
      <c r="F97" s="74"/>
      <c r="G97" s="74"/>
      <c r="H97" s="74"/>
      <c r="I97" s="75"/>
      <c r="J97" s="68"/>
    </row>
    <row r="98" spans="3:10" ht="15.75" x14ac:dyDescent="0.25">
      <c r="C98" s="76" t="s">
        <v>101</v>
      </c>
      <c r="D98" s="68" t="s">
        <v>102</v>
      </c>
      <c r="E98" s="68" t="s">
        <v>103</v>
      </c>
      <c r="F98" s="68" t="s">
        <v>104</v>
      </c>
      <c r="G98" s="68" t="s">
        <v>17</v>
      </c>
      <c r="H98" s="68" t="s">
        <v>105</v>
      </c>
      <c r="I98" s="77" t="s">
        <v>106</v>
      </c>
      <c r="J98" s="68"/>
    </row>
    <row r="99" spans="3:10" ht="15.75" x14ac:dyDescent="0.25">
      <c r="C99" s="76">
        <v>1</v>
      </c>
      <c r="D99" s="68">
        <v>80.066000000000003</v>
      </c>
      <c r="E99" s="68">
        <v>2</v>
      </c>
      <c r="F99" s="68">
        <v>5</v>
      </c>
      <c r="G99" s="68">
        <v>0.4</v>
      </c>
      <c r="H99" s="68">
        <v>0.104</v>
      </c>
      <c r="I99" s="77">
        <v>0.26100000000000001</v>
      </c>
      <c r="J99" s="68"/>
    </row>
    <row r="100" spans="3:10" ht="15.75" x14ac:dyDescent="0.25">
      <c r="C100" s="76">
        <v>2</v>
      </c>
      <c r="D100" s="68">
        <v>80.066000000000003</v>
      </c>
      <c r="E100" s="68">
        <v>2</v>
      </c>
      <c r="F100" s="68">
        <v>5</v>
      </c>
      <c r="G100" s="68">
        <v>0.4</v>
      </c>
      <c r="H100" s="68">
        <v>0.104</v>
      </c>
      <c r="I100" s="77">
        <v>0.26100000000000001</v>
      </c>
      <c r="J100" s="68"/>
    </row>
    <row r="101" spans="3:10" ht="15.75" x14ac:dyDescent="0.25">
      <c r="C101" s="76">
        <v>3</v>
      </c>
      <c r="D101" s="68">
        <v>80.066000000000003</v>
      </c>
      <c r="E101" s="68">
        <v>2</v>
      </c>
      <c r="F101" s="68">
        <v>5</v>
      </c>
      <c r="G101" s="68">
        <v>0.2</v>
      </c>
      <c r="H101" s="68">
        <v>0.104</v>
      </c>
      <c r="I101" s="77">
        <v>0.52200000000000002</v>
      </c>
      <c r="J101" s="68" t="s">
        <v>107</v>
      </c>
    </row>
    <row r="102" spans="3:10" ht="15.75" x14ac:dyDescent="0.25">
      <c r="C102" s="76">
        <v>4</v>
      </c>
      <c r="D102" s="68">
        <v>80.066000000000003</v>
      </c>
      <c r="E102" s="68">
        <v>2</v>
      </c>
      <c r="F102" s="68">
        <v>8</v>
      </c>
      <c r="G102" s="68">
        <v>0.25</v>
      </c>
      <c r="H102" s="68">
        <v>0.104</v>
      </c>
      <c r="I102" s="77">
        <v>0.41699999999999998</v>
      </c>
      <c r="J102" s="68"/>
    </row>
    <row r="103" spans="3:10" ht="15.75" x14ac:dyDescent="0.25">
      <c r="C103" s="76">
        <v>5</v>
      </c>
      <c r="D103" s="68">
        <v>80.066000000000003</v>
      </c>
      <c r="E103" s="68">
        <v>2</v>
      </c>
      <c r="F103" s="68">
        <v>11</v>
      </c>
      <c r="G103" s="68">
        <v>0.18181818199999999</v>
      </c>
      <c r="H103" s="68">
        <v>0.104</v>
      </c>
      <c r="I103" s="77">
        <v>0.57899999999999996</v>
      </c>
      <c r="J103" s="68"/>
    </row>
    <row r="104" spans="3:10" ht="15.75" x14ac:dyDescent="0.25">
      <c r="C104" s="78">
        <v>6</v>
      </c>
      <c r="D104" s="74">
        <v>80.066000000000003</v>
      </c>
      <c r="E104" s="74">
        <v>2</v>
      </c>
      <c r="F104" s="74" t="s">
        <v>111</v>
      </c>
      <c r="G104" s="74" t="s">
        <v>110</v>
      </c>
      <c r="H104" s="74">
        <v>0.104</v>
      </c>
      <c r="I104" s="79" t="s">
        <v>108</v>
      </c>
      <c r="J104" s="68"/>
    </row>
    <row r="105" spans="3:10" ht="15.75" x14ac:dyDescent="0.25">
      <c r="C105" s="78">
        <v>7</v>
      </c>
      <c r="D105" s="74">
        <v>80.066000000000003</v>
      </c>
      <c r="E105" s="74">
        <v>2</v>
      </c>
      <c r="F105" s="74" t="s">
        <v>111</v>
      </c>
      <c r="G105" s="74" t="s">
        <v>110</v>
      </c>
      <c r="H105" s="74">
        <v>0.104</v>
      </c>
      <c r="I105" s="79" t="s">
        <v>108</v>
      </c>
      <c r="J105" s="68"/>
    </row>
    <row r="106" spans="3:10" ht="15.75" x14ac:dyDescent="0.25">
      <c r="C106" s="78">
        <v>8</v>
      </c>
      <c r="D106" s="74">
        <v>80.066000000000003</v>
      </c>
      <c r="E106" s="74">
        <v>2</v>
      </c>
      <c r="F106" s="74" t="s">
        <v>111</v>
      </c>
      <c r="G106" s="74" t="s">
        <v>110</v>
      </c>
      <c r="H106" s="74">
        <v>0.104</v>
      </c>
      <c r="I106" s="79" t="s">
        <v>108</v>
      </c>
      <c r="J106" s="68"/>
    </row>
    <row r="107" spans="3:10" ht="15.75" x14ac:dyDescent="0.25">
      <c r="C107" s="78">
        <v>9</v>
      </c>
      <c r="D107" s="74">
        <v>80.066000000000003</v>
      </c>
      <c r="E107" s="74">
        <v>2</v>
      </c>
      <c r="F107" s="74" t="s">
        <v>111</v>
      </c>
      <c r="G107" s="74" t="s">
        <v>110</v>
      </c>
      <c r="H107" s="74">
        <v>0.104</v>
      </c>
      <c r="I107" s="79" t="s">
        <v>108</v>
      </c>
      <c r="J107" s="68"/>
    </row>
    <row r="108" spans="3:10" ht="16.5" thickBot="1" x14ac:dyDescent="0.3">
      <c r="C108" s="80">
        <v>10</v>
      </c>
      <c r="D108" s="81">
        <v>80.066000000000003</v>
      </c>
      <c r="E108" s="81">
        <v>2</v>
      </c>
      <c r="F108" s="81">
        <v>8.6</v>
      </c>
      <c r="G108" s="81"/>
      <c r="H108" s="81">
        <v>0.104</v>
      </c>
      <c r="I108" s="82">
        <v>0.45300000000000001</v>
      </c>
      <c r="J108" s="68" t="s">
        <v>109</v>
      </c>
    </row>
  </sheetData>
  <mergeCells count="32">
    <mergeCell ref="C95:E95"/>
    <mergeCell ref="F67:G67"/>
    <mergeCell ref="C88:E88"/>
    <mergeCell ref="G31:I31"/>
    <mergeCell ref="G32:I32"/>
    <mergeCell ref="C80:E80"/>
    <mergeCell ref="D61:E61"/>
    <mergeCell ref="D55:E55"/>
    <mergeCell ref="D56:E56"/>
    <mergeCell ref="D57:E57"/>
    <mergeCell ref="F37:I37"/>
    <mergeCell ref="D62:E62"/>
    <mergeCell ref="F49:I49"/>
    <mergeCell ref="T2:U2"/>
    <mergeCell ref="G27:I27"/>
    <mergeCell ref="G28:I28"/>
    <mergeCell ref="G29:I29"/>
    <mergeCell ref="G30:I30"/>
    <mergeCell ref="J37:Y37"/>
    <mergeCell ref="J49:S49"/>
    <mergeCell ref="C39:C43"/>
    <mergeCell ref="C49:C62"/>
    <mergeCell ref="C37:C38"/>
    <mergeCell ref="D50:E50"/>
    <mergeCell ref="D49:E49"/>
    <mergeCell ref="D51:E51"/>
    <mergeCell ref="D52:E52"/>
    <mergeCell ref="D53:E53"/>
    <mergeCell ref="D54:E54"/>
    <mergeCell ref="D58:E58"/>
    <mergeCell ref="D59:E59"/>
    <mergeCell ref="D60:E60"/>
  </mergeCells>
  <pageMargins left="0.7" right="0.7" top="0.75" bottom="0.75" header="0.3" footer="0.3"/>
  <pageSetup orientation="portrait" horizontalDpi="360" verticalDpi="360" r:id="rId1"/>
  <drawing r:id="rId2"/>
  <legacyDrawing r:id="rId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Ford, Tobin</cp:lastModifiedBy>
  <dcterms:created xsi:type="dcterms:W3CDTF">2025-03-25T18:41:41Z</dcterms:created>
  <dcterms:modified xsi:type="dcterms:W3CDTF">2025-09-11T15:03:44Z</dcterms:modified>
</cp:coreProperties>
</file>