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975" windowWidth="19395" windowHeight="8415" tabRatio="865" firstSheet="1" activeTab="4"/>
  </bookViews>
  <sheets>
    <sheet name="Mining_2012Census_IPF_input_cal" sheetId="1" r:id="rId1"/>
    <sheet name="National_3D" sheetId="9" r:id="rId2"/>
    <sheet name="ECN_2012_US_21SG1_with_ann" sheetId="3" r:id="rId3"/>
    <sheet name="Mining_input_thousdollars" sheetId="2" r:id="rId4"/>
    <sheet name="Mining_6D_US_MMBtu" sheetId="6" r:id="rId5"/>
    <sheet name="Mining_intensities_MMBtu" sheetId="8" r:id="rId6"/>
    <sheet name="Mining_growth" sheetId="13" r:id="rId7"/>
    <sheet name="Energy_prices" sheetId="5" r:id="rId8"/>
    <sheet name="Energy_prices_calc" sheetId="4" r:id="rId9"/>
    <sheet name="State_2D" sheetId="7" r:id="rId10"/>
    <sheet name="State_6D_counts" sheetId="11" r:id="rId11"/>
    <sheet name="IPF_seed" sheetId="12" r:id="rId12"/>
  </sheets>
  <definedNames>
    <definedName name="_xlnm._FilterDatabase" localSheetId="0" hidden="1">Mining_2012Census_IPF_input_cal!$A$2:$L$554</definedName>
  </definedNames>
  <calcPr calcId="145621"/>
  <fileRecoveryPr repairLoad="1"/>
</workbook>
</file>

<file path=xl/calcChain.xml><?xml version="1.0" encoding="utf-8"?>
<calcChain xmlns="http://schemas.openxmlformats.org/spreadsheetml/2006/main">
  <c r="K30" i="6" l="1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7" i="6"/>
  <c r="K9" i="6"/>
  <c r="K8" i="6"/>
  <c r="K4" i="6"/>
  <c r="K3" i="6"/>
  <c r="K6" i="6"/>
  <c r="K5" i="6"/>
  <c r="K2" i="6"/>
  <c r="H30" i="6"/>
  <c r="G30" i="6"/>
  <c r="F30" i="6"/>
  <c r="E30" i="6"/>
  <c r="D30" i="6"/>
  <c r="C30" i="6"/>
  <c r="B30" i="6"/>
  <c r="H29" i="6"/>
  <c r="G29" i="6"/>
  <c r="F29" i="6"/>
  <c r="E29" i="6"/>
  <c r="D29" i="6"/>
  <c r="C29" i="6"/>
  <c r="B29" i="6"/>
  <c r="H28" i="6"/>
  <c r="G28" i="6"/>
  <c r="F28" i="6"/>
  <c r="E28" i="6"/>
  <c r="D28" i="6"/>
  <c r="C28" i="6"/>
  <c r="B28" i="6"/>
  <c r="H27" i="6"/>
  <c r="G27" i="6"/>
  <c r="F27" i="6"/>
  <c r="E27" i="6"/>
  <c r="D27" i="6"/>
  <c r="C27" i="6"/>
  <c r="B27" i="6"/>
  <c r="H26" i="6"/>
  <c r="G26" i="6"/>
  <c r="F26" i="6"/>
  <c r="E26" i="6"/>
  <c r="D26" i="6"/>
  <c r="C26" i="6"/>
  <c r="B26" i="6"/>
  <c r="H25" i="6"/>
  <c r="G25" i="6"/>
  <c r="F25" i="6"/>
  <c r="E25" i="6"/>
  <c r="D25" i="6"/>
  <c r="C25" i="6"/>
  <c r="B25" i="6"/>
  <c r="H24" i="6"/>
  <c r="G24" i="6"/>
  <c r="F24" i="6"/>
  <c r="E24" i="6"/>
  <c r="D24" i="6"/>
  <c r="C24" i="6"/>
  <c r="B24" i="6"/>
  <c r="H23" i="6"/>
  <c r="G23" i="6"/>
  <c r="F23" i="6"/>
  <c r="E23" i="6"/>
  <c r="D23" i="6"/>
  <c r="C23" i="6"/>
  <c r="B23" i="6"/>
  <c r="H22" i="6"/>
  <c r="G22" i="6"/>
  <c r="F22" i="6"/>
  <c r="E22" i="6"/>
  <c r="D22" i="6"/>
  <c r="C22" i="6"/>
  <c r="B22" i="6"/>
  <c r="H21" i="6"/>
  <c r="G21" i="6"/>
  <c r="F21" i="6"/>
  <c r="E21" i="6"/>
  <c r="D21" i="6"/>
  <c r="C21" i="6"/>
  <c r="B21" i="6"/>
  <c r="H20" i="6"/>
  <c r="G20" i="6"/>
  <c r="F20" i="6"/>
  <c r="E20" i="6"/>
  <c r="D20" i="6"/>
  <c r="C20" i="6"/>
  <c r="B20" i="6"/>
  <c r="H19" i="6"/>
  <c r="G19" i="6"/>
  <c r="F19" i="6"/>
  <c r="E19" i="6"/>
  <c r="D19" i="6"/>
  <c r="C19" i="6"/>
  <c r="B19" i="6"/>
  <c r="H18" i="6"/>
  <c r="G18" i="6"/>
  <c r="F18" i="6"/>
  <c r="E18" i="6"/>
  <c r="D18" i="6"/>
  <c r="C18" i="6"/>
  <c r="B18" i="6"/>
  <c r="H17" i="6"/>
  <c r="G17" i="6"/>
  <c r="F17" i="6"/>
  <c r="E17" i="6"/>
  <c r="D17" i="6"/>
  <c r="C17" i="6"/>
  <c r="B17" i="6"/>
  <c r="H16" i="6"/>
  <c r="G16" i="6"/>
  <c r="F16" i="6"/>
  <c r="E16" i="6"/>
  <c r="D16" i="6"/>
  <c r="C16" i="6"/>
  <c r="B16" i="6"/>
  <c r="H15" i="6"/>
  <c r="G15" i="6"/>
  <c r="F15" i="6"/>
  <c r="E15" i="6"/>
  <c r="D15" i="6"/>
  <c r="C15" i="6"/>
  <c r="B15" i="6"/>
  <c r="H14" i="6"/>
  <c r="G14" i="6"/>
  <c r="F14" i="6"/>
  <c r="E14" i="6"/>
  <c r="D14" i="6"/>
  <c r="C14" i="6"/>
  <c r="B14" i="6"/>
  <c r="H13" i="6"/>
  <c r="G13" i="6"/>
  <c r="F13" i="6"/>
  <c r="E13" i="6"/>
  <c r="D13" i="6"/>
  <c r="C13" i="6"/>
  <c r="B13" i="6"/>
  <c r="H12" i="6"/>
  <c r="G12" i="6"/>
  <c r="F12" i="6"/>
  <c r="E12" i="6"/>
  <c r="D12" i="6"/>
  <c r="C12" i="6"/>
  <c r="B12" i="6"/>
  <c r="H11" i="6"/>
  <c r="G11" i="6"/>
  <c r="F11" i="6"/>
  <c r="E11" i="6"/>
  <c r="D11" i="6"/>
  <c r="C11" i="6"/>
  <c r="B11" i="6"/>
  <c r="H10" i="6"/>
  <c r="G10" i="6"/>
  <c r="F10" i="6"/>
  <c r="E10" i="6"/>
  <c r="D10" i="6"/>
  <c r="C10" i="6"/>
  <c r="B10" i="6"/>
  <c r="H9" i="6"/>
  <c r="G9" i="6"/>
  <c r="F9" i="6"/>
  <c r="E9" i="6"/>
  <c r="D9" i="6"/>
  <c r="C9" i="6"/>
  <c r="B9" i="6"/>
  <c r="H8" i="6"/>
  <c r="G8" i="6"/>
  <c r="F8" i="6"/>
  <c r="E8" i="6"/>
  <c r="D8" i="6"/>
  <c r="C8" i="6"/>
  <c r="B8" i="6"/>
  <c r="H7" i="6"/>
  <c r="G7" i="6"/>
  <c r="F7" i="6"/>
  <c r="E7" i="6"/>
  <c r="D7" i="6"/>
  <c r="C7" i="6"/>
  <c r="B7" i="6"/>
  <c r="H6" i="6"/>
  <c r="G6" i="6"/>
  <c r="F6" i="6"/>
  <c r="E6" i="6"/>
  <c r="D6" i="6"/>
  <c r="C6" i="6"/>
  <c r="B6" i="6"/>
  <c r="H5" i="6"/>
  <c r="G5" i="6"/>
  <c r="F5" i="6"/>
  <c r="E5" i="6"/>
  <c r="D5" i="6"/>
  <c r="C5" i="6"/>
  <c r="B5" i="6"/>
  <c r="H4" i="6"/>
  <c r="G4" i="6"/>
  <c r="F4" i="6"/>
  <c r="E4" i="6"/>
  <c r="D4" i="6"/>
  <c r="C4" i="6"/>
  <c r="B4" i="6"/>
  <c r="H3" i="6"/>
  <c r="G3" i="6"/>
  <c r="F3" i="6"/>
  <c r="E3" i="6"/>
  <c r="D3" i="6"/>
  <c r="C3" i="6"/>
  <c r="B3" i="6"/>
  <c r="H2" i="6"/>
  <c r="G2" i="6"/>
  <c r="F2" i="6"/>
  <c r="E2" i="6"/>
  <c r="D2" i="6"/>
  <c r="C2" i="6"/>
  <c r="B2" i="6"/>
  <c r="Y52" i="7" l="1"/>
  <c r="Y51" i="7"/>
  <c r="Y50" i="7"/>
  <c r="Y49" i="7"/>
  <c r="Y48" i="7"/>
  <c r="Y47" i="7"/>
  <c r="Y46" i="7"/>
  <c r="Y45" i="7"/>
  <c r="Y44" i="7"/>
  <c r="Y43" i="7"/>
  <c r="Y42" i="7"/>
  <c r="Y41" i="7"/>
  <c r="Y40" i="7"/>
  <c r="Y39" i="7"/>
  <c r="Y38" i="7"/>
  <c r="Y37" i="7"/>
  <c r="Y36" i="7"/>
  <c r="Y35" i="7"/>
  <c r="Y34" i="7"/>
  <c r="Y33" i="7"/>
  <c r="Y32" i="7"/>
  <c r="Y31" i="7"/>
  <c r="R31" i="7"/>
  <c r="Y30" i="7"/>
  <c r="Y29" i="7"/>
  <c r="Y28" i="7"/>
  <c r="Y27" i="7"/>
  <c r="Y26" i="7"/>
  <c r="Y25" i="7"/>
  <c r="Y24" i="7"/>
  <c r="Y23" i="7"/>
  <c r="R23" i="7"/>
  <c r="Y22" i="7"/>
  <c r="Y21" i="7"/>
  <c r="R21" i="7"/>
  <c r="Y20" i="7"/>
  <c r="Y19" i="7"/>
  <c r="Y18" i="7"/>
  <c r="Y17" i="7"/>
  <c r="Y16" i="7"/>
  <c r="Y15" i="7"/>
  <c r="Y14" i="7"/>
  <c r="Y13" i="7"/>
  <c r="R13" i="7"/>
  <c r="Z12" i="7"/>
  <c r="Y12" i="7"/>
  <c r="Z11" i="7"/>
  <c r="Y11" i="7"/>
  <c r="Y10" i="7"/>
  <c r="R10" i="7"/>
  <c r="Y9" i="7"/>
  <c r="R9" i="7"/>
  <c r="Z8" i="7"/>
  <c r="Y8" i="7"/>
  <c r="Z7" i="7"/>
  <c r="Y7" i="7"/>
  <c r="Z6" i="7"/>
  <c r="Y6" i="7"/>
  <c r="Z5" i="7"/>
  <c r="Y5" i="7"/>
  <c r="Y4" i="7"/>
  <c r="Z3" i="7"/>
  <c r="Y3" i="7"/>
  <c r="B7" i="4"/>
  <c r="B6" i="4"/>
  <c r="B5" i="4"/>
  <c r="B4" i="4"/>
  <c r="B3" i="4"/>
  <c r="B8" i="5"/>
  <c r="B7" i="5"/>
  <c r="B6" i="5"/>
  <c r="B5" i="5"/>
  <c r="B4" i="5"/>
  <c r="B3" i="5"/>
  <c r="B2" i="5"/>
  <c r="D30" i="13"/>
  <c r="C30" i="13"/>
  <c r="D29" i="13"/>
  <c r="C29" i="13"/>
  <c r="D28" i="13"/>
  <c r="C28" i="13"/>
  <c r="D27" i="13"/>
  <c r="C27" i="13"/>
  <c r="D13" i="13"/>
  <c r="C13" i="13"/>
  <c r="D10" i="13"/>
  <c r="C10" i="13"/>
  <c r="D2" i="13"/>
  <c r="I30" i="8"/>
  <c r="H30" i="8"/>
  <c r="G30" i="8"/>
  <c r="F30" i="8"/>
  <c r="E30" i="8"/>
  <c r="D30" i="8"/>
  <c r="C30" i="8"/>
  <c r="B30" i="8"/>
  <c r="I29" i="8"/>
  <c r="H29" i="8"/>
  <c r="G29" i="8"/>
  <c r="F29" i="8"/>
  <c r="E29" i="8"/>
  <c r="D29" i="8"/>
  <c r="C29" i="8"/>
  <c r="B29" i="8"/>
  <c r="I28" i="8"/>
  <c r="H28" i="8"/>
  <c r="G28" i="8"/>
  <c r="F28" i="8"/>
  <c r="E28" i="8"/>
  <c r="D28" i="8"/>
  <c r="C28" i="8"/>
  <c r="B28" i="8"/>
  <c r="I27" i="8"/>
  <c r="H27" i="8"/>
  <c r="G27" i="8"/>
  <c r="F27" i="8"/>
  <c r="E27" i="8"/>
  <c r="D27" i="8"/>
  <c r="C27" i="8"/>
  <c r="B27" i="8"/>
  <c r="I26" i="8"/>
  <c r="H26" i="8"/>
  <c r="G26" i="8"/>
  <c r="F26" i="8"/>
  <c r="E26" i="8"/>
  <c r="D26" i="8"/>
  <c r="C26" i="8"/>
  <c r="B26" i="8"/>
  <c r="I25" i="8"/>
  <c r="H25" i="8"/>
  <c r="G25" i="8"/>
  <c r="F25" i="8"/>
  <c r="E25" i="8"/>
  <c r="D25" i="8"/>
  <c r="C25" i="8"/>
  <c r="B25" i="8"/>
  <c r="I24" i="8"/>
  <c r="H24" i="8"/>
  <c r="G24" i="8"/>
  <c r="F24" i="8"/>
  <c r="E24" i="8"/>
  <c r="D24" i="8"/>
  <c r="C24" i="8"/>
  <c r="B24" i="8"/>
  <c r="I23" i="8"/>
  <c r="H23" i="8"/>
  <c r="G23" i="8"/>
  <c r="F23" i="8"/>
  <c r="E23" i="8"/>
  <c r="D23" i="8"/>
  <c r="C23" i="8"/>
  <c r="B23" i="8"/>
  <c r="I22" i="8"/>
  <c r="H22" i="8"/>
  <c r="G22" i="8"/>
  <c r="F22" i="8"/>
  <c r="E22" i="8"/>
  <c r="D22" i="8"/>
  <c r="C22" i="8"/>
  <c r="B22" i="8"/>
  <c r="I21" i="8"/>
  <c r="H21" i="8"/>
  <c r="G21" i="8"/>
  <c r="F21" i="8"/>
  <c r="E21" i="8"/>
  <c r="D21" i="8"/>
  <c r="C21" i="8"/>
  <c r="B21" i="8"/>
  <c r="I20" i="8"/>
  <c r="H20" i="8"/>
  <c r="G20" i="8"/>
  <c r="F20" i="8"/>
  <c r="E20" i="8"/>
  <c r="D20" i="8"/>
  <c r="C20" i="8"/>
  <c r="B20" i="8"/>
  <c r="I19" i="8"/>
  <c r="H19" i="8"/>
  <c r="G19" i="8"/>
  <c r="F19" i="8"/>
  <c r="E19" i="8"/>
  <c r="D19" i="8"/>
  <c r="C19" i="8"/>
  <c r="B19" i="8"/>
  <c r="I18" i="8"/>
  <c r="H18" i="8"/>
  <c r="G18" i="8"/>
  <c r="F18" i="8"/>
  <c r="E18" i="8"/>
  <c r="D18" i="8"/>
  <c r="C18" i="8"/>
  <c r="B18" i="8"/>
  <c r="I17" i="8"/>
  <c r="H17" i="8"/>
  <c r="G17" i="8"/>
  <c r="F17" i="8"/>
  <c r="E17" i="8"/>
  <c r="D17" i="8"/>
  <c r="C17" i="8"/>
  <c r="B17" i="8"/>
  <c r="I16" i="8"/>
  <c r="H16" i="8"/>
  <c r="G16" i="8"/>
  <c r="F16" i="8"/>
  <c r="E16" i="8"/>
  <c r="D16" i="8"/>
  <c r="C16" i="8"/>
  <c r="B16" i="8"/>
  <c r="I15" i="8"/>
  <c r="H15" i="8"/>
  <c r="G15" i="8"/>
  <c r="F15" i="8"/>
  <c r="E15" i="8"/>
  <c r="D15" i="8"/>
  <c r="C15" i="8"/>
  <c r="B15" i="8"/>
  <c r="I14" i="8"/>
  <c r="H14" i="8"/>
  <c r="G14" i="8"/>
  <c r="F14" i="8"/>
  <c r="E14" i="8"/>
  <c r="D14" i="8"/>
  <c r="C14" i="8"/>
  <c r="B14" i="8"/>
  <c r="I13" i="8"/>
  <c r="H13" i="8"/>
  <c r="G13" i="8"/>
  <c r="F13" i="8"/>
  <c r="E13" i="8"/>
  <c r="D13" i="8"/>
  <c r="C13" i="8"/>
  <c r="B13" i="8"/>
  <c r="I12" i="8"/>
  <c r="H12" i="8"/>
  <c r="G12" i="8"/>
  <c r="F12" i="8"/>
  <c r="E12" i="8"/>
  <c r="D12" i="8"/>
  <c r="C12" i="8"/>
  <c r="B12" i="8"/>
  <c r="I11" i="8"/>
  <c r="H11" i="8"/>
  <c r="G11" i="8"/>
  <c r="F11" i="8"/>
  <c r="E11" i="8"/>
  <c r="D11" i="8"/>
  <c r="C11" i="8"/>
  <c r="B11" i="8"/>
  <c r="I10" i="8"/>
  <c r="H10" i="8"/>
  <c r="G10" i="8"/>
  <c r="F10" i="8"/>
  <c r="E10" i="8"/>
  <c r="D10" i="8"/>
  <c r="C10" i="8"/>
  <c r="B10" i="8"/>
  <c r="I9" i="8"/>
  <c r="H9" i="8"/>
  <c r="G9" i="8"/>
  <c r="F9" i="8"/>
  <c r="E9" i="8"/>
  <c r="D9" i="8"/>
  <c r="C9" i="8"/>
  <c r="B9" i="8"/>
  <c r="I8" i="8"/>
  <c r="H8" i="8"/>
  <c r="G8" i="8"/>
  <c r="F8" i="8"/>
  <c r="E8" i="8"/>
  <c r="D8" i="8"/>
  <c r="C8" i="8"/>
  <c r="B8" i="8"/>
  <c r="I7" i="8"/>
  <c r="H7" i="8"/>
  <c r="G7" i="8"/>
  <c r="F7" i="8"/>
  <c r="E7" i="8"/>
  <c r="D7" i="8"/>
  <c r="C7" i="8"/>
  <c r="B7" i="8"/>
  <c r="I6" i="8"/>
  <c r="H6" i="8"/>
  <c r="G6" i="8"/>
  <c r="F6" i="8"/>
  <c r="E6" i="8"/>
  <c r="D6" i="8"/>
  <c r="C6" i="8"/>
  <c r="B6" i="8"/>
  <c r="I5" i="8"/>
  <c r="H5" i="8"/>
  <c r="G5" i="8"/>
  <c r="F5" i="8"/>
  <c r="E5" i="8"/>
  <c r="D5" i="8"/>
  <c r="C5" i="8"/>
  <c r="B5" i="8"/>
  <c r="I4" i="8"/>
  <c r="H4" i="8"/>
  <c r="G4" i="8"/>
  <c r="F4" i="8"/>
  <c r="E4" i="8"/>
  <c r="D4" i="8"/>
  <c r="C4" i="8"/>
  <c r="B4" i="8"/>
  <c r="I3" i="8"/>
  <c r="H3" i="8"/>
  <c r="G3" i="8"/>
  <c r="F3" i="8"/>
  <c r="E3" i="8"/>
  <c r="D3" i="8"/>
  <c r="C3" i="8"/>
  <c r="B3" i="8"/>
  <c r="I2" i="8"/>
  <c r="H2" i="8"/>
  <c r="G2" i="8"/>
  <c r="F2" i="8"/>
  <c r="E2" i="8"/>
  <c r="D2" i="8"/>
  <c r="C2" i="8"/>
  <c r="B2" i="8"/>
  <c r="L30" i="6"/>
  <c r="J30" i="6"/>
  <c r="L29" i="6"/>
  <c r="J29" i="6"/>
  <c r="L28" i="6"/>
  <c r="J28" i="6"/>
  <c r="L27" i="6"/>
  <c r="J27" i="6"/>
  <c r="L26" i="6"/>
  <c r="J26" i="6"/>
  <c r="L25" i="6"/>
  <c r="J25" i="6"/>
  <c r="L24" i="6"/>
  <c r="J24" i="6"/>
  <c r="L23" i="6"/>
  <c r="J23" i="6"/>
  <c r="L22" i="6"/>
  <c r="J22" i="6"/>
  <c r="L21" i="6"/>
  <c r="J21" i="6"/>
  <c r="L20" i="6"/>
  <c r="J20" i="6"/>
  <c r="L19" i="6"/>
  <c r="J19" i="6"/>
  <c r="L18" i="6"/>
  <c r="J18" i="6"/>
  <c r="L17" i="6"/>
  <c r="J17" i="6"/>
  <c r="L16" i="6"/>
  <c r="J16" i="6"/>
  <c r="L15" i="6"/>
  <c r="J15" i="6"/>
  <c r="L14" i="6"/>
  <c r="J14" i="6"/>
  <c r="L13" i="6"/>
  <c r="J13" i="6"/>
  <c r="L12" i="6"/>
  <c r="J12" i="6"/>
  <c r="L11" i="6"/>
  <c r="J11" i="6"/>
  <c r="L10" i="6"/>
  <c r="J10" i="6"/>
  <c r="L9" i="6"/>
  <c r="J9" i="6"/>
  <c r="L8" i="6"/>
  <c r="J8" i="6"/>
  <c r="L7" i="6"/>
  <c r="J7" i="6"/>
  <c r="L6" i="6"/>
  <c r="J6" i="6"/>
  <c r="L5" i="6"/>
  <c r="J5" i="6"/>
  <c r="L4" i="6"/>
  <c r="J4" i="6"/>
  <c r="L3" i="6"/>
  <c r="J3" i="6"/>
  <c r="L2" i="6"/>
  <c r="J2" i="6"/>
  <c r="N30" i="2"/>
  <c r="M30" i="2"/>
  <c r="I30" i="2"/>
  <c r="N29" i="2"/>
  <c r="M29" i="2"/>
  <c r="I29" i="2"/>
  <c r="N28" i="2"/>
  <c r="M28" i="2"/>
  <c r="I28" i="2"/>
  <c r="N27" i="2"/>
  <c r="M27" i="2"/>
  <c r="I27" i="2"/>
  <c r="N26" i="2"/>
  <c r="M26" i="2"/>
  <c r="I26" i="2"/>
  <c r="N25" i="2"/>
  <c r="M25" i="2"/>
  <c r="I25" i="2"/>
  <c r="N24" i="2"/>
  <c r="M24" i="2"/>
  <c r="I24" i="2"/>
  <c r="N23" i="2"/>
  <c r="M23" i="2"/>
  <c r="I23" i="2"/>
  <c r="N22" i="2"/>
  <c r="M22" i="2"/>
  <c r="I22" i="2"/>
  <c r="N21" i="2"/>
  <c r="M21" i="2"/>
  <c r="I21" i="2"/>
  <c r="N20" i="2"/>
  <c r="M20" i="2"/>
  <c r="I20" i="2"/>
  <c r="N19" i="2"/>
  <c r="M19" i="2"/>
  <c r="I19" i="2"/>
  <c r="N18" i="2"/>
  <c r="M18" i="2"/>
  <c r="I18" i="2"/>
  <c r="N17" i="2"/>
  <c r="M17" i="2"/>
  <c r="I17" i="2"/>
  <c r="N16" i="2"/>
  <c r="M16" i="2"/>
  <c r="I16" i="2"/>
  <c r="N15" i="2"/>
  <c r="M15" i="2"/>
  <c r="I15" i="2"/>
  <c r="N14" i="2"/>
  <c r="M14" i="2"/>
  <c r="I14" i="2"/>
  <c r="N13" i="2"/>
  <c r="M13" i="2"/>
  <c r="I13" i="2"/>
  <c r="N12" i="2"/>
  <c r="M12" i="2"/>
  <c r="I12" i="2"/>
  <c r="N11" i="2"/>
  <c r="M11" i="2"/>
  <c r="I11" i="2"/>
  <c r="N10" i="2"/>
  <c r="M10" i="2"/>
  <c r="I10" i="2"/>
  <c r="N9" i="2"/>
  <c r="M9" i="2"/>
  <c r="I9" i="2"/>
  <c r="N8" i="2"/>
  <c r="M8" i="2"/>
  <c r="I8" i="2"/>
  <c r="N7" i="2"/>
  <c r="M7" i="2"/>
  <c r="I7" i="2"/>
  <c r="N6" i="2"/>
  <c r="M6" i="2"/>
  <c r="I6" i="2"/>
  <c r="N5" i="2"/>
  <c r="M5" i="2"/>
  <c r="I5" i="2"/>
  <c r="N4" i="2"/>
  <c r="M4" i="2"/>
  <c r="I4" i="2"/>
  <c r="N3" i="2"/>
  <c r="M3" i="2"/>
  <c r="I3" i="2"/>
  <c r="N2" i="2"/>
  <c r="M2" i="2"/>
  <c r="I2" i="2"/>
  <c r="G2" i="2"/>
  <c r="D2" i="2"/>
  <c r="C2" i="2"/>
  <c r="B2" i="2"/>
  <c r="Z6" i="9"/>
  <c r="W6" i="9"/>
  <c r="M546" i="1"/>
  <c r="M541" i="1"/>
  <c r="M438" i="1"/>
  <c r="M418" i="1"/>
  <c r="M407" i="1"/>
  <c r="M402" i="1"/>
  <c r="N390" i="1"/>
  <c r="M324" i="1"/>
  <c r="M323" i="1"/>
  <c r="M322" i="1"/>
  <c r="M317" i="1"/>
  <c r="M312" i="1"/>
  <c r="M304" i="1"/>
  <c r="M297" i="1"/>
  <c r="M292" i="1"/>
  <c r="M216" i="1"/>
  <c r="M215" i="1"/>
  <c r="M214" i="1"/>
  <c r="M211" i="1"/>
  <c r="M198" i="1"/>
  <c r="M197" i="1"/>
  <c r="M195" i="1"/>
  <c r="M181" i="1"/>
  <c r="M180" i="1"/>
  <c r="M177" i="1"/>
  <c r="N176" i="1"/>
  <c r="M173" i="1"/>
  <c r="M164" i="1"/>
  <c r="M154" i="1"/>
  <c r="N109" i="1"/>
  <c r="M27" i="1"/>
  <c r="M4" i="1"/>
</calcChain>
</file>

<file path=xl/sharedStrings.xml><?xml version="1.0" encoding="utf-8"?>
<sst xmlns="http://schemas.openxmlformats.org/spreadsheetml/2006/main" count="6029" uniqueCount="421">
  <si>
    <t>GEO.id</t>
  </si>
  <si>
    <t>GEO.id2</t>
  </si>
  <si>
    <t>GEO.display-label</t>
  </si>
  <si>
    <t>NAICS.id</t>
  </si>
  <si>
    <t>NAICS.display-label</t>
  </si>
  <si>
    <t>MATFUEL.id</t>
  </si>
  <si>
    <t>MATFUEL.display-label</t>
  </si>
  <si>
    <t>UNITS.id</t>
  </si>
  <si>
    <t>UNITS.display-label</t>
  </si>
  <si>
    <t>YEAR.id</t>
  </si>
  <si>
    <t>MATFUELQTY</t>
  </si>
  <si>
    <t>MATFUELCOST</t>
  </si>
  <si>
    <t>Geographic identifier code</t>
  </si>
  <si>
    <t>Id2</t>
  </si>
  <si>
    <t>Geographic area name</t>
  </si>
  <si>
    <t>2012 NAICS code</t>
  </si>
  <si>
    <t>Meaning of 2012 NAICS code</t>
  </si>
  <si>
    <t>Material or fuel code</t>
  </si>
  <si>
    <t>Meaning of Material or fuel code</t>
  </si>
  <si>
    <t>Unit of measure</t>
  </si>
  <si>
    <t>Meaning of Unit of measure</t>
  </si>
  <si>
    <t>Year</t>
  </si>
  <si>
    <t>Consumption quantity</t>
  </si>
  <si>
    <t>Delivered cost ($1,000)</t>
  </si>
  <si>
    <t>0100000US</t>
  </si>
  <si>
    <t>United States</t>
  </si>
  <si>
    <t>Crude petroleum and natural gas extraction</t>
  </si>
  <si>
    <t>Total materials</t>
  </si>
  <si>
    <t>-</t>
  </si>
  <si>
    <t>X</t>
  </si>
  <si>
    <t>Total fuels</t>
  </si>
  <si>
    <t>Other fuels (liquefied petroleum gas, coke, wood, etc.)</t>
  </si>
  <si>
    <t>All other supplies</t>
  </si>
  <si>
    <t>Undistributed - minerals, purchased machinery, parts, attachments, and supplies used</t>
  </si>
  <si>
    <t>Undistributed fuels</t>
  </si>
  <si>
    <t>D</t>
  </si>
  <si>
    <t>Water purchased</t>
  </si>
  <si>
    <t>Natural gas produced and used in the same plant as a fuel</t>
  </si>
  <si>
    <t>bil cu ft</t>
  </si>
  <si>
    <t>Gas (natural, manufactured, and mixed) used as a fuel</t>
  </si>
  <si>
    <t>S</t>
  </si>
  <si>
    <t>Crude petroleum produced and used in the same plant as a fuel</t>
  </si>
  <si>
    <t>mil bbl</t>
  </si>
  <si>
    <t>Coal (bituminous, subbituminous, lignite, and anthracite) consumed as a fuel</t>
  </si>
  <si>
    <t>1,000 s tons</t>
  </si>
  <si>
    <t>Gasoline used as a fuel</t>
  </si>
  <si>
    <t>mil gal</t>
  </si>
  <si>
    <t>Distillate (light) grade numbers 1, 2, 4, and light diesel fuel used as a fuel</t>
  </si>
  <si>
    <t>1,000 bbl</t>
  </si>
  <si>
    <t>Residual (heavy) grade numbers 5 and 6 and heavy diesel fuel used as a fuel</t>
  </si>
  <si>
    <t>Lubricating oils and greases, including hydraulic oils</t>
  </si>
  <si>
    <t>Industrial chemicals (chemical reagents, calcium chloride, acidizing materials etc.) (excluding explosive materials, blasting accessories, and drilling fluids)</t>
  </si>
  <si>
    <t>Drilling fluids (drilling mud and drilling mud materials; mud thinners, thickeners, and purifiers)</t>
  </si>
  <si>
    <t>Cement</t>
  </si>
  <si>
    <t>Steel shapes and forms, excluding castings and forgings</t>
  </si>
  <si>
    <t>Valves and pipe fittings</t>
  </si>
  <si>
    <t>Purchased machinery installed, including mobile loading, transportation, and other equipment installed at the operation</t>
  </si>
  <si>
    <t>Parts and attachments for mining, mineral preparation, construction, and conveying machinery and equipment</t>
  </si>
  <si>
    <t>Drill bits and reamers</t>
  </si>
  <si>
    <t>Natural gas liquid extraction</t>
  </si>
  <si>
    <t>Natural gas processed</t>
  </si>
  <si>
    <t>Residue gas produced and used at this plant as a fuel</t>
  </si>
  <si>
    <t>Crude petroleum, including condensate, received for processing</t>
  </si>
  <si>
    <t>Natural gas liquids received for further processing</t>
  </si>
  <si>
    <t>102.0(q)</t>
  </si>
  <si>
    <t>Industrial organic chemicals, including ethylene glycol and fluorinated hydrocarbon gases</t>
  </si>
  <si>
    <t>Bituminous coal and lignite surface mining</t>
  </si>
  <si>
    <t>Round or hewn wood products and stumpage</t>
  </si>
  <si>
    <t>Run-of-mine (raw) coal received for washing using wet-washing, pneumatic, or other methods</t>
  </si>
  <si>
    <t>mil s tons</t>
  </si>
  <si>
    <t>Run-of-mine (raw) coal mined and processed at same establishment by washing (wet-washing, pneumatic, or other methods.)</t>
  </si>
  <si>
    <t>Run-of-mine (raw) coal received for processing by other methods; such as mechanical crushing, screening, or sizing</t>
  </si>
  <si>
    <t>1.0(p)</t>
  </si>
  <si>
    <t>Run-of-mine (raw) coal mined and processed at same establishment by other methods-mechanically crushing/screening/sizing</t>
  </si>
  <si>
    <t>Coal (bituminous, subbituminous, lignite, and anthracite) produced and used in the same plant as a fuel</t>
  </si>
  <si>
    <t>3635.0(q)</t>
  </si>
  <si>
    <t>Ammonium nitrate</t>
  </si>
  <si>
    <t>Explosive materials (excluding ammonium nitrate) and blasting accessories</t>
  </si>
  <si>
    <t>Rubber and plastics products (hose, conveyor belting, etc.) excluding tires, tubes, and gaskets</t>
  </si>
  <si>
    <t>Tires and inner tubes</t>
  </si>
  <si>
    <t>Concrete products</t>
  </si>
  <si>
    <t>Nonmetallic mineral products (rock dust, other prepared nonmetallic minerals and earths, etc.)</t>
  </si>
  <si>
    <t>Steel shapes and forms (excluding castings, forgings, and wire products)</t>
  </si>
  <si>
    <t>Wire rope, cable, springs, and other fabricated wire products (excluding wire)</t>
  </si>
  <si>
    <t>Roof bolts</t>
  </si>
  <si>
    <t>Bituminous coal underground mining</t>
  </si>
  <si>
    <t>795.0(p)</t>
  </si>
  <si>
    <t>Anthracite mining</t>
  </si>
  <si>
    <t>Iron ore mining</t>
  </si>
  <si>
    <t>31.0(q)</t>
  </si>
  <si>
    <t>Crude iron ore received for concentration</t>
  </si>
  <si>
    <t>mil metric tons (wet basis)</t>
  </si>
  <si>
    <t>Crude iron ore produced and concentrated at same establishment</t>
  </si>
  <si>
    <t>mil s tons (dry basis)</t>
  </si>
  <si>
    <t>Bentonite and other clay nonmetallic minerals</t>
  </si>
  <si>
    <t>1.0(q)</t>
  </si>
  <si>
    <t>Explosive materials (including ammonium nitrate) and blasting accessories</t>
  </si>
  <si>
    <t>Steel shapes and forms, including castings and forgings</t>
  </si>
  <si>
    <t>Gold ore mining</t>
  </si>
  <si>
    <t>135.0(q)</t>
  </si>
  <si>
    <t>Crude ore and residues received for concentration (excluding placer operations)</t>
  </si>
  <si>
    <t>Crude ore and residues mined and concentrated at same establishment and material processed in placer operations</t>
  </si>
  <si>
    <t>Lime (including quicklime and hydrated lime and dead-burned dolomite)</t>
  </si>
  <si>
    <t>Silver ore mining</t>
  </si>
  <si>
    <t>Lead ore and zinc ore mining</t>
  </si>
  <si>
    <t>Copper ore and nickel ore mining</t>
  </si>
  <si>
    <t>Uranium-radium-vanadium ore mining</t>
  </si>
  <si>
    <t>Ores and concentrates received for treatment</t>
  </si>
  <si>
    <t>short tons</t>
  </si>
  <si>
    <t>Ores and concentrates mined and treated at the same establishment</t>
  </si>
  <si>
    <t>13.0(q)</t>
  </si>
  <si>
    <t>All other metal ore mining</t>
  </si>
  <si>
    <t>Dimension stone mining and quarrying</t>
  </si>
  <si>
    <t>Z</t>
  </si>
  <si>
    <t>Broken stone received for preparation (crushing, screening, washing, etc.)</t>
  </si>
  <si>
    <t>Rough blocks used to produce dressed stone</t>
  </si>
  <si>
    <t>Sand and gravel received for preparation</t>
  </si>
  <si>
    <t>Rubber and plastics products, including tires and tubes</t>
  </si>
  <si>
    <t>Crushed and broken limestone mining and quarrying</t>
  </si>
  <si>
    <t>1794.0(p)</t>
  </si>
  <si>
    <t>Crushed and broken granite mining and quarrying</t>
  </si>
  <si>
    <t>Other crushed and broken stone mining and quarrying</t>
  </si>
  <si>
    <t>647.0(q)</t>
  </si>
  <si>
    <t>206.0(q)</t>
  </si>
  <si>
    <t>Construction sand and gravel mining</t>
  </si>
  <si>
    <t>Industrial sand mining</t>
  </si>
  <si>
    <t>Kaolin and ball clay mining</t>
  </si>
  <si>
    <t>Crude clay, ceramic, and refractory minerals received for preparation</t>
  </si>
  <si>
    <t>1,000 s tons (dry basis)</t>
  </si>
  <si>
    <t>Crude clay, ceramic, and refractory minerals mined and prepared at same establishment</t>
  </si>
  <si>
    <t>Clay and ceramic and refractory minerals mining</t>
  </si>
  <si>
    <t>Potash, soda, and borate mineral mining</t>
  </si>
  <si>
    <t>Crude minerals received for preparation</t>
  </si>
  <si>
    <t>Crude minerals mined and prepared at same establishment</t>
  </si>
  <si>
    <t>70.0(p)</t>
  </si>
  <si>
    <t>Phosphate rock mining</t>
  </si>
  <si>
    <t>262.0(p)</t>
  </si>
  <si>
    <t>Other chemical and fertilizer mineral mining</t>
  </si>
  <si>
    <t>All other nonmetallic mineral mining</t>
  </si>
  <si>
    <t>300.0(p)</t>
  </si>
  <si>
    <t>Drilling oil and gas wells</t>
  </si>
  <si>
    <t>Measuring and controlling instruments and devices (seismometers, surveying and plotting instruments, etc.)</t>
  </si>
  <si>
    <t>Support activities for oil and gas operations</t>
  </si>
  <si>
    <t>Support activities for coal mining</t>
  </si>
  <si>
    <t>Support activities for metal mining</t>
  </si>
  <si>
    <t>Support activities for nonmetallic minerals (except fuels) mining</t>
  </si>
  <si>
    <t>558.0(p)</t>
  </si>
  <si>
    <t>137.0(p)</t>
  </si>
  <si>
    <t>NAICS_2012</t>
  </si>
  <si>
    <t>Gasoline</t>
  </si>
  <si>
    <t>Diesel</t>
  </si>
  <si>
    <t>$/barrel</t>
  </si>
  <si>
    <t>Residual_fuel_oil</t>
  </si>
  <si>
    <t>Natural_gas</t>
  </si>
  <si>
    <t>Crude</t>
  </si>
  <si>
    <t>WTI</t>
  </si>
  <si>
    <t>Coal</t>
  </si>
  <si>
    <t>Misc</t>
  </si>
  <si>
    <t>fac_count</t>
  </si>
  <si>
    <t>val_ship</t>
  </si>
  <si>
    <t>COMPANY</t>
  </si>
  <si>
    <t>ESTAB</t>
  </si>
  <si>
    <t>ECT019</t>
  </si>
  <si>
    <t>ECT2099</t>
  </si>
  <si>
    <t>ECTGE100</t>
  </si>
  <si>
    <t>EMP</t>
  </si>
  <si>
    <t>PAYANN</t>
  </si>
  <si>
    <t>BENEFIT</t>
  </si>
  <si>
    <t>BENHEA</t>
  </si>
  <si>
    <t>BENPEB</t>
  </si>
  <si>
    <t>BENPEC</t>
  </si>
  <si>
    <t>BENOTH</t>
  </si>
  <si>
    <t>EMPQ1PW</t>
  </si>
  <si>
    <t>HOURS</t>
  </si>
  <si>
    <t>PAYANPW</t>
  </si>
  <si>
    <t>CSTMTOT</t>
  </si>
  <si>
    <t>CSTMPRT</t>
  </si>
  <si>
    <t>CSTRSL</t>
  </si>
  <si>
    <t>CSTFU</t>
  </si>
  <si>
    <t>CSTELEC</t>
  </si>
  <si>
    <t>CSTCNT</t>
  </si>
  <si>
    <t>ELECPCH</t>
  </si>
  <si>
    <t>ELECGEN</t>
  </si>
  <si>
    <t>ELECSLD</t>
  </si>
  <si>
    <t>RCPTOT</t>
  </si>
  <si>
    <t>MSCRSLTT</t>
  </si>
  <si>
    <t>VALADD</t>
  </si>
  <si>
    <t>INVTOTB</t>
  </si>
  <si>
    <t>INVFINB</t>
  </si>
  <si>
    <t>INVMATB</t>
  </si>
  <si>
    <t>INVTOTE</t>
  </si>
  <si>
    <t>INVFINE</t>
  </si>
  <si>
    <t>INVMATE</t>
  </si>
  <si>
    <t>CEXNTNL</t>
  </si>
  <si>
    <t>CEXTOT</t>
  </si>
  <si>
    <t>CEXND</t>
  </si>
  <si>
    <t>CEXNL</t>
  </si>
  <si>
    <t>RPTOT</t>
  </si>
  <si>
    <t>RPBLD</t>
  </si>
  <si>
    <t>RPMCH</t>
  </si>
  <si>
    <t>PCHTT</t>
  </si>
  <si>
    <t>PCHTEMP</t>
  </si>
  <si>
    <t>PCHCMPQ</t>
  </si>
  <si>
    <t>PCHEXSO</t>
  </si>
  <si>
    <t>PCHDAPR</t>
  </si>
  <si>
    <t>PCHCSVC</t>
  </si>
  <si>
    <t>PCHRPR</t>
  </si>
  <si>
    <t>PCHRFUS</t>
  </si>
  <si>
    <t>PCHADVT</t>
  </si>
  <si>
    <t>PCHPRTE</t>
  </si>
  <si>
    <t>PCHTAX</t>
  </si>
  <si>
    <t>PCHOEXP</t>
  </si>
  <si>
    <t>Number of companies</t>
  </si>
  <si>
    <t>Number of establishments</t>
  </si>
  <si>
    <t>Establishments with
0 to 19 employees</t>
  </si>
  <si>
    <t>Establishments with
20 to 99 employees</t>
  </si>
  <si>
    <t>Establishments with
100 employees or more</t>
  </si>
  <si>
    <t>Number of employees</t>
  </si>
  <si>
    <t>Annual payroll ($1,000)</t>
  </si>
  <si>
    <t>Total fringe benefits
($1,000)</t>
  </si>
  <si>
    <t>Employer's cost for health insurance ($1,000)</t>
  </si>
  <si>
    <t>Employer's cost for defined benefit pension plans ($1,000)</t>
  </si>
  <si>
    <t>Employer's cost for defined contribution plans ($1,000)</t>
  </si>
  <si>
    <t>Employer's cost for other fringe benefits ($1,000)</t>
  </si>
  <si>
    <t>Production development, and exploration workers for pay period including March 12</t>
  </si>
  <si>
    <t>Production, development, and exploration workers annual hours (1,000)</t>
  </si>
  <si>
    <t xml:space="preserve">Production, development, and exploration workers annual wages (1,000)
</t>
  </si>
  <si>
    <t>Total cost of supplies ($1,000)</t>
  </si>
  <si>
    <t>Cost of supplies used, minerals received, and purchased machinery installed ($1,000)</t>
  </si>
  <si>
    <t>Cost of resales ($1,000)</t>
  </si>
  <si>
    <t>Cost of purchased fuels consumed ($1,000)</t>
  </si>
  <si>
    <t>Cost of purchased electricity ($1,000)</t>
  </si>
  <si>
    <t>Cost of contract work ($1,000)</t>
  </si>
  <si>
    <t xml:space="preserve">Quantity of electricity purchased for heat and power (1,000 kWh) </t>
  </si>
  <si>
    <t>Quantity of generated electricity (1,000 kWh)</t>
  </si>
  <si>
    <t>Quantity of electricity sold or transferred (1,000 kWh)</t>
  </si>
  <si>
    <t>Total value of shipments and receipts for services ($1,000)</t>
  </si>
  <si>
    <t>Value of resales ($1,000)</t>
  </si>
  <si>
    <t>Value added ($1,000)</t>
  </si>
  <si>
    <t xml:space="preserve">Total inventories, beginning of year ($1,000) </t>
  </si>
  <si>
    <t>Minerals products, crude petroleum, and natural gas liquids inventories, beginning of year ($1,000)</t>
  </si>
  <si>
    <t xml:space="preserve">Supplies, parts, fuels, etc. inventories, beginning of year ($1,000) </t>
  </si>
  <si>
    <t>Total inventories, end of year ($1,000)</t>
  </si>
  <si>
    <t>Minerals products, crude petroleum, and natural gas liquids inventories, end of year ($1,000)</t>
  </si>
  <si>
    <t xml:space="preserve">Supplies, parts, fuels, etc. inventories, end of year ($1,000) </t>
  </si>
  <si>
    <t>Capital expenditures (except land and mineral rights) ($1,000)</t>
  </si>
  <si>
    <t>Captital expenditures for buildings, structures, machinery, and equipment (new and used) ($1,000)</t>
  </si>
  <si>
    <t>Capital expenditures for mineral exploration and development ($1,000)</t>
  </si>
  <si>
    <t>Capital expenditures for mineral land and rights ($1,000)</t>
  </si>
  <si>
    <t>Total rental payments or lease payments ($1,000)</t>
  </si>
  <si>
    <t>Rental payments or lease payments for buildings and other structures ($1,000)</t>
  </si>
  <si>
    <t>Rental payments or lease payments for machinery and equipment ($1,000)</t>
  </si>
  <si>
    <t>Total other operating expenses ($1,000)</t>
  </si>
  <si>
    <t>Temporary staff and leased employee expenses ($1,000)</t>
  </si>
  <si>
    <t>Expensed computer hardware and other equipment ($1,000)</t>
  </si>
  <si>
    <t>Expensed purchases of software ($1,000)</t>
  </si>
  <si>
    <t>Data processing and other purchased computer services ($1,000)</t>
  </si>
  <si>
    <t>Communication services ($1,000)</t>
  </si>
  <si>
    <t>Repair and maintenance services of buildings and/or machinery ($1,000)</t>
  </si>
  <si>
    <t>Refuse removal (including hazardous waste) services ($1,000)</t>
  </si>
  <si>
    <t>Advertising and promotional services ($1,000)</t>
  </si>
  <si>
    <t>Purchased professional and technical services ($1,000)</t>
  </si>
  <si>
    <t>Taxes and license fees ($1,000)</t>
  </si>
  <si>
    <t>All other operating expenses ($1,000)</t>
  </si>
  <si>
    <t>fuel</t>
  </si>
  <si>
    <t>dollar_per_MMBtu</t>
  </si>
  <si>
    <t>$/1,000 cu ft</t>
  </si>
  <si>
    <t>$/gallon</t>
  </si>
  <si>
    <t>MMBtu/barrel</t>
  </si>
  <si>
    <t>Btu/c.f.</t>
  </si>
  <si>
    <t>val_ship_dollars</t>
  </si>
  <si>
    <t>Electricity</t>
  </si>
  <si>
    <t>Mining (except oil and gas)</t>
  </si>
  <si>
    <t>Establishments with 0 to 19 employees</t>
  </si>
  <si>
    <t>Establishments with 20 to 99 employees</t>
  </si>
  <si>
    <t>Establishments with 100 employees or more</t>
  </si>
  <si>
    <t xml:space="preserve">Number of employees </t>
  </si>
  <si>
    <t>Total fringe benefits ($1,000)</t>
  </si>
  <si>
    <t xml:space="preserve">Cost of supplies used, minerals received, and purchased machinery installed ($1,000) </t>
  </si>
  <si>
    <t xml:space="preserve">Cost of purchased fuels consumed ($1,000) </t>
  </si>
  <si>
    <t xml:space="preserve">Cost of purchased electricity ($1,000) </t>
  </si>
  <si>
    <t xml:space="preserve">Cost of contract work ($1,000) </t>
  </si>
  <si>
    <t xml:space="preserve">Total value of shipments and receipts for services ($1,000) </t>
  </si>
  <si>
    <t>Total inventories, beginning of year ($1,000)</t>
  </si>
  <si>
    <t>Supplies, parts, fuels, etc. inventories, beginning of year ($1,000)</t>
  </si>
  <si>
    <t>Supplies, parts, fuels, etc. inventories, end of year ($1,000)</t>
  </si>
  <si>
    <t>0400000US01</t>
  </si>
  <si>
    <t>Alabama</t>
  </si>
  <si>
    <t>Mining, quarrying, and oil and gas extraction</t>
  </si>
  <si>
    <t>0400000US02</t>
  </si>
  <si>
    <t>Alaska</t>
  </si>
  <si>
    <t>0400000US04</t>
  </si>
  <si>
    <t>Arizona</t>
  </si>
  <si>
    <t>0400000US05</t>
  </si>
  <si>
    <t>Arkansas</t>
  </si>
  <si>
    <t>0400000US06</t>
  </si>
  <si>
    <t>California</t>
  </si>
  <si>
    <t>0400000US08</t>
  </si>
  <si>
    <t>Colorado</t>
  </si>
  <si>
    <t>0400000US09</t>
  </si>
  <si>
    <t>Connecticut</t>
  </si>
  <si>
    <t>0400000US10</t>
  </si>
  <si>
    <t>Delaware</t>
  </si>
  <si>
    <t>c</t>
  </si>
  <si>
    <t>0400000US12</t>
  </si>
  <si>
    <t>Florida</t>
  </si>
  <si>
    <t>0400000US13</t>
  </si>
  <si>
    <t>Georgia</t>
  </si>
  <si>
    <t>0400000US15</t>
  </si>
  <si>
    <t>Hawaii</t>
  </si>
  <si>
    <t>0400000US16</t>
  </si>
  <si>
    <t>Idaho</t>
  </si>
  <si>
    <t>0400000US17</t>
  </si>
  <si>
    <t>Illinois</t>
  </si>
  <si>
    <t>0400000US18</t>
  </si>
  <si>
    <t>Indiana</t>
  </si>
  <si>
    <t>0400000US19</t>
  </si>
  <si>
    <t>Iowa</t>
  </si>
  <si>
    <t>0400000US20</t>
  </si>
  <si>
    <t>Kansas</t>
  </si>
  <si>
    <t>0400000US21</t>
  </si>
  <si>
    <t>Kentucky</t>
  </si>
  <si>
    <t>0400000US22</t>
  </si>
  <si>
    <t>Louisiana</t>
  </si>
  <si>
    <t>0400000US23</t>
  </si>
  <si>
    <t>Maine</t>
  </si>
  <si>
    <t>0400000US24</t>
  </si>
  <si>
    <t>Maryland</t>
  </si>
  <si>
    <t>0400000US25</t>
  </si>
  <si>
    <t>Massachusetts</t>
  </si>
  <si>
    <t>0400000US26</t>
  </si>
  <si>
    <t>Michigan</t>
  </si>
  <si>
    <t>0400000US27</t>
  </si>
  <si>
    <t>Minnesota</t>
  </si>
  <si>
    <t>0400000US28</t>
  </si>
  <si>
    <t>Mississippi</t>
  </si>
  <si>
    <t>0400000US29</t>
  </si>
  <si>
    <t>Missouri</t>
  </si>
  <si>
    <t>0400000US30</t>
  </si>
  <si>
    <t>Montana</t>
  </si>
  <si>
    <t>0400000US31</t>
  </si>
  <si>
    <t>Nebraska</t>
  </si>
  <si>
    <t>0400000US32</t>
  </si>
  <si>
    <t>Nevada</t>
  </si>
  <si>
    <t>0400000US33</t>
  </si>
  <si>
    <t>New Hampshire</t>
  </si>
  <si>
    <t>0400000US34</t>
  </si>
  <si>
    <t>New Jersey</t>
  </si>
  <si>
    <t>0400000US35</t>
  </si>
  <si>
    <t>New Mexico</t>
  </si>
  <si>
    <t>0400000US36</t>
  </si>
  <si>
    <t>New York</t>
  </si>
  <si>
    <t>0400000US37</t>
  </si>
  <si>
    <t>North Carolina</t>
  </si>
  <si>
    <t>0400000US38</t>
  </si>
  <si>
    <t>North Dakota</t>
  </si>
  <si>
    <t>0400000US39</t>
  </si>
  <si>
    <t>Ohio</t>
  </si>
  <si>
    <t>0400000US40</t>
  </si>
  <si>
    <t>Oklahoma</t>
  </si>
  <si>
    <t>0400000US41</t>
  </si>
  <si>
    <t>Oregon</t>
  </si>
  <si>
    <t>0400000US42</t>
  </si>
  <si>
    <t>Pennsylvania</t>
  </si>
  <si>
    <t>0400000US44</t>
  </si>
  <si>
    <t>Rhode Island</t>
  </si>
  <si>
    <t>0400000US45</t>
  </si>
  <si>
    <t>South Carolina</t>
  </si>
  <si>
    <t>0400000US46</t>
  </si>
  <si>
    <t>South Dakota</t>
  </si>
  <si>
    <t>0400000US47</t>
  </si>
  <si>
    <t>Tennessee</t>
  </si>
  <si>
    <t>0400000US48</t>
  </si>
  <si>
    <t>Texas</t>
  </si>
  <si>
    <t>0400000US49</t>
  </si>
  <si>
    <t>Utah</t>
  </si>
  <si>
    <t>0400000US50</t>
  </si>
  <si>
    <t>Vermont</t>
  </si>
  <si>
    <t>0400000US51</t>
  </si>
  <si>
    <t>Virginia</t>
  </si>
  <si>
    <t>0400000US53</t>
  </si>
  <si>
    <t>Washington</t>
  </si>
  <si>
    <t>0400000US54</t>
  </si>
  <si>
    <t>West Virginia</t>
  </si>
  <si>
    <t>0400000US55</t>
  </si>
  <si>
    <t>Wisconsin</t>
  </si>
  <si>
    <t>0400000US56</t>
  </si>
  <si>
    <t>Wyoming</t>
  </si>
  <si>
    <t>raphic area name</t>
  </si>
  <si>
    <t>Quantity of electricity purchased for heat and power (1,000 kWh)</t>
  </si>
  <si>
    <t>Oil and gas extraction</t>
  </si>
  <si>
    <t>Support activities for mining</t>
  </si>
  <si>
    <t>Production, development, and exploration workers annual wages (1,000)</t>
  </si>
  <si>
    <t>Natural gas</t>
  </si>
  <si>
    <t>Source</t>
  </si>
  <si>
    <t>2012_prod</t>
  </si>
  <si>
    <t>2014_prod</t>
  </si>
  <si>
    <t>Average of metal NAICS above</t>
  </si>
  <si>
    <t>https://www.eia.gov/uranium/production/annual/pdf/usummarytbl9.pdf</t>
  </si>
  <si>
    <t>EIA crude oil and natural gas drilling activity (https://www.eia.gov/dnav/pet/pet_crd_drill_s1_m.htm)</t>
  </si>
  <si>
    <t>https://www.eia.gov/dnav/ng/ng_prod_ngpl_s1_a.htm</t>
  </si>
  <si>
    <t>https://minerals.usgs.gov/minerals/pubs/commodity/iron_ore/</t>
  </si>
  <si>
    <t>https://minerals.usgs.gov/minerals/pubs/commodity/gold/</t>
  </si>
  <si>
    <t>https://minerals.usgs.gov/minerals/pubs/commodity/silver/</t>
  </si>
  <si>
    <t>https://minerals.usgs.gov/minerals/pubs/commodity/copper/</t>
  </si>
  <si>
    <t>https://minerals.usgs.gov/minerals/pubs/commodity/stone_crushed/</t>
  </si>
  <si>
    <t>https://minerals.usgs.gov/minerals/pubs/commodity/sand_&amp;_gravel_construction/</t>
  </si>
  <si>
    <t>Only two companies producing</t>
  </si>
  <si>
    <t>https://minerals.usgs.gov/minerals/pubs/commodity/clays/</t>
  </si>
  <si>
    <t>https://minerals.usgs.gov/minerals/pubs/commodity/potash/mcs-2016-potas.pdf</t>
  </si>
  <si>
    <t>https://minerals.usgs.gov/minerals/pubs/commodity/phosphate_rock/mcs-2016-phosp.pdf</t>
  </si>
  <si>
    <t>https://minerals.usgs.gov/minerals/pubs/commodity/gypsum/mcs-2016-gypsu.pdf</t>
  </si>
  <si>
    <t>https://minerals.usgs.gov/minerals/pubs/commodity/stone_dimension/mcs-2016-stond.pdf</t>
  </si>
  <si>
    <t>https://minerals.usgs.gov/minerals/pubs/commodity/lead/; https://minerals.usgs.gov/minerals/pubs/commodity/zinc/mcs-2016-zinc.pdf</t>
  </si>
  <si>
    <t>Average of above</t>
  </si>
  <si>
    <t>Pennsylvania total coal production; https://www.eia.gov/coal/data.php#production</t>
  </si>
  <si>
    <t>https://www.eia.gov/coal/data.php#production</t>
  </si>
  <si>
    <t>Average of index of production https://www.eia.gov/dnav/pet/pet_crd_crpdn_adc_mbbl_a.htm, https://www.eia.gov/dnav/ng/ng_prod_wells_s1_a.htm</t>
  </si>
  <si>
    <t>Sum of coal NAICS above</t>
  </si>
  <si>
    <t>fac_count_2012</t>
  </si>
  <si>
    <t>Production_growth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</si>
</sst>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  <xf numFmtId="0" fontId="18" fillId="0" borderId="0" xfId="0" applyFont="1"/>
    <xf numFmtId="0" fontId="19" fillId="0" borderId="0" xfId="0" applyFont="1"/>
    <xf numFmtId="3" fontId="19" fillId="0" borderId="0" xfId="0" applyNumberFormat="1" applyFont="1"/>
    <xf numFmtId="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State_2D!$AB$3:$AB$46</c:f>
              <c:numCache>
                <c:formatCode>General</c:formatCode>
                <c:ptCount val="44"/>
              </c:numCache>
            </c:numRef>
          </c:xVal>
          <c:yVal>
            <c:numRef>
              <c:f>State_2D!$AC$3:$AC$46</c:f>
              <c:numCache>
                <c:formatCode>General</c:formatCode>
                <c:ptCount val="4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19040"/>
        <c:axId val="222120576"/>
      </c:scatterChart>
      <c:valAx>
        <c:axId val="22211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2120576"/>
        <c:crosses val="autoZero"/>
        <c:crossBetween val="midCat"/>
      </c:valAx>
      <c:valAx>
        <c:axId val="22212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119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428625</xdr:colOff>
      <xdr:row>3</xdr:row>
      <xdr:rowOff>171456</xdr:rowOff>
    </xdr:from>
    <xdr:to>
      <xdr:col>33</xdr:col>
      <xdr:colOff>123825</xdr:colOff>
      <xdr:row>18</xdr:row>
      <xdr:rowOff>57156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85"/>
  <sheetViews>
    <sheetView topLeftCell="E1" workbookViewId="0">
      <selection activeCell="M4" sqref="M4"/>
    </sheetView>
  </sheetViews>
  <sheetFormatPr defaultRowHeight="15" x14ac:dyDescent="0.25"/>
  <cols>
    <col min="4" max="4" width="27.140625" customWidth="1"/>
    <col min="5" max="5" width="20.5703125" customWidth="1"/>
    <col min="6" max="6" width="34.28515625" customWidth="1"/>
    <col min="7" max="7" width="71.140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9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P2" s="2"/>
    </row>
    <row r="3" spans="1:19" x14ac:dyDescent="0.25">
      <c r="A3" t="s">
        <v>24</v>
      </c>
      <c r="C3" t="s">
        <v>25</v>
      </c>
      <c r="D3">
        <v>211111</v>
      </c>
      <c r="E3" t="s">
        <v>26</v>
      </c>
      <c r="F3">
        <v>1</v>
      </c>
      <c r="G3" t="s">
        <v>27</v>
      </c>
      <c r="H3">
        <v>0</v>
      </c>
      <c r="I3" t="s">
        <v>28</v>
      </c>
      <c r="J3">
        <v>2012</v>
      </c>
      <c r="K3" t="s">
        <v>29</v>
      </c>
      <c r="L3">
        <v>30792658</v>
      </c>
    </row>
    <row r="4" spans="1:19" x14ac:dyDescent="0.25">
      <c r="A4" t="s">
        <v>24</v>
      </c>
      <c r="C4" t="s">
        <v>25</v>
      </c>
      <c r="D4">
        <v>211111</v>
      </c>
      <c r="E4" t="s">
        <v>26</v>
      </c>
      <c r="F4">
        <v>2</v>
      </c>
      <c r="G4" t="s">
        <v>30</v>
      </c>
      <c r="H4">
        <v>0</v>
      </c>
      <c r="I4" t="s">
        <v>28</v>
      </c>
      <c r="J4">
        <v>2012</v>
      </c>
      <c r="K4" t="s">
        <v>29</v>
      </c>
      <c r="L4">
        <v>1882003</v>
      </c>
      <c r="M4">
        <f>(L11+SUM(L14:L16,L5))/L4</f>
        <v>0.93695015363950007</v>
      </c>
    </row>
    <row r="5" spans="1:19" x14ac:dyDescent="0.25">
      <c r="A5" t="s">
        <v>24</v>
      </c>
      <c r="C5" t="s">
        <v>25</v>
      </c>
      <c r="D5">
        <v>211111</v>
      </c>
      <c r="E5" t="s">
        <v>26</v>
      </c>
      <c r="F5">
        <v>960018</v>
      </c>
      <c r="G5" t="s">
        <v>31</v>
      </c>
      <c r="H5">
        <v>0</v>
      </c>
      <c r="I5" t="s">
        <v>28</v>
      </c>
      <c r="J5">
        <v>2012</v>
      </c>
      <c r="K5" t="s">
        <v>29</v>
      </c>
      <c r="L5">
        <v>46821</v>
      </c>
    </row>
    <row r="6" spans="1:19" x14ac:dyDescent="0.25">
      <c r="A6" t="s">
        <v>24</v>
      </c>
      <c r="C6" t="s">
        <v>25</v>
      </c>
      <c r="D6">
        <v>211111</v>
      </c>
      <c r="E6" t="s">
        <v>26</v>
      </c>
      <c r="F6">
        <v>970098</v>
      </c>
      <c r="G6" t="s">
        <v>32</v>
      </c>
      <c r="H6">
        <v>0</v>
      </c>
      <c r="I6" t="s">
        <v>28</v>
      </c>
      <c r="J6">
        <v>2012</v>
      </c>
      <c r="K6" t="s">
        <v>29</v>
      </c>
      <c r="L6">
        <v>630717</v>
      </c>
    </row>
    <row r="7" spans="1:19" x14ac:dyDescent="0.25">
      <c r="A7" t="s">
        <v>24</v>
      </c>
      <c r="C7" t="s">
        <v>25</v>
      </c>
      <c r="D7">
        <v>211111</v>
      </c>
      <c r="E7" t="s">
        <v>26</v>
      </c>
      <c r="F7">
        <v>973000</v>
      </c>
      <c r="G7" t="s">
        <v>33</v>
      </c>
      <c r="H7">
        <v>0</v>
      </c>
      <c r="I7" t="s">
        <v>28</v>
      </c>
      <c r="J7">
        <v>2012</v>
      </c>
      <c r="K7" t="s">
        <v>29</v>
      </c>
      <c r="L7">
        <v>527333</v>
      </c>
    </row>
    <row r="8" spans="1:19" x14ac:dyDescent="0.25">
      <c r="A8" t="s">
        <v>24</v>
      </c>
      <c r="C8" t="s">
        <v>25</v>
      </c>
      <c r="D8">
        <v>211111</v>
      </c>
      <c r="E8" t="s">
        <v>26</v>
      </c>
      <c r="F8">
        <v>974000</v>
      </c>
      <c r="G8" t="s">
        <v>34</v>
      </c>
      <c r="H8">
        <v>0</v>
      </c>
      <c r="I8" t="s">
        <v>28</v>
      </c>
      <c r="J8">
        <v>2012</v>
      </c>
      <c r="K8" t="s">
        <v>29</v>
      </c>
      <c r="L8" t="s">
        <v>35</v>
      </c>
    </row>
    <row r="9" spans="1:19" x14ac:dyDescent="0.25">
      <c r="A9" t="s">
        <v>24</v>
      </c>
      <c r="C9" t="s">
        <v>25</v>
      </c>
      <c r="D9">
        <v>211111</v>
      </c>
      <c r="E9" t="s">
        <v>26</v>
      </c>
      <c r="F9">
        <v>999828</v>
      </c>
      <c r="G9" t="s">
        <v>36</v>
      </c>
      <c r="H9">
        <v>0</v>
      </c>
      <c r="I9" t="s">
        <v>28</v>
      </c>
      <c r="J9">
        <v>2012</v>
      </c>
      <c r="K9" t="s">
        <v>29</v>
      </c>
      <c r="L9">
        <v>1280447</v>
      </c>
    </row>
    <row r="10" spans="1:19" x14ac:dyDescent="0.25">
      <c r="A10" t="s">
        <v>24</v>
      </c>
      <c r="C10" t="s">
        <v>25</v>
      </c>
      <c r="D10">
        <v>211111</v>
      </c>
      <c r="E10" t="s">
        <v>26</v>
      </c>
      <c r="F10">
        <v>21111003</v>
      </c>
      <c r="G10" t="s">
        <v>37</v>
      </c>
      <c r="H10">
        <v>370</v>
      </c>
      <c r="I10" t="s">
        <v>38</v>
      </c>
      <c r="J10">
        <v>2012</v>
      </c>
      <c r="K10">
        <v>758</v>
      </c>
      <c r="L10" t="s">
        <v>29</v>
      </c>
    </row>
    <row r="11" spans="1:19" x14ac:dyDescent="0.25">
      <c r="A11" t="s">
        <v>24</v>
      </c>
      <c r="C11" t="s">
        <v>25</v>
      </c>
      <c r="D11">
        <v>211111</v>
      </c>
      <c r="E11" t="s">
        <v>26</v>
      </c>
      <c r="F11">
        <v>21111015</v>
      </c>
      <c r="G11" t="s">
        <v>39</v>
      </c>
      <c r="H11">
        <v>370</v>
      </c>
      <c r="I11" t="s">
        <v>38</v>
      </c>
      <c r="J11">
        <v>2012</v>
      </c>
      <c r="K11" t="s">
        <v>40</v>
      </c>
      <c r="L11">
        <v>558505</v>
      </c>
      <c r="P11" t="s">
        <v>154</v>
      </c>
      <c r="Q11">
        <v>94.05</v>
      </c>
      <c r="R11" t="s">
        <v>151</v>
      </c>
      <c r="S11" t="s">
        <v>155</v>
      </c>
    </row>
    <row r="12" spans="1:19" x14ac:dyDescent="0.25">
      <c r="A12" t="s">
        <v>24</v>
      </c>
      <c r="C12" t="s">
        <v>25</v>
      </c>
      <c r="D12">
        <v>211111</v>
      </c>
      <c r="E12" t="s">
        <v>26</v>
      </c>
      <c r="F12">
        <v>21111101</v>
      </c>
      <c r="G12" t="s">
        <v>41</v>
      </c>
      <c r="H12">
        <v>430</v>
      </c>
      <c r="I12" t="s">
        <v>42</v>
      </c>
      <c r="J12">
        <v>2012</v>
      </c>
      <c r="K12">
        <v>6</v>
      </c>
      <c r="L12" t="s">
        <v>29</v>
      </c>
      <c r="P12" t="s">
        <v>393</v>
      </c>
    </row>
    <row r="13" spans="1:19" x14ac:dyDescent="0.25">
      <c r="A13" t="s">
        <v>24</v>
      </c>
      <c r="C13" t="s">
        <v>25</v>
      </c>
      <c r="D13">
        <v>211111</v>
      </c>
      <c r="E13" t="s">
        <v>26</v>
      </c>
      <c r="F13">
        <v>21211003</v>
      </c>
      <c r="G13" t="s">
        <v>43</v>
      </c>
      <c r="H13">
        <v>250</v>
      </c>
      <c r="I13" t="s">
        <v>44</v>
      </c>
      <c r="J13">
        <v>2012</v>
      </c>
      <c r="K13" t="s">
        <v>35</v>
      </c>
      <c r="L13" t="s">
        <v>35</v>
      </c>
    </row>
    <row r="14" spans="1:19" x14ac:dyDescent="0.25">
      <c r="A14" t="s">
        <v>24</v>
      </c>
      <c r="C14" t="s">
        <v>25</v>
      </c>
      <c r="D14">
        <v>211111</v>
      </c>
      <c r="E14" t="s">
        <v>26</v>
      </c>
      <c r="F14">
        <v>32411015</v>
      </c>
      <c r="G14" t="s">
        <v>45</v>
      </c>
      <c r="H14">
        <v>580</v>
      </c>
      <c r="I14" t="s">
        <v>46</v>
      </c>
      <c r="J14">
        <v>2012</v>
      </c>
      <c r="K14" t="s">
        <v>40</v>
      </c>
      <c r="L14">
        <v>325708</v>
      </c>
    </row>
    <row r="15" spans="1:19" x14ac:dyDescent="0.25">
      <c r="A15" t="s">
        <v>24</v>
      </c>
      <c r="C15" t="s">
        <v>25</v>
      </c>
      <c r="D15">
        <v>211111</v>
      </c>
      <c r="E15" t="s">
        <v>26</v>
      </c>
      <c r="F15">
        <v>32411017</v>
      </c>
      <c r="G15" t="s">
        <v>47</v>
      </c>
      <c r="H15">
        <v>40</v>
      </c>
      <c r="I15" t="s">
        <v>48</v>
      </c>
      <c r="J15">
        <v>2012</v>
      </c>
      <c r="K15" t="s">
        <v>40</v>
      </c>
      <c r="L15">
        <v>743744</v>
      </c>
    </row>
    <row r="16" spans="1:19" x14ac:dyDescent="0.25">
      <c r="A16" t="s">
        <v>24</v>
      </c>
      <c r="C16" t="s">
        <v>25</v>
      </c>
      <c r="D16">
        <v>211111</v>
      </c>
      <c r="E16" t="s">
        <v>26</v>
      </c>
      <c r="F16">
        <v>32411019</v>
      </c>
      <c r="G16" t="s">
        <v>49</v>
      </c>
      <c r="H16">
        <v>40</v>
      </c>
      <c r="I16" t="s">
        <v>48</v>
      </c>
      <c r="J16">
        <v>2012</v>
      </c>
      <c r="K16" t="s">
        <v>40</v>
      </c>
      <c r="L16">
        <v>88565</v>
      </c>
    </row>
    <row r="17" spans="1:13" x14ac:dyDescent="0.25">
      <c r="A17" t="s">
        <v>24</v>
      </c>
      <c r="C17" t="s">
        <v>25</v>
      </c>
      <c r="D17">
        <v>211111</v>
      </c>
      <c r="E17" t="s">
        <v>26</v>
      </c>
      <c r="F17">
        <v>32419100</v>
      </c>
      <c r="G17" t="s">
        <v>50</v>
      </c>
      <c r="H17">
        <v>0</v>
      </c>
      <c r="I17" t="s">
        <v>28</v>
      </c>
      <c r="J17">
        <v>2012</v>
      </c>
      <c r="K17" t="s">
        <v>29</v>
      </c>
      <c r="L17">
        <v>327624</v>
      </c>
    </row>
    <row r="18" spans="1:13" x14ac:dyDescent="0.25">
      <c r="A18" t="s">
        <v>24</v>
      </c>
      <c r="C18" t="s">
        <v>25</v>
      </c>
      <c r="D18">
        <v>211111</v>
      </c>
      <c r="E18" t="s">
        <v>26</v>
      </c>
      <c r="F18">
        <v>32500074</v>
      </c>
      <c r="G18" t="s">
        <v>51</v>
      </c>
      <c r="H18">
        <v>0</v>
      </c>
      <c r="I18" t="s">
        <v>28</v>
      </c>
      <c r="J18">
        <v>2012</v>
      </c>
      <c r="K18" t="s">
        <v>29</v>
      </c>
      <c r="L18">
        <v>3445929</v>
      </c>
    </row>
    <row r="19" spans="1:13" x14ac:dyDescent="0.25">
      <c r="A19" t="s">
        <v>24</v>
      </c>
      <c r="C19" t="s">
        <v>25</v>
      </c>
      <c r="D19">
        <v>211111</v>
      </c>
      <c r="E19" t="s">
        <v>26</v>
      </c>
      <c r="F19">
        <v>32599803</v>
      </c>
      <c r="G19" t="s">
        <v>52</v>
      </c>
      <c r="H19">
        <v>0</v>
      </c>
      <c r="I19" t="s">
        <v>28</v>
      </c>
      <c r="J19">
        <v>2012</v>
      </c>
      <c r="K19" t="s">
        <v>29</v>
      </c>
      <c r="L19">
        <v>2612814</v>
      </c>
    </row>
    <row r="20" spans="1:13" x14ac:dyDescent="0.25">
      <c r="A20" t="s">
        <v>24</v>
      </c>
      <c r="C20" t="s">
        <v>25</v>
      </c>
      <c r="D20">
        <v>211111</v>
      </c>
      <c r="E20" t="s">
        <v>26</v>
      </c>
      <c r="F20">
        <v>32731001</v>
      </c>
      <c r="G20" t="s">
        <v>53</v>
      </c>
      <c r="H20">
        <v>0</v>
      </c>
      <c r="I20" t="s">
        <v>28</v>
      </c>
      <c r="J20">
        <v>2012</v>
      </c>
      <c r="K20" t="s">
        <v>29</v>
      </c>
      <c r="L20">
        <v>987029</v>
      </c>
    </row>
    <row r="21" spans="1:13" x14ac:dyDescent="0.25">
      <c r="A21" t="s">
        <v>24</v>
      </c>
      <c r="C21" t="s">
        <v>25</v>
      </c>
      <c r="D21">
        <v>211111</v>
      </c>
      <c r="E21" t="s">
        <v>26</v>
      </c>
      <c r="F21">
        <v>33100052</v>
      </c>
      <c r="G21" t="s">
        <v>54</v>
      </c>
      <c r="H21">
        <v>0</v>
      </c>
      <c r="I21" t="s">
        <v>28</v>
      </c>
      <c r="J21">
        <v>2012</v>
      </c>
      <c r="K21" t="s">
        <v>29</v>
      </c>
      <c r="L21">
        <v>5711564</v>
      </c>
    </row>
    <row r="22" spans="1:13" x14ac:dyDescent="0.25">
      <c r="A22" t="s">
        <v>24</v>
      </c>
      <c r="C22" t="s">
        <v>25</v>
      </c>
      <c r="D22">
        <v>211111</v>
      </c>
      <c r="E22" t="s">
        <v>26</v>
      </c>
      <c r="F22">
        <v>33290013</v>
      </c>
      <c r="G22" t="s">
        <v>55</v>
      </c>
      <c r="H22">
        <v>0</v>
      </c>
      <c r="I22" t="s">
        <v>28</v>
      </c>
      <c r="J22">
        <v>2012</v>
      </c>
      <c r="K22" t="s">
        <v>29</v>
      </c>
      <c r="L22">
        <v>905117</v>
      </c>
    </row>
    <row r="23" spans="1:13" x14ac:dyDescent="0.25">
      <c r="A23" t="s">
        <v>24</v>
      </c>
      <c r="C23" t="s">
        <v>25</v>
      </c>
      <c r="D23">
        <v>211111</v>
      </c>
      <c r="E23" t="s">
        <v>26</v>
      </c>
      <c r="F23">
        <v>33300007</v>
      </c>
      <c r="G23" t="s">
        <v>56</v>
      </c>
      <c r="H23">
        <v>0</v>
      </c>
      <c r="I23" t="s">
        <v>28</v>
      </c>
      <c r="J23">
        <v>2012</v>
      </c>
      <c r="K23" t="s">
        <v>29</v>
      </c>
      <c r="L23">
        <v>11209453</v>
      </c>
    </row>
    <row r="24" spans="1:13" x14ac:dyDescent="0.25">
      <c r="A24" t="s">
        <v>24</v>
      </c>
      <c r="C24" t="s">
        <v>25</v>
      </c>
      <c r="D24">
        <v>211111</v>
      </c>
      <c r="E24" t="s">
        <v>26</v>
      </c>
      <c r="F24">
        <v>33300009</v>
      </c>
      <c r="G24" t="s">
        <v>57</v>
      </c>
      <c r="H24">
        <v>0</v>
      </c>
      <c r="I24" t="s">
        <v>28</v>
      </c>
      <c r="J24">
        <v>2012</v>
      </c>
      <c r="K24" t="s">
        <v>29</v>
      </c>
      <c r="L24">
        <v>2307436</v>
      </c>
    </row>
    <row r="25" spans="1:13" x14ac:dyDescent="0.25">
      <c r="A25" t="s">
        <v>24</v>
      </c>
      <c r="C25" t="s">
        <v>25</v>
      </c>
      <c r="D25">
        <v>211111</v>
      </c>
      <c r="E25" t="s">
        <v>26</v>
      </c>
      <c r="F25">
        <v>33351506</v>
      </c>
      <c r="G25" t="s">
        <v>58</v>
      </c>
      <c r="H25">
        <v>0</v>
      </c>
      <c r="I25" t="s">
        <v>28</v>
      </c>
      <c r="J25">
        <v>2012</v>
      </c>
      <c r="K25" t="s">
        <v>29</v>
      </c>
      <c r="L25">
        <v>847195</v>
      </c>
    </row>
    <row r="26" spans="1:13" x14ac:dyDescent="0.25">
      <c r="A26" t="s">
        <v>24</v>
      </c>
      <c r="C26" t="s">
        <v>25</v>
      </c>
      <c r="D26">
        <v>211112</v>
      </c>
      <c r="E26" t="s">
        <v>59</v>
      </c>
      <c r="F26">
        <v>1</v>
      </c>
      <c r="G26" t="s">
        <v>27</v>
      </c>
      <c r="H26">
        <v>0</v>
      </c>
      <c r="I26" t="s">
        <v>28</v>
      </c>
      <c r="J26">
        <v>2012</v>
      </c>
      <c r="K26" t="s">
        <v>29</v>
      </c>
      <c r="L26">
        <v>29072982</v>
      </c>
    </row>
    <row r="27" spans="1:13" x14ac:dyDescent="0.25">
      <c r="A27" t="s">
        <v>24</v>
      </c>
      <c r="C27" t="s">
        <v>25</v>
      </c>
      <c r="D27">
        <v>211112</v>
      </c>
      <c r="E27" t="s">
        <v>59</v>
      </c>
      <c r="F27">
        <v>2</v>
      </c>
      <c r="G27" t="s">
        <v>30</v>
      </c>
      <c r="H27">
        <v>0</v>
      </c>
      <c r="I27" t="s">
        <v>28</v>
      </c>
      <c r="J27">
        <v>2012</v>
      </c>
      <c r="K27" t="s">
        <v>29</v>
      </c>
      <c r="L27">
        <v>153539</v>
      </c>
      <c r="M27">
        <f>(L33+SUM(L37:L39,L28))/L27</f>
        <v>0.96830121337249819</v>
      </c>
    </row>
    <row r="28" spans="1:13" x14ac:dyDescent="0.25">
      <c r="A28" t="s">
        <v>24</v>
      </c>
      <c r="C28" t="s">
        <v>25</v>
      </c>
      <c r="D28">
        <v>211112</v>
      </c>
      <c r="E28" t="s">
        <v>59</v>
      </c>
      <c r="F28">
        <v>960018</v>
      </c>
      <c r="G28" t="s">
        <v>31</v>
      </c>
      <c r="H28">
        <v>0</v>
      </c>
      <c r="I28" t="s">
        <v>28</v>
      </c>
      <c r="J28">
        <v>2012</v>
      </c>
      <c r="K28" t="s">
        <v>29</v>
      </c>
      <c r="L28">
        <v>5744</v>
      </c>
    </row>
    <row r="29" spans="1:13" x14ac:dyDescent="0.25">
      <c r="A29" t="s">
        <v>24</v>
      </c>
      <c r="C29" t="s">
        <v>25</v>
      </c>
      <c r="D29">
        <v>211112</v>
      </c>
      <c r="E29" t="s">
        <v>59</v>
      </c>
      <c r="F29">
        <v>970098</v>
      </c>
      <c r="G29" t="s">
        <v>32</v>
      </c>
      <c r="H29">
        <v>0</v>
      </c>
      <c r="I29" t="s">
        <v>28</v>
      </c>
      <c r="J29">
        <v>2012</v>
      </c>
      <c r="K29" t="s">
        <v>29</v>
      </c>
      <c r="L29">
        <v>35196</v>
      </c>
    </row>
    <row r="30" spans="1:13" x14ac:dyDescent="0.25">
      <c r="A30" t="s">
        <v>24</v>
      </c>
      <c r="C30" t="s">
        <v>25</v>
      </c>
      <c r="D30">
        <v>211112</v>
      </c>
      <c r="E30" t="s">
        <v>59</v>
      </c>
      <c r="F30">
        <v>973000</v>
      </c>
      <c r="G30" t="s">
        <v>33</v>
      </c>
      <c r="H30">
        <v>0</v>
      </c>
      <c r="I30" t="s">
        <v>28</v>
      </c>
      <c r="J30">
        <v>2012</v>
      </c>
      <c r="K30" t="s">
        <v>29</v>
      </c>
      <c r="L30">
        <v>49035</v>
      </c>
    </row>
    <row r="31" spans="1:13" x14ac:dyDescent="0.25">
      <c r="A31" t="s">
        <v>24</v>
      </c>
      <c r="C31" t="s">
        <v>25</v>
      </c>
      <c r="D31">
        <v>211112</v>
      </c>
      <c r="E31" t="s">
        <v>59</v>
      </c>
      <c r="F31">
        <v>974000</v>
      </c>
      <c r="G31" t="s">
        <v>34</v>
      </c>
      <c r="H31">
        <v>0</v>
      </c>
      <c r="I31" t="s">
        <v>28</v>
      </c>
      <c r="J31">
        <v>2012</v>
      </c>
      <c r="K31" t="s">
        <v>29</v>
      </c>
      <c r="L31">
        <v>4867</v>
      </c>
    </row>
    <row r="32" spans="1:13" x14ac:dyDescent="0.25">
      <c r="A32" t="s">
        <v>24</v>
      </c>
      <c r="C32" t="s">
        <v>25</v>
      </c>
      <c r="D32">
        <v>211112</v>
      </c>
      <c r="E32" t="s">
        <v>59</v>
      </c>
      <c r="F32">
        <v>21111011</v>
      </c>
      <c r="G32" t="s">
        <v>60</v>
      </c>
      <c r="H32">
        <v>370</v>
      </c>
      <c r="I32" t="s">
        <v>38</v>
      </c>
      <c r="J32">
        <v>2012</v>
      </c>
      <c r="K32" t="s">
        <v>40</v>
      </c>
      <c r="L32">
        <v>20495731</v>
      </c>
    </row>
    <row r="33" spans="1:12" x14ac:dyDescent="0.25">
      <c r="A33" t="s">
        <v>24</v>
      </c>
      <c r="C33" t="s">
        <v>25</v>
      </c>
      <c r="D33">
        <v>211112</v>
      </c>
      <c r="E33" t="s">
        <v>59</v>
      </c>
      <c r="F33">
        <v>21111015</v>
      </c>
      <c r="G33" t="s">
        <v>39</v>
      </c>
      <c r="H33">
        <v>370</v>
      </c>
      <c r="I33" t="s">
        <v>38</v>
      </c>
      <c r="J33">
        <v>2012</v>
      </c>
      <c r="K33" t="s">
        <v>40</v>
      </c>
      <c r="L33">
        <v>114195</v>
      </c>
    </row>
    <row r="34" spans="1:12" x14ac:dyDescent="0.25">
      <c r="A34" t="s">
        <v>24</v>
      </c>
      <c r="C34" t="s">
        <v>25</v>
      </c>
      <c r="D34">
        <v>211112</v>
      </c>
      <c r="E34" t="s">
        <v>59</v>
      </c>
      <c r="F34">
        <v>21111029</v>
      </c>
      <c r="G34" t="s">
        <v>61</v>
      </c>
      <c r="H34">
        <v>370</v>
      </c>
      <c r="I34" t="s">
        <v>38</v>
      </c>
      <c r="J34">
        <v>2012</v>
      </c>
      <c r="K34" t="s">
        <v>35</v>
      </c>
      <c r="L34" t="s">
        <v>29</v>
      </c>
    </row>
    <row r="35" spans="1:12" x14ac:dyDescent="0.25">
      <c r="A35" t="s">
        <v>24</v>
      </c>
      <c r="C35" t="s">
        <v>25</v>
      </c>
      <c r="D35">
        <v>211112</v>
      </c>
      <c r="E35" t="s">
        <v>59</v>
      </c>
      <c r="F35">
        <v>21111105</v>
      </c>
      <c r="G35" t="s">
        <v>62</v>
      </c>
      <c r="H35">
        <v>430</v>
      </c>
      <c r="I35" t="s">
        <v>42</v>
      </c>
      <c r="J35">
        <v>2012</v>
      </c>
      <c r="K35" t="s">
        <v>40</v>
      </c>
      <c r="L35">
        <v>369056</v>
      </c>
    </row>
    <row r="36" spans="1:12" x14ac:dyDescent="0.25">
      <c r="A36" t="s">
        <v>24</v>
      </c>
      <c r="C36" t="s">
        <v>25</v>
      </c>
      <c r="D36">
        <v>211112</v>
      </c>
      <c r="E36" t="s">
        <v>59</v>
      </c>
      <c r="F36">
        <v>21111201</v>
      </c>
      <c r="G36" t="s">
        <v>63</v>
      </c>
      <c r="H36">
        <v>430</v>
      </c>
      <c r="I36" t="s">
        <v>42</v>
      </c>
      <c r="J36">
        <v>2012</v>
      </c>
      <c r="K36" t="s">
        <v>40</v>
      </c>
      <c r="L36">
        <v>6865067</v>
      </c>
    </row>
    <row r="37" spans="1:12" x14ac:dyDescent="0.25">
      <c r="A37" t="s">
        <v>24</v>
      </c>
      <c r="C37" t="s">
        <v>25</v>
      </c>
      <c r="D37">
        <v>211112</v>
      </c>
      <c r="E37" t="s">
        <v>59</v>
      </c>
      <c r="F37">
        <v>32411015</v>
      </c>
      <c r="G37" t="s">
        <v>45</v>
      </c>
      <c r="H37">
        <v>580</v>
      </c>
      <c r="I37" t="s">
        <v>46</v>
      </c>
      <c r="J37">
        <v>2012</v>
      </c>
      <c r="K37" t="s">
        <v>40</v>
      </c>
      <c r="L37">
        <v>13627</v>
      </c>
    </row>
    <row r="38" spans="1:12" x14ac:dyDescent="0.25">
      <c r="A38" t="s">
        <v>24</v>
      </c>
      <c r="C38" t="s">
        <v>25</v>
      </c>
      <c r="D38">
        <v>211112</v>
      </c>
      <c r="E38" t="s">
        <v>59</v>
      </c>
      <c r="F38">
        <v>32411017</v>
      </c>
      <c r="G38" t="s">
        <v>47</v>
      </c>
      <c r="H38">
        <v>40</v>
      </c>
      <c r="I38" t="s">
        <v>48</v>
      </c>
      <c r="J38">
        <v>2012</v>
      </c>
      <c r="K38" t="s">
        <v>64</v>
      </c>
      <c r="L38">
        <v>13686</v>
      </c>
    </row>
    <row r="39" spans="1:12" x14ac:dyDescent="0.25">
      <c r="A39" t="s">
        <v>24</v>
      </c>
      <c r="C39" t="s">
        <v>25</v>
      </c>
      <c r="D39">
        <v>211112</v>
      </c>
      <c r="E39" t="s">
        <v>59</v>
      </c>
      <c r="F39">
        <v>32411019</v>
      </c>
      <c r="G39" t="s">
        <v>49</v>
      </c>
      <c r="H39">
        <v>40</v>
      </c>
      <c r="I39" t="s">
        <v>48</v>
      </c>
      <c r="J39">
        <v>2012</v>
      </c>
      <c r="K39" t="s">
        <v>40</v>
      </c>
      <c r="L39">
        <v>1420</v>
      </c>
    </row>
    <row r="40" spans="1:12" x14ac:dyDescent="0.25">
      <c r="A40" t="s">
        <v>24</v>
      </c>
      <c r="C40" t="s">
        <v>25</v>
      </c>
      <c r="D40">
        <v>211112</v>
      </c>
      <c r="E40" t="s">
        <v>59</v>
      </c>
      <c r="F40">
        <v>32419100</v>
      </c>
      <c r="G40" t="s">
        <v>50</v>
      </c>
      <c r="H40">
        <v>0</v>
      </c>
      <c r="I40" t="s">
        <v>28</v>
      </c>
      <c r="J40">
        <v>2012</v>
      </c>
      <c r="K40" t="s">
        <v>29</v>
      </c>
      <c r="L40">
        <v>161331</v>
      </c>
    </row>
    <row r="41" spans="1:12" x14ac:dyDescent="0.25">
      <c r="A41" t="s">
        <v>24</v>
      </c>
      <c r="C41" t="s">
        <v>25</v>
      </c>
      <c r="D41">
        <v>211112</v>
      </c>
      <c r="E41" t="s">
        <v>59</v>
      </c>
      <c r="F41">
        <v>32510093</v>
      </c>
      <c r="G41" t="s">
        <v>65</v>
      </c>
      <c r="H41">
        <v>0</v>
      </c>
      <c r="I41" t="s">
        <v>28</v>
      </c>
      <c r="J41">
        <v>2012</v>
      </c>
      <c r="K41" t="s">
        <v>29</v>
      </c>
      <c r="L41">
        <v>157597</v>
      </c>
    </row>
    <row r="42" spans="1:12" x14ac:dyDescent="0.25">
      <c r="A42" t="s">
        <v>24</v>
      </c>
      <c r="C42" t="s">
        <v>25</v>
      </c>
      <c r="D42">
        <v>211112</v>
      </c>
      <c r="E42" t="s">
        <v>59</v>
      </c>
      <c r="F42">
        <v>33100052</v>
      </c>
      <c r="G42" t="s">
        <v>54</v>
      </c>
      <c r="H42">
        <v>0</v>
      </c>
      <c r="I42" t="s">
        <v>28</v>
      </c>
      <c r="J42">
        <v>2012</v>
      </c>
      <c r="K42" t="s">
        <v>29</v>
      </c>
      <c r="L42">
        <v>99010</v>
      </c>
    </row>
    <row r="43" spans="1:12" x14ac:dyDescent="0.25">
      <c r="A43" t="s">
        <v>24</v>
      </c>
      <c r="C43" t="s">
        <v>25</v>
      </c>
      <c r="D43">
        <v>211112</v>
      </c>
      <c r="E43" t="s">
        <v>59</v>
      </c>
      <c r="F43">
        <v>33300007</v>
      </c>
      <c r="G43" t="s">
        <v>56</v>
      </c>
      <c r="H43">
        <v>0</v>
      </c>
      <c r="I43" t="s">
        <v>28</v>
      </c>
      <c r="J43">
        <v>2012</v>
      </c>
      <c r="K43" t="s">
        <v>29</v>
      </c>
      <c r="L43">
        <v>568837</v>
      </c>
    </row>
    <row r="44" spans="1:12" x14ac:dyDescent="0.25">
      <c r="A44" t="s">
        <v>24</v>
      </c>
      <c r="C44" t="s">
        <v>25</v>
      </c>
      <c r="D44">
        <v>211112</v>
      </c>
      <c r="E44" t="s">
        <v>59</v>
      </c>
      <c r="F44">
        <v>33300009</v>
      </c>
      <c r="G44" t="s">
        <v>57</v>
      </c>
      <c r="H44">
        <v>0</v>
      </c>
      <c r="I44" t="s">
        <v>28</v>
      </c>
      <c r="J44">
        <v>2012</v>
      </c>
      <c r="K44" t="s">
        <v>29</v>
      </c>
      <c r="L44">
        <v>272122</v>
      </c>
    </row>
    <row r="45" spans="1:12" x14ac:dyDescent="0.25">
      <c r="A45" t="s">
        <v>24</v>
      </c>
      <c r="C45" t="s">
        <v>25</v>
      </c>
      <c r="D45">
        <v>212111</v>
      </c>
      <c r="E45" t="s">
        <v>66</v>
      </c>
      <c r="F45">
        <v>1</v>
      </c>
      <c r="G45" t="s">
        <v>27</v>
      </c>
      <c r="H45">
        <v>0</v>
      </c>
      <c r="I45" t="s">
        <v>28</v>
      </c>
      <c r="J45">
        <v>2012</v>
      </c>
      <c r="K45" t="s">
        <v>29</v>
      </c>
      <c r="L45">
        <v>4609274</v>
      </c>
    </row>
    <row r="46" spans="1:12" x14ac:dyDescent="0.25">
      <c r="A46" t="s">
        <v>24</v>
      </c>
      <c r="C46" t="s">
        <v>25</v>
      </c>
      <c r="D46">
        <v>212111</v>
      </c>
      <c r="E46" t="s">
        <v>66</v>
      </c>
      <c r="F46">
        <v>2</v>
      </c>
      <c r="G46" t="s">
        <v>30</v>
      </c>
      <c r="H46">
        <v>0</v>
      </c>
      <c r="I46" t="s">
        <v>28</v>
      </c>
      <c r="J46">
        <v>2012</v>
      </c>
      <c r="K46" t="s">
        <v>29</v>
      </c>
      <c r="L46">
        <v>1853542</v>
      </c>
    </row>
    <row r="47" spans="1:12" x14ac:dyDescent="0.25">
      <c r="A47" t="s">
        <v>24</v>
      </c>
      <c r="C47" t="s">
        <v>25</v>
      </c>
      <c r="D47">
        <v>212111</v>
      </c>
      <c r="E47" t="s">
        <v>66</v>
      </c>
      <c r="F47">
        <v>960018</v>
      </c>
      <c r="G47" t="s">
        <v>31</v>
      </c>
      <c r="H47">
        <v>0</v>
      </c>
      <c r="I47" t="s">
        <v>28</v>
      </c>
      <c r="J47">
        <v>2012</v>
      </c>
      <c r="K47" t="s">
        <v>29</v>
      </c>
      <c r="L47">
        <v>2183</v>
      </c>
    </row>
    <row r="48" spans="1:12" x14ac:dyDescent="0.25">
      <c r="A48" t="s">
        <v>24</v>
      </c>
      <c r="C48" t="s">
        <v>25</v>
      </c>
      <c r="D48">
        <v>212111</v>
      </c>
      <c r="E48" t="s">
        <v>66</v>
      </c>
      <c r="F48">
        <v>970098</v>
      </c>
      <c r="G48" t="s">
        <v>32</v>
      </c>
      <c r="H48">
        <v>0</v>
      </c>
      <c r="I48" t="s">
        <v>28</v>
      </c>
      <c r="J48">
        <v>2012</v>
      </c>
      <c r="K48" t="s">
        <v>29</v>
      </c>
      <c r="L48">
        <v>353523</v>
      </c>
    </row>
    <row r="49" spans="1:12" x14ac:dyDescent="0.25">
      <c r="A49" t="s">
        <v>24</v>
      </c>
      <c r="C49" t="s">
        <v>25</v>
      </c>
      <c r="D49">
        <v>212111</v>
      </c>
      <c r="E49" t="s">
        <v>66</v>
      </c>
      <c r="F49">
        <v>973000</v>
      </c>
      <c r="G49" t="s">
        <v>33</v>
      </c>
      <c r="H49">
        <v>0</v>
      </c>
      <c r="I49" t="s">
        <v>28</v>
      </c>
      <c r="J49">
        <v>2012</v>
      </c>
      <c r="K49" t="s">
        <v>29</v>
      </c>
      <c r="L49">
        <v>81354</v>
      </c>
    </row>
    <row r="50" spans="1:12" x14ac:dyDescent="0.25">
      <c r="A50" t="s">
        <v>24</v>
      </c>
      <c r="C50" t="s">
        <v>25</v>
      </c>
      <c r="D50">
        <v>212111</v>
      </c>
      <c r="E50" t="s">
        <v>66</v>
      </c>
      <c r="F50">
        <v>974000</v>
      </c>
      <c r="G50" t="s">
        <v>34</v>
      </c>
      <c r="H50">
        <v>0</v>
      </c>
      <c r="I50" t="s">
        <v>28</v>
      </c>
      <c r="J50">
        <v>2012</v>
      </c>
      <c r="K50" t="s">
        <v>29</v>
      </c>
      <c r="L50" t="s">
        <v>35</v>
      </c>
    </row>
    <row r="51" spans="1:12" x14ac:dyDescent="0.25">
      <c r="A51" t="s">
        <v>24</v>
      </c>
      <c r="C51" t="s">
        <v>25</v>
      </c>
      <c r="D51">
        <v>212111</v>
      </c>
      <c r="E51" t="s">
        <v>66</v>
      </c>
      <c r="F51">
        <v>11300000</v>
      </c>
      <c r="G51" t="s">
        <v>67</v>
      </c>
      <c r="H51">
        <v>0</v>
      </c>
      <c r="I51" t="s">
        <v>28</v>
      </c>
      <c r="J51">
        <v>2012</v>
      </c>
      <c r="K51" t="s">
        <v>29</v>
      </c>
      <c r="L51">
        <v>18481</v>
      </c>
    </row>
    <row r="52" spans="1:12" x14ac:dyDescent="0.25">
      <c r="A52" t="s">
        <v>24</v>
      </c>
      <c r="C52" t="s">
        <v>25</v>
      </c>
      <c r="D52">
        <v>212111</v>
      </c>
      <c r="E52" t="s">
        <v>66</v>
      </c>
      <c r="F52">
        <v>21111015</v>
      </c>
      <c r="G52" t="s">
        <v>39</v>
      </c>
      <c r="H52">
        <v>370</v>
      </c>
      <c r="I52" t="s">
        <v>38</v>
      </c>
      <c r="J52">
        <v>2012</v>
      </c>
      <c r="K52" t="s">
        <v>40</v>
      </c>
      <c r="L52">
        <v>5570</v>
      </c>
    </row>
    <row r="53" spans="1:12" x14ac:dyDescent="0.25">
      <c r="A53" t="s">
        <v>24</v>
      </c>
      <c r="C53" t="s">
        <v>25</v>
      </c>
      <c r="D53">
        <v>212111</v>
      </c>
      <c r="E53" t="s">
        <v>66</v>
      </c>
      <c r="F53">
        <v>21211003</v>
      </c>
      <c r="G53" t="s">
        <v>43</v>
      </c>
      <c r="H53">
        <v>250</v>
      </c>
      <c r="I53" t="s">
        <v>44</v>
      </c>
      <c r="J53">
        <v>2012</v>
      </c>
      <c r="K53" t="s">
        <v>35</v>
      </c>
      <c r="L53" t="s">
        <v>35</v>
      </c>
    </row>
    <row r="54" spans="1:12" x14ac:dyDescent="0.25">
      <c r="A54" t="s">
        <v>24</v>
      </c>
      <c r="C54" t="s">
        <v>25</v>
      </c>
      <c r="D54">
        <v>212111</v>
      </c>
      <c r="E54" t="s">
        <v>66</v>
      </c>
      <c r="F54">
        <v>21211005</v>
      </c>
      <c r="G54" t="s">
        <v>68</v>
      </c>
      <c r="H54">
        <v>730</v>
      </c>
      <c r="I54" t="s">
        <v>69</v>
      </c>
      <c r="J54">
        <v>2012</v>
      </c>
      <c r="K54" t="s">
        <v>40</v>
      </c>
      <c r="L54">
        <v>306589</v>
      </c>
    </row>
    <row r="55" spans="1:12" x14ac:dyDescent="0.25">
      <c r="A55" t="s">
        <v>24</v>
      </c>
      <c r="C55" t="s">
        <v>25</v>
      </c>
      <c r="D55">
        <v>212111</v>
      </c>
      <c r="E55" t="s">
        <v>66</v>
      </c>
      <c r="F55">
        <v>21211007</v>
      </c>
      <c r="G55" t="s">
        <v>70</v>
      </c>
      <c r="H55">
        <v>730</v>
      </c>
      <c r="I55" t="s">
        <v>69</v>
      </c>
      <c r="J55">
        <v>2012</v>
      </c>
      <c r="K55">
        <v>207</v>
      </c>
      <c r="L55" t="s">
        <v>29</v>
      </c>
    </row>
    <row r="56" spans="1:12" x14ac:dyDescent="0.25">
      <c r="A56" t="s">
        <v>24</v>
      </c>
      <c r="C56" t="s">
        <v>25</v>
      </c>
      <c r="D56">
        <v>212111</v>
      </c>
      <c r="E56" t="s">
        <v>66</v>
      </c>
      <c r="F56">
        <v>21211009</v>
      </c>
      <c r="G56" t="s">
        <v>71</v>
      </c>
      <c r="H56">
        <v>730</v>
      </c>
      <c r="I56" t="s">
        <v>69</v>
      </c>
      <c r="J56">
        <v>2012</v>
      </c>
      <c r="K56" t="s">
        <v>72</v>
      </c>
      <c r="L56">
        <v>64617</v>
      </c>
    </row>
    <row r="57" spans="1:12" x14ac:dyDescent="0.25">
      <c r="A57" t="s">
        <v>24</v>
      </c>
      <c r="C57" t="s">
        <v>25</v>
      </c>
      <c r="D57">
        <v>212111</v>
      </c>
      <c r="E57" t="s">
        <v>66</v>
      </c>
      <c r="F57">
        <v>21211011</v>
      </c>
      <c r="G57" t="s">
        <v>73</v>
      </c>
      <c r="H57">
        <v>730</v>
      </c>
      <c r="I57" t="s">
        <v>69</v>
      </c>
      <c r="J57">
        <v>2012</v>
      </c>
      <c r="K57">
        <v>297</v>
      </c>
      <c r="L57" t="s">
        <v>29</v>
      </c>
    </row>
    <row r="58" spans="1:12" x14ac:dyDescent="0.25">
      <c r="A58" t="s">
        <v>24</v>
      </c>
      <c r="C58" t="s">
        <v>25</v>
      </c>
      <c r="D58">
        <v>212111</v>
      </c>
      <c r="E58" t="s">
        <v>66</v>
      </c>
      <c r="F58">
        <v>21211013</v>
      </c>
      <c r="G58" t="s">
        <v>74</v>
      </c>
      <c r="H58">
        <v>250</v>
      </c>
      <c r="I58" t="s">
        <v>44</v>
      </c>
      <c r="J58">
        <v>2012</v>
      </c>
      <c r="K58" t="s">
        <v>35</v>
      </c>
      <c r="L58" t="s">
        <v>29</v>
      </c>
    </row>
    <row r="59" spans="1:12" x14ac:dyDescent="0.25">
      <c r="A59" t="s">
        <v>24</v>
      </c>
      <c r="C59" t="s">
        <v>25</v>
      </c>
      <c r="D59">
        <v>212111</v>
      </c>
      <c r="E59" t="s">
        <v>66</v>
      </c>
      <c r="F59">
        <v>32411015</v>
      </c>
      <c r="G59" t="s">
        <v>45</v>
      </c>
      <c r="H59">
        <v>580</v>
      </c>
      <c r="I59" t="s">
        <v>46</v>
      </c>
      <c r="J59">
        <v>2012</v>
      </c>
      <c r="K59" t="s">
        <v>40</v>
      </c>
      <c r="L59">
        <v>118985</v>
      </c>
    </row>
    <row r="60" spans="1:12" x14ac:dyDescent="0.25">
      <c r="A60" t="s">
        <v>24</v>
      </c>
      <c r="C60" t="s">
        <v>25</v>
      </c>
      <c r="D60">
        <v>212111</v>
      </c>
      <c r="E60" t="s">
        <v>66</v>
      </c>
      <c r="F60">
        <v>32411017</v>
      </c>
      <c r="G60" t="s">
        <v>47</v>
      </c>
      <c r="H60">
        <v>40</v>
      </c>
      <c r="I60" t="s">
        <v>48</v>
      </c>
      <c r="J60">
        <v>2012</v>
      </c>
      <c r="K60" t="s">
        <v>40</v>
      </c>
      <c r="L60">
        <v>1241878</v>
      </c>
    </row>
    <row r="61" spans="1:12" x14ac:dyDescent="0.25">
      <c r="A61" t="s">
        <v>24</v>
      </c>
      <c r="C61" t="s">
        <v>25</v>
      </c>
      <c r="D61">
        <v>212111</v>
      </c>
      <c r="E61" t="s">
        <v>66</v>
      </c>
      <c r="F61">
        <v>32411019</v>
      </c>
      <c r="G61" t="s">
        <v>49</v>
      </c>
      <c r="H61">
        <v>40</v>
      </c>
      <c r="I61" t="s">
        <v>48</v>
      </c>
      <c r="J61">
        <v>2012</v>
      </c>
      <c r="K61" t="s">
        <v>75</v>
      </c>
      <c r="L61">
        <v>446353</v>
      </c>
    </row>
    <row r="62" spans="1:12" x14ac:dyDescent="0.25">
      <c r="A62" t="s">
        <v>24</v>
      </c>
      <c r="C62" t="s">
        <v>25</v>
      </c>
      <c r="D62">
        <v>212111</v>
      </c>
      <c r="E62" t="s">
        <v>66</v>
      </c>
      <c r="F62">
        <v>32419100</v>
      </c>
      <c r="G62" t="s">
        <v>50</v>
      </c>
      <c r="H62">
        <v>0</v>
      </c>
      <c r="I62" t="s">
        <v>28</v>
      </c>
      <c r="J62">
        <v>2012</v>
      </c>
      <c r="K62" t="s">
        <v>29</v>
      </c>
      <c r="L62">
        <v>198636</v>
      </c>
    </row>
    <row r="63" spans="1:12" x14ac:dyDescent="0.25">
      <c r="A63" t="s">
        <v>24</v>
      </c>
      <c r="C63" t="s">
        <v>25</v>
      </c>
      <c r="D63">
        <v>212111</v>
      </c>
      <c r="E63" t="s">
        <v>66</v>
      </c>
      <c r="F63">
        <v>32592005</v>
      </c>
      <c r="G63" t="s">
        <v>76</v>
      </c>
      <c r="H63">
        <v>0</v>
      </c>
      <c r="I63" t="s">
        <v>28</v>
      </c>
      <c r="J63">
        <v>2012</v>
      </c>
      <c r="K63" t="s">
        <v>29</v>
      </c>
      <c r="L63">
        <v>265411</v>
      </c>
    </row>
    <row r="64" spans="1:12" x14ac:dyDescent="0.25">
      <c r="A64" t="s">
        <v>24</v>
      </c>
      <c r="C64" t="s">
        <v>25</v>
      </c>
      <c r="D64">
        <v>212111</v>
      </c>
      <c r="E64" t="s">
        <v>66</v>
      </c>
      <c r="F64">
        <v>32592015</v>
      </c>
      <c r="G64" t="s">
        <v>77</v>
      </c>
      <c r="H64">
        <v>0</v>
      </c>
      <c r="I64" t="s">
        <v>28</v>
      </c>
      <c r="J64">
        <v>2012</v>
      </c>
      <c r="K64" t="s">
        <v>29</v>
      </c>
      <c r="L64">
        <v>419241</v>
      </c>
    </row>
    <row r="65" spans="1:12" x14ac:dyDescent="0.25">
      <c r="A65" t="s">
        <v>24</v>
      </c>
      <c r="C65" t="s">
        <v>25</v>
      </c>
      <c r="D65">
        <v>212111</v>
      </c>
      <c r="E65" t="s">
        <v>66</v>
      </c>
      <c r="F65">
        <v>32600009</v>
      </c>
      <c r="G65" t="s">
        <v>78</v>
      </c>
      <c r="H65">
        <v>0</v>
      </c>
      <c r="I65" t="s">
        <v>28</v>
      </c>
      <c r="J65">
        <v>2012</v>
      </c>
      <c r="K65" t="s">
        <v>29</v>
      </c>
      <c r="L65">
        <v>34670</v>
      </c>
    </row>
    <row r="66" spans="1:12" x14ac:dyDescent="0.25">
      <c r="A66" t="s">
        <v>24</v>
      </c>
      <c r="C66" t="s">
        <v>25</v>
      </c>
      <c r="D66">
        <v>212111</v>
      </c>
      <c r="E66" t="s">
        <v>66</v>
      </c>
      <c r="F66">
        <v>32621101</v>
      </c>
      <c r="G66" t="s">
        <v>79</v>
      </c>
      <c r="H66">
        <v>0</v>
      </c>
      <c r="I66" t="s">
        <v>28</v>
      </c>
      <c r="J66">
        <v>2012</v>
      </c>
      <c r="K66" t="s">
        <v>29</v>
      </c>
      <c r="L66">
        <v>220731</v>
      </c>
    </row>
    <row r="67" spans="1:12" x14ac:dyDescent="0.25">
      <c r="A67" t="s">
        <v>24</v>
      </c>
      <c r="C67" t="s">
        <v>25</v>
      </c>
      <c r="D67">
        <v>212111</v>
      </c>
      <c r="E67" t="s">
        <v>66</v>
      </c>
      <c r="F67">
        <v>32700037</v>
      </c>
      <c r="G67" t="s">
        <v>80</v>
      </c>
      <c r="H67">
        <v>0</v>
      </c>
      <c r="I67" t="s">
        <v>28</v>
      </c>
      <c r="J67">
        <v>2012</v>
      </c>
      <c r="K67" t="s">
        <v>29</v>
      </c>
      <c r="L67">
        <v>8499</v>
      </c>
    </row>
    <row r="68" spans="1:12" x14ac:dyDescent="0.25">
      <c r="A68" t="s">
        <v>24</v>
      </c>
      <c r="C68" t="s">
        <v>25</v>
      </c>
      <c r="D68">
        <v>212111</v>
      </c>
      <c r="E68" t="s">
        <v>66</v>
      </c>
      <c r="F68">
        <v>32799217</v>
      </c>
      <c r="G68" t="s">
        <v>81</v>
      </c>
      <c r="H68">
        <v>0</v>
      </c>
      <c r="I68" t="s">
        <v>28</v>
      </c>
      <c r="J68">
        <v>2012</v>
      </c>
      <c r="K68" t="s">
        <v>29</v>
      </c>
      <c r="L68">
        <v>26253</v>
      </c>
    </row>
    <row r="69" spans="1:12" x14ac:dyDescent="0.25">
      <c r="A69" t="s">
        <v>24</v>
      </c>
      <c r="C69" t="s">
        <v>25</v>
      </c>
      <c r="D69">
        <v>212111</v>
      </c>
      <c r="E69" t="s">
        <v>66</v>
      </c>
      <c r="F69">
        <v>33100048</v>
      </c>
      <c r="G69" t="s">
        <v>82</v>
      </c>
      <c r="H69">
        <v>0</v>
      </c>
      <c r="I69" t="s">
        <v>28</v>
      </c>
      <c r="J69">
        <v>2012</v>
      </c>
      <c r="K69" t="s">
        <v>29</v>
      </c>
      <c r="L69">
        <v>37191</v>
      </c>
    </row>
    <row r="70" spans="1:12" x14ac:dyDescent="0.25">
      <c r="A70" t="s">
        <v>24</v>
      </c>
      <c r="C70" t="s">
        <v>25</v>
      </c>
      <c r="D70">
        <v>212111</v>
      </c>
      <c r="E70" t="s">
        <v>66</v>
      </c>
      <c r="F70">
        <v>33261008</v>
      </c>
      <c r="G70" t="s">
        <v>83</v>
      </c>
      <c r="H70">
        <v>0</v>
      </c>
      <c r="I70" t="s">
        <v>28</v>
      </c>
      <c r="J70">
        <v>2012</v>
      </c>
      <c r="K70" t="s">
        <v>29</v>
      </c>
      <c r="L70">
        <v>47501</v>
      </c>
    </row>
    <row r="71" spans="1:12" x14ac:dyDescent="0.25">
      <c r="A71" t="s">
        <v>24</v>
      </c>
      <c r="C71" t="s">
        <v>25</v>
      </c>
      <c r="D71">
        <v>212111</v>
      </c>
      <c r="E71" t="s">
        <v>66</v>
      </c>
      <c r="F71">
        <v>33272200</v>
      </c>
      <c r="G71" t="s">
        <v>84</v>
      </c>
      <c r="H71">
        <v>0</v>
      </c>
      <c r="I71" t="s">
        <v>28</v>
      </c>
      <c r="J71">
        <v>2012</v>
      </c>
      <c r="K71" t="s">
        <v>29</v>
      </c>
      <c r="L71">
        <v>50818</v>
      </c>
    </row>
    <row r="72" spans="1:12" x14ac:dyDescent="0.25">
      <c r="A72" t="s">
        <v>24</v>
      </c>
      <c r="C72" t="s">
        <v>25</v>
      </c>
      <c r="D72">
        <v>212111</v>
      </c>
      <c r="E72" t="s">
        <v>66</v>
      </c>
      <c r="F72">
        <v>33300007</v>
      </c>
      <c r="G72" t="s">
        <v>56</v>
      </c>
      <c r="H72">
        <v>0</v>
      </c>
      <c r="I72" t="s">
        <v>28</v>
      </c>
      <c r="J72">
        <v>2012</v>
      </c>
      <c r="K72" t="s">
        <v>29</v>
      </c>
      <c r="L72">
        <v>1157991</v>
      </c>
    </row>
    <row r="73" spans="1:12" x14ac:dyDescent="0.25">
      <c r="A73" t="s">
        <v>24</v>
      </c>
      <c r="C73" t="s">
        <v>25</v>
      </c>
      <c r="D73">
        <v>212111</v>
      </c>
      <c r="E73" t="s">
        <v>66</v>
      </c>
      <c r="F73">
        <v>33300009</v>
      </c>
      <c r="G73" t="s">
        <v>57</v>
      </c>
      <c r="H73">
        <v>0</v>
      </c>
      <c r="I73" t="s">
        <v>28</v>
      </c>
      <c r="J73">
        <v>2012</v>
      </c>
      <c r="K73" t="s">
        <v>29</v>
      </c>
      <c r="L73">
        <v>1287265</v>
      </c>
    </row>
    <row r="74" spans="1:12" x14ac:dyDescent="0.25">
      <c r="A74" t="s">
        <v>24</v>
      </c>
      <c r="C74" t="s">
        <v>25</v>
      </c>
      <c r="D74">
        <v>212111</v>
      </c>
      <c r="E74" t="s">
        <v>66</v>
      </c>
      <c r="F74">
        <v>33351506</v>
      </c>
      <c r="G74" t="s">
        <v>58</v>
      </c>
      <c r="H74">
        <v>0</v>
      </c>
      <c r="I74" t="s">
        <v>28</v>
      </c>
      <c r="J74">
        <v>2012</v>
      </c>
      <c r="K74" t="s">
        <v>29</v>
      </c>
      <c r="L74">
        <v>30503</v>
      </c>
    </row>
    <row r="75" spans="1:12" x14ac:dyDescent="0.25">
      <c r="A75" t="s">
        <v>24</v>
      </c>
      <c r="C75" t="s">
        <v>25</v>
      </c>
      <c r="D75">
        <v>212112</v>
      </c>
      <c r="E75" t="s">
        <v>85</v>
      </c>
      <c r="F75">
        <v>1</v>
      </c>
      <c r="G75" t="s">
        <v>27</v>
      </c>
      <c r="H75">
        <v>0</v>
      </c>
      <c r="I75" t="s">
        <v>28</v>
      </c>
      <c r="J75">
        <v>2012</v>
      </c>
      <c r="K75" t="s">
        <v>29</v>
      </c>
      <c r="L75">
        <v>4181812</v>
      </c>
    </row>
    <row r="76" spans="1:12" x14ac:dyDescent="0.25">
      <c r="A76" t="s">
        <v>24</v>
      </c>
      <c r="C76" t="s">
        <v>25</v>
      </c>
      <c r="D76">
        <v>212112</v>
      </c>
      <c r="E76" t="s">
        <v>85</v>
      </c>
      <c r="F76">
        <v>2</v>
      </c>
      <c r="G76" t="s">
        <v>30</v>
      </c>
      <c r="H76">
        <v>0</v>
      </c>
      <c r="I76" t="s">
        <v>28</v>
      </c>
      <c r="J76">
        <v>2012</v>
      </c>
      <c r="K76" t="s">
        <v>29</v>
      </c>
      <c r="L76">
        <v>272810</v>
      </c>
    </row>
    <row r="77" spans="1:12" x14ac:dyDescent="0.25">
      <c r="A77" t="s">
        <v>24</v>
      </c>
      <c r="C77" t="s">
        <v>25</v>
      </c>
      <c r="D77">
        <v>212112</v>
      </c>
      <c r="E77" t="s">
        <v>85</v>
      </c>
      <c r="F77">
        <v>960018</v>
      </c>
      <c r="G77" t="s">
        <v>31</v>
      </c>
      <c r="H77">
        <v>0</v>
      </c>
      <c r="I77" t="s">
        <v>28</v>
      </c>
      <c r="J77">
        <v>2012</v>
      </c>
      <c r="K77" t="s">
        <v>29</v>
      </c>
      <c r="L77">
        <v>2589</v>
      </c>
    </row>
    <row r="78" spans="1:12" x14ac:dyDescent="0.25">
      <c r="A78" t="s">
        <v>24</v>
      </c>
      <c r="C78" t="s">
        <v>25</v>
      </c>
      <c r="D78">
        <v>212112</v>
      </c>
      <c r="E78" t="s">
        <v>85</v>
      </c>
      <c r="F78">
        <v>970098</v>
      </c>
      <c r="G78" t="s">
        <v>32</v>
      </c>
      <c r="H78">
        <v>0</v>
      </c>
      <c r="I78" t="s">
        <v>28</v>
      </c>
      <c r="J78">
        <v>2012</v>
      </c>
      <c r="K78" t="s">
        <v>29</v>
      </c>
      <c r="L78">
        <v>354862</v>
      </c>
    </row>
    <row r="79" spans="1:12" x14ac:dyDescent="0.25">
      <c r="A79" t="s">
        <v>24</v>
      </c>
      <c r="C79" t="s">
        <v>25</v>
      </c>
      <c r="D79">
        <v>212112</v>
      </c>
      <c r="E79" t="s">
        <v>85</v>
      </c>
      <c r="F79">
        <v>973000</v>
      </c>
      <c r="G79" t="s">
        <v>33</v>
      </c>
      <c r="H79">
        <v>0</v>
      </c>
      <c r="I79" t="s">
        <v>28</v>
      </c>
      <c r="J79">
        <v>2012</v>
      </c>
      <c r="K79" t="s">
        <v>29</v>
      </c>
      <c r="L79" t="s">
        <v>35</v>
      </c>
    </row>
    <row r="80" spans="1:12" x14ac:dyDescent="0.25">
      <c r="A80" t="s">
        <v>24</v>
      </c>
      <c r="C80" t="s">
        <v>25</v>
      </c>
      <c r="D80">
        <v>212112</v>
      </c>
      <c r="E80" t="s">
        <v>85</v>
      </c>
      <c r="F80">
        <v>974000</v>
      </c>
      <c r="G80" t="s">
        <v>34</v>
      </c>
      <c r="H80">
        <v>0</v>
      </c>
      <c r="I80" t="s">
        <v>28</v>
      </c>
      <c r="J80">
        <v>2012</v>
      </c>
      <c r="K80" t="s">
        <v>29</v>
      </c>
      <c r="L80">
        <v>312</v>
      </c>
    </row>
    <row r="81" spans="1:12" x14ac:dyDescent="0.25">
      <c r="A81" t="s">
        <v>24</v>
      </c>
      <c r="C81" t="s">
        <v>25</v>
      </c>
      <c r="D81">
        <v>212112</v>
      </c>
      <c r="E81" t="s">
        <v>85</v>
      </c>
      <c r="F81">
        <v>11300000</v>
      </c>
      <c r="G81" t="s">
        <v>67</v>
      </c>
      <c r="H81">
        <v>0</v>
      </c>
      <c r="I81" t="s">
        <v>28</v>
      </c>
      <c r="J81">
        <v>2012</v>
      </c>
      <c r="K81" t="s">
        <v>29</v>
      </c>
      <c r="L81">
        <v>79520</v>
      </c>
    </row>
    <row r="82" spans="1:12" x14ac:dyDescent="0.25">
      <c r="A82" t="s">
        <v>24</v>
      </c>
      <c r="C82" t="s">
        <v>25</v>
      </c>
      <c r="D82">
        <v>212112</v>
      </c>
      <c r="E82" t="s">
        <v>85</v>
      </c>
      <c r="F82">
        <v>21111015</v>
      </c>
      <c r="G82" t="s">
        <v>39</v>
      </c>
      <c r="H82">
        <v>370</v>
      </c>
      <c r="I82" t="s">
        <v>38</v>
      </c>
      <c r="J82">
        <v>2012</v>
      </c>
      <c r="K82" t="s">
        <v>40</v>
      </c>
      <c r="L82">
        <v>4648</v>
      </c>
    </row>
    <row r="83" spans="1:12" x14ac:dyDescent="0.25">
      <c r="A83" t="s">
        <v>24</v>
      </c>
      <c r="C83" t="s">
        <v>25</v>
      </c>
      <c r="D83">
        <v>212112</v>
      </c>
      <c r="E83" t="s">
        <v>85</v>
      </c>
      <c r="F83">
        <v>21211003</v>
      </c>
      <c r="G83" t="s">
        <v>43</v>
      </c>
      <c r="H83">
        <v>250</v>
      </c>
      <c r="I83" t="s">
        <v>44</v>
      </c>
      <c r="J83">
        <v>2012</v>
      </c>
      <c r="K83" t="s">
        <v>40</v>
      </c>
      <c r="L83">
        <v>2986</v>
      </c>
    </row>
    <row r="84" spans="1:12" x14ac:dyDescent="0.25">
      <c r="A84" t="s">
        <v>24</v>
      </c>
      <c r="C84" t="s">
        <v>25</v>
      </c>
      <c r="D84">
        <v>212112</v>
      </c>
      <c r="E84" t="s">
        <v>85</v>
      </c>
      <c r="F84">
        <v>21211005</v>
      </c>
      <c r="G84" t="s">
        <v>68</v>
      </c>
      <c r="H84">
        <v>730</v>
      </c>
      <c r="I84" t="s">
        <v>69</v>
      </c>
      <c r="J84">
        <v>2012</v>
      </c>
      <c r="K84" t="s">
        <v>40</v>
      </c>
      <c r="L84">
        <v>97152</v>
      </c>
    </row>
    <row r="85" spans="1:12" x14ac:dyDescent="0.25">
      <c r="A85" t="s">
        <v>24</v>
      </c>
      <c r="C85" t="s">
        <v>25</v>
      </c>
      <c r="D85">
        <v>212112</v>
      </c>
      <c r="E85" t="s">
        <v>85</v>
      </c>
      <c r="F85">
        <v>21211007</v>
      </c>
      <c r="G85" t="s">
        <v>70</v>
      </c>
      <c r="H85">
        <v>730</v>
      </c>
      <c r="I85" t="s">
        <v>69</v>
      </c>
      <c r="J85">
        <v>2012</v>
      </c>
      <c r="K85">
        <v>414</v>
      </c>
      <c r="L85" t="s">
        <v>29</v>
      </c>
    </row>
    <row r="86" spans="1:12" x14ac:dyDescent="0.25">
      <c r="A86" t="s">
        <v>24</v>
      </c>
      <c r="C86" t="s">
        <v>25</v>
      </c>
      <c r="D86">
        <v>212112</v>
      </c>
      <c r="E86" t="s">
        <v>85</v>
      </c>
      <c r="F86">
        <v>21211009</v>
      </c>
      <c r="G86" t="s">
        <v>71</v>
      </c>
      <c r="H86">
        <v>730</v>
      </c>
      <c r="I86" t="s">
        <v>69</v>
      </c>
      <c r="J86">
        <v>2012</v>
      </c>
      <c r="K86" t="s">
        <v>35</v>
      </c>
      <c r="L86" t="s">
        <v>35</v>
      </c>
    </row>
    <row r="87" spans="1:12" x14ac:dyDescent="0.25">
      <c r="A87" t="s">
        <v>24</v>
      </c>
      <c r="C87" t="s">
        <v>25</v>
      </c>
      <c r="D87">
        <v>212112</v>
      </c>
      <c r="E87" t="s">
        <v>85</v>
      </c>
      <c r="F87">
        <v>21211011</v>
      </c>
      <c r="G87" t="s">
        <v>73</v>
      </c>
      <c r="H87">
        <v>730</v>
      </c>
      <c r="I87" t="s">
        <v>69</v>
      </c>
      <c r="J87">
        <v>2012</v>
      </c>
      <c r="K87">
        <v>40</v>
      </c>
      <c r="L87" t="s">
        <v>29</v>
      </c>
    </row>
    <row r="88" spans="1:12" x14ac:dyDescent="0.25">
      <c r="A88" t="s">
        <v>24</v>
      </c>
      <c r="C88" t="s">
        <v>25</v>
      </c>
      <c r="D88">
        <v>212112</v>
      </c>
      <c r="E88" t="s">
        <v>85</v>
      </c>
      <c r="F88">
        <v>32411015</v>
      </c>
      <c r="G88" t="s">
        <v>45</v>
      </c>
      <c r="H88">
        <v>580</v>
      </c>
      <c r="I88" t="s">
        <v>46</v>
      </c>
      <c r="J88">
        <v>2012</v>
      </c>
      <c r="K88" t="s">
        <v>40</v>
      </c>
      <c r="L88">
        <v>27331</v>
      </c>
    </row>
    <row r="89" spans="1:12" x14ac:dyDescent="0.25">
      <c r="A89" t="s">
        <v>24</v>
      </c>
      <c r="C89" t="s">
        <v>25</v>
      </c>
      <c r="D89">
        <v>212112</v>
      </c>
      <c r="E89" t="s">
        <v>85</v>
      </c>
      <c r="F89">
        <v>32411017</v>
      </c>
      <c r="G89" t="s">
        <v>47</v>
      </c>
      <c r="H89">
        <v>40</v>
      </c>
      <c r="I89" t="s">
        <v>48</v>
      </c>
      <c r="J89">
        <v>2012</v>
      </c>
      <c r="K89" t="s">
        <v>40</v>
      </c>
      <c r="L89">
        <v>137850</v>
      </c>
    </row>
    <row r="90" spans="1:12" x14ac:dyDescent="0.25">
      <c r="A90" t="s">
        <v>24</v>
      </c>
      <c r="C90" t="s">
        <v>25</v>
      </c>
      <c r="D90">
        <v>212112</v>
      </c>
      <c r="E90" t="s">
        <v>85</v>
      </c>
      <c r="F90">
        <v>32411019</v>
      </c>
      <c r="G90" t="s">
        <v>49</v>
      </c>
      <c r="H90">
        <v>40</v>
      </c>
      <c r="I90" t="s">
        <v>48</v>
      </c>
      <c r="J90">
        <v>2012</v>
      </c>
      <c r="K90" t="s">
        <v>86</v>
      </c>
      <c r="L90">
        <v>97094</v>
      </c>
    </row>
    <row r="91" spans="1:12" x14ac:dyDescent="0.25">
      <c r="A91" t="s">
        <v>24</v>
      </c>
      <c r="C91" t="s">
        <v>25</v>
      </c>
      <c r="D91">
        <v>212112</v>
      </c>
      <c r="E91" t="s">
        <v>85</v>
      </c>
      <c r="F91">
        <v>32419100</v>
      </c>
      <c r="G91" t="s">
        <v>50</v>
      </c>
      <c r="H91">
        <v>0</v>
      </c>
      <c r="I91" t="s">
        <v>28</v>
      </c>
      <c r="J91">
        <v>2012</v>
      </c>
      <c r="K91" t="s">
        <v>29</v>
      </c>
      <c r="L91">
        <v>116350</v>
      </c>
    </row>
    <row r="92" spans="1:12" x14ac:dyDescent="0.25">
      <c r="A92" t="s">
        <v>24</v>
      </c>
      <c r="C92" t="s">
        <v>25</v>
      </c>
      <c r="D92">
        <v>212112</v>
      </c>
      <c r="E92" t="s">
        <v>85</v>
      </c>
      <c r="F92">
        <v>32592005</v>
      </c>
      <c r="G92" t="s">
        <v>76</v>
      </c>
      <c r="H92">
        <v>0</v>
      </c>
      <c r="I92" t="s">
        <v>28</v>
      </c>
      <c r="J92">
        <v>2012</v>
      </c>
      <c r="K92" t="s">
        <v>29</v>
      </c>
      <c r="L92">
        <v>11732</v>
      </c>
    </row>
    <row r="93" spans="1:12" x14ac:dyDescent="0.25">
      <c r="A93" t="s">
        <v>24</v>
      </c>
      <c r="C93" t="s">
        <v>25</v>
      </c>
      <c r="D93">
        <v>212112</v>
      </c>
      <c r="E93" t="s">
        <v>85</v>
      </c>
      <c r="F93">
        <v>32592015</v>
      </c>
      <c r="G93" t="s">
        <v>77</v>
      </c>
      <c r="H93">
        <v>0</v>
      </c>
      <c r="I93" t="s">
        <v>28</v>
      </c>
      <c r="J93">
        <v>2012</v>
      </c>
      <c r="K93" t="s">
        <v>29</v>
      </c>
      <c r="L93">
        <v>28886</v>
      </c>
    </row>
    <row r="94" spans="1:12" x14ac:dyDescent="0.25">
      <c r="A94" t="s">
        <v>24</v>
      </c>
      <c r="C94" t="s">
        <v>25</v>
      </c>
      <c r="D94">
        <v>212112</v>
      </c>
      <c r="E94" t="s">
        <v>85</v>
      </c>
      <c r="F94">
        <v>32600009</v>
      </c>
      <c r="G94" t="s">
        <v>78</v>
      </c>
      <c r="H94">
        <v>0</v>
      </c>
      <c r="I94" t="s">
        <v>28</v>
      </c>
      <c r="J94">
        <v>2012</v>
      </c>
      <c r="K94" t="s">
        <v>29</v>
      </c>
      <c r="L94">
        <v>176055</v>
      </c>
    </row>
    <row r="95" spans="1:12" x14ac:dyDescent="0.25">
      <c r="A95" t="s">
        <v>24</v>
      </c>
      <c r="C95" t="s">
        <v>25</v>
      </c>
      <c r="D95">
        <v>212112</v>
      </c>
      <c r="E95" t="s">
        <v>85</v>
      </c>
      <c r="F95">
        <v>32621101</v>
      </c>
      <c r="G95" t="s">
        <v>79</v>
      </c>
      <c r="H95">
        <v>0</v>
      </c>
      <c r="I95" t="s">
        <v>28</v>
      </c>
      <c r="J95">
        <v>2012</v>
      </c>
      <c r="K95" t="s">
        <v>29</v>
      </c>
      <c r="L95">
        <v>82478</v>
      </c>
    </row>
    <row r="96" spans="1:12" x14ac:dyDescent="0.25">
      <c r="A96" t="s">
        <v>24</v>
      </c>
      <c r="C96" t="s">
        <v>25</v>
      </c>
      <c r="D96">
        <v>212112</v>
      </c>
      <c r="E96" t="s">
        <v>85</v>
      </c>
      <c r="F96">
        <v>32700037</v>
      </c>
      <c r="G96" t="s">
        <v>80</v>
      </c>
      <c r="H96">
        <v>0</v>
      </c>
      <c r="I96" t="s">
        <v>28</v>
      </c>
      <c r="J96">
        <v>2012</v>
      </c>
      <c r="K96" t="s">
        <v>29</v>
      </c>
      <c r="L96">
        <v>49219</v>
      </c>
    </row>
    <row r="97" spans="1:14" x14ac:dyDescent="0.25">
      <c r="A97" t="s">
        <v>24</v>
      </c>
      <c r="C97" t="s">
        <v>25</v>
      </c>
      <c r="D97">
        <v>212112</v>
      </c>
      <c r="E97" t="s">
        <v>85</v>
      </c>
      <c r="F97">
        <v>32799217</v>
      </c>
      <c r="G97" t="s">
        <v>81</v>
      </c>
      <c r="H97">
        <v>0</v>
      </c>
      <c r="I97" t="s">
        <v>28</v>
      </c>
      <c r="J97">
        <v>2012</v>
      </c>
      <c r="K97" t="s">
        <v>29</v>
      </c>
      <c r="L97">
        <v>88963</v>
      </c>
    </row>
    <row r="98" spans="1:14" x14ac:dyDescent="0.25">
      <c r="A98" t="s">
        <v>24</v>
      </c>
      <c r="C98" t="s">
        <v>25</v>
      </c>
      <c r="D98">
        <v>212112</v>
      </c>
      <c r="E98" t="s">
        <v>85</v>
      </c>
      <c r="F98">
        <v>33100048</v>
      </c>
      <c r="G98" t="s">
        <v>82</v>
      </c>
      <c r="H98">
        <v>0</v>
      </c>
      <c r="I98" t="s">
        <v>28</v>
      </c>
      <c r="J98">
        <v>2012</v>
      </c>
      <c r="K98" t="s">
        <v>29</v>
      </c>
      <c r="L98">
        <v>127925</v>
      </c>
    </row>
    <row r="99" spans="1:14" x14ac:dyDescent="0.25">
      <c r="A99" t="s">
        <v>24</v>
      </c>
      <c r="C99" t="s">
        <v>25</v>
      </c>
      <c r="D99">
        <v>212112</v>
      </c>
      <c r="E99" t="s">
        <v>85</v>
      </c>
      <c r="F99">
        <v>33261008</v>
      </c>
      <c r="G99" t="s">
        <v>83</v>
      </c>
      <c r="H99">
        <v>0</v>
      </c>
      <c r="I99" t="s">
        <v>28</v>
      </c>
      <c r="J99">
        <v>2012</v>
      </c>
      <c r="K99" t="s">
        <v>29</v>
      </c>
      <c r="L99">
        <v>38417</v>
      </c>
    </row>
    <row r="100" spans="1:14" x14ac:dyDescent="0.25">
      <c r="A100" t="s">
        <v>24</v>
      </c>
      <c r="C100" t="s">
        <v>25</v>
      </c>
      <c r="D100">
        <v>212112</v>
      </c>
      <c r="E100" t="s">
        <v>85</v>
      </c>
      <c r="F100">
        <v>33272200</v>
      </c>
      <c r="G100" t="s">
        <v>84</v>
      </c>
      <c r="H100">
        <v>0</v>
      </c>
      <c r="I100" t="s">
        <v>28</v>
      </c>
      <c r="J100">
        <v>2012</v>
      </c>
      <c r="K100" t="s">
        <v>29</v>
      </c>
      <c r="L100">
        <v>467984</v>
      </c>
    </row>
    <row r="101" spans="1:14" x14ac:dyDescent="0.25">
      <c r="A101" t="s">
        <v>24</v>
      </c>
      <c r="C101" t="s">
        <v>25</v>
      </c>
      <c r="D101">
        <v>212112</v>
      </c>
      <c r="E101" t="s">
        <v>85</v>
      </c>
      <c r="F101">
        <v>33300007</v>
      </c>
      <c r="G101" t="s">
        <v>56</v>
      </c>
      <c r="H101">
        <v>0</v>
      </c>
      <c r="I101" t="s">
        <v>28</v>
      </c>
      <c r="J101">
        <v>2012</v>
      </c>
      <c r="K101" t="s">
        <v>29</v>
      </c>
      <c r="L101">
        <v>1101730</v>
      </c>
    </row>
    <row r="102" spans="1:14" x14ac:dyDescent="0.25">
      <c r="A102" t="s">
        <v>24</v>
      </c>
      <c r="C102" t="s">
        <v>25</v>
      </c>
      <c r="D102">
        <v>212112</v>
      </c>
      <c r="E102" t="s">
        <v>85</v>
      </c>
      <c r="F102">
        <v>33300009</v>
      </c>
      <c r="G102" t="s">
        <v>57</v>
      </c>
      <c r="H102">
        <v>0</v>
      </c>
      <c r="I102" t="s">
        <v>28</v>
      </c>
      <c r="J102">
        <v>2012</v>
      </c>
      <c r="K102" t="s">
        <v>29</v>
      </c>
      <c r="L102">
        <v>1135059</v>
      </c>
    </row>
    <row r="103" spans="1:14" x14ac:dyDescent="0.25">
      <c r="A103" t="s">
        <v>24</v>
      </c>
      <c r="C103" t="s">
        <v>25</v>
      </c>
      <c r="D103">
        <v>212112</v>
      </c>
      <c r="E103" t="s">
        <v>85</v>
      </c>
      <c r="F103">
        <v>33351506</v>
      </c>
      <c r="G103" t="s">
        <v>58</v>
      </c>
      <c r="H103">
        <v>0</v>
      </c>
      <c r="I103" t="s">
        <v>28</v>
      </c>
      <c r="J103">
        <v>2012</v>
      </c>
      <c r="K103" t="s">
        <v>29</v>
      </c>
      <c r="L103">
        <v>135141</v>
      </c>
    </row>
    <row r="104" spans="1:14" x14ac:dyDescent="0.25">
      <c r="A104" t="s">
        <v>24</v>
      </c>
      <c r="C104" t="s">
        <v>25</v>
      </c>
      <c r="D104">
        <v>212113</v>
      </c>
      <c r="E104" t="s">
        <v>87</v>
      </c>
      <c r="F104">
        <v>1</v>
      </c>
      <c r="G104" t="s">
        <v>27</v>
      </c>
      <c r="H104">
        <v>0</v>
      </c>
      <c r="I104" t="s">
        <v>28</v>
      </c>
      <c r="J104">
        <v>2012</v>
      </c>
      <c r="K104" t="s">
        <v>29</v>
      </c>
      <c r="L104">
        <v>89176</v>
      </c>
    </row>
    <row r="105" spans="1:14" x14ac:dyDescent="0.25">
      <c r="A105" t="s">
        <v>24</v>
      </c>
      <c r="C105" t="s">
        <v>25</v>
      </c>
      <c r="D105">
        <v>212113</v>
      </c>
      <c r="E105" t="s">
        <v>87</v>
      </c>
      <c r="F105">
        <v>2</v>
      </c>
      <c r="G105" t="s">
        <v>30</v>
      </c>
      <c r="H105">
        <v>0</v>
      </c>
      <c r="I105" t="s">
        <v>28</v>
      </c>
      <c r="J105">
        <v>2012</v>
      </c>
      <c r="K105" t="s">
        <v>29</v>
      </c>
      <c r="L105">
        <v>12990</v>
      </c>
    </row>
    <row r="106" spans="1:14" x14ac:dyDescent="0.25">
      <c r="A106" t="s">
        <v>24</v>
      </c>
      <c r="C106" t="s">
        <v>25</v>
      </c>
      <c r="D106">
        <v>212113</v>
      </c>
      <c r="E106" t="s">
        <v>87</v>
      </c>
      <c r="F106">
        <v>960018</v>
      </c>
      <c r="G106" t="s">
        <v>31</v>
      </c>
      <c r="H106">
        <v>0</v>
      </c>
      <c r="I106" t="s">
        <v>28</v>
      </c>
      <c r="J106">
        <v>2012</v>
      </c>
      <c r="K106" t="s">
        <v>29</v>
      </c>
      <c r="L106" t="s">
        <v>35</v>
      </c>
    </row>
    <row r="107" spans="1:14" x14ac:dyDescent="0.25">
      <c r="A107" t="s">
        <v>24</v>
      </c>
      <c r="C107" t="s">
        <v>25</v>
      </c>
      <c r="D107">
        <v>212113</v>
      </c>
      <c r="E107" t="s">
        <v>87</v>
      </c>
      <c r="F107">
        <v>970098</v>
      </c>
      <c r="G107" t="s">
        <v>32</v>
      </c>
      <c r="H107">
        <v>0</v>
      </c>
      <c r="I107" t="s">
        <v>28</v>
      </c>
      <c r="J107">
        <v>2012</v>
      </c>
      <c r="K107" t="s">
        <v>29</v>
      </c>
      <c r="L107">
        <v>4349</v>
      </c>
    </row>
    <row r="108" spans="1:14" x14ac:dyDescent="0.25">
      <c r="A108" t="s">
        <v>24</v>
      </c>
      <c r="C108" t="s">
        <v>25</v>
      </c>
      <c r="D108">
        <v>212113</v>
      </c>
      <c r="E108" t="s">
        <v>87</v>
      </c>
      <c r="F108">
        <v>973000</v>
      </c>
      <c r="G108" t="s">
        <v>33</v>
      </c>
      <c r="H108">
        <v>0</v>
      </c>
      <c r="I108" t="s">
        <v>28</v>
      </c>
      <c r="J108">
        <v>2012</v>
      </c>
      <c r="K108" t="s">
        <v>29</v>
      </c>
      <c r="L108" t="s">
        <v>35</v>
      </c>
    </row>
    <row r="109" spans="1:14" x14ac:dyDescent="0.25">
      <c r="A109" t="s">
        <v>24</v>
      </c>
      <c r="C109" t="s">
        <v>25</v>
      </c>
      <c r="D109">
        <v>212113</v>
      </c>
      <c r="E109" t="s">
        <v>87</v>
      </c>
      <c r="F109">
        <v>974000</v>
      </c>
      <c r="G109" t="s">
        <v>34</v>
      </c>
      <c r="H109">
        <v>0</v>
      </c>
      <c r="I109" t="s">
        <v>28</v>
      </c>
      <c r="J109">
        <v>2012</v>
      </c>
      <c r="K109" t="s">
        <v>29</v>
      </c>
      <c r="L109">
        <v>218</v>
      </c>
      <c r="N109">
        <f>L109/L105</f>
        <v>1.6782140107775213E-2</v>
      </c>
    </row>
    <row r="110" spans="1:14" x14ac:dyDescent="0.25">
      <c r="A110" t="s">
        <v>24</v>
      </c>
      <c r="C110" t="s">
        <v>25</v>
      </c>
      <c r="D110">
        <v>212113</v>
      </c>
      <c r="E110" t="s">
        <v>87</v>
      </c>
      <c r="F110">
        <v>11300000</v>
      </c>
      <c r="G110" t="s">
        <v>67</v>
      </c>
      <c r="H110">
        <v>0</v>
      </c>
      <c r="I110" t="s">
        <v>28</v>
      </c>
      <c r="J110">
        <v>2012</v>
      </c>
      <c r="K110" t="s">
        <v>29</v>
      </c>
      <c r="L110">
        <v>39</v>
      </c>
    </row>
    <row r="111" spans="1:14" x14ac:dyDescent="0.25">
      <c r="A111" t="s">
        <v>24</v>
      </c>
      <c r="C111" t="s">
        <v>25</v>
      </c>
      <c r="D111">
        <v>212113</v>
      </c>
      <c r="E111" t="s">
        <v>87</v>
      </c>
      <c r="F111">
        <v>21111015</v>
      </c>
      <c r="G111" t="s">
        <v>39</v>
      </c>
      <c r="H111">
        <v>370</v>
      </c>
      <c r="I111" t="s">
        <v>38</v>
      </c>
      <c r="J111">
        <v>2012</v>
      </c>
      <c r="K111" t="s">
        <v>35</v>
      </c>
      <c r="L111" t="s">
        <v>35</v>
      </c>
    </row>
    <row r="112" spans="1:14" x14ac:dyDescent="0.25">
      <c r="A112" t="s">
        <v>24</v>
      </c>
      <c r="C112" t="s">
        <v>25</v>
      </c>
      <c r="D112">
        <v>212113</v>
      </c>
      <c r="E112" t="s">
        <v>87</v>
      </c>
      <c r="F112">
        <v>21211003</v>
      </c>
      <c r="G112" t="s">
        <v>43</v>
      </c>
      <c r="H112">
        <v>250</v>
      </c>
      <c r="I112" t="s">
        <v>44</v>
      </c>
      <c r="J112">
        <v>2012</v>
      </c>
      <c r="K112" t="s">
        <v>35</v>
      </c>
      <c r="L112" t="s">
        <v>35</v>
      </c>
    </row>
    <row r="113" spans="1:12" x14ac:dyDescent="0.25">
      <c r="A113" t="s">
        <v>24</v>
      </c>
      <c r="C113" t="s">
        <v>25</v>
      </c>
      <c r="D113">
        <v>212113</v>
      </c>
      <c r="E113" t="s">
        <v>87</v>
      </c>
      <c r="F113">
        <v>21211005</v>
      </c>
      <c r="G113" t="s">
        <v>68</v>
      </c>
      <c r="H113">
        <v>730</v>
      </c>
      <c r="I113" t="s">
        <v>69</v>
      </c>
      <c r="J113">
        <v>2012</v>
      </c>
      <c r="K113" t="s">
        <v>40</v>
      </c>
      <c r="L113">
        <v>34664</v>
      </c>
    </row>
    <row r="114" spans="1:12" x14ac:dyDescent="0.25">
      <c r="A114" t="s">
        <v>24</v>
      </c>
      <c r="C114" t="s">
        <v>25</v>
      </c>
      <c r="D114">
        <v>212113</v>
      </c>
      <c r="E114" t="s">
        <v>87</v>
      </c>
      <c r="F114">
        <v>21211007</v>
      </c>
      <c r="G114" t="s">
        <v>70</v>
      </c>
      <c r="H114">
        <v>730</v>
      </c>
      <c r="I114" t="s">
        <v>69</v>
      </c>
      <c r="J114">
        <v>2012</v>
      </c>
      <c r="K114">
        <v>2</v>
      </c>
      <c r="L114" t="s">
        <v>29</v>
      </c>
    </row>
    <row r="115" spans="1:12" x14ac:dyDescent="0.25">
      <c r="A115" t="s">
        <v>24</v>
      </c>
      <c r="C115" t="s">
        <v>25</v>
      </c>
      <c r="D115">
        <v>212113</v>
      </c>
      <c r="E115" t="s">
        <v>87</v>
      </c>
      <c r="F115">
        <v>21211009</v>
      </c>
      <c r="G115" t="s">
        <v>71</v>
      </c>
      <c r="H115">
        <v>730</v>
      </c>
      <c r="I115" t="s">
        <v>69</v>
      </c>
      <c r="J115">
        <v>2012</v>
      </c>
      <c r="K115" t="s">
        <v>35</v>
      </c>
      <c r="L115" t="s">
        <v>35</v>
      </c>
    </row>
    <row r="116" spans="1:12" x14ac:dyDescent="0.25">
      <c r="A116" t="s">
        <v>24</v>
      </c>
      <c r="C116" t="s">
        <v>25</v>
      </c>
      <c r="D116">
        <v>212113</v>
      </c>
      <c r="E116" t="s">
        <v>87</v>
      </c>
      <c r="F116">
        <v>21211011</v>
      </c>
      <c r="G116" t="s">
        <v>73</v>
      </c>
      <c r="H116">
        <v>730</v>
      </c>
      <c r="I116" t="s">
        <v>69</v>
      </c>
      <c r="J116">
        <v>2012</v>
      </c>
      <c r="K116">
        <v>1</v>
      </c>
      <c r="L116" t="s">
        <v>29</v>
      </c>
    </row>
    <row r="117" spans="1:12" x14ac:dyDescent="0.25">
      <c r="A117" t="s">
        <v>24</v>
      </c>
      <c r="C117" t="s">
        <v>25</v>
      </c>
      <c r="D117">
        <v>212113</v>
      </c>
      <c r="E117" t="s">
        <v>87</v>
      </c>
      <c r="F117">
        <v>32411015</v>
      </c>
      <c r="G117" t="s">
        <v>45</v>
      </c>
      <c r="H117">
        <v>580</v>
      </c>
      <c r="I117" t="s">
        <v>46</v>
      </c>
      <c r="J117">
        <v>2012</v>
      </c>
      <c r="K117" t="s">
        <v>40</v>
      </c>
      <c r="L117">
        <v>812</v>
      </c>
    </row>
    <row r="118" spans="1:12" x14ac:dyDescent="0.25">
      <c r="A118" t="s">
        <v>24</v>
      </c>
      <c r="C118" t="s">
        <v>25</v>
      </c>
      <c r="D118">
        <v>212113</v>
      </c>
      <c r="E118" t="s">
        <v>87</v>
      </c>
      <c r="F118">
        <v>32411017</v>
      </c>
      <c r="G118" t="s">
        <v>47</v>
      </c>
      <c r="H118">
        <v>40</v>
      </c>
      <c r="I118" t="s">
        <v>48</v>
      </c>
      <c r="J118">
        <v>2012</v>
      </c>
      <c r="K118" t="s">
        <v>40</v>
      </c>
      <c r="L118">
        <v>8353</v>
      </c>
    </row>
    <row r="119" spans="1:12" x14ac:dyDescent="0.25">
      <c r="A119" t="s">
        <v>24</v>
      </c>
      <c r="C119" t="s">
        <v>25</v>
      </c>
      <c r="D119">
        <v>212113</v>
      </c>
      <c r="E119" t="s">
        <v>87</v>
      </c>
      <c r="F119">
        <v>32411019</v>
      </c>
      <c r="G119" t="s">
        <v>49</v>
      </c>
      <c r="H119">
        <v>40</v>
      </c>
      <c r="I119" t="s">
        <v>48</v>
      </c>
      <c r="J119">
        <v>2012</v>
      </c>
      <c r="K119" t="s">
        <v>40</v>
      </c>
      <c r="L119">
        <v>3486</v>
      </c>
    </row>
    <row r="120" spans="1:12" x14ac:dyDescent="0.25">
      <c r="A120" t="s">
        <v>24</v>
      </c>
      <c r="C120" t="s">
        <v>25</v>
      </c>
      <c r="D120">
        <v>212113</v>
      </c>
      <c r="E120" t="s">
        <v>87</v>
      </c>
      <c r="F120">
        <v>32419100</v>
      </c>
      <c r="G120" t="s">
        <v>50</v>
      </c>
      <c r="H120">
        <v>0</v>
      </c>
      <c r="I120" t="s">
        <v>28</v>
      </c>
      <c r="J120">
        <v>2012</v>
      </c>
      <c r="K120" t="s">
        <v>29</v>
      </c>
      <c r="L120">
        <v>1658</v>
      </c>
    </row>
    <row r="121" spans="1:12" x14ac:dyDescent="0.25">
      <c r="A121" t="s">
        <v>24</v>
      </c>
      <c r="C121" t="s">
        <v>25</v>
      </c>
      <c r="D121">
        <v>212113</v>
      </c>
      <c r="E121" t="s">
        <v>87</v>
      </c>
      <c r="F121">
        <v>32592005</v>
      </c>
      <c r="G121" t="s">
        <v>76</v>
      </c>
      <c r="H121">
        <v>0</v>
      </c>
      <c r="I121" t="s">
        <v>28</v>
      </c>
      <c r="J121">
        <v>2012</v>
      </c>
      <c r="K121" t="s">
        <v>29</v>
      </c>
      <c r="L121">
        <v>3081</v>
      </c>
    </row>
    <row r="122" spans="1:12" x14ac:dyDescent="0.25">
      <c r="A122" t="s">
        <v>24</v>
      </c>
      <c r="C122" t="s">
        <v>25</v>
      </c>
      <c r="D122">
        <v>212113</v>
      </c>
      <c r="E122" t="s">
        <v>87</v>
      </c>
      <c r="F122">
        <v>32592015</v>
      </c>
      <c r="G122" t="s">
        <v>77</v>
      </c>
      <c r="H122">
        <v>0</v>
      </c>
      <c r="I122" t="s">
        <v>28</v>
      </c>
      <c r="J122">
        <v>2012</v>
      </c>
      <c r="K122" t="s">
        <v>29</v>
      </c>
      <c r="L122">
        <v>3251</v>
      </c>
    </row>
    <row r="123" spans="1:12" x14ac:dyDescent="0.25">
      <c r="A123" t="s">
        <v>24</v>
      </c>
      <c r="C123" t="s">
        <v>25</v>
      </c>
      <c r="D123">
        <v>212113</v>
      </c>
      <c r="E123" t="s">
        <v>87</v>
      </c>
      <c r="F123">
        <v>32600009</v>
      </c>
      <c r="G123" t="s">
        <v>78</v>
      </c>
      <c r="H123">
        <v>0</v>
      </c>
      <c r="I123" t="s">
        <v>28</v>
      </c>
      <c r="J123">
        <v>2012</v>
      </c>
      <c r="K123" t="s">
        <v>29</v>
      </c>
      <c r="L123">
        <v>162</v>
      </c>
    </row>
    <row r="124" spans="1:12" x14ac:dyDescent="0.25">
      <c r="A124" t="s">
        <v>24</v>
      </c>
      <c r="C124" t="s">
        <v>25</v>
      </c>
      <c r="D124">
        <v>212113</v>
      </c>
      <c r="E124" t="s">
        <v>87</v>
      </c>
      <c r="F124">
        <v>32621101</v>
      </c>
      <c r="G124" t="s">
        <v>79</v>
      </c>
      <c r="H124">
        <v>0</v>
      </c>
      <c r="I124" t="s">
        <v>28</v>
      </c>
      <c r="J124">
        <v>2012</v>
      </c>
      <c r="K124" t="s">
        <v>29</v>
      </c>
      <c r="L124">
        <v>1658</v>
      </c>
    </row>
    <row r="125" spans="1:12" x14ac:dyDescent="0.25">
      <c r="A125" t="s">
        <v>24</v>
      </c>
      <c r="C125" t="s">
        <v>25</v>
      </c>
      <c r="D125">
        <v>212113</v>
      </c>
      <c r="E125" t="s">
        <v>87</v>
      </c>
      <c r="F125">
        <v>32700037</v>
      </c>
      <c r="G125" t="s">
        <v>80</v>
      </c>
      <c r="H125">
        <v>0</v>
      </c>
      <c r="I125" t="s">
        <v>28</v>
      </c>
      <c r="J125">
        <v>2012</v>
      </c>
      <c r="K125" t="s">
        <v>29</v>
      </c>
      <c r="L125">
        <v>17</v>
      </c>
    </row>
    <row r="126" spans="1:12" x14ac:dyDescent="0.25">
      <c r="A126" t="s">
        <v>24</v>
      </c>
      <c r="C126" t="s">
        <v>25</v>
      </c>
      <c r="D126">
        <v>212113</v>
      </c>
      <c r="E126" t="s">
        <v>87</v>
      </c>
      <c r="F126">
        <v>32799217</v>
      </c>
      <c r="G126" t="s">
        <v>81</v>
      </c>
      <c r="H126">
        <v>0</v>
      </c>
      <c r="I126" t="s">
        <v>28</v>
      </c>
      <c r="J126">
        <v>2012</v>
      </c>
      <c r="K126" t="s">
        <v>29</v>
      </c>
      <c r="L126" t="s">
        <v>35</v>
      </c>
    </row>
    <row r="127" spans="1:12" x14ac:dyDescent="0.25">
      <c r="A127" t="s">
        <v>24</v>
      </c>
      <c r="C127" t="s">
        <v>25</v>
      </c>
      <c r="D127">
        <v>212113</v>
      </c>
      <c r="E127" t="s">
        <v>87</v>
      </c>
      <c r="F127">
        <v>33100048</v>
      </c>
      <c r="G127" t="s">
        <v>82</v>
      </c>
      <c r="H127">
        <v>0</v>
      </c>
      <c r="I127" t="s">
        <v>28</v>
      </c>
      <c r="J127">
        <v>2012</v>
      </c>
      <c r="K127" t="s">
        <v>29</v>
      </c>
      <c r="L127">
        <v>94</v>
      </c>
    </row>
    <row r="128" spans="1:12" x14ac:dyDescent="0.25">
      <c r="A128" t="s">
        <v>24</v>
      </c>
      <c r="C128" t="s">
        <v>25</v>
      </c>
      <c r="D128">
        <v>212113</v>
      </c>
      <c r="E128" t="s">
        <v>87</v>
      </c>
      <c r="F128">
        <v>33261008</v>
      </c>
      <c r="G128" t="s">
        <v>83</v>
      </c>
      <c r="H128">
        <v>0</v>
      </c>
      <c r="I128" t="s">
        <v>28</v>
      </c>
      <c r="J128">
        <v>2012</v>
      </c>
      <c r="K128" t="s">
        <v>29</v>
      </c>
      <c r="L128">
        <v>243</v>
      </c>
    </row>
    <row r="129" spans="1:12" x14ac:dyDescent="0.25">
      <c r="A129" t="s">
        <v>24</v>
      </c>
      <c r="C129" t="s">
        <v>25</v>
      </c>
      <c r="D129">
        <v>212113</v>
      </c>
      <c r="E129" t="s">
        <v>87</v>
      </c>
      <c r="F129">
        <v>33272200</v>
      </c>
      <c r="G129" t="s">
        <v>84</v>
      </c>
      <c r="H129">
        <v>0</v>
      </c>
      <c r="I129" t="s">
        <v>28</v>
      </c>
      <c r="J129">
        <v>2012</v>
      </c>
      <c r="K129" t="s">
        <v>29</v>
      </c>
      <c r="L129" t="s">
        <v>35</v>
      </c>
    </row>
    <row r="130" spans="1:12" x14ac:dyDescent="0.25">
      <c r="A130" t="s">
        <v>24</v>
      </c>
      <c r="C130" t="s">
        <v>25</v>
      </c>
      <c r="D130">
        <v>212113</v>
      </c>
      <c r="E130" t="s">
        <v>87</v>
      </c>
      <c r="F130">
        <v>33300007</v>
      </c>
      <c r="G130" t="s">
        <v>56</v>
      </c>
      <c r="H130">
        <v>0</v>
      </c>
      <c r="I130" t="s">
        <v>28</v>
      </c>
      <c r="J130">
        <v>2012</v>
      </c>
      <c r="K130" t="s">
        <v>29</v>
      </c>
      <c r="L130">
        <v>13084</v>
      </c>
    </row>
    <row r="131" spans="1:12" x14ac:dyDescent="0.25">
      <c r="A131" t="s">
        <v>24</v>
      </c>
      <c r="C131" t="s">
        <v>25</v>
      </c>
      <c r="D131">
        <v>212113</v>
      </c>
      <c r="E131" t="s">
        <v>87</v>
      </c>
      <c r="F131">
        <v>33300009</v>
      </c>
      <c r="G131" t="s">
        <v>57</v>
      </c>
      <c r="H131">
        <v>0</v>
      </c>
      <c r="I131" t="s">
        <v>28</v>
      </c>
      <c r="J131">
        <v>2012</v>
      </c>
      <c r="K131" t="s">
        <v>29</v>
      </c>
      <c r="L131">
        <v>10541</v>
      </c>
    </row>
    <row r="132" spans="1:12" x14ac:dyDescent="0.25">
      <c r="A132" t="s">
        <v>24</v>
      </c>
      <c r="C132" t="s">
        <v>25</v>
      </c>
      <c r="D132">
        <v>212113</v>
      </c>
      <c r="E132" t="s">
        <v>87</v>
      </c>
      <c r="F132">
        <v>33351506</v>
      </c>
      <c r="G132" t="s">
        <v>58</v>
      </c>
      <c r="H132">
        <v>0</v>
      </c>
      <c r="I132" t="s">
        <v>28</v>
      </c>
      <c r="J132">
        <v>2012</v>
      </c>
      <c r="K132" t="s">
        <v>29</v>
      </c>
      <c r="L132">
        <v>301</v>
      </c>
    </row>
    <row r="133" spans="1:12" x14ac:dyDescent="0.25">
      <c r="A133" t="s">
        <v>24</v>
      </c>
      <c r="C133" t="s">
        <v>25</v>
      </c>
      <c r="D133">
        <v>212210</v>
      </c>
      <c r="E133" t="s">
        <v>88</v>
      </c>
      <c r="F133">
        <v>1</v>
      </c>
      <c r="G133" t="s">
        <v>27</v>
      </c>
      <c r="H133">
        <v>0</v>
      </c>
      <c r="I133" t="s">
        <v>28</v>
      </c>
      <c r="J133">
        <v>2012</v>
      </c>
      <c r="K133" t="s">
        <v>29</v>
      </c>
      <c r="L133">
        <v>1830425</v>
      </c>
    </row>
    <row r="134" spans="1:12" x14ac:dyDescent="0.25">
      <c r="A134" t="s">
        <v>24</v>
      </c>
      <c r="C134" t="s">
        <v>25</v>
      </c>
      <c r="D134">
        <v>212210</v>
      </c>
      <c r="E134" t="s">
        <v>88</v>
      </c>
      <c r="F134">
        <v>2</v>
      </c>
      <c r="G134" t="s">
        <v>30</v>
      </c>
      <c r="H134">
        <v>0</v>
      </c>
      <c r="I134" t="s">
        <v>28</v>
      </c>
      <c r="J134">
        <v>2012</v>
      </c>
      <c r="K134" t="s">
        <v>29</v>
      </c>
      <c r="L134" t="s">
        <v>35</v>
      </c>
    </row>
    <row r="135" spans="1:12" x14ac:dyDescent="0.25">
      <c r="A135" t="s">
        <v>24</v>
      </c>
      <c r="C135" t="s">
        <v>25</v>
      </c>
      <c r="D135">
        <v>212210</v>
      </c>
      <c r="E135" t="s">
        <v>88</v>
      </c>
      <c r="F135">
        <v>960018</v>
      </c>
      <c r="G135" t="s">
        <v>31</v>
      </c>
      <c r="H135">
        <v>0</v>
      </c>
      <c r="I135" t="s">
        <v>28</v>
      </c>
      <c r="J135">
        <v>2012</v>
      </c>
      <c r="K135" t="s">
        <v>29</v>
      </c>
      <c r="L135" t="s">
        <v>35</v>
      </c>
    </row>
    <row r="136" spans="1:12" x14ac:dyDescent="0.25">
      <c r="A136" t="s">
        <v>24</v>
      </c>
      <c r="C136" t="s">
        <v>25</v>
      </c>
      <c r="D136">
        <v>212210</v>
      </c>
      <c r="E136" t="s">
        <v>88</v>
      </c>
      <c r="F136">
        <v>970098</v>
      </c>
      <c r="G136" t="s">
        <v>32</v>
      </c>
      <c r="H136">
        <v>0</v>
      </c>
      <c r="I136" t="s">
        <v>28</v>
      </c>
      <c r="J136">
        <v>2012</v>
      </c>
      <c r="K136" t="s">
        <v>29</v>
      </c>
      <c r="L136" t="s">
        <v>35</v>
      </c>
    </row>
    <row r="137" spans="1:12" x14ac:dyDescent="0.25">
      <c r="A137" t="s">
        <v>24</v>
      </c>
      <c r="C137" t="s">
        <v>25</v>
      </c>
      <c r="D137">
        <v>212210</v>
      </c>
      <c r="E137" t="s">
        <v>88</v>
      </c>
      <c r="F137">
        <v>973000</v>
      </c>
      <c r="G137" t="s">
        <v>33</v>
      </c>
      <c r="H137">
        <v>0</v>
      </c>
      <c r="I137" t="s">
        <v>28</v>
      </c>
      <c r="J137">
        <v>2012</v>
      </c>
      <c r="K137" t="s">
        <v>29</v>
      </c>
      <c r="L137">
        <v>1623</v>
      </c>
    </row>
    <row r="138" spans="1:12" x14ac:dyDescent="0.25">
      <c r="A138" t="s">
        <v>24</v>
      </c>
      <c r="C138" t="s">
        <v>25</v>
      </c>
      <c r="D138">
        <v>212210</v>
      </c>
      <c r="E138" t="s">
        <v>88</v>
      </c>
      <c r="F138">
        <v>974000</v>
      </c>
      <c r="G138" t="s">
        <v>34</v>
      </c>
      <c r="H138">
        <v>0</v>
      </c>
      <c r="I138" t="s">
        <v>28</v>
      </c>
      <c r="J138">
        <v>2012</v>
      </c>
      <c r="K138" t="s">
        <v>29</v>
      </c>
      <c r="L138">
        <v>4009</v>
      </c>
    </row>
    <row r="139" spans="1:12" x14ac:dyDescent="0.25">
      <c r="A139" t="s">
        <v>24</v>
      </c>
      <c r="C139" t="s">
        <v>25</v>
      </c>
      <c r="D139">
        <v>212210</v>
      </c>
      <c r="E139" t="s">
        <v>88</v>
      </c>
      <c r="F139">
        <v>21111015</v>
      </c>
      <c r="G139" t="s">
        <v>39</v>
      </c>
      <c r="H139">
        <v>370</v>
      </c>
      <c r="I139" t="s">
        <v>38</v>
      </c>
      <c r="J139">
        <v>2012</v>
      </c>
      <c r="K139" t="s">
        <v>89</v>
      </c>
      <c r="L139">
        <v>103974</v>
      </c>
    </row>
    <row r="140" spans="1:12" x14ac:dyDescent="0.25">
      <c r="A140" t="s">
        <v>24</v>
      </c>
      <c r="C140" t="s">
        <v>25</v>
      </c>
      <c r="D140">
        <v>212210</v>
      </c>
      <c r="E140" t="s">
        <v>88</v>
      </c>
      <c r="F140">
        <v>21211003</v>
      </c>
      <c r="G140" t="s">
        <v>43</v>
      </c>
      <c r="H140">
        <v>250</v>
      </c>
      <c r="I140" t="s">
        <v>44</v>
      </c>
      <c r="J140">
        <v>2012</v>
      </c>
      <c r="K140" t="s">
        <v>35</v>
      </c>
      <c r="L140" t="s">
        <v>35</v>
      </c>
    </row>
    <row r="141" spans="1:12" x14ac:dyDescent="0.25">
      <c r="A141" t="s">
        <v>24</v>
      </c>
      <c r="C141" t="s">
        <v>25</v>
      </c>
      <c r="D141">
        <v>212210</v>
      </c>
      <c r="E141" t="s">
        <v>88</v>
      </c>
      <c r="F141">
        <v>21221001</v>
      </c>
      <c r="G141" t="s">
        <v>90</v>
      </c>
      <c r="H141">
        <v>690</v>
      </c>
      <c r="I141" t="s">
        <v>91</v>
      </c>
      <c r="J141">
        <v>2012</v>
      </c>
      <c r="K141" t="s">
        <v>35</v>
      </c>
      <c r="L141" t="s">
        <v>35</v>
      </c>
    </row>
    <row r="142" spans="1:12" x14ac:dyDescent="0.25">
      <c r="A142" t="s">
        <v>24</v>
      </c>
      <c r="C142" t="s">
        <v>25</v>
      </c>
      <c r="D142">
        <v>212210</v>
      </c>
      <c r="E142" t="s">
        <v>88</v>
      </c>
      <c r="F142">
        <v>21221003</v>
      </c>
      <c r="G142" t="s">
        <v>92</v>
      </c>
      <c r="H142">
        <v>920</v>
      </c>
      <c r="I142" t="s">
        <v>93</v>
      </c>
      <c r="J142">
        <v>2012</v>
      </c>
      <c r="K142">
        <v>39</v>
      </c>
      <c r="L142" t="s">
        <v>29</v>
      </c>
    </row>
    <row r="143" spans="1:12" x14ac:dyDescent="0.25">
      <c r="A143" t="s">
        <v>24</v>
      </c>
      <c r="C143" t="s">
        <v>25</v>
      </c>
      <c r="D143">
        <v>212210</v>
      </c>
      <c r="E143" t="s">
        <v>88</v>
      </c>
      <c r="F143">
        <v>21232009</v>
      </c>
      <c r="G143" t="s">
        <v>94</v>
      </c>
      <c r="H143">
        <v>0</v>
      </c>
      <c r="I143" t="s">
        <v>28</v>
      </c>
      <c r="J143">
        <v>2012</v>
      </c>
      <c r="K143" t="s">
        <v>29</v>
      </c>
      <c r="L143">
        <v>134347</v>
      </c>
    </row>
    <row r="144" spans="1:12" x14ac:dyDescent="0.25">
      <c r="A144" t="s">
        <v>24</v>
      </c>
      <c r="C144" t="s">
        <v>25</v>
      </c>
      <c r="D144">
        <v>212210</v>
      </c>
      <c r="E144" t="s">
        <v>88</v>
      </c>
      <c r="F144">
        <v>32411015</v>
      </c>
      <c r="G144" t="s">
        <v>45</v>
      </c>
      <c r="H144">
        <v>580</v>
      </c>
      <c r="I144" t="s">
        <v>46</v>
      </c>
      <c r="J144">
        <v>2012</v>
      </c>
      <c r="K144" t="s">
        <v>95</v>
      </c>
      <c r="L144">
        <v>4182</v>
      </c>
    </row>
    <row r="145" spans="1:13" x14ac:dyDescent="0.25">
      <c r="A145" t="s">
        <v>24</v>
      </c>
      <c r="C145" t="s">
        <v>25</v>
      </c>
      <c r="D145">
        <v>212210</v>
      </c>
      <c r="E145" t="s">
        <v>88</v>
      </c>
      <c r="F145">
        <v>32411017</v>
      </c>
      <c r="G145" t="s">
        <v>47</v>
      </c>
      <c r="H145">
        <v>40</v>
      </c>
      <c r="I145" t="s">
        <v>48</v>
      </c>
      <c r="J145">
        <v>2012</v>
      </c>
      <c r="K145">
        <v>3888</v>
      </c>
      <c r="L145">
        <v>111679</v>
      </c>
    </row>
    <row r="146" spans="1:13" x14ac:dyDescent="0.25">
      <c r="A146" t="s">
        <v>24</v>
      </c>
      <c r="C146" t="s">
        <v>25</v>
      </c>
      <c r="D146">
        <v>212210</v>
      </c>
      <c r="E146" t="s">
        <v>88</v>
      </c>
      <c r="F146">
        <v>32411019</v>
      </c>
      <c r="G146" t="s">
        <v>49</v>
      </c>
      <c r="H146">
        <v>40</v>
      </c>
      <c r="I146" t="s">
        <v>48</v>
      </c>
      <c r="J146">
        <v>2012</v>
      </c>
      <c r="K146" t="s">
        <v>35</v>
      </c>
      <c r="L146" t="s">
        <v>35</v>
      </c>
    </row>
    <row r="147" spans="1:13" x14ac:dyDescent="0.25">
      <c r="A147" t="s">
        <v>24</v>
      </c>
      <c r="C147" t="s">
        <v>25</v>
      </c>
      <c r="D147">
        <v>212210</v>
      </c>
      <c r="E147" t="s">
        <v>88</v>
      </c>
      <c r="F147">
        <v>32500074</v>
      </c>
      <c r="G147" t="s">
        <v>51</v>
      </c>
      <c r="H147">
        <v>0</v>
      </c>
      <c r="I147" t="s">
        <v>28</v>
      </c>
      <c r="J147">
        <v>2012</v>
      </c>
      <c r="K147" t="s">
        <v>29</v>
      </c>
      <c r="L147">
        <v>103653</v>
      </c>
    </row>
    <row r="148" spans="1:13" x14ac:dyDescent="0.25">
      <c r="A148" t="s">
        <v>24</v>
      </c>
      <c r="C148" t="s">
        <v>25</v>
      </c>
      <c r="D148">
        <v>212210</v>
      </c>
      <c r="E148" t="s">
        <v>88</v>
      </c>
      <c r="F148">
        <v>32592001</v>
      </c>
      <c r="G148" t="s">
        <v>96</v>
      </c>
      <c r="H148">
        <v>0</v>
      </c>
      <c r="I148" t="s">
        <v>28</v>
      </c>
      <c r="J148">
        <v>2012</v>
      </c>
      <c r="K148" t="s">
        <v>29</v>
      </c>
      <c r="L148">
        <v>92145</v>
      </c>
    </row>
    <row r="149" spans="1:13" x14ac:dyDescent="0.25">
      <c r="A149" t="s">
        <v>24</v>
      </c>
      <c r="C149" t="s">
        <v>25</v>
      </c>
      <c r="D149">
        <v>212210</v>
      </c>
      <c r="E149" t="s">
        <v>88</v>
      </c>
      <c r="F149">
        <v>33000008</v>
      </c>
      <c r="G149" t="s">
        <v>97</v>
      </c>
      <c r="H149">
        <v>0</v>
      </c>
      <c r="I149" t="s">
        <v>28</v>
      </c>
      <c r="J149">
        <v>2012</v>
      </c>
      <c r="K149" t="s">
        <v>29</v>
      </c>
      <c r="L149">
        <v>158655</v>
      </c>
    </row>
    <row r="150" spans="1:13" x14ac:dyDescent="0.25">
      <c r="A150" t="s">
        <v>24</v>
      </c>
      <c r="C150" t="s">
        <v>25</v>
      </c>
      <c r="D150">
        <v>212210</v>
      </c>
      <c r="E150" t="s">
        <v>88</v>
      </c>
      <c r="F150">
        <v>33300007</v>
      </c>
      <c r="G150" t="s">
        <v>56</v>
      </c>
      <c r="H150">
        <v>0</v>
      </c>
      <c r="I150" t="s">
        <v>28</v>
      </c>
      <c r="J150">
        <v>2012</v>
      </c>
      <c r="K150" t="s">
        <v>29</v>
      </c>
      <c r="L150">
        <v>319131</v>
      </c>
    </row>
    <row r="151" spans="1:13" x14ac:dyDescent="0.25">
      <c r="A151" t="s">
        <v>24</v>
      </c>
      <c r="C151" t="s">
        <v>25</v>
      </c>
      <c r="D151">
        <v>212210</v>
      </c>
      <c r="E151" t="s">
        <v>88</v>
      </c>
      <c r="F151">
        <v>33300009</v>
      </c>
      <c r="G151" t="s">
        <v>57</v>
      </c>
      <c r="H151">
        <v>0</v>
      </c>
      <c r="I151" t="s">
        <v>28</v>
      </c>
      <c r="J151">
        <v>2012</v>
      </c>
      <c r="K151" t="s">
        <v>29</v>
      </c>
      <c r="L151">
        <v>562563</v>
      </c>
    </row>
    <row r="152" spans="1:13" x14ac:dyDescent="0.25">
      <c r="A152" t="s">
        <v>24</v>
      </c>
      <c r="C152" t="s">
        <v>25</v>
      </c>
      <c r="D152">
        <v>212221</v>
      </c>
      <c r="E152" t="s">
        <v>98</v>
      </c>
      <c r="F152">
        <v>1</v>
      </c>
      <c r="G152" t="s">
        <v>27</v>
      </c>
      <c r="H152">
        <v>0</v>
      </c>
      <c r="I152" t="s">
        <v>28</v>
      </c>
      <c r="J152">
        <v>2012</v>
      </c>
      <c r="K152" t="s">
        <v>29</v>
      </c>
      <c r="L152">
        <v>2807871</v>
      </c>
    </row>
    <row r="153" spans="1:13" x14ac:dyDescent="0.25">
      <c r="A153" t="s">
        <v>24</v>
      </c>
      <c r="C153" t="s">
        <v>25</v>
      </c>
      <c r="D153">
        <v>212221</v>
      </c>
      <c r="E153" t="s">
        <v>98</v>
      </c>
      <c r="F153">
        <v>2</v>
      </c>
      <c r="G153" t="s">
        <v>30</v>
      </c>
      <c r="H153">
        <v>0</v>
      </c>
      <c r="I153" t="s">
        <v>28</v>
      </c>
      <c r="J153">
        <v>2012</v>
      </c>
      <c r="K153" t="s">
        <v>29</v>
      </c>
      <c r="L153">
        <v>706634</v>
      </c>
    </row>
    <row r="154" spans="1:13" x14ac:dyDescent="0.25">
      <c r="A154" t="s">
        <v>24</v>
      </c>
      <c r="C154" t="s">
        <v>25</v>
      </c>
      <c r="D154">
        <v>212221</v>
      </c>
      <c r="E154" t="s">
        <v>98</v>
      </c>
      <c r="F154">
        <v>960018</v>
      </c>
      <c r="G154" t="s">
        <v>31</v>
      </c>
      <c r="H154">
        <v>0</v>
      </c>
      <c r="I154" t="s">
        <v>28</v>
      </c>
      <c r="J154">
        <v>2012</v>
      </c>
      <c r="K154" t="s">
        <v>29</v>
      </c>
      <c r="L154">
        <v>10402</v>
      </c>
      <c r="M154">
        <f>SUM(L158:L159,L162:L163,L154)/L153</f>
        <v>0.6261346043354834</v>
      </c>
    </row>
    <row r="155" spans="1:13" x14ac:dyDescent="0.25">
      <c r="A155" t="s">
        <v>24</v>
      </c>
      <c r="C155" t="s">
        <v>25</v>
      </c>
      <c r="D155">
        <v>212221</v>
      </c>
      <c r="E155" t="s">
        <v>98</v>
      </c>
      <c r="F155">
        <v>970098</v>
      </c>
      <c r="G155" t="s">
        <v>32</v>
      </c>
      <c r="H155">
        <v>0</v>
      </c>
      <c r="I155" t="s">
        <v>28</v>
      </c>
      <c r="J155">
        <v>2012</v>
      </c>
      <c r="K155" t="s">
        <v>29</v>
      </c>
      <c r="L155">
        <v>91234</v>
      </c>
    </row>
    <row r="156" spans="1:13" x14ac:dyDescent="0.25">
      <c r="A156" t="s">
        <v>24</v>
      </c>
      <c r="C156" t="s">
        <v>25</v>
      </c>
      <c r="D156">
        <v>212221</v>
      </c>
      <c r="E156" t="s">
        <v>98</v>
      </c>
      <c r="F156">
        <v>973000</v>
      </c>
      <c r="G156" t="s">
        <v>33</v>
      </c>
      <c r="H156">
        <v>0</v>
      </c>
      <c r="I156" t="s">
        <v>28</v>
      </c>
      <c r="J156">
        <v>2012</v>
      </c>
      <c r="K156" t="s">
        <v>29</v>
      </c>
      <c r="L156">
        <v>55377</v>
      </c>
    </row>
    <row r="157" spans="1:13" x14ac:dyDescent="0.25">
      <c r="A157" t="s">
        <v>24</v>
      </c>
      <c r="C157" t="s">
        <v>25</v>
      </c>
      <c r="D157">
        <v>212221</v>
      </c>
      <c r="E157" t="s">
        <v>98</v>
      </c>
      <c r="F157">
        <v>974000</v>
      </c>
      <c r="G157" t="s">
        <v>34</v>
      </c>
      <c r="H157">
        <v>0</v>
      </c>
      <c r="I157" t="s">
        <v>28</v>
      </c>
      <c r="J157">
        <v>2012</v>
      </c>
      <c r="K157" t="s">
        <v>29</v>
      </c>
      <c r="L157" t="s">
        <v>35</v>
      </c>
    </row>
    <row r="158" spans="1:13" x14ac:dyDescent="0.25">
      <c r="A158" t="s">
        <v>24</v>
      </c>
      <c r="C158" t="s">
        <v>25</v>
      </c>
      <c r="D158">
        <v>212221</v>
      </c>
      <c r="E158" t="s">
        <v>98</v>
      </c>
      <c r="F158">
        <v>21111015</v>
      </c>
      <c r="G158" t="s">
        <v>39</v>
      </c>
      <c r="H158">
        <v>370</v>
      </c>
      <c r="I158" t="s">
        <v>38</v>
      </c>
      <c r="J158">
        <v>2012</v>
      </c>
      <c r="K158" t="s">
        <v>40</v>
      </c>
      <c r="L158">
        <v>69435</v>
      </c>
    </row>
    <row r="159" spans="1:13" x14ac:dyDescent="0.25">
      <c r="A159" t="s">
        <v>24</v>
      </c>
      <c r="C159" t="s">
        <v>25</v>
      </c>
      <c r="D159">
        <v>212221</v>
      </c>
      <c r="E159" t="s">
        <v>98</v>
      </c>
      <c r="F159">
        <v>21211003</v>
      </c>
      <c r="G159" t="s">
        <v>43</v>
      </c>
      <c r="H159">
        <v>250</v>
      </c>
      <c r="I159" t="s">
        <v>44</v>
      </c>
      <c r="J159">
        <v>2012</v>
      </c>
      <c r="K159" t="s">
        <v>99</v>
      </c>
      <c r="L159">
        <v>17219</v>
      </c>
    </row>
    <row r="160" spans="1:13" x14ac:dyDescent="0.25">
      <c r="A160" t="s">
        <v>24</v>
      </c>
      <c r="C160" t="s">
        <v>25</v>
      </c>
      <c r="D160">
        <v>212221</v>
      </c>
      <c r="E160" t="s">
        <v>98</v>
      </c>
      <c r="F160">
        <v>21220001</v>
      </c>
      <c r="G160" t="s">
        <v>100</v>
      </c>
      <c r="H160">
        <v>730</v>
      </c>
      <c r="I160" t="s">
        <v>69</v>
      </c>
      <c r="J160">
        <v>2012</v>
      </c>
      <c r="K160" t="s">
        <v>40</v>
      </c>
      <c r="L160">
        <v>23006</v>
      </c>
    </row>
    <row r="161" spans="1:14" x14ac:dyDescent="0.25">
      <c r="A161" t="s">
        <v>24</v>
      </c>
      <c r="C161" t="s">
        <v>25</v>
      </c>
      <c r="D161">
        <v>212221</v>
      </c>
      <c r="E161" t="s">
        <v>98</v>
      </c>
      <c r="F161">
        <v>21220002</v>
      </c>
      <c r="G161" t="s">
        <v>101</v>
      </c>
      <c r="H161">
        <v>730</v>
      </c>
      <c r="I161" t="s">
        <v>69</v>
      </c>
      <c r="J161">
        <v>2012</v>
      </c>
      <c r="K161" t="s">
        <v>35</v>
      </c>
      <c r="L161" t="s">
        <v>29</v>
      </c>
    </row>
    <row r="162" spans="1:14" x14ac:dyDescent="0.25">
      <c r="A162" t="s">
        <v>24</v>
      </c>
      <c r="C162" t="s">
        <v>25</v>
      </c>
      <c r="D162">
        <v>212221</v>
      </c>
      <c r="E162" t="s">
        <v>98</v>
      </c>
      <c r="F162">
        <v>32411015</v>
      </c>
      <c r="G162" t="s">
        <v>45</v>
      </c>
      <c r="H162">
        <v>580</v>
      </c>
      <c r="I162" t="s">
        <v>46</v>
      </c>
      <c r="J162">
        <v>2012</v>
      </c>
      <c r="K162" t="s">
        <v>40</v>
      </c>
      <c r="L162">
        <v>19119</v>
      </c>
    </row>
    <row r="163" spans="1:14" x14ac:dyDescent="0.25">
      <c r="A163" t="s">
        <v>24</v>
      </c>
      <c r="C163" t="s">
        <v>25</v>
      </c>
      <c r="D163">
        <v>212221</v>
      </c>
      <c r="E163" t="s">
        <v>98</v>
      </c>
      <c r="F163">
        <v>32411017</v>
      </c>
      <c r="G163" t="s">
        <v>47</v>
      </c>
      <c r="H163">
        <v>40</v>
      </c>
      <c r="I163" t="s">
        <v>48</v>
      </c>
      <c r="J163">
        <v>2012</v>
      </c>
      <c r="K163" t="s">
        <v>40</v>
      </c>
      <c r="L163">
        <v>326273</v>
      </c>
    </row>
    <row r="164" spans="1:14" x14ac:dyDescent="0.25">
      <c r="A164" t="s">
        <v>24</v>
      </c>
      <c r="C164" t="s">
        <v>25</v>
      </c>
      <c r="D164">
        <v>212221</v>
      </c>
      <c r="E164" t="s">
        <v>98</v>
      </c>
      <c r="F164">
        <v>32411019</v>
      </c>
      <c r="G164" t="s">
        <v>49</v>
      </c>
      <c r="H164">
        <v>40</v>
      </c>
      <c r="I164" t="s">
        <v>48</v>
      </c>
      <c r="J164">
        <v>2012</v>
      </c>
      <c r="K164" t="s">
        <v>35</v>
      </c>
      <c r="L164" t="s">
        <v>35</v>
      </c>
      <c r="M164">
        <f>(1-M154-2%)*L153</f>
        <v>250053.32</v>
      </c>
    </row>
    <row r="165" spans="1:14" x14ac:dyDescent="0.25">
      <c r="A165" t="s">
        <v>24</v>
      </c>
      <c r="C165" t="s">
        <v>25</v>
      </c>
      <c r="D165">
        <v>212221</v>
      </c>
      <c r="E165" t="s">
        <v>98</v>
      </c>
      <c r="F165">
        <v>32500074</v>
      </c>
      <c r="G165" t="s">
        <v>51</v>
      </c>
      <c r="H165">
        <v>0</v>
      </c>
      <c r="I165" t="s">
        <v>28</v>
      </c>
      <c r="J165">
        <v>2012</v>
      </c>
      <c r="K165" t="s">
        <v>29</v>
      </c>
      <c r="L165">
        <v>316401</v>
      </c>
    </row>
    <row r="166" spans="1:14" x14ac:dyDescent="0.25">
      <c r="A166" t="s">
        <v>24</v>
      </c>
      <c r="C166" t="s">
        <v>25</v>
      </c>
      <c r="D166">
        <v>212221</v>
      </c>
      <c r="E166" t="s">
        <v>98</v>
      </c>
      <c r="F166">
        <v>32592001</v>
      </c>
      <c r="G166" t="s">
        <v>96</v>
      </c>
      <c r="H166">
        <v>0</v>
      </c>
      <c r="I166" t="s">
        <v>28</v>
      </c>
      <c r="J166">
        <v>2012</v>
      </c>
      <c r="K166" t="s">
        <v>29</v>
      </c>
      <c r="L166">
        <v>187332</v>
      </c>
    </row>
    <row r="167" spans="1:14" x14ac:dyDescent="0.25">
      <c r="A167" t="s">
        <v>24</v>
      </c>
      <c r="C167" t="s">
        <v>25</v>
      </c>
      <c r="D167">
        <v>212221</v>
      </c>
      <c r="E167" t="s">
        <v>98</v>
      </c>
      <c r="F167">
        <v>32621101</v>
      </c>
      <c r="G167" t="s">
        <v>79</v>
      </c>
      <c r="H167">
        <v>0</v>
      </c>
      <c r="I167" t="s">
        <v>28</v>
      </c>
      <c r="J167">
        <v>2012</v>
      </c>
      <c r="K167" t="s">
        <v>29</v>
      </c>
      <c r="L167">
        <v>219932</v>
      </c>
    </row>
    <row r="168" spans="1:14" x14ac:dyDescent="0.25">
      <c r="A168" t="s">
        <v>24</v>
      </c>
      <c r="C168" t="s">
        <v>25</v>
      </c>
      <c r="D168">
        <v>212221</v>
      </c>
      <c r="E168" t="s">
        <v>98</v>
      </c>
      <c r="F168">
        <v>32741001</v>
      </c>
      <c r="G168" t="s">
        <v>102</v>
      </c>
      <c r="H168">
        <v>0</v>
      </c>
      <c r="I168" t="s">
        <v>28</v>
      </c>
      <c r="J168">
        <v>2012</v>
      </c>
      <c r="K168" t="s">
        <v>29</v>
      </c>
      <c r="L168">
        <v>152044</v>
      </c>
    </row>
    <row r="169" spans="1:14" x14ac:dyDescent="0.25">
      <c r="A169" t="s">
        <v>24</v>
      </c>
      <c r="C169" t="s">
        <v>25</v>
      </c>
      <c r="D169">
        <v>212221</v>
      </c>
      <c r="E169" t="s">
        <v>98</v>
      </c>
      <c r="F169">
        <v>33000008</v>
      </c>
      <c r="G169" t="s">
        <v>97</v>
      </c>
      <c r="H169">
        <v>0</v>
      </c>
      <c r="I169" t="s">
        <v>28</v>
      </c>
      <c r="J169">
        <v>2012</v>
      </c>
      <c r="K169" t="s">
        <v>29</v>
      </c>
      <c r="L169">
        <v>140604</v>
      </c>
    </row>
    <row r="170" spans="1:14" x14ac:dyDescent="0.25">
      <c r="A170" t="s">
        <v>24</v>
      </c>
      <c r="C170" t="s">
        <v>25</v>
      </c>
      <c r="D170">
        <v>212221</v>
      </c>
      <c r="E170" t="s">
        <v>98</v>
      </c>
      <c r="F170">
        <v>33300007</v>
      </c>
      <c r="G170" t="s">
        <v>56</v>
      </c>
      <c r="H170">
        <v>0</v>
      </c>
      <c r="I170" t="s">
        <v>28</v>
      </c>
      <c r="J170">
        <v>2012</v>
      </c>
      <c r="K170" t="s">
        <v>29</v>
      </c>
      <c r="L170">
        <v>895756</v>
      </c>
    </row>
    <row r="171" spans="1:14" x14ac:dyDescent="0.25">
      <c r="A171" t="s">
        <v>24</v>
      </c>
      <c r="C171" t="s">
        <v>25</v>
      </c>
      <c r="D171">
        <v>212221</v>
      </c>
      <c r="E171" t="s">
        <v>98</v>
      </c>
      <c r="F171">
        <v>33300009</v>
      </c>
      <c r="G171" t="s">
        <v>57</v>
      </c>
      <c r="H171">
        <v>0</v>
      </c>
      <c r="I171" t="s">
        <v>28</v>
      </c>
      <c r="J171">
        <v>2012</v>
      </c>
      <c r="K171" t="s">
        <v>29</v>
      </c>
      <c r="L171">
        <v>726185</v>
      </c>
    </row>
    <row r="172" spans="1:14" x14ac:dyDescent="0.25">
      <c r="A172" t="s">
        <v>24</v>
      </c>
      <c r="C172" t="s">
        <v>25</v>
      </c>
      <c r="D172">
        <v>212222</v>
      </c>
      <c r="E172" t="s">
        <v>103</v>
      </c>
      <c r="F172">
        <v>1</v>
      </c>
      <c r="G172" t="s">
        <v>27</v>
      </c>
      <c r="H172">
        <v>0</v>
      </c>
      <c r="I172" t="s">
        <v>28</v>
      </c>
      <c r="J172">
        <v>2012</v>
      </c>
      <c r="K172" t="s">
        <v>29</v>
      </c>
      <c r="L172">
        <v>67562</v>
      </c>
    </row>
    <row r="173" spans="1:14" x14ac:dyDescent="0.25">
      <c r="A173" t="s">
        <v>24</v>
      </c>
      <c r="C173" t="s">
        <v>25</v>
      </c>
      <c r="D173">
        <v>212222</v>
      </c>
      <c r="E173" t="s">
        <v>103</v>
      </c>
      <c r="F173">
        <v>2</v>
      </c>
      <c r="G173" t="s">
        <v>30</v>
      </c>
      <c r="H173">
        <v>0</v>
      </c>
      <c r="I173" t="s">
        <v>28</v>
      </c>
      <c r="J173">
        <v>2012</v>
      </c>
      <c r="K173" t="s">
        <v>29</v>
      </c>
      <c r="L173">
        <v>23196</v>
      </c>
      <c r="M173">
        <f>SUM(L180:L181,L177)/L173</f>
        <v>0.93878254871529576</v>
      </c>
    </row>
    <row r="174" spans="1:14" x14ac:dyDescent="0.25">
      <c r="A174" t="s">
        <v>24</v>
      </c>
      <c r="C174" t="s">
        <v>25</v>
      </c>
      <c r="D174">
        <v>212222</v>
      </c>
      <c r="E174" t="s">
        <v>103</v>
      </c>
      <c r="F174">
        <v>970098</v>
      </c>
      <c r="G174" t="s">
        <v>32</v>
      </c>
      <c r="H174">
        <v>0</v>
      </c>
      <c r="I174" t="s">
        <v>28</v>
      </c>
      <c r="J174">
        <v>2012</v>
      </c>
      <c r="K174" t="s">
        <v>29</v>
      </c>
      <c r="L174" t="s">
        <v>35</v>
      </c>
    </row>
    <row r="175" spans="1:14" x14ac:dyDescent="0.25">
      <c r="A175" t="s">
        <v>24</v>
      </c>
      <c r="C175" t="s">
        <v>25</v>
      </c>
      <c r="D175">
        <v>212222</v>
      </c>
      <c r="E175" t="s">
        <v>103</v>
      </c>
      <c r="F175">
        <v>973000</v>
      </c>
      <c r="G175" t="s">
        <v>33</v>
      </c>
      <c r="H175">
        <v>0</v>
      </c>
      <c r="I175" t="s">
        <v>28</v>
      </c>
      <c r="J175">
        <v>2012</v>
      </c>
      <c r="K175" t="s">
        <v>29</v>
      </c>
      <c r="L175">
        <v>33</v>
      </c>
    </row>
    <row r="176" spans="1:14" x14ac:dyDescent="0.25">
      <c r="A176" t="s">
        <v>24</v>
      </c>
      <c r="C176" t="s">
        <v>25</v>
      </c>
      <c r="D176">
        <v>212222</v>
      </c>
      <c r="E176" t="s">
        <v>103</v>
      </c>
      <c r="F176">
        <v>974000</v>
      </c>
      <c r="G176" t="s">
        <v>34</v>
      </c>
      <c r="H176">
        <v>0</v>
      </c>
      <c r="I176" t="s">
        <v>28</v>
      </c>
      <c r="J176">
        <v>2012</v>
      </c>
      <c r="K176" t="s">
        <v>29</v>
      </c>
      <c r="L176">
        <v>10</v>
      </c>
      <c r="N176">
        <f>L176/L172</f>
        <v>1.4801219620496728E-4</v>
      </c>
    </row>
    <row r="177" spans="1:13" x14ac:dyDescent="0.25">
      <c r="A177" t="s">
        <v>24</v>
      </c>
      <c r="C177" t="s">
        <v>25</v>
      </c>
      <c r="D177">
        <v>212222</v>
      </c>
      <c r="E177" t="s">
        <v>103</v>
      </c>
      <c r="F177">
        <v>21111015</v>
      </c>
      <c r="G177" t="s">
        <v>39</v>
      </c>
      <c r="H177">
        <v>370</v>
      </c>
      <c r="I177" t="s">
        <v>38</v>
      </c>
      <c r="J177">
        <v>2012</v>
      </c>
      <c r="K177" t="s">
        <v>40</v>
      </c>
      <c r="L177">
        <v>909</v>
      </c>
      <c r="M177">
        <f>L177/$L$173</f>
        <v>3.9187790998448005E-2</v>
      </c>
    </row>
    <row r="178" spans="1:13" x14ac:dyDescent="0.25">
      <c r="A178" t="s">
        <v>24</v>
      </c>
      <c r="C178" t="s">
        <v>25</v>
      </c>
      <c r="D178">
        <v>212222</v>
      </c>
      <c r="E178" t="s">
        <v>103</v>
      </c>
      <c r="F178">
        <v>21211003</v>
      </c>
      <c r="G178" t="s">
        <v>43</v>
      </c>
      <c r="H178">
        <v>250</v>
      </c>
      <c r="I178" t="s">
        <v>44</v>
      </c>
      <c r="J178">
        <v>2012</v>
      </c>
      <c r="K178" t="s">
        <v>35</v>
      </c>
      <c r="L178" t="s">
        <v>35</v>
      </c>
    </row>
    <row r="179" spans="1:13" x14ac:dyDescent="0.25">
      <c r="A179" t="s">
        <v>24</v>
      </c>
      <c r="C179" t="s">
        <v>25</v>
      </c>
      <c r="D179">
        <v>212222</v>
      </c>
      <c r="E179" t="s">
        <v>103</v>
      </c>
      <c r="F179">
        <v>21220002</v>
      </c>
      <c r="G179" t="s">
        <v>101</v>
      </c>
      <c r="H179">
        <v>730</v>
      </c>
      <c r="I179" t="s">
        <v>69</v>
      </c>
      <c r="J179">
        <v>2012</v>
      </c>
      <c r="K179" t="s">
        <v>35</v>
      </c>
      <c r="L179" t="s">
        <v>29</v>
      </c>
    </row>
    <row r="180" spans="1:13" x14ac:dyDescent="0.25">
      <c r="A180" t="s">
        <v>24</v>
      </c>
      <c r="C180" t="s">
        <v>25</v>
      </c>
      <c r="D180">
        <v>212222</v>
      </c>
      <c r="E180" t="s">
        <v>103</v>
      </c>
      <c r="F180">
        <v>32411015</v>
      </c>
      <c r="G180" t="s">
        <v>45</v>
      </c>
      <c r="H180">
        <v>580</v>
      </c>
      <c r="I180" t="s">
        <v>46</v>
      </c>
      <c r="J180">
        <v>2012</v>
      </c>
      <c r="K180" t="s">
        <v>40</v>
      </c>
      <c r="L180">
        <v>544</v>
      </c>
      <c r="M180">
        <f>L180/$L$173</f>
        <v>2.3452319365407828E-2</v>
      </c>
    </row>
    <row r="181" spans="1:13" x14ac:dyDescent="0.25">
      <c r="A181" t="s">
        <v>24</v>
      </c>
      <c r="C181" t="s">
        <v>25</v>
      </c>
      <c r="D181">
        <v>212222</v>
      </c>
      <c r="E181" t="s">
        <v>103</v>
      </c>
      <c r="F181">
        <v>32411017</v>
      </c>
      <c r="G181" t="s">
        <v>47</v>
      </c>
      <c r="H181">
        <v>40</v>
      </c>
      <c r="I181" t="s">
        <v>48</v>
      </c>
      <c r="J181">
        <v>2012</v>
      </c>
      <c r="K181" t="s">
        <v>40</v>
      </c>
      <c r="L181">
        <v>20323</v>
      </c>
      <c r="M181">
        <f>L181/$L$173</f>
        <v>0.8761424383514399</v>
      </c>
    </row>
    <row r="182" spans="1:13" x14ac:dyDescent="0.25">
      <c r="A182" t="s">
        <v>24</v>
      </c>
      <c r="C182" t="s">
        <v>25</v>
      </c>
      <c r="D182">
        <v>212222</v>
      </c>
      <c r="E182" t="s">
        <v>103</v>
      </c>
      <c r="F182">
        <v>32411019</v>
      </c>
      <c r="G182" t="s">
        <v>49</v>
      </c>
      <c r="H182">
        <v>40</v>
      </c>
      <c r="I182" t="s">
        <v>48</v>
      </c>
      <c r="J182">
        <v>2012</v>
      </c>
      <c r="K182" t="s">
        <v>35</v>
      </c>
      <c r="L182" t="s">
        <v>35</v>
      </c>
    </row>
    <row r="183" spans="1:13" x14ac:dyDescent="0.25">
      <c r="A183" t="s">
        <v>24</v>
      </c>
      <c r="C183" t="s">
        <v>25</v>
      </c>
      <c r="D183">
        <v>212222</v>
      </c>
      <c r="E183" t="s">
        <v>103</v>
      </c>
      <c r="F183">
        <v>32500074</v>
      </c>
      <c r="G183" t="s">
        <v>51</v>
      </c>
      <c r="H183">
        <v>0</v>
      </c>
      <c r="I183" t="s">
        <v>28</v>
      </c>
      <c r="J183">
        <v>2012</v>
      </c>
      <c r="K183" t="s">
        <v>29</v>
      </c>
      <c r="L183" t="s">
        <v>35</v>
      </c>
    </row>
    <row r="184" spans="1:13" x14ac:dyDescent="0.25">
      <c r="A184" t="s">
        <v>24</v>
      </c>
      <c r="C184" t="s">
        <v>25</v>
      </c>
      <c r="D184">
        <v>212222</v>
      </c>
      <c r="E184" t="s">
        <v>103</v>
      </c>
      <c r="F184">
        <v>32592001</v>
      </c>
      <c r="G184" t="s">
        <v>96</v>
      </c>
      <c r="H184">
        <v>0</v>
      </c>
      <c r="I184" t="s">
        <v>28</v>
      </c>
      <c r="J184">
        <v>2012</v>
      </c>
      <c r="K184" t="s">
        <v>29</v>
      </c>
      <c r="L184">
        <v>5439</v>
      </c>
    </row>
    <row r="185" spans="1:13" x14ac:dyDescent="0.25">
      <c r="A185" t="s">
        <v>24</v>
      </c>
      <c r="C185" t="s">
        <v>25</v>
      </c>
      <c r="D185">
        <v>212222</v>
      </c>
      <c r="E185" t="s">
        <v>103</v>
      </c>
      <c r="F185">
        <v>32621101</v>
      </c>
      <c r="G185" t="s">
        <v>79</v>
      </c>
      <c r="H185">
        <v>0</v>
      </c>
      <c r="I185" t="s">
        <v>28</v>
      </c>
      <c r="J185">
        <v>2012</v>
      </c>
      <c r="K185" t="s">
        <v>29</v>
      </c>
      <c r="L185">
        <v>2452</v>
      </c>
    </row>
    <row r="186" spans="1:13" x14ac:dyDescent="0.25">
      <c r="A186" t="s">
        <v>24</v>
      </c>
      <c r="C186" t="s">
        <v>25</v>
      </c>
      <c r="D186">
        <v>212222</v>
      </c>
      <c r="E186" t="s">
        <v>103</v>
      </c>
      <c r="F186">
        <v>32741001</v>
      </c>
      <c r="G186" t="s">
        <v>102</v>
      </c>
      <c r="H186">
        <v>0</v>
      </c>
      <c r="I186" t="s">
        <v>28</v>
      </c>
      <c r="J186">
        <v>2012</v>
      </c>
      <c r="K186" t="s">
        <v>29</v>
      </c>
      <c r="L186">
        <v>1761</v>
      </c>
    </row>
    <row r="187" spans="1:13" x14ac:dyDescent="0.25">
      <c r="A187" t="s">
        <v>24</v>
      </c>
      <c r="C187" t="s">
        <v>25</v>
      </c>
      <c r="D187">
        <v>212222</v>
      </c>
      <c r="E187" t="s">
        <v>103</v>
      </c>
      <c r="F187">
        <v>33000008</v>
      </c>
      <c r="G187" t="s">
        <v>97</v>
      </c>
      <c r="H187">
        <v>0</v>
      </c>
      <c r="I187" t="s">
        <v>28</v>
      </c>
      <c r="J187">
        <v>2012</v>
      </c>
      <c r="K187" t="s">
        <v>29</v>
      </c>
      <c r="L187">
        <v>3755</v>
      </c>
    </row>
    <row r="188" spans="1:13" x14ac:dyDescent="0.25">
      <c r="A188" t="s">
        <v>24</v>
      </c>
      <c r="C188" t="s">
        <v>25</v>
      </c>
      <c r="D188">
        <v>212222</v>
      </c>
      <c r="E188" t="s">
        <v>103</v>
      </c>
      <c r="F188">
        <v>33300007</v>
      </c>
      <c r="G188" t="s">
        <v>56</v>
      </c>
      <c r="H188">
        <v>0</v>
      </c>
      <c r="I188" t="s">
        <v>28</v>
      </c>
      <c r="J188">
        <v>2012</v>
      </c>
      <c r="K188" t="s">
        <v>29</v>
      </c>
      <c r="L188">
        <v>14210</v>
      </c>
    </row>
    <row r="189" spans="1:13" x14ac:dyDescent="0.25">
      <c r="A189" t="s">
        <v>24</v>
      </c>
      <c r="C189" t="s">
        <v>25</v>
      </c>
      <c r="D189">
        <v>212222</v>
      </c>
      <c r="E189" t="s">
        <v>103</v>
      </c>
      <c r="F189">
        <v>33300009</v>
      </c>
      <c r="G189" t="s">
        <v>57</v>
      </c>
      <c r="H189">
        <v>0</v>
      </c>
      <c r="I189" t="s">
        <v>28</v>
      </c>
      <c r="J189">
        <v>2012</v>
      </c>
      <c r="K189" t="s">
        <v>29</v>
      </c>
      <c r="L189" t="s">
        <v>35</v>
      </c>
    </row>
    <row r="190" spans="1:13" x14ac:dyDescent="0.25">
      <c r="A190" t="s">
        <v>24</v>
      </c>
      <c r="C190" t="s">
        <v>25</v>
      </c>
      <c r="D190">
        <v>212231</v>
      </c>
      <c r="E190" t="s">
        <v>104</v>
      </c>
      <c r="F190">
        <v>1</v>
      </c>
      <c r="G190" t="s">
        <v>27</v>
      </c>
      <c r="H190">
        <v>0</v>
      </c>
      <c r="I190" t="s">
        <v>28</v>
      </c>
      <c r="J190">
        <v>2012</v>
      </c>
      <c r="K190" t="s">
        <v>29</v>
      </c>
      <c r="L190">
        <v>142626</v>
      </c>
    </row>
    <row r="191" spans="1:13" x14ac:dyDescent="0.25">
      <c r="A191" t="s">
        <v>24</v>
      </c>
      <c r="C191" t="s">
        <v>25</v>
      </c>
      <c r="D191">
        <v>212231</v>
      </c>
      <c r="E191" t="s">
        <v>104</v>
      </c>
      <c r="F191">
        <v>2</v>
      </c>
      <c r="G191" t="s">
        <v>30</v>
      </c>
      <c r="H191">
        <v>0</v>
      </c>
      <c r="I191" t="s">
        <v>28</v>
      </c>
      <c r="J191">
        <v>2012</v>
      </c>
      <c r="K191" t="s">
        <v>29</v>
      </c>
      <c r="L191">
        <v>72890</v>
      </c>
    </row>
    <row r="192" spans="1:13" x14ac:dyDescent="0.25">
      <c r="A192" t="s">
        <v>24</v>
      </c>
      <c r="C192" t="s">
        <v>25</v>
      </c>
      <c r="D192">
        <v>212231</v>
      </c>
      <c r="E192" t="s">
        <v>104</v>
      </c>
      <c r="F192">
        <v>960018</v>
      </c>
      <c r="G192" t="s">
        <v>31</v>
      </c>
      <c r="H192">
        <v>0</v>
      </c>
      <c r="I192" t="s">
        <v>28</v>
      </c>
      <c r="J192">
        <v>2012</v>
      </c>
      <c r="K192" t="s">
        <v>29</v>
      </c>
      <c r="L192" t="s">
        <v>35</v>
      </c>
    </row>
    <row r="193" spans="1:13" x14ac:dyDescent="0.25">
      <c r="A193" t="s">
        <v>24</v>
      </c>
      <c r="C193" t="s">
        <v>25</v>
      </c>
      <c r="D193">
        <v>212231</v>
      </c>
      <c r="E193" t="s">
        <v>104</v>
      </c>
      <c r="F193">
        <v>970098</v>
      </c>
      <c r="G193" t="s">
        <v>32</v>
      </c>
      <c r="H193">
        <v>0</v>
      </c>
      <c r="I193" t="s">
        <v>28</v>
      </c>
      <c r="J193">
        <v>2012</v>
      </c>
      <c r="K193" t="s">
        <v>29</v>
      </c>
      <c r="L193">
        <v>3977</v>
      </c>
    </row>
    <row r="194" spans="1:13" x14ac:dyDescent="0.25">
      <c r="A194" t="s">
        <v>24</v>
      </c>
      <c r="C194" t="s">
        <v>25</v>
      </c>
      <c r="D194">
        <v>212231</v>
      </c>
      <c r="E194" t="s">
        <v>104</v>
      </c>
      <c r="F194">
        <v>973000</v>
      </c>
      <c r="G194" t="s">
        <v>33</v>
      </c>
      <c r="H194">
        <v>0</v>
      </c>
      <c r="I194" t="s">
        <v>28</v>
      </c>
      <c r="J194">
        <v>2012</v>
      </c>
      <c r="K194" t="s">
        <v>29</v>
      </c>
      <c r="L194">
        <v>111</v>
      </c>
    </row>
    <row r="195" spans="1:13" x14ac:dyDescent="0.25">
      <c r="A195" t="s">
        <v>24</v>
      </c>
      <c r="C195" t="s">
        <v>25</v>
      </c>
      <c r="D195">
        <v>212231</v>
      </c>
      <c r="E195" t="s">
        <v>104</v>
      </c>
      <c r="F195">
        <v>21111015</v>
      </c>
      <c r="G195" t="s">
        <v>39</v>
      </c>
      <c r="H195">
        <v>370</v>
      </c>
      <c r="I195" t="s">
        <v>38</v>
      </c>
      <c r="J195">
        <v>2012</v>
      </c>
      <c r="K195" t="s">
        <v>35</v>
      </c>
      <c r="L195" t="s">
        <v>35</v>
      </c>
      <c r="M195">
        <f>$L$191*M177/SUM($M$177:$M$181)</f>
        <v>3042.6621050698013</v>
      </c>
    </row>
    <row r="196" spans="1:13" x14ac:dyDescent="0.25">
      <c r="A196" t="s">
        <v>24</v>
      </c>
      <c r="C196" t="s">
        <v>25</v>
      </c>
      <c r="D196">
        <v>212231</v>
      </c>
      <c r="E196" t="s">
        <v>104</v>
      </c>
      <c r="F196">
        <v>21220002</v>
      </c>
      <c r="G196" t="s">
        <v>101</v>
      </c>
      <c r="H196">
        <v>730</v>
      </c>
      <c r="I196" t="s">
        <v>69</v>
      </c>
      <c r="J196">
        <v>2012</v>
      </c>
      <c r="K196">
        <v>2</v>
      </c>
      <c r="L196" t="s">
        <v>29</v>
      </c>
    </row>
    <row r="197" spans="1:13" x14ac:dyDescent="0.25">
      <c r="A197" t="s">
        <v>24</v>
      </c>
      <c r="C197" t="s">
        <v>25</v>
      </c>
      <c r="D197">
        <v>212231</v>
      </c>
      <c r="E197" t="s">
        <v>104</v>
      </c>
      <c r="F197">
        <v>32411015</v>
      </c>
      <c r="G197" t="s">
        <v>45</v>
      </c>
      <c r="H197">
        <v>580</v>
      </c>
      <c r="I197" t="s">
        <v>46</v>
      </c>
      <c r="J197">
        <v>2012</v>
      </c>
      <c r="K197" t="s">
        <v>35</v>
      </c>
      <c r="L197" t="s">
        <v>35</v>
      </c>
      <c r="M197">
        <f>$L$191*M180/SUM($M$177:$M$181)</f>
        <v>1820.9110947832476</v>
      </c>
    </row>
    <row r="198" spans="1:13" x14ac:dyDescent="0.25">
      <c r="A198" t="s">
        <v>24</v>
      </c>
      <c r="C198" t="s">
        <v>25</v>
      </c>
      <c r="D198">
        <v>212231</v>
      </c>
      <c r="E198" t="s">
        <v>104</v>
      </c>
      <c r="F198">
        <v>32411017</v>
      </c>
      <c r="G198" t="s">
        <v>47</v>
      </c>
      <c r="H198">
        <v>40</v>
      </c>
      <c r="I198" t="s">
        <v>48</v>
      </c>
      <c r="J198">
        <v>2012</v>
      </c>
      <c r="K198" t="s">
        <v>35</v>
      </c>
      <c r="L198" t="s">
        <v>35</v>
      </c>
      <c r="M198">
        <f>$L$191*M181/SUM($M$177:$M$181)</f>
        <v>68026.426800146946</v>
      </c>
    </row>
    <row r="199" spans="1:13" x14ac:dyDescent="0.25">
      <c r="A199" t="s">
        <v>24</v>
      </c>
      <c r="C199" t="s">
        <v>25</v>
      </c>
      <c r="D199">
        <v>212231</v>
      </c>
      <c r="E199" t="s">
        <v>104</v>
      </c>
      <c r="F199">
        <v>32500074</v>
      </c>
      <c r="G199" t="s">
        <v>51</v>
      </c>
      <c r="H199">
        <v>0</v>
      </c>
      <c r="I199" t="s">
        <v>28</v>
      </c>
      <c r="J199">
        <v>2012</v>
      </c>
      <c r="K199" t="s">
        <v>29</v>
      </c>
      <c r="L199">
        <v>28682</v>
      </c>
    </row>
    <row r="200" spans="1:13" x14ac:dyDescent="0.25">
      <c r="A200" t="s">
        <v>24</v>
      </c>
      <c r="C200" t="s">
        <v>25</v>
      </c>
      <c r="D200">
        <v>212231</v>
      </c>
      <c r="E200" t="s">
        <v>104</v>
      </c>
      <c r="F200">
        <v>32592001</v>
      </c>
      <c r="G200" t="s">
        <v>96</v>
      </c>
      <c r="H200">
        <v>0</v>
      </c>
      <c r="I200" t="s">
        <v>28</v>
      </c>
      <c r="J200">
        <v>2012</v>
      </c>
      <c r="K200" t="s">
        <v>29</v>
      </c>
      <c r="L200">
        <v>16691</v>
      </c>
    </row>
    <row r="201" spans="1:13" x14ac:dyDescent="0.25">
      <c r="A201" t="s">
        <v>24</v>
      </c>
      <c r="C201" t="s">
        <v>25</v>
      </c>
      <c r="D201">
        <v>212231</v>
      </c>
      <c r="E201" t="s">
        <v>104</v>
      </c>
      <c r="F201">
        <v>32621101</v>
      </c>
      <c r="G201" t="s">
        <v>79</v>
      </c>
      <c r="H201">
        <v>0</v>
      </c>
      <c r="I201" t="s">
        <v>28</v>
      </c>
      <c r="J201">
        <v>2012</v>
      </c>
      <c r="K201" t="s">
        <v>29</v>
      </c>
      <c r="L201" t="s">
        <v>35</v>
      </c>
    </row>
    <row r="202" spans="1:13" x14ac:dyDescent="0.25">
      <c r="A202" t="s">
        <v>24</v>
      </c>
      <c r="C202" t="s">
        <v>25</v>
      </c>
      <c r="D202">
        <v>212231</v>
      </c>
      <c r="E202" t="s">
        <v>104</v>
      </c>
      <c r="F202">
        <v>32741001</v>
      </c>
      <c r="G202" t="s">
        <v>102</v>
      </c>
      <c r="H202">
        <v>0</v>
      </c>
      <c r="I202" t="s">
        <v>28</v>
      </c>
      <c r="J202">
        <v>2012</v>
      </c>
      <c r="K202" t="s">
        <v>29</v>
      </c>
      <c r="L202" t="s">
        <v>35</v>
      </c>
    </row>
    <row r="203" spans="1:13" x14ac:dyDescent="0.25">
      <c r="A203" t="s">
        <v>24</v>
      </c>
      <c r="C203" t="s">
        <v>25</v>
      </c>
      <c r="D203">
        <v>212231</v>
      </c>
      <c r="E203" t="s">
        <v>104</v>
      </c>
      <c r="F203">
        <v>33000008</v>
      </c>
      <c r="G203" t="s">
        <v>97</v>
      </c>
      <c r="H203">
        <v>0</v>
      </c>
      <c r="I203" t="s">
        <v>28</v>
      </c>
      <c r="J203">
        <v>2012</v>
      </c>
      <c r="K203" t="s">
        <v>29</v>
      </c>
      <c r="L203" t="s">
        <v>35</v>
      </c>
    </row>
    <row r="204" spans="1:13" x14ac:dyDescent="0.25">
      <c r="A204" t="s">
        <v>24</v>
      </c>
      <c r="C204" t="s">
        <v>25</v>
      </c>
      <c r="D204">
        <v>212231</v>
      </c>
      <c r="E204" t="s">
        <v>104</v>
      </c>
      <c r="F204">
        <v>33300007</v>
      </c>
      <c r="G204" t="s">
        <v>56</v>
      </c>
      <c r="H204">
        <v>0</v>
      </c>
      <c r="I204" t="s">
        <v>28</v>
      </c>
      <c r="J204">
        <v>2012</v>
      </c>
      <c r="K204" t="s">
        <v>29</v>
      </c>
      <c r="L204" t="s">
        <v>35</v>
      </c>
    </row>
    <row r="205" spans="1:13" x14ac:dyDescent="0.25">
      <c r="A205" t="s">
        <v>24</v>
      </c>
      <c r="C205" t="s">
        <v>25</v>
      </c>
      <c r="D205">
        <v>212231</v>
      </c>
      <c r="E205" t="s">
        <v>104</v>
      </c>
      <c r="F205">
        <v>33300009</v>
      </c>
      <c r="G205" t="s">
        <v>57</v>
      </c>
      <c r="H205">
        <v>0</v>
      </c>
      <c r="I205" t="s">
        <v>28</v>
      </c>
      <c r="J205">
        <v>2012</v>
      </c>
      <c r="K205" t="s">
        <v>29</v>
      </c>
      <c r="L205">
        <v>61287</v>
      </c>
    </row>
    <row r="206" spans="1:13" x14ac:dyDescent="0.25">
      <c r="A206" t="s">
        <v>24</v>
      </c>
      <c r="C206" t="s">
        <v>25</v>
      </c>
      <c r="D206">
        <v>212234</v>
      </c>
      <c r="E206" t="s">
        <v>105</v>
      </c>
      <c r="F206">
        <v>1</v>
      </c>
      <c r="G206" t="s">
        <v>27</v>
      </c>
      <c r="H206">
        <v>0</v>
      </c>
      <c r="I206" t="s">
        <v>28</v>
      </c>
      <c r="J206">
        <v>2012</v>
      </c>
      <c r="K206" t="s">
        <v>29</v>
      </c>
      <c r="L206">
        <v>2563335</v>
      </c>
    </row>
    <row r="207" spans="1:13" x14ac:dyDescent="0.25">
      <c r="A207" t="s">
        <v>24</v>
      </c>
      <c r="C207" t="s">
        <v>25</v>
      </c>
      <c r="D207">
        <v>212234</v>
      </c>
      <c r="E207" t="s">
        <v>105</v>
      </c>
      <c r="F207">
        <v>2</v>
      </c>
      <c r="G207" t="s">
        <v>30</v>
      </c>
      <c r="H207">
        <v>0</v>
      </c>
      <c r="I207" t="s">
        <v>28</v>
      </c>
      <c r="J207">
        <v>2012</v>
      </c>
      <c r="K207" t="s">
        <v>29</v>
      </c>
      <c r="L207">
        <v>501681</v>
      </c>
    </row>
    <row r="208" spans="1:13" x14ac:dyDescent="0.25">
      <c r="A208" t="s">
        <v>24</v>
      </c>
      <c r="C208" t="s">
        <v>25</v>
      </c>
      <c r="D208">
        <v>212234</v>
      </c>
      <c r="E208" t="s">
        <v>105</v>
      </c>
      <c r="F208">
        <v>960018</v>
      </c>
      <c r="G208" t="s">
        <v>31</v>
      </c>
      <c r="H208">
        <v>0</v>
      </c>
      <c r="I208" t="s">
        <v>28</v>
      </c>
      <c r="J208">
        <v>2012</v>
      </c>
      <c r="K208" t="s">
        <v>29</v>
      </c>
      <c r="L208">
        <v>174</v>
      </c>
    </row>
    <row r="209" spans="1:13" x14ac:dyDescent="0.25">
      <c r="A209" t="s">
        <v>24</v>
      </c>
      <c r="C209" t="s">
        <v>25</v>
      </c>
      <c r="D209">
        <v>212234</v>
      </c>
      <c r="E209" t="s">
        <v>105</v>
      </c>
      <c r="F209">
        <v>970098</v>
      </c>
      <c r="G209" t="s">
        <v>32</v>
      </c>
      <c r="H209">
        <v>0</v>
      </c>
      <c r="I209" t="s">
        <v>28</v>
      </c>
      <c r="J209">
        <v>2012</v>
      </c>
      <c r="K209" t="s">
        <v>29</v>
      </c>
      <c r="L209" t="s">
        <v>35</v>
      </c>
    </row>
    <row r="210" spans="1:13" x14ac:dyDescent="0.25">
      <c r="A210" t="s">
        <v>24</v>
      </c>
      <c r="C210" t="s">
        <v>25</v>
      </c>
      <c r="D210">
        <v>212234</v>
      </c>
      <c r="E210" t="s">
        <v>105</v>
      </c>
      <c r="F210">
        <v>21111015</v>
      </c>
      <c r="G210" t="s">
        <v>39</v>
      </c>
      <c r="H210">
        <v>370</v>
      </c>
      <c r="I210" t="s">
        <v>38</v>
      </c>
      <c r="J210">
        <v>2012</v>
      </c>
      <c r="K210" t="s">
        <v>35</v>
      </c>
      <c r="L210" t="s">
        <v>35</v>
      </c>
    </row>
    <row r="211" spans="1:13" x14ac:dyDescent="0.25">
      <c r="A211" t="s">
        <v>24</v>
      </c>
      <c r="C211" t="s">
        <v>25</v>
      </c>
      <c r="D211">
        <v>212234</v>
      </c>
      <c r="E211" t="s">
        <v>105</v>
      </c>
      <c r="F211">
        <v>21211003</v>
      </c>
      <c r="G211" t="s">
        <v>43</v>
      </c>
      <c r="H211">
        <v>250</v>
      </c>
      <c r="I211" t="s">
        <v>44</v>
      </c>
      <c r="J211">
        <v>2012</v>
      </c>
      <c r="K211" t="s">
        <v>35</v>
      </c>
      <c r="L211" t="s">
        <v>35</v>
      </c>
      <c r="M211">
        <f>SUM(L214:L216)/L207</f>
        <v>0.96971780872705959</v>
      </c>
    </row>
    <row r="212" spans="1:13" x14ac:dyDescent="0.25">
      <c r="A212" t="s">
        <v>24</v>
      </c>
      <c r="C212" t="s">
        <v>25</v>
      </c>
      <c r="D212">
        <v>212234</v>
      </c>
      <c r="E212" t="s">
        <v>105</v>
      </c>
      <c r="F212">
        <v>21220001</v>
      </c>
      <c r="G212" t="s">
        <v>100</v>
      </c>
      <c r="H212">
        <v>730</v>
      </c>
      <c r="I212" t="s">
        <v>69</v>
      </c>
      <c r="J212">
        <v>2012</v>
      </c>
      <c r="K212" t="s">
        <v>35</v>
      </c>
      <c r="L212" t="s">
        <v>35</v>
      </c>
    </row>
    <row r="213" spans="1:13" x14ac:dyDescent="0.25">
      <c r="A213" t="s">
        <v>24</v>
      </c>
      <c r="C213" t="s">
        <v>25</v>
      </c>
      <c r="D213">
        <v>212234</v>
      </c>
      <c r="E213" t="s">
        <v>105</v>
      </c>
      <c r="F213">
        <v>21220002</v>
      </c>
      <c r="G213" t="s">
        <v>101</v>
      </c>
      <c r="H213">
        <v>730</v>
      </c>
      <c r="I213" t="s">
        <v>69</v>
      </c>
      <c r="J213">
        <v>2012</v>
      </c>
      <c r="K213">
        <v>1</v>
      </c>
      <c r="L213" t="s">
        <v>29</v>
      </c>
    </row>
    <row r="214" spans="1:13" x14ac:dyDescent="0.25">
      <c r="A214" t="s">
        <v>24</v>
      </c>
      <c r="C214" t="s">
        <v>25</v>
      </c>
      <c r="D214">
        <v>212234</v>
      </c>
      <c r="E214" t="s">
        <v>105</v>
      </c>
      <c r="F214">
        <v>32411015</v>
      </c>
      <c r="G214" t="s">
        <v>45</v>
      </c>
      <c r="H214">
        <v>580</v>
      </c>
      <c r="I214" t="s">
        <v>46</v>
      </c>
      <c r="J214">
        <v>2012</v>
      </c>
      <c r="K214" t="s">
        <v>40</v>
      </c>
      <c r="L214">
        <v>32115</v>
      </c>
      <c r="M214">
        <f>L214/$L$207</f>
        <v>6.401478230190101E-2</v>
      </c>
    </row>
    <row r="215" spans="1:13" x14ac:dyDescent="0.25">
      <c r="A215" t="s">
        <v>24</v>
      </c>
      <c r="C215" t="s">
        <v>25</v>
      </c>
      <c r="D215">
        <v>212234</v>
      </c>
      <c r="E215" t="s">
        <v>105</v>
      </c>
      <c r="F215">
        <v>32411017</v>
      </c>
      <c r="G215" t="s">
        <v>47</v>
      </c>
      <c r="H215">
        <v>40</v>
      </c>
      <c r="I215" t="s">
        <v>48</v>
      </c>
      <c r="J215">
        <v>2012</v>
      </c>
      <c r="K215" t="s">
        <v>40</v>
      </c>
      <c r="L215">
        <v>347501</v>
      </c>
      <c r="M215">
        <f>L215/$L$207</f>
        <v>0.69267323259202562</v>
      </c>
    </row>
    <row r="216" spans="1:13" x14ac:dyDescent="0.25">
      <c r="A216" t="s">
        <v>24</v>
      </c>
      <c r="C216" t="s">
        <v>25</v>
      </c>
      <c r="D216">
        <v>212234</v>
      </c>
      <c r="E216" t="s">
        <v>105</v>
      </c>
      <c r="F216">
        <v>32411019</v>
      </c>
      <c r="G216" t="s">
        <v>49</v>
      </c>
      <c r="H216">
        <v>40</v>
      </c>
      <c r="I216" t="s">
        <v>48</v>
      </c>
      <c r="J216">
        <v>2012</v>
      </c>
      <c r="K216" t="s">
        <v>40</v>
      </c>
      <c r="L216">
        <v>106873</v>
      </c>
      <c r="M216">
        <f>L216/$L$207</f>
        <v>0.213029793833133</v>
      </c>
    </row>
    <row r="217" spans="1:13" x14ac:dyDescent="0.25">
      <c r="A217" t="s">
        <v>24</v>
      </c>
      <c r="C217" t="s">
        <v>25</v>
      </c>
      <c r="D217">
        <v>212234</v>
      </c>
      <c r="E217" t="s">
        <v>105</v>
      </c>
      <c r="F217">
        <v>32500074</v>
      </c>
      <c r="G217" t="s">
        <v>51</v>
      </c>
      <c r="H217">
        <v>0</v>
      </c>
      <c r="I217" t="s">
        <v>28</v>
      </c>
      <c r="J217">
        <v>2012</v>
      </c>
      <c r="K217" t="s">
        <v>29</v>
      </c>
      <c r="L217">
        <v>258135</v>
      </c>
    </row>
    <row r="218" spans="1:13" x14ac:dyDescent="0.25">
      <c r="A218" t="s">
        <v>24</v>
      </c>
      <c r="C218" t="s">
        <v>25</v>
      </c>
      <c r="D218">
        <v>212234</v>
      </c>
      <c r="E218" t="s">
        <v>105</v>
      </c>
      <c r="F218">
        <v>32592001</v>
      </c>
      <c r="G218" t="s">
        <v>96</v>
      </c>
      <c r="H218">
        <v>0</v>
      </c>
      <c r="I218" t="s">
        <v>28</v>
      </c>
      <c r="J218">
        <v>2012</v>
      </c>
      <c r="K218" t="s">
        <v>29</v>
      </c>
      <c r="L218">
        <v>131627</v>
      </c>
    </row>
    <row r="219" spans="1:13" x14ac:dyDescent="0.25">
      <c r="A219" t="s">
        <v>24</v>
      </c>
      <c r="C219" t="s">
        <v>25</v>
      </c>
      <c r="D219">
        <v>212234</v>
      </c>
      <c r="E219" t="s">
        <v>105</v>
      </c>
      <c r="F219">
        <v>32621101</v>
      </c>
      <c r="G219" t="s">
        <v>79</v>
      </c>
      <c r="H219">
        <v>0</v>
      </c>
      <c r="I219" t="s">
        <v>28</v>
      </c>
      <c r="J219">
        <v>2012</v>
      </c>
      <c r="K219" t="s">
        <v>29</v>
      </c>
      <c r="L219">
        <v>124808</v>
      </c>
    </row>
    <row r="220" spans="1:13" x14ac:dyDescent="0.25">
      <c r="A220" t="s">
        <v>24</v>
      </c>
      <c r="C220" t="s">
        <v>25</v>
      </c>
      <c r="D220">
        <v>212234</v>
      </c>
      <c r="E220" t="s">
        <v>105</v>
      </c>
      <c r="F220">
        <v>32741001</v>
      </c>
      <c r="G220" t="s">
        <v>102</v>
      </c>
      <c r="H220">
        <v>0</v>
      </c>
      <c r="I220" t="s">
        <v>28</v>
      </c>
      <c r="J220">
        <v>2012</v>
      </c>
      <c r="K220" t="s">
        <v>29</v>
      </c>
      <c r="L220">
        <v>45485</v>
      </c>
    </row>
    <row r="221" spans="1:13" x14ac:dyDescent="0.25">
      <c r="A221" t="s">
        <v>24</v>
      </c>
      <c r="C221" t="s">
        <v>25</v>
      </c>
      <c r="D221">
        <v>212234</v>
      </c>
      <c r="E221" t="s">
        <v>105</v>
      </c>
      <c r="F221">
        <v>33000008</v>
      </c>
      <c r="G221" t="s">
        <v>97</v>
      </c>
      <c r="H221">
        <v>0</v>
      </c>
      <c r="I221" t="s">
        <v>28</v>
      </c>
      <c r="J221">
        <v>2012</v>
      </c>
      <c r="K221" t="s">
        <v>29</v>
      </c>
      <c r="L221">
        <v>91856</v>
      </c>
    </row>
    <row r="222" spans="1:13" x14ac:dyDescent="0.25">
      <c r="A222" t="s">
        <v>24</v>
      </c>
      <c r="C222" t="s">
        <v>25</v>
      </c>
      <c r="D222">
        <v>212234</v>
      </c>
      <c r="E222" t="s">
        <v>105</v>
      </c>
      <c r="F222">
        <v>33300007</v>
      </c>
      <c r="G222" t="s">
        <v>56</v>
      </c>
      <c r="H222">
        <v>0</v>
      </c>
      <c r="I222" t="s">
        <v>28</v>
      </c>
      <c r="J222">
        <v>2012</v>
      </c>
      <c r="K222" t="s">
        <v>29</v>
      </c>
      <c r="L222">
        <v>819711</v>
      </c>
    </row>
    <row r="223" spans="1:13" x14ac:dyDescent="0.25">
      <c r="A223" t="s">
        <v>24</v>
      </c>
      <c r="C223" t="s">
        <v>25</v>
      </c>
      <c r="D223">
        <v>212234</v>
      </c>
      <c r="E223" t="s">
        <v>105</v>
      </c>
      <c r="F223">
        <v>33300009</v>
      </c>
      <c r="G223" t="s">
        <v>57</v>
      </c>
      <c r="H223">
        <v>0</v>
      </c>
      <c r="I223" t="s">
        <v>28</v>
      </c>
      <c r="J223">
        <v>2012</v>
      </c>
      <c r="K223" t="s">
        <v>29</v>
      </c>
      <c r="L223">
        <v>1035464</v>
      </c>
    </row>
    <row r="224" spans="1:13" x14ac:dyDescent="0.25">
      <c r="A224" t="s">
        <v>24</v>
      </c>
      <c r="C224" t="s">
        <v>25</v>
      </c>
      <c r="D224">
        <v>212291</v>
      </c>
      <c r="E224" t="s">
        <v>106</v>
      </c>
      <c r="F224">
        <v>1</v>
      </c>
      <c r="G224" t="s">
        <v>27</v>
      </c>
      <c r="H224">
        <v>0</v>
      </c>
      <c r="I224" t="s">
        <v>28</v>
      </c>
      <c r="J224">
        <v>2012</v>
      </c>
      <c r="K224" t="s">
        <v>29</v>
      </c>
      <c r="L224">
        <v>67477</v>
      </c>
    </row>
    <row r="225" spans="1:12" x14ac:dyDescent="0.25">
      <c r="A225" t="s">
        <v>24</v>
      </c>
      <c r="C225" t="s">
        <v>25</v>
      </c>
      <c r="D225">
        <v>212291</v>
      </c>
      <c r="E225" t="s">
        <v>106</v>
      </c>
      <c r="F225">
        <v>2</v>
      </c>
      <c r="G225" t="s">
        <v>30</v>
      </c>
      <c r="H225">
        <v>0</v>
      </c>
      <c r="I225" t="s">
        <v>28</v>
      </c>
      <c r="J225">
        <v>2012</v>
      </c>
      <c r="K225" t="s">
        <v>29</v>
      </c>
      <c r="L225" t="s">
        <v>35</v>
      </c>
    </row>
    <row r="226" spans="1:12" x14ac:dyDescent="0.25">
      <c r="A226" t="s">
        <v>24</v>
      </c>
      <c r="C226" t="s">
        <v>25</v>
      </c>
      <c r="D226">
        <v>212291</v>
      </c>
      <c r="E226" t="s">
        <v>106</v>
      </c>
      <c r="F226">
        <v>960018</v>
      </c>
      <c r="G226" t="s">
        <v>31</v>
      </c>
      <c r="H226">
        <v>0</v>
      </c>
      <c r="I226" t="s">
        <v>28</v>
      </c>
      <c r="J226">
        <v>2012</v>
      </c>
      <c r="K226" t="s">
        <v>29</v>
      </c>
      <c r="L226">
        <v>264</v>
      </c>
    </row>
    <row r="227" spans="1:12" x14ac:dyDescent="0.25">
      <c r="A227" t="s">
        <v>24</v>
      </c>
      <c r="C227" t="s">
        <v>25</v>
      </c>
      <c r="D227">
        <v>212291</v>
      </c>
      <c r="E227" t="s">
        <v>106</v>
      </c>
      <c r="F227">
        <v>970098</v>
      </c>
      <c r="G227" t="s">
        <v>32</v>
      </c>
      <c r="H227">
        <v>0</v>
      </c>
      <c r="I227" t="s">
        <v>28</v>
      </c>
      <c r="J227">
        <v>2012</v>
      </c>
      <c r="K227" t="s">
        <v>29</v>
      </c>
      <c r="L227" t="s">
        <v>35</v>
      </c>
    </row>
    <row r="228" spans="1:12" x14ac:dyDescent="0.25">
      <c r="A228" t="s">
        <v>24</v>
      </c>
      <c r="C228" t="s">
        <v>25</v>
      </c>
      <c r="D228">
        <v>212291</v>
      </c>
      <c r="E228" t="s">
        <v>106</v>
      </c>
      <c r="F228">
        <v>21111015</v>
      </c>
      <c r="G228" t="s">
        <v>39</v>
      </c>
      <c r="H228">
        <v>370</v>
      </c>
      <c r="I228" t="s">
        <v>38</v>
      </c>
      <c r="J228">
        <v>2012</v>
      </c>
      <c r="K228" t="s">
        <v>35</v>
      </c>
      <c r="L228" t="s">
        <v>35</v>
      </c>
    </row>
    <row r="229" spans="1:12" x14ac:dyDescent="0.25">
      <c r="A229" t="s">
        <v>24</v>
      </c>
      <c r="C229" t="s">
        <v>25</v>
      </c>
      <c r="D229">
        <v>212291</v>
      </c>
      <c r="E229" t="s">
        <v>106</v>
      </c>
      <c r="F229">
        <v>21220005</v>
      </c>
      <c r="G229" t="s">
        <v>107</v>
      </c>
      <c r="H229">
        <v>910</v>
      </c>
      <c r="I229" t="s">
        <v>108</v>
      </c>
      <c r="J229">
        <v>2012</v>
      </c>
      <c r="K229" t="s">
        <v>35</v>
      </c>
      <c r="L229" t="s">
        <v>35</v>
      </c>
    </row>
    <row r="230" spans="1:12" x14ac:dyDescent="0.25">
      <c r="A230" t="s">
        <v>24</v>
      </c>
      <c r="C230" t="s">
        <v>25</v>
      </c>
      <c r="D230">
        <v>212291</v>
      </c>
      <c r="E230" t="s">
        <v>106</v>
      </c>
      <c r="F230">
        <v>21220007</v>
      </c>
      <c r="G230" t="s">
        <v>109</v>
      </c>
      <c r="H230">
        <v>910</v>
      </c>
      <c r="I230" t="s">
        <v>108</v>
      </c>
      <c r="J230">
        <v>2012</v>
      </c>
      <c r="K230" t="s">
        <v>35</v>
      </c>
      <c r="L230" t="s">
        <v>29</v>
      </c>
    </row>
    <row r="231" spans="1:12" x14ac:dyDescent="0.25">
      <c r="A231" t="s">
        <v>24</v>
      </c>
      <c r="C231" t="s">
        <v>25</v>
      </c>
      <c r="D231">
        <v>212291</v>
      </c>
      <c r="E231" t="s">
        <v>106</v>
      </c>
      <c r="F231">
        <v>32411015</v>
      </c>
      <c r="G231" t="s">
        <v>45</v>
      </c>
      <c r="H231">
        <v>580</v>
      </c>
      <c r="I231" t="s">
        <v>46</v>
      </c>
      <c r="J231">
        <v>2012</v>
      </c>
      <c r="K231" t="s">
        <v>40</v>
      </c>
      <c r="L231">
        <v>1285</v>
      </c>
    </row>
    <row r="232" spans="1:12" x14ac:dyDescent="0.25">
      <c r="A232" t="s">
        <v>24</v>
      </c>
      <c r="C232" t="s">
        <v>25</v>
      </c>
      <c r="D232">
        <v>212291</v>
      </c>
      <c r="E232" t="s">
        <v>106</v>
      </c>
      <c r="F232">
        <v>32411017</v>
      </c>
      <c r="G232" t="s">
        <v>47</v>
      </c>
      <c r="H232">
        <v>40</v>
      </c>
      <c r="I232" t="s">
        <v>48</v>
      </c>
      <c r="J232">
        <v>2012</v>
      </c>
      <c r="K232" t="s">
        <v>110</v>
      </c>
      <c r="L232">
        <v>1913</v>
      </c>
    </row>
    <row r="233" spans="1:12" x14ac:dyDescent="0.25">
      <c r="A233" t="s">
        <v>24</v>
      </c>
      <c r="C233" t="s">
        <v>25</v>
      </c>
      <c r="D233">
        <v>212291</v>
      </c>
      <c r="E233" t="s">
        <v>106</v>
      </c>
      <c r="F233">
        <v>32500074</v>
      </c>
      <c r="G233" t="s">
        <v>51</v>
      </c>
      <c r="H233">
        <v>0</v>
      </c>
      <c r="I233" t="s">
        <v>28</v>
      </c>
      <c r="J233">
        <v>2012</v>
      </c>
      <c r="K233" t="s">
        <v>29</v>
      </c>
      <c r="L233" t="s">
        <v>35</v>
      </c>
    </row>
    <row r="234" spans="1:12" x14ac:dyDescent="0.25">
      <c r="A234" t="s">
        <v>24</v>
      </c>
      <c r="C234" t="s">
        <v>25</v>
      </c>
      <c r="D234">
        <v>212291</v>
      </c>
      <c r="E234" t="s">
        <v>106</v>
      </c>
      <c r="F234">
        <v>33300007</v>
      </c>
      <c r="G234" t="s">
        <v>56</v>
      </c>
      <c r="H234">
        <v>0</v>
      </c>
      <c r="I234" t="s">
        <v>28</v>
      </c>
      <c r="J234">
        <v>2012</v>
      </c>
      <c r="K234" t="s">
        <v>29</v>
      </c>
      <c r="L234">
        <v>15095</v>
      </c>
    </row>
    <row r="235" spans="1:12" x14ac:dyDescent="0.25">
      <c r="A235" t="s">
        <v>24</v>
      </c>
      <c r="C235" t="s">
        <v>25</v>
      </c>
      <c r="D235">
        <v>212291</v>
      </c>
      <c r="E235" t="s">
        <v>106</v>
      </c>
      <c r="F235">
        <v>33300009</v>
      </c>
      <c r="G235" t="s">
        <v>57</v>
      </c>
      <c r="H235">
        <v>0</v>
      </c>
      <c r="I235" t="s">
        <v>28</v>
      </c>
      <c r="J235">
        <v>2012</v>
      </c>
      <c r="K235" t="s">
        <v>29</v>
      </c>
      <c r="L235">
        <v>16202</v>
      </c>
    </row>
    <row r="236" spans="1:12" x14ac:dyDescent="0.25">
      <c r="A236" t="s">
        <v>24</v>
      </c>
      <c r="C236" t="s">
        <v>25</v>
      </c>
      <c r="D236">
        <v>212299</v>
      </c>
      <c r="E236" t="s">
        <v>111</v>
      </c>
      <c r="F236">
        <v>1</v>
      </c>
      <c r="G236" t="s">
        <v>27</v>
      </c>
      <c r="H236">
        <v>0</v>
      </c>
      <c r="I236" t="s">
        <v>28</v>
      </c>
      <c r="J236">
        <v>2012</v>
      </c>
      <c r="K236" t="s">
        <v>29</v>
      </c>
      <c r="L236">
        <v>358125</v>
      </c>
    </row>
    <row r="237" spans="1:12" x14ac:dyDescent="0.25">
      <c r="A237" t="s">
        <v>24</v>
      </c>
      <c r="C237" t="s">
        <v>25</v>
      </c>
      <c r="D237">
        <v>212299</v>
      </c>
      <c r="E237" t="s">
        <v>111</v>
      </c>
      <c r="F237">
        <v>2</v>
      </c>
      <c r="G237" t="s">
        <v>30</v>
      </c>
      <c r="H237">
        <v>0</v>
      </c>
      <c r="I237" t="s">
        <v>28</v>
      </c>
      <c r="J237">
        <v>2012</v>
      </c>
      <c r="K237" t="s">
        <v>29</v>
      </c>
      <c r="L237" t="s">
        <v>35</v>
      </c>
    </row>
    <row r="238" spans="1:12" x14ac:dyDescent="0.25">
      <c r="A238" t="s">
        <v>24</v>
      </c>
      <c r="C238" t="s">
        <v>25</v>
      </c>
      <c r="D238">
        <v>212299</v>
      </c>
      <c r="E238" t="s">
        <v>111</v>
      </c>
      <c r="F238">
        <v>960018</v>
      </c>
      <c r="G238" t="s">
        <v>31</v>
      </c>
      <c r="H238">
        <v>0</v>
      </c>
      <c r="I238" t="s">
        <v>28</v>
      </c>
      <c r="J238">
        <v>2012</v>
      </c>
      <c r="K238" t="s">
        <v>29</v>
      </c>
      <c r="L238" t="s">
        <v>35</v>
      </c>
    </row>
    <row r="239" spans="1:12" x14ac:dyDescent="0.25">
      <c r="A239" t="s">
        <v>24</v>
      </c>
      <c r="C239" t="s">
        <v>25</v>
      </c>
      <c r="D239">
        <v>212299</v>
      </c>
      <c r="E239" t="s">
        <v>111</v>
      </c>
      <c r="F239">
        <v>970098</v>
      </c>
      <c r="G239" t="s">
        <v>32</v>
      </c>
      <c r="H239">
        <v>0</v>
      </c>
      <c r="I239" t="s">
        <v>28</v>
      </c>
      <c r="J239">
        <v>2012</v>
      </c>
      <c r="K239" t="s">
        <v>29</v>
      </c>
      <c r="L239" t="s">
        <v>35</v>
      </c>
    </row>
    <row r="240" spans="1:12" x14ac:dyDescent="0.25">
      <c r="A240" t="s">
        <v>24</v>
      </c>
      <c r="C240" t="s">
        <v>25</v>
      </c>
      <c r="D240">
        <v>212299</v>
      </c>
      <c r="E240" t="s">
        <v>111</v>
      </c>
      <c r="F240">
        <v>973000</v>
      </c>
      <c r="G240" t="s">
        <v>33</v>
      </c>
      <c r="H240">
        <v>0</v>
      </c>
      <c r="I240" t="s">
        <v>28</v>
      </c>
      <c r="J240">
        <v>2012</v>
      </c>
      <c r="K240" t="s">
        <v>29</v>
      </c>
      <c r="L240" t="s">
        <v>35</v>
      </c>
    </row>
    <row r="241" spans="1:12" x14ac:dyDescent="0.25">
      <c r="A241" t="s">
        <v>24</v>
      </c>
      <c r="C241" t="s">
        <v>25</v>
      </c>
      <c r="D241">
        <v>212299</v>
      </c>
      <c r="E241" t="s">
        <v>111</v>
      </c>
      <c r="F241">
        <v>974000</v>
      </c>
      <c r="G241" t="s">
        <v>34</v>
      </c>
      <c r="H241">
        <v>0</v>
      </c>
      <c r="I241" t="s">
        <v>28</v>
      </c>
      <c r="J241">
        <v>2012</v>
      </c>
      <c r="K241" t="s">
        <v>29</v>
      </c>
      <c r="L241">
        <v>214</v>
      </c>
    </row>
    <row r="242" spans="1:12" x14ac:dyDescent="0.25">
      <c r="A242" t="s">
        <v>24</v>
      </c>
      <c r="C242" t="s">
        <v>25</v>
      </c>
      <c r="D242">
        <v>212299</v>
      </c>
      <c r="E242" t="s">
        <v>111</v>
      </c>
      <c r="F242">
        <v>21111015</v>
      </c>
      <c r="G242" t="s">
        <v>39</v>
      </c>
      <c r="H242">
        <v>370</v>
      </c>
      <c r="I242" t="s">
        <v>38</v>
      </c>
      <c r="J242">
        <v>2012</v>
      </c>
      <c r="K242" t="s">
        <v>40</v>
      </c>
      <c r="L242">
        <v>8760</v>
      </c>
    </row>
    <row r="243" spans="1:12" x14ac:dyDescent="0.25">
      <c r="A243" t="s">
        <v>24</v>
      </c>
      <c r="C243" t="s">
        <v>25</v>
      </c>
      <c r="D243">
        <v>212299</v>
      </c>
      <c r="E243" t="s">
        <v>111</v>
      </c>
      <c r="F243">
        <v>21220005</v>
      </c>
      <c r="G243" t="s">
        <v>107</v>
      </c>
      <c r="H243">
        <v>910</v>
      </c>
      <c r="I243" t="s">
        <v>108</v>
      </c>
      <c r="J243">
        <v>2012</v>
      </c>
      <c r="K243" t="s">
        <v>72</v>
      </c>
      <c r="L243">
        <v>9336</v>
      </c>
    </row>
    <row r="244" spans="1:12" x14ac:dyDescent="0.25">
      <c r="A244" t="s">
        <v>24</v>
      </c>
      <c r="C244" t="s">
        <v>25</v>
      </c>
      <c r="D244">
        <v>212299</v>
      </c>
      <c r="E244" t="s">
        <v>111</v>
      </c>
      <c r="F244">
        <v>21220007</v>
      </c>
      <c r="G244" t="s">
        <v>109</v>
      </c>
      <c r="H244">
        <v>910</v>
      </c>
      <c r="I244" t="s">
        <v>108</v>
      </c>
      <c r="J244">
        <v>2012</v>
      </c>
      <c r="K244">
        <v>2</v>
      </c>
      <c r="L244" t="s">
        <v>29</v>
      </c>
    </row>
    <row r="245" spans="1:12" x14ac:dyDescent="0.25">
      <c r="A245" t="s">
        <v>24</v>
      </c>
      <c r="C245" t="s">
        <v>25</v>
      </c>
      <c r="D245">
        <v>212299</v>
      </c>
      <c r="E245" t="s">
        <v>111</v>
      </c>
      <c r="F245">
        <v>32411015</v>
      </c>
      <c r="G245" t="s">
        <v>45</v>
      </c>
      <c r="H245">
        <v>580</v>
      </c>
      <c r="I245" t="s">
        <v>46</v>
      </c>
      <c r="J245">
        <v>2012</v>
      </c>
      <c r="K245" t="s">
        <v>40</v>
      </c>
      <c r="L245">
        <v>25386</v>
      </c>
    </row>
    <row r="246" spans="1:12" x14ac:dyDescent="0.25">
      <c r="A246" t="s">
        <v>24</v>
      </c>
      <c r="C246" t="s">
        <v>25</v>
      </c>
      <c r="D246">
        <v>212299</v>
      </c>
      <c r="E246" t="s">
        <v>111</v>
      </c>
      <c r="F246">
        <v>32411017</v>
      </c>
      <c r="G246" t="s">
        <v>47</v>
      </c>
      <c r="H246">
        <v>40</v>
      </c>
      <c r="I246" t="s">
        <v>48</v>
      </c>
      <c r="J246">
        <v>2012</v>
      </c>
      <c r="K246" t="s">
        <v>40</v>
      </c>
      <c r="L246">
        <v>19274</v>
      </c>
    </row>
    <row r="247" spans="1:12" x14ac:dyDescent="0.25">
      <c r="A247" t="s">
        <v>24</v>
      </c>
      <c r="C247" t="s">
        <v>25</v>
      </c>
      <c r="D247">
        <v>212299</v>
      </c>
      <c r="E247" t="s">
        <v>111</v>
      </c>
      <c r="F247">
        <v>32411019</v>
      </c>
      <c r="G247" t="s">
        <v>49</v>
      </c>
      <c r="H247">
        <v>40</v>
      </c>
      <c r="I247" t="s">
        <v>48</v>
      </c>
      <c r="J247">
        <v>2012</v>
      </c>
      <c r="K247" t="s">
        <v>40</v>
      </c>
      <c r="L247">
        <v>9805</v>
      </c>
    </row>
    <row r="248" spans="1:12" x14ac:dyDescent="0.25">
      <c r="A248" t="s">
        <v>24</v>
      </c>
      <c r="C248" t="s">
        <v>25</v>
      </c>
      <c r="D248">
        <v>212299</v>
      </c>
      <c r="E248" t="s">
        <v>111</v>
      </c>
      <c r="F248">
        <v>32500074</v>
      </c>
      <c r="G248" t="s">
        <v>51</v>
      </c>
      <c r="H248">
        <v>0</v>
      </c>
      <c r="I248" t="s">
        <v>28</v>
      </c>
      <c r="J248">
        <v>2012</v>
      </c>
      <c r="K248" t="s">
        <v>29</v>
      </c>
      <c r="L248">
        <v>74770</v>
      </c>
    </row>
    <row r="249" spans="1:12" x14ac:dyDescent="0.25">
      <c r="A249" t="s">
        <v>24</v>
      </c>
      <c r="C249" t="s">
        <v>25</v>
      </c>
      <c r="D249">
        <v>212299</v>
      </c>
      <c r="E249" t="s">
        <v>111</v>
      </c>
      <c r="F249">
        <v>32592001</v>
      </c>
      <c r="G249" t="s">
        <v>96</v>
      </c>
      <c r="H249">
        <v>0</v>
      </c>
      <c r="I249" t="s">
        <v>28</v>
      </c>
      <c r="J249">
        <v>2012</v>
      </c>
      <c r="K249" t="s">
        <v>29</v>
      </c>
      <c r="L249">
        <v>17832</v>
      </c>
    </row>
    <row r="250" spans="1:12" x14ac:dyDescent="0.25">
      <c r="A250" t="s">
        <v>24</v>
      </c>
      <c r="C250" t="s">
        <v>25</v>
      </c>
      <c r="D250">
        <v>212299</v>
      </c>
      <c r="E250" t="s">
        <v>111</v>
      </c>
      <c r="F250">
        <v>33300007</v>
      </c>
      <c r="G250" t="s">
        <v>56</v>
      </c>
      <c r="H250">
        <v>0</v>
      </c>
      <c r="I250" t="s">
        <v>28</v>
      </c>
      <c r="J250">
        <v>2012</v>
      </c>
      <c r="K250" t="s">
        <v>29</v>
      </c>
      <c r="L250">
        <v>116490</v>
      </c>
    </row>
    <row r="251" spans="1:12" x14ac:dyDescent="0.25">
      <c r="A251" t="s">
        <v>24</v>
      </c>
      <c r="C251" t="s">
        <v>25</v>
      </c>
      <c r="D251">
        <v>212299</v>
      </c>
      <c r="E251" t="s">
        <v>111</v>
      </c>
      <c r="F251">
        <v>33300009</v>
      </c>
      <c r="G251" t="s">
        <v>57</v>
      </c>
      <c r="H251">
        <v>0</v>
      </c>
      <c r="I251" t="s">
        <v>28</v>
      </c>
      <c r="J251">
        <v>2012</v>
      </c>
      <c r="K251" t="s">
        <v>29</v>
      </c>
      <c r="L251">
        <v>138273</v>
      </c>
    </row>
    <row r="252" spans="1:12" x14ac:dyDescent="0.25">
      <c r="A252" t="s">
        <v>24</v>
      </c>
      <c r="C252" t="s">
        <v>25</v>
      </c>
      <c r="D252">
        <v>212311</v>
      </c>
      <c r="E252" t="s">
        <v>112</v>
      </c>
      <c r="F252">
        <v>1</v>
      </c>
      <c r="G252" t="s">
        <v>27</v>
      </c>
      <c r="H252">
        <v>0</v>
      </c>
      <c r="I252" t="s">
        <v>28</v>
      </c>
      <c r="J252">
        <v>2012</v>
      </c>
      <c r="K252" t="s">
        <v>29</v>
      </c>
      <c r="L252">
        <v>57203</v>
      </c>
    </row>
    <row r="253" spans="1:12" x14ac:dyDescent="0.25">
      <c r="A253" t="s">
        <v>24</v>
      </c>
      <c r="C253" t="s">
        <v>25</v>
      </c>
      <c r="D253">
        <v>212311</v>
      </c>
      <c r="E253" t="s">
        <v>112</v>
      </c>
      <c r="F253">
        <v>2</v>
      </c>
      <c r="G253" t="s">
        <v>30</v>
      </c>
      <c r="H253">
        <v>0</v>
      </c>
      <c r="I253" t="s">
        <v>28</v>
      </c>
      <c r="J253">
        <v>2012</v>
      </c>
      <c r="K253" t="s">
        <v>29</v>
      </c>
      <c r="L253">
        <v>15043</v>
      </c>
    </row>
    <row r="254" spans="1:12" x14ac:dyDescent="0.25">
      <c r="A254" t="s">
        <v>24</v>
      </c>
      <c r="C254" t="s">
        <v>25</v>
      </c>
      <c r="D254">
        <v>212311</v>
      </c>
      <c r="E254" t="s">
        <v>112</v>
      </c>
      <c r="F254">
        <v>960018</v>
      </c>
      <c r="G254" t="s">
        <v>31</v>
      </c>
      <c r="H254">
        <v>0</v>
      </c>
      <c r="I254" t="s">
        <v>28</v>
      </c>
      <c r="J254">
        <v>2012</v>
      </c>
      <c r="K254" t="s">
        <v>29</v>
      </c>
      <c r="L254">
        <v>297</v>
      </c>
    </row>
    <row r="255" spans="1:12" x14ac:dyDescent="0.25">
      <c r="A255" t="s">
        <v>24</v>
      </c>
      <c r="C255" t="s">
        <v>25</v>
      </c>
      <c r="D255">
        <v>212311</v>
      </c>
      <c r="E255" t="s">
        <v>112</v>
      </c>
      <c r="F255">
        <v>970098</v>
      </c>
      <c r="G255" t="s">
        <v>32</v>
      </c>
      <c r="H255">
        <v>0</v>
      </c>
      <c r="I255" t="s">
        <v>28</v>
      </c>
      <c r="J255">
        <v>2012</v>
      </c>
      <c r="K255" t="s">
        <v>29</v>
      </c>
      <c r="L255">
        <v>2601</v>
      </c>
    </row>
    <row r="256" spans="1:12" x14ac:dyDescent="0.25">
      <c r="A256" t="s">
        <v>24</v>
      </c>
      <c r="C256" t="s">
        <v>25</v>
      </c>
      <c r="D256">
        <v>212311</v>
      </c>
      <c r="E256" t="s">
        <v>112</v>
      </c>
      <c r="F256">
        <v>973000</v>
      </c>
      <c r="G256" t="s">
        <v>33</v>
      </c>
      <c r="H256">
        <v>0</v>
      </c>
      <c r="I256" t="s">
        <v>28</v>
      </c>
      <c r="J256">
        <v>2012</v>
      </c>
      <c r="K256" t="s">
        <v>29</v>
      </c>
      <c r="L256">
        <v>4056</v>
      </c>
    </row>
    <row r="257" spans="1:12" x14ac:dyDescent="0.25">
      <c r="A257" t="s">
        <v>24</v>
      </c>
      <c r="C257" t="s">
        <v>25</v>
      </c>
      <c r="D257">
        <v>212311</v>
      </c>
      <c r="E257" t="s">
        <v>112</v>
      </c>
      <c r="F257">
        <v>974000</v>
      </c>
      <c r="G257" t="s">
        <v>34</v>
      </c>
      <c r="H257">
        <v>0</v>
      </c>
      <c r="I257" t="s">
        <v>28</v>
      </c>
      <c r="J257">
        <v>2012</v>
      </c>
      <c r="K257" t="s">
        <v>29</v>
      </c>
      <c r="L257">
        <v>611</v>
      </c>
    </row>
    <row r="258" spans="1:12" x14ac:dyDescent="0.25">
      <c r="A258" t="s">
        <v>24</v>
      </c>
      <c r="C258" t="s">
        <v>25</v>
      </c>
      <c r="D258">
        <v>212311</v>
      </c>
      <c r="E258" t="s">
        <v>112</v>
      </c>
      <c r="F258">
        <v>21111015</v>
      </c>
      <c r="G258" t="s">
        <v>39</v>
      </c>
      <c r="H258">
        <v>370</v>
      </c>
      <c r="I258" t="s">
        <v>38</v>
      </c>
      <c r="J258">
        <v>2012</v>
      </c>
      <c r="K258" t="s">
        <v>113</v>
      </c>
      <c r="L258">
        <v>100</v>
      </c>
    </row>
    <row r="259" spans="1:12" x14ac:dyDescent="0.25">
      <c r="A259" t="s">
        <v>24</v>
      </c>
      <c r="C259" t="s">
        <v>25</v>
      </c>
      <c r="D259">
        <v>212311</v>
      </c>
      <c r="E259" t="s">
        <v>112</v>
      </c>
      <c r="F259">
        <v>21231005</v>
      </c>
      <c r="G259" t="s">
        <v>114</v>
      </c>
      <c r="H259">
        <v>730</v>
      </c>
      <c r="I259" t="s">
        <v>69</v>
      </c>
      <c r="J259">
        <v>2012</v>
      </c>
      <c r="K259" t="s">
        <v>40</v>
      </c>
      <c r="L259">
        <v>5534</v>
      </c>
    </row>
    <row r="260" spans="1:12" x14ac:dyDescent="0.25">
      <c r="A260" t="s">
        <v>24</v>
      </c>
      <c r="C260" t="s">
        <v>25</v>
      </c>
      <c r="D260">
        <v>212311</v>
      </c>
      <c r="E260" t="s">
        <v>112</v>
      </c>
      <c r="F260">
        <v>21231100</v>
      </c>
      <c r="G260" t="s">
        <v>115</v>
      </c>
      <c r="H260">
        <v>250</v>
      </c>
      <c r="I260" t="s">
        <v>44</v>
      </c>
      <c r="J260">
        <v>2012</v>
      </c>
      <c r="K260" t="s">
        <v>40</v>
      </c>
      <c r="L260">
        <v>9234</v>
      </c>
    </row>
    <row r="261" spans="1:12" x14ac:dyDescent="0.25">
      <c r="A261" t="s">
        <v>24</v>
      </c>
      <c r="C261" t="s">
        <v>25</v>
      </c>
      <c r="D261">
        <v>212311</v>
      </c>
      <c r="E261" t="s">
        <v>112</v>
      </c>
      <c r="F261">
        <v>21232001</v>
      </c>
      <c r="G261" t="s">
        <v>116</v>
      </c>
      <c r="H261">
        <v>730</v>
      </c>
      <c r="I261" t="s">
        <v>69</v>
      </c>
      <c r="J261">
        <v>2012</v>
      </c>
      <c r="K261" t="s">
        <v>35</v>
      </c>
      <c r="L261" t="s">
        <v>35</v>
      </c>
    </row>
    <row r="262" spans="1:12" x14ac:dyDescent="0.25">
      <c r="A262" t="s">
        <v>24</v>
      </c>
      <c r="C262" t="s">
        <v>25</v>
      </c>
      <c r="D262">
        <v>212311</v>
      </c>
      <c r="E262" t="s">
        <v>112</v>
      </c>
      <c r="F262">
        <v>32411015</v>
      </c>
      <c r="G262" t="s">
        <v>45</v>
      </c>
      <c r="H262">
        <v>580</v>
      </c>
      <c r="I262" t="s">
        <v>46</v>
      </c>
      <c r="J262">
        <v>2012</v>
      </c>
      <c r="K262" t="s">
        <v>40</v>
      </c>
      <c r="L262">
        <v>2320</v>
      </c>
    </row>
    <row r="263" spans="1:12" x14ac:dyDescent="0.25">
      <c r="A263" t="s">
        <v>24</v>
      </c>
      <c r="C263" t="s">
        <v>25</v>
      </c>
      <c r="D263">
        <v>212311</v>
      </c>
      <c r="E263" t="s">
        <v>112</v>
      </c>
      <c r="F263">
        <v>32411017</v>
      </c>
      <c r="G263" t="s">
        <v>47</v>
      </c>
      <c r="H263">
        <v>40</v>
      </c>
      <c r="I263" t="s">
        <v>48</v>
      </c>
      <c r="J263">
        <v>2012</v>
      </c>
      <c r="K263" t="s">
        <v>40</v>
      </c>
      <c r="L263">
        <v>8287</v>
      </c>
    </row>
    <row r="264" spans="1:12" x14ac:dyDescent="0.25">
      <c r="A264" t="s">
        <v>24</v>
      </c>
      <c r="C264" t="s">
        <v>25</v>
      </c>
      <c r="D264">
        <v>212311</v>
      </c>
      <c r="E264" t="s">
        <v>112</v>
      </c>
      <c r="F264">
        <v>32411019</v>
      </c>
      <c r="G264" t="s">
        <v>49</v>
      </c>
      <c r="H264">
        <v>40</v>
      </c>
      <c r="I264" t="s">
        <v>48</v>
      </c>
      <c r="J264">
        <v>2012</v>
      </c>
      <c r="K264">
        <v>59</v>
      </c>
      <c r="L264">
        <v>3428</v>
      </c>
    </row>
    <row r="265" spans="1:12" x14ac:dyDescent="0.25">
      <c r="A265" t="s">
        <v>24</v>
      </c>
      <c r="C265" t="s">
        <v>25</v>
      </c>
      <c r="D265">
        <v>212311</v>
      </c>
      <c r="E265" t="s">
        <v>112</v>
      </c>
      <c r="F265">
        <v>32592005</v>
      </c>
      <c r="G265" t="s">
        <v>76</v>
      </c>
      <c r="H265">
        <v>0</v>
      </c>
      <c r="I265" t="s">
        <v>28</v>
      </c>
      <c r="J265">
        <v>2012</v>
      </c>
      <c r="K265" t="s">
        <v>29</v>
      </c>
      <c r="L265" t="s">
        <v>35</v>
      </c>
    </row>
    <row r="266" spans="1:12" x14ac:dyDescent="0.25">
      <c r="A266" t="s">
        <v>24</v>
      </c>
      <c r="C266" t="s">
        <v>25</v>
      </c>
      <c r="D266">
        <v>212311</v>
      </c>
      <c r="E266" t="s">
        <v>112</v>
      </c>
      <c r="F266">
        <v>32592015</v>
      </c>
      <c r="G266" t="s">
        <v>77</v>
      </c>
      <c r="H266">
        <v>0</v>
      </c>
      <c r="I266" t="s">
        <v>28</v>
      </c>
      <c r="J266">
        <v>2012</v>
      </c>
      <c r="K266" t="s">
        <v>29</v>
      </c>
      <c r="L266">
        <v>2941</v>
      </c>
    </row>
    <row r="267" spans="1:12" x14ac:dyDescent="0.25">
      <c r="A267" t="s">
        <v>24</v>
      </c>
      <c r="C267" t="s">
        <v>25</v>
      </c>
      <c r="D267">
        <v>212311</v>
      </c>
      <c r="E267" t="s">
        <v>112</v>
      </c>
      <c r="F267">
        <v>32600007</v>
      </c>
      <c r="G267" t="s">
        <v>117</v>
      </c>
      <c r="H267">
        <v>0</v>
      </c>
      <c r="I267" t="s">
        <v>28</v>
      </c>
      <c r="J267">
        <v>2012</v>
      </c>
      <c r="K267" t="s">
        <v>29</v>
      </c>
      <c r="L267">
        <v>2794</v>
      </c>
    </row>
    <row r="268" spans="1:12" x14ac:dyDescent="0.25">
      <c r="A268" t="s">
        <v>24</v>
      </c>
      <c r="C268" t="s">
        <v>25</v>
      </c>
      <c r="D268">
        <v>212311</v>
      </c>
      <c r="E268" t="s">
        <v>112</v>
      </c>
      <c r="F268">
        <v>33100052</v>
      </c>
      <c r="G268" t="s">
        <v>54</v>
      </c>
      <c r="H268">
        <v>0</v>
      </c>
      <c r="I268" t="s">
        <v>28</v>
      </c>
      <c r="J268">
        <v>2012</v>
      </c>
      <c r="K268" t="s">
        <v>29</v>
      </c>
      <c r="L268">
        <v>3164</v>
      </c>
    </row>
    <row r="269" spans="1:12" x14ac:dyDescent="0.25">
      <c r="A269" t="s">
        <v>24</v>
      </c>
      <c r="C269" t="s">
        <v>25</v>
      </c>
      <c r="D269">
        <v>212311</v>
      </c>
      <c r="E269" t="s">
        <v>112</v>
      </c>
      <c r="F269">
        <v>33300007</v>
      </c>
      <c r="G269" t="s">
        <v>56</v>
      </c>
      <c r="H269">
        <v>0</v>
      </c>
      <c r="I269" t="s">
        <v>28</v>
      </c>
      <c r="J269">
        <v>2012</v>
      </c>
      <c r="K269" t="s">
        <v>29</v>
      </c>
      <c r="L269">
        <v>13351</v>
      </c>
    </row>
    <row r="270" spans="1:12" x14ac:dyDescent="0.25">
      <c r="A270" t="s">
        <v>24</v>
      </c>
      <c r="C270" t="s">
        <v>25</v>
      </c>
      <c r="D270">
        <v>212311</v>
      </c>
      <c r="E270" t="s">
        <v>112</v>
      </c>
      <c r="F270">
        <v>33300009</v>
      </c>
      <c r="G270" t="s">
        <v>57</v>
      </c>
      <c r="H270">
        <v>0</v>
      </c>
      <c r="I270" t="s">
        <v>28</v>
      </c>
      <c r="J270">
        <v>2012</v>
      </c>
      <c r="K270" t="s">
        <v>29</v>
      </c>
      <c r="L270">
        <v>11000</v>
      </c>
    </row>
    <row r="271" spans="1:12" x14ac:dyDescent="0.25">
      <c r="A271" t="s">
        <v>24</v>
      </c>
      <c r="C271" t="s">
        <v>25</v>
      </c>
      <c r="D271">
        <v>212312</v>
      </c>
      <c r="E271" t="s">
        <v>118</v>
      </c>
      <c r="F271">
        <v>1</v>
      </c>
      <c r="G271" t="s">
        <v>27</v>
      </c>
      <c r="H271">
        <v>0</v>
      </c>
      <c r="I271" t="s">
        <v>28</v>
      </c>
      <c r="J271">
        <v>2012</v>
      </c>
      <c r="K271" t="s">
        <v>29</v>
      </c>
      <c r="L271">
        <v>899698</v>
      </c>
    </row>
    <row r="272" spans="1:12" x14ac:dyDescent="0.25">
      <c r="A272" t="s">
        <v>24</v>
      </c>
      <c r="C272" t="s">
        <v>25</v>
      </c>
      <c r="D272">
        <v>212312</v>
      </c>
      <c r="E272" t="s">
        <v>118</v>
      </c>
      <c r="F272">
        <v>2</v>
      </c>
      <c r="G272" t="s">
        <v>30</v>
      </c>
      <c r="H272">
        <v>0</v>
      </c>
      <c r="I272" t="s">
        <v>28</v>
      </c>
      <c r="J272">
        <v>2012</v>
      </c>
      <c r="K272" t="s">
        <v>29</v>
      </c>
      <c r="L272">
        <v>486914</v>
      </c>
    </row>
    <row r="273" spans="1:12" x14ac:dyDescent="0.25">
      <c r="A273" t="s">
        <v>24</v>
      </c>
      <c r="C273" t="s">
        <v>25</v>
      </c>
      <c r="D273">
        <v>212312</v>
      </c>
      <c r="E273" t="s">
        <v>118</v>
      </c>
      <c r="F273">
        <v>960018</v>
      </c>
      <c r="G273" t="s">
        <v>31</v>
      </c>
      <c r="H273">
        <v>0</v>
      </c>
      <c r="I273" t="s">
        <v>28</v>
      </c>
      <c r="J273">
        <v>2012</v>
      </c>
      <c r="K273" t="s">
        <v>29</v>
      </c>
      <c r="L273">
        <v>37196</v>
      </c>
    </row>
    <row r="274" spans="1:12" x14ac:dyDescent="0.25">
      <c r="A274" t="s">
        <v>24</v>
      </c>
      <c r="C274" t="s">
        <v>25</v>
      </c>
      <c r="D274">
        <v>212312</v>
      </c>
      <c r="E274" t="s">
        <v>118</v>
      </c>
      <c r="F274">
        <v>970098</v>
      </c>
      <c r="G274" t="s">
        <v>32</v>
      </c>
      <c r="H274">
        <v>0</v>
      </c>
      <c r="I274" t="s">
        <v>28</v>
      </c>
      <c r="J274">
        <v>2012</v>
      </c>
      <c r="K274" t="s">
        <v>29</v>
      </c>
      <c r="L274">
        <v>96585</v>
      </c>
    </row>
    <row r="275" spans="1:12" x14ac:dyDescent="0.25">
      <c r="A275" t="s">
        <v>24</v>
      </c>
      <c r="C275" t="s">
        <v>25</v>
      </c>
      <c r="D275">
        <v>212312</v>
      </c>
      <c r="E275" t="s">
        <v>118</v>
      </c>
      <c r="F275">
        <v>973000</v>
      </c>
      <c r="G275" t="s">
        <v>33</v>
      </c>
      <c r="H275">
        <v>0</v>
      </c>
      <c r="I275" t="s">
        <v>28</v>
      </c>
      <c r="J275">
        <v>2012</v>
      </c>
      <c r="K275" t="s">
        <v>29</v>
      </c>
      <c r="L275">
        <v>75590</v>
      </c>
    </row>
    <row r="276" spans="1:12" x14ac:dyDescent="0.25">
      <c r="A276" t="s">
        <v>24</v>
      </c>
      <c r="C276" t="s">
        <v>25</v>
      </c>
      <c r="D276">
        <v>212312</v>
      </c>
      <c r="E276" t="s">
        <v>118</v>
      </c>
      <c r="F276">
        <v>974000</v>
      </c>
      <c r="G276" t="s">
        <v>34</v>
      </c>
      <c r="H276">
        <v>0</v>
      </c>
      <c r="I276" t="s">
        <v>28</v>
      </c>
      <c r="J276">
        <v>2012</v>
      </c>
      <c r="K276" t="s">
        <v>29</v>
      </c>
      <c r="L276" t="s">
        <v>35</v>
      </c>
    </row>
    <row r="277" spans="1:12" x14ac:dyDescent="0.25">
      <c r="A277" t="s">
        <v>24</v>
      </c>
      <c r="C277" t="s">
        <v>25</v>
      </c>
      <c r="D277">
        <v>212312</v>
      </c>
      <c r="E277" t="s">
        <v>118</v>
      </c>
      <c r="F277">
        <v>21111015</v>
      </c>
      <c r="G277" t="s">
        <v>39</v>
      </c>
      <c r="H277">
        <v>370</v>
      </c>
      <c r="I277" t="s">
        <v>38</v>
      </c>
      <c r="J277">
        <v>2012</v>
      </c>
      <c r="K277" t="s">
        <v>40</v>
      </c>
      <c r="L277">
        <v>15136</v>
      </c>
    </row>
    <row r="278" spans="1:12" x14ac:dyDescent="0.25">
      <c r="A278" t="s">
        <v>24</v>
      </c>
      <c r="C278" t="s">
        <v>25</v>
      </c>
      <c r="D278">
        <v>212312</v>
      </c>
      <c r="E278" t="s">
        <v>118</v>
      </c>
      <c r="F278">
        <v>21211003</v>
      </c>
      <c r="G278" t="s">
        <v>43</v>
      </c>
      <c r="H278">
        <v>250</v>
      </c>
      <c r="I278" t="s">
        <v>44</v>
      </c>
      <c r="J278">
        <v>2012</v>
      </c>
      <c r="K278" t="s">
        <v>35</v>
      </c>
      <c r="L278" t="s">
        <v>35</v>
      </c>
    </row>
    <row r="279" spans="1:12" x14ac:dyDescent="0.25">
      <c r="A279" t="s">
        <v>24</v>
      </c>
      <c r="C279" t="s">
        <v>25</v>
      </c>
      <c r="D279">
        <v>212312</v>
      </c>
      <c r="E279" t="s">
        <v>118</v>
      </c>
      <c r="F279">
        <v>21231005</v>
      </c>
      <c r="G279" t="s">
        <v>114</v>
      </c>
      <c r="H279">
        <v>730</v>
      </c>
      <c r="I279" t="s">
        <v>69</v>
      </c>
      <c r="J279">
        <v>2012</v>
      </c>
      <c r="K279" t="s">
        <v>40</v>
      </c>
      <c r="L279">
        <v>103882</v>
      </c>
    </row>
    <row r="280" spans="1:12" x14ac:dyDescent="0.25">
      <c r="A280" t="s">
        <v>24</v>
      </c>
      <c r="C280" t="s">
        <v>25</v>
      </c>
      <c r="D280">
        <v>212312</v>
      </c>
      <c r="E280" t="s">
        <v>118</v>
      </c>
      <c r="F280">
        <v>21231100</v>
      </c>
      <c r="G280" t="s">
        <v>115</v>
      </c>
      <c r="H280">
        <v>250</v>
      </c>
      <c r="I280" t="s">
        <v>44</v>
      </c>
      <c r="J280">
        <v>2012</v>
      </c>
      <c r="K280" t="s">
        <v>40</v>
      </c>
      <c r="L280">
        <v>12253</v>
      </c>
    </row>
    <row r="281" spans="1:12" x14ac:dyDescent="0.25">
      <c r="A281" t="s">
        <v>24</v>
      </c>
      <c r="C281" t="s">
        <v>25</v>
      </c>
      <c r="D281">
        <v>212312</v>
      </c>
      <c r="E281" t="s">
        <v>118</v>
      </c>
      <c r="F281">
        <v>21232001</v>
      </c>
      <c r="G281" t="s">
        <v>116</v>
      </c>
      <c r="H281">
        <v>730</v>
      </c>
      <c r="I281" t="s">
        <v>69</v>
      </c>
      <c r="J281">
        <v>2012</v>
      </c>
      <c r="K281" t="s">
        <v>40</v>
      </c>
      <c r="L281">
        <v>38517</v>
      </c>
    </row>
    <row r="282" spans="1:12" x14ac:dyDescent="0.25">
      <c r="A282" t="s">
        <v>24</v>
      </c>
      <c r="C282" t="s">
        <v>25</v>
      </c>
      <c r="D282">
        <v>212312</v>
      </c>
      <c r="E282" t="s">
        <v>118</v>
      </c>
      <c r="F282">
        <v>32411015</v>
      </c>
      <c r="G282" t="s">
        <v>45</v>
      </c>
      <c r="H282">
        <v>580</v>
      </c>
      <c r="I282" t="s">
        <v>46</v>
      </c>
      <c r="J282">
        <v>2012</v>
      </c>
      <c r="K282" t="s">
        <v>40</v>
      </c>
      <c r="L282">
        <v>52669</v>
      </c>
    </row>
    <row r="283" spans="1:12" x14ac:dyDescent="0.25">
      <c r="A283" t="s">
        <v>24</v>
      </c>
      <c r="C283" t="s">
        <v>25</v>
      </c>
      <c r="D283">
        <v>212312</v>
      </c>
      <c r="E283" t="s">
        <v>118</v>
      </c>
      <c r="F283">
        <v>32411017</v>
      </c>
      <c r="G283" t="s">
        <v>47</v>
      </c>
      <c r="H283">
        <v>40</v>
      </c>
      <c r="I283" t="s">
        <v>48</v>
      </c>
      <c r="J283">
        <v>2012</v>
      </c>
      <c r="K283" t="s">
        <v>40</v>
      </c>
      <c r="L283">
        <v>266054</v>
      </c>
    </row>
    <row r="284" spans="1:12" x14ac:dyDescent="0.25">
      <c r="A284" t="s">
        <v>24</v>
      </c>
      <c r="C284" t="s">
        <v>25</v>
      </c>
      <c r="D284">
        <v>212312</v>
      </c>
      <c r="E284" t="s">
        <v>118</v>
      </c>
      <c r="F284">
        <v>32411019</v>
      </c>
      <c r="G284" t="s">
        <v>49</v>
      </c>
      <c r="H284">
        <v>40</v>
      </c>
      <c r="I284" t="s">
        <v>48</v>
      </c>
      <c r="J284">
        <v>2012</v>
      </c>
      <c r="K284" t="s">
        <v>119</v>
      </c>
      <c r="L284">
        <v>71761</v>
      </c>
    </row>
    <row r="285" spans="1:12" x14ac:dyDescent="0.25">
      <c r="A285" t="s">
        <v>24</v>
      </c>
      <c r="C285" t="s">
        <v>25</v>
      </c>
      <c r="D285">
        <v>212312</v>
      </c>
      <c r="E285" t="s">
        <v>118</v>
      </c>
      <c r="F285">
        <v>32592005</v>
      </c>
      <c r="G285" t="s">
        <v>76</v>
      </c>
      <c r="H285">
        <v>0</v>
      </c>
      <c r="I285" t="s">
        <v>28</v>
      </c>
      <c r="J285">
        <v>2012</v>
      </c>
      <c r="K285" t="s">
        <v>29</v>
      </c>
      <c r="L285">
        <v>23140</v>
      </c>
    </row>
    <row r="286" spans="1:12" x14ac:dyDescent="0.25">
      <c r="A286" t="s">
        <v>24</v>
      </c>
      <c r="C286" t="s">
        <v>25</v>
      </c>
      <c r="D286">
        <v>212312</v>
      </c>
      <c r="E286" t="s">
        <v>118</v>
      </c>
      <c r="F286">
        <v>32592015</v>
      </c>
      <c r="G286" t="s">
        <v>77</v>
      </c>
      <c r="H286">
        <v>0</v>
      </c>
      <c r="I286" t="s">
        <v>28</v>
      </c>
      <c r="J286">
        <v>2012</v>
      </c>
      <c r="K286" t="s">
        <v>29</v>
      </c>
      <c r="L286">
        <v>89651</v>
      </c>
    </row>
    <row r="287" spans="1:12" x14ac:dyDescent="0.25">
      <c r="A287" t="s">
        <v>24</v>
      </c>
      <c r="C287" t="s">
        <v>25</v>
      </c>
      <c r="D287">
        <v>212312</v>
      </c>
      <c r="E287" t="s">
        <v>118</v>
      </c>
      <c r="F287">
        <v>32600007</v>
      </c>
      <c r="G287" t="s">
        <v>117</v>
      </c>
      <c r="H287">
        <v>0</v>
      </c>
      <c r="I287" t="s">
        <v>28</v>
      </c>
      <c r="J287">
        <v>2012</v>
      </c>
      <c r="K287" t="s">
        <v>29</v>
      </c>
      <c r="L287">
        <v>32907</v>
      </c>
    </row>
    <row r="288" spans="1:12" x14ac:dyDescent="0.25">
      <c r="A288" t="s">
        <v>24</v>
      </c>
      <c r="C288" t="s">
        <v>25</v>
      </c>
      <c r="D288">
        <v>212312</v>
      </c>
      <c r="E288" t="s">
        <v>118</v>
      </c>
      <c r="F288">
        <v>33100052</v>
      </c>
      <c r="G288" t="s">
        <v>54</v>
      </c>
      <c r="H288">
        <v>0</v>
      </c>
      <c r="I288" t="s">
        <v>28</v>
      </c>
      <c r="J288">
        <v>2012</v>
      </c>
      <c r="K288" t="s">
        <v>29</v>
      </c>
      <c r="L288">
        <v>17423</v>
      </c>
    </row>
    <row r="289" spans="1:13" x14ac:dyDescent="0.25">
      <c r="A289" t="s">
        <v>24</v>
      </c>
      <c r="C289" t="s">
        <v>25</v>
      </c>
      <c r="D289">
        <v>212312</v>
      </c>
      <c r="E289" t="s">
        <v>118</v>
      </c>
      <c r="F289">
        <v>33300007</v>
      </c>
      <c r="G289" t="s">
        <v>56</v>
      </c>
      <c r="H289">
        <v>0</v>
      </c>
      <c r="I289" t="s">
        <v>28</v>
      </c>
      <c r="J289">
        <v>2012</v>
      </c>
      <c r="K289" t="s">
        <v>29</v>
      </c>
      <c r="L289">
        <v>174703</v>
      </c>
    </row>
    <row r="290" spans="1:13" x14ac:dyDescent="0.25">
      <c r="A290" t="s">
        <v>24</v>
      </c>
      <c r="C290" t="s">
        <v>25</v>
      </c>
      <c r="D290">
        <v>212312</v>
      </c>
      <c r="E290" t="s">
        <v>118</v>
      </c>
      <c r="F290">
        <v>33300009</v>
      </c>
      <c r="G290" t="s">
        <v>57</v>
      </c>
      <c r="H290">
        <v>0</v>
      </c>
      <c r="I290" t="s">
        <v>28</v>
      </c>
      <c r="J290">
        <v>2012</v>
      </c>
      <c r="K290" t="s">
        <v>29</v>
      </c>
      <c r="L290">
        <v>235047</v>
      </c>
    </row>
    <row r="291" spans="1:13" x14ac:dyDescent="0.25">
      <c r="A291" t="s">
        <v>24</v>
      </c>
      <c r="C291" t="s">
        <v>25</v>
      </c>
      <c r="D291">
        <v>212313</v>
      </c>
      <c r="E291" t="s">
        <v>120</v>
      </c>
      <c r="F291">
        <v>1</v>
      </c>
      <c r="G291" t="s">
        <v>27</v>
      </c>
      <c r="H291">
        <v>0</v>
      </c>
      <c r="I291" t="s">
        <v>28</v>
      </c>
      <c r="J291">
        <v>2012</v>
      </c>
      <c r="K291" t="s">
        <v>29</v>
      </c>
      <c r="L291">
        <v>130874</v>
      </c>
    </row>
    <row r="292" spans="1:13" x14ac:dyDescent="0.25">
      <c r="A292" t="s">
        <v>24</v>
      </c>
      <c r="C292" t="s">
        <v>25</v>
      </c>
      <c r="D292">
        <v>212313</v>
      </c>
      <c r="E292" t="s">
        <v>120</v>
      </c>
      <c r="F292">
        <v>2</v>
      </c>
      <c r="G292" t="s">
        <v>30</v>
      </c>
      <c r="H292">
        <v>0</v>
      </c>
      <c r="I292" t="s">
        <v>28</v>
      </c>
      <c r="J292">
        <v>2012</v>
      </c>
      <c r="K292" t="s">
        <v>29</v>
      </c>
      <c r="L292">
        <v>75953</v>
      </c>
      <c r="M292">
        <f>SUM(L302:L303,L293)/L292</f>
        <v>0.60250418021671293</v>
      </c>
    </row>
    <row r="293" spans="1:13" x14ac:dyDescent="0.25">
      <c r="A293" t="s">
        <v>24</v>
      </c>
      <c r="C293" t="s">
        <v>25</v>
      </c>
      <c r="D293">
        <v>212313</v>
      </c>
      <c r="E293" t="s">
        <v>120</v>
      </c>
      <c r="F293">
        <v>960018</v>
      </c>
      <c r="G293" t="s">
        <v>31</v>
      </c>
      <c r="H293">
        <v>0</v>
      </c>
      <c r="I293" t="s">
        <v>28</v>
      </c>
      <c r="J293">
        <v>2012</v>
      </c>
      <c r="K293" t="s">
        <v>29</v>
      </c>
      <c r="L293">
        <v>3054</v>
      </c>
    </row>
    <row r="294" spans="1:13" x14ac:dyDescent="0.25">
      <c r="A294" t="s">
        <v>24</v>
      </c>
      <c r="C294" t="s">
        <v>25</v>
      </c>
      <c r="D294">
        <v>212313</v>
      </c>
      <c r="E294" t="s">
        <v>120</v>
      </c>
      <c r="F294">
        <v>970098</v>
      </c>
      <c r="G294" t="s">
        <v>32</v>
      </c>
      <c r="H294">
        <v>0</v>
      </c>
      <c r="I294" t="s">
        <v>28</v>
      </c>
      <c r="J294">
        <v>2012</v>
      </c>
      <c r="K294" t="s">
        <v>29</v>
      </c>
      <c r="L294">
        <v>8291</v>
      </c>
    </row>
    <row r="295" spans="1:13" x14ac:dyDescent="0.25">
      <c r="A295" t="s">
        <v>24</v>
      </c>
      <c r="C295" t="s">
        <v>25</v>
      </c>
      <c r="D295">
        <v>212313</v>
      </c>
      <c r="E295" t="s">
        <v>120</v>
      </c>
      <c r="F295">
        <v>973000</v>
      </c>
      <c r="G295" t="s">
        <v>33</v>
      </c>
      <c r="H295">
        <v>0</v>
      </c>
      <c r="I295" t="s">
        <v>28</v>
      </c>
      <c r="J295">
        <v>2012</v>
      </c>
      <c r="K295" t="s">
        <v>29</v>
      </c>
      <c r="L295" t="s">
        <v>35</v>
      </c>
    </row>
    <row r="296" spans="1:13" x14ac:dyDescent="0.25">
      <c r="A296" t="s">
        <v>24</v>
      </c>
      <c r="C296" t="s">
        <v>25</v>
      </c>
      <c r="D296">
        <v>212313</v>
      </c>
      <c r="E296" t="s">
        <v>120</v>
      </c>
      <c r="F296">
        <v>974000</v>
      </c>
      <c r="G296" t="s">
        <v>34</v>
      </c>
      <c r="H296">
        <v>0</v>
      </c>
      <c r="I296" t="s">
        <v>28</v>
      </c>
      <c r="J296">
        <v>2012</v>
      </c>
      <c r="K296" t="s">
        <v>29</v>
      </c>
      <c r="L296" t="s">
        <v>35</v>
      </c>
    </row>
    <row r="297" spans="1:13" x14ac:dyDescent="0.25">
      <c r="A297" t="s">
        <v>24</v>
      </c>
      <c r="C297" t="s">
        <v>25</v>
      </c>
      <c r="D297">
        <v>212313</v>
      </c>
      <c r="E297" t="s">
        <v>120</v>
      </c>
      <c r="F297">
        <v>21111015</v>
      </c>
      <c r="G297" t="s">
        <v>39</v>
      </c>
      <c r="H297">
        <v>370</v>
      </c>
      <c r="I297" t="s">
        <v>38</v>
      </c>
      <c r="J297">
        <v>2012</v>
      </c>
      <c r="K297" t="s">
        <v>35</v>
      </c>
      <c r="L297" t="s">
        <v>35</v>
      </c>
      <c r="M297">
        <f>L292*15%</f>
        <v>11392.949999999999</v>
      </c>
    </row>
    <row r="298" spans="1:13" x14ac:dyDescent="0.25">
      <c r="A298" t="s">
        <v>24</v>
      </c>
      <c r="C298" t="s">
        <v>25</v>
      </c>
      <c r="D298">
        <v>212313</v>
      </c>
      <c r="E298" t="s">
        <v>120</v>
      </c>
      <c r="F298">
        <v>21211003</v>
      </c>
      <c r="G298" t="s">
        <v>43</v>
      </c>
      <c r="H298">
        <v>250</v>
      </c>
      <c r="I298" t="s">
        <v>44</v>
      </c>
      <c r="J298">
        <v>2012</v>
      </c>
      <c r="K298" t="s">
        <v>35</v>
      </c>
      <c r="L298" t="s">
        <v>35</v>
      </c>
    </row>
    <row r="299" spans="1:13" x14ac:dyDescent="0.25">
      <c r="A299" t="s">
        <v>24</v>
      </c>
      <c r="C299" t="s">
        <v>25</v>
      </c>
      <c r="D299">
        <v>212313</v>
      </c>
      <c r="E299" t="s">
        <v>120</v>
      </c>
      <c r="F299">
        <v>21231005</v>
      </c>
      <c r="G299" t="s">
        <v>114</v>
      </c>
      <c r="H299">
        <v>730</v>
      </c>
      <c r="I299" t="s">
        <v>69</v>
      </c>
      <c r="J299">
        <v>2012</v>
      </c>
      <c r="K299" t="s">
        <v>40</v>
      </c>
      <c r="L299">
        <v>5242</v>
      </c>
    </row>
    <row r="300" spans="1:13" x14ac:dyDescent="0.25">
      <c r="A300" t="s">
        <v>24</v>
      </c>
      <c r="C300" t="s">
        <v>25</v>
      </c>
      <c r="D300">
        <v>212313</v>
      </c>
      <c r="E300" t="s">
        <v>120</v>
      </c>
      <c r="F300">
        <v>21231100</v>
      </c>
      <c r="G300" t="s">
        <v>115</v>
      </c>
      <c r="H300">
        <v>250</v>
      </c>
      <c r="I300" t="s">
        <v>44</v>
      </c>
      <c r="J300">
        <v>2012</v>
      </c>
      <c r="K300" t="s">
        <v>35</v>
      </c>
      <c r="L300" t="s">
        <v>35</v>
      </c>
    </row>
    <row r="301" spans="1:13" x14ac:dyDescent="0.25">
      <c r="A301" t="s">
        <v>24</v>
      </c>
      <c r="C301" t="s">
        <v>25</v>
      </c>
      <c r="D301">
        <v>212313</v>
      </c>
      <c r="E301" t="s">
        <v>120</v>
      </c>
      <c r="F301">
        <v>21232001</v>
      </c>
      <c r="G301" t="s">
        <v>116</v>
      </c>
      <c r="H301">
        <v>730</v>
      </c>
      <c r="I301" t="s">
        <v>69</v>
      </c>
      <c r="J301">
        <v>2012</v>
      </c>
      <c r="K301" t="s">
        <v>40</v>
      </c>
      <c r="L301">
        <v>3584</v>
      </c>
    </row>
    <row r="302" spans="1:13" x14ac:dyDescent="0.25">
      <c r="A302" t="s">
        <v>24</v>
      </c>
      <c r="C302" t="s">
        <v>25</v>
      </c>
      <c r="D302">
        <v>212313</v>
      </c>
      <c r="E302" t="s">
        <v>120</v>
      </c>
      <c r="F302">
        <v>32411015</v>
      </c>
      <c r="G302" t="s">
        <v>45</v>
      </c>
      <c r="H302">
        <v>580</v>
      </c>
      <c r="I302" t="s">
        <v>46</v>
      </c>
      <c r="J302">
        <v>2012</v>
      </c>
      <c r="K302" t="s">
        <v>40</v>
      </c>
      <c r="L302">
        <v>6584</v>
      </c>
    </row>
    <row r="303" spans="1:13" x14ac:dyDescent="0.25">
      <c r="A303" t="s">
        <v>24</v>
      </c>
      <c r="C303" t="s">
        <v>25</v>
      </c>
      <c r="D303">
        <v>212313</v>
      </c>
      <c r="E303" t="s">
        <v>120</v>
      </c>
      <c r="F303">
        <v>32411017</v>
      </c>
      <c r="G303" t="s">
        <v>47</v>
      </c>
      <c r="H303">
        <v>40</v>
      </c>
      <c r="I303" t="s">
        <v>48</v>
      </c>
      <c r="J303">
        <v>2012</v>
      </c>
      <c r="K303" t="s">
        <v>40</v>
      </c>
      <c r="L303">
        <v>36124</v>
      </c>
    </row>
    <row r="304" spans="1:13" x14ac:dyDescent="0.25">
      <c r="A304" t="s">
        <v>24</v>
      </c>
      <c r="C304" t="s">
        <v>25</v>
      </c>
      <c r="D304">
        <v>212313</v>
      </c>
      <c r="E304" t="s">
        <v>120</v>
      </c>
      <c r="F304">
        <v>32411019</v>
      </c>
      <c r="G304" t="s">
        <v>49</v>
      </c>
      <c r="H304">
        <v>40</v>
      </c>
      <c r="I304" t="s">
        <v>48</v>
      </c>
      <c r="J304">
        <v>2012</v>
      </c>
      <c r="K304" t="s">
        <v>35</v>
      </c>
      <c r="L304" t="s">
        <v>35</v>
      </c>
      <c r="M304">
        <f>L292*15%</f>
        <v>11392.949999999999</v>
      </c>
    </row>
    <row r="305" spans="1:13" x14ac:dyDescent="0.25">
      <c r="A305" t="s">
        <v>24</v>
      </c>
      <c r="C305" t="s">
        <v>25</v>
      </c>
      <c r="D305">
        <v>212313</v>
      </c>
      <c r="E305" t="s">
        <v>120</v>
      </c>
      <c r="F305">
        <v>32592005</v>
      </c>
      <c r="G305" t="s">
        <v>76</v>
      </c>
      <c r="H305">
        <v>0</v>
      </c>
      <c r="I305" t="s">
        <v>28</v>
      </c>
      <c r="J305">
        <v>2012</v>
      </c>
      <c r="K305" t="s">
        <v>29</v>
      </c>
      <c r="L305">
        <v>2327</v>
      </c>
    </row>
    <row r="306" spans="1:13" x14ac:dyDescent="0.25">
      <c r="A306" t="s">
        <v>24</v>
      </c>
      <c r="C306" t="s">
        <v>25</v>
      </c>
      <c r="D306">
        <v>212313</v>
      </c>
      <c r="E306" t="s">
        <v>120</v>
      </c>
      <c r="F306">
        <v>32592015</v>
      </c>
      <c r="G306" t="s">
        <v>77</v>
      </c>
      <c r="H306">
        <v>0</v>
      </c>
      <c r="I306" t="s">
        <v>28</v>
      </c>
      <c r="J306">
        <v>2012</v>
      </c>
      <c r="K306" t="s">
        <v>29</v>
      </c>
      <c r="L306">
        <v>15742</v>
      </c>
    </row>
    <row r="307" spans="1:13" x14ac:dyDescent="0.25">
      <c r="A307" t="s">
        <v>24</v>
      </c>
      <c r="C307" t="s">
        <v>25</v>
      </c>
      <c r="D307">
        <v>212313</v>
      </c>
      <c r="E307" t="s">
        <v>120</v>
      </c>
      <c r="F307">
        <v>32600007</v>
      </c>
      <c r="G307" t="s">
        <v>117</v>
      </c>
      <c r="H307">
        <v>0</v>
      </c>
      <c r="I307" t="s">
        <v>28</v>
      </c>
      <c r="J307">
        <v>2012</v>
      </c>
      <c r="K307" t="s">
        <v>29</v>
      </c>
      <c r="L307">
        <v>3385</v>
      </c>
    </row>
    <row r="308" spans="1:13" x14ac:dyDescent="0.25">
      <c r="A308" t="s">
        <v>24</v>
      </c>
      <c r="C308" t="s">
        <v>25</v>
      </c>
      <c r="D308">
        <v>212313</v>
      </c>
      <c r="E308" t="s">
        <v>120</v>
      </c>
      <c r="F308">
        <v>33100052</v>
      </c>
      <c r="G308" t="s">
        <v>54</v>
      </c>
      <c r="H308">
        <v>0</v>
      </c>
      <c r="I308" t="s">
        <v>28</v>
      </c>
      <c r="J308">
        <v>2012</v>
      </c>
      <c r="K308" t="s">
        <v>29</v>
      </c>
      <c r="L308">
        <v>8126</v>
      </c>
    </row>
    <row r="309" spans="1:13" x14ac:dyDescent="0.25">
      <c r="A309" t="s">
        <v>24</v>
      </c>
      <c r="C309" t="s">
        <v>25</v>
      </c>
      <c r="D309">
        <v>212313</v>
      </c>
      <c r="E309" t="s">
        <v>120</v>
      </c>
      <c r="F309">
        <v>33300007</v>
      </c>
      <c r="G309" t="s">
        <v>56</v>
      </c>
      <c r="H309">
        <v>0</v>
      </c>
      <c r="I309" t="s">
        <v>28</v>
      </c>
      <c r="J309">
        <v>2012</v>
      </c>
      <c r="K309" t="s">
        <v>29</v>
      </c>
      <c r="L309">
        <v>32864</v>
      </c>
    </row>
    <row r="310" spans="1:13" x14ac:dyDescent="0.25">
      <c r="A310" t="s">
        <v>24</v>
      </c>
      <c r="C310" t="s">
        <v>25</v>
      </c>
      <c r="D310">
        <v>212313</v>
      </c>
      <c r="E310" t="s">
        <v>120</v>
      </c>
      <c r="F310">
        <v>33300009</v>
      </c>
      <c r="G310" t="s">
        <v>57</v>
      </c>
      <c r="H310">
        <v>0</v>
      </c>
      <c r="I310" t="s">
        <v>28</v>
      </c>
      <c r="J310">
        <v>2012</v>
      </c>
      <c r="K310" t="s">
        <v>29</v>
      </c>
      <c r="L310">
        <v>38408</v>
      </c>
    </row>
    <row r="311" spans="1:13" x14ac:dyDescent="0.25">
      <c r="A311" t="s">
        <v>24</v>
      </c>
      <c r="C311" t="s">
        <v>25</v>
      </c>
      <c r="D311">
        <v>212319</v>
      </c>
      <c r="E311" t="s">
        <v>121</v>
      </c>
      <c r="F311">
        <v>1</v>
      </c>
      <c r="G311" t="s">
        <v>27</v>
      </c>
      <c r="H311">
        <v>0</v>
      </c>
      <c r="I311" t="s">
        <v>28</v>
      </c>
      <c r="J311">
        <v>2012</v>
      </c>
      <c r="K311" t="s">
        <v>29</v>
      </c>
      <c r="L311">
        <v>260477</v>
      </c>
    </row>
    <row r="312" spans="1:13" x14ac:dyDescent="0.25">
      <c r="A312" t="s">
        <v>24</v>
      </c>
      <c r="C312" t="s">
        <v>25</v>
      </c>
      <c r="D312">
        <v>212319</v>
      </c>
      <c r="E312" t="s">
        <v>121</v>
      </c>
      <c r="F312">
        <v>2</v>
      </c>
      <c r="G312" t="s">
        <v>30</v>
      </c>
      <c r="H312">
        <v>0</v>
      </c>
      <c r="I312" t="s">
        <v>28</v>
      </c>
      <c r="J312">
        <v>2012</v>
      </c>
      <c r="K312" t="s">
        <v>29</v>
      </c>
      <c r="L312">
        <v>100559</v>
      </c>
      <c r="M312">
        <f>SUM(L313,L317,L322,L323,L324)/L312</f>
        <v>0.88540061058681963</v>
      </c>
    </row>
    <row r="313" spans="1:13" x14ac:dyDescent="0.25">
      <c r="A313" t="s">
        <v>24</v>
      </c>
      <c r="C313" t="s">
        <v>25</v>
      </c>
      <c r="D313">
        <v>212319</v>
      </c>
      <c r="E313" t="s">
        <v>121</v>
      </c>
      <c r="F313">
        <v>960018</v>
      </c>
      <c r="G313" t="s">
        <v>31</v>
      </c>
      <c r="H313">
        <v>0</v>
      </c>
      <c r="I313" t="s">
        <v>28</v>
      </c>
      <c r="J313">
        <v>2012</v>
      </c>
      <c r="K313" t="s">
        <v>29</v>
      </c>
      <c r="L313">
        <v>2836</v>
      </c>
    </row>
    <row r="314" spans="1:13" x14ac:dyDescent="0.25">
      <c r="A314" t="s">
        <v>24</v>
      </c>
      <c r="C314" t="s">
        <v>25</v>
      </c>
      <c r="D314">
        <v>212319</v>
      </c>
      <c r="E314" t="s">
        <v>121</v>
      </c>
      <c r="F314">
        <v>970098</v>
      </c>
      <c r="G314" t="s">
        <v>32</v>
      </c>
      <c r="H314">
        <v>0</v>
      </c>
      <c r="I314" t="s">
        <v>28</v>
      </c>
      <c r="J314">
        <v>2012</v>
      </c>
      <c r="K314" t="s">
        <v>29</v>
      </c>
      <c r="L314">
        <v>9601</v>
      </c>
    </row>
    <row r="315" spans="1:13" x14ac:dyDescent="0.25">
      <c r="A315" t="s">
        <v>24</v>
      </c>
      <c r="C315" t="s">
        <v>25</v>
      </c>
      <c r="D315">
        <v>212319</v>
      </c>
      <c r="E315" t="s">
        <v>121</v>
      </c>
      <c r="F315">
        <v>973000</v>
      </c>
      <c r="G315" t="s">
        <v>33</v>
      </c>
      <c r="H315">
        <v>0</v>
      </c>
      <c r="I315" t="s">
        <v>28</v>
      </c>
      <c r="J315">
        <v>2012</v>
      </c>
      <c r="K315" t="s">
        <v>29</v>
      </c>
      <c r="L315">
        <v>20688</v>
      </c>
    </row>
    <row r="316" spans="1:13" x14ac:dyDescent="0.25">
      <c r="A316" t="s">
        <v>24</v>
      </c>
      <c r="C316" t="s">
        <v>25</v>
      </c>
      <c r="D316">
        <v>212319</v>
      </c>
      <c r="E316" t="s">
        <v>121</v>
      </c>
      <c r="F316">
        <v>974000</v>
      </c>
      <c r="G316" t="s">
        <v>34</v>
      </c>
      <c r="H316">
        <v>0</v>
      </c>
      <c r="I316" t="s">
        <v>28</v>
      </c>
      <c r="J316">
        <v>2012</v>
      </c>
      <c r="K316" t="s">
        <v>29</v>
      </c>
      <c r="L316" t="s">
        <v>35</v>
      </c>
    </row>
    <row r="317" spans="1:13" x14ac:dyDescent="0.25">
      <c r="A317" t="s">
        <v>24</v>
      </c>
      <c r="C317" t="s">
        <v>25</v>
      </c>
      <c r="D317">
        <v>212319</v>
      </c>
      <c r="E317" t="s">
        <v>121</v>
      </c>
      <c r="F317">
        <v>21111015</v>
      </c>
      <c r="G317" t="s">
        <v>39</v>
      </c>
      <c r="H317">
        <v>370</v>
      </c>
      <c r="I317" t="s">
        <v>38</v>
      </c>
      <c r="J317">
        <v>2012</v>
      </c>
      <c r="K317" t="s">
        <v>40</v>
      </c>
      <c r="L317">
        <v>13223</v>
      </c>
      <c r="M317">
        <f>L317/$L$312</f>
        <v>0.1314949432671367</v>
      </c>
    </row>
    <row r="318" spans="1:13" x14ac:dyDescent="0.25">
      <c r="A318" t="s">
        <v>24</v>
      </c>
      <c r="C318" t="s">
        <v>25</v>
      </c>
      <c r="D318">
        <v>212319</v>
      </c>
      <c r="E318" t="s">
        <v>121</v>
      </c>
      <c r="F318">
        <v>21211003</v>
      </c>
      <c r="G318" t="s">
        <v>43</v>
      </c>
      <c r="H318">
        <v>250</v>
      </c>
      <c r="I318" t="s">
        <v>44</v>
      </c>
      <c r="J318">
        <v>2012</v>
      </c>
      <c r="K318" t="s">
        <v>35</v>
      </c>
      <c r="L318" t="s">
        <v>35</v>
      </c>
    </row>
    <row r="319" spans="1:13" x14ac:dyDescent="0.25">
      <c r="A319" t="s">
        <v>24</v>
      </c>
      <c r="C319" t="s">
        <v>25</v>
      </c>
      <c r="D319">
        <v>212319</v>
      </c>
      <c r="E319" t="s">
        <v>121</v>
      </c>
      <c r="F319">
        <v>21231005</v>
      </c>
      <c r="G319" t="s">
        <v>114</v>
      </c>
      <c r="H319">
        <v>730</v>
      </c>
      <c r="I319" t="s">
        <v>69</v>
      </c>
      <c r="J319">
        <v>2012</v>
      </c>
      <c r="K319" t="s">
        <v>40</v>
      </c>
      <c r="L319">
        <v>17891</v>
      </c>
    </row>
    <row r="320" spans="1:13" x14ac:dyDescent="0.25">
      <c r="A320" t="s">
        <v>24</v>
      </c>
      <c r="C320" t="s">
        <v>25</v>
      </c>
      <c r="D320">
        <v>212319</v>
      </c>
      <c r="E320" t="s">
        <v>121</v>
      </c>
      <c r="F320">
        <v>21231100</v>
      </c>
      <c r="G320" t="s">
        <v>115</v>
      </c>
      <c r="H320">
        <v>250</v>
      </c>
      <c r="I320" t="s">
        <v>44</v>
      </c>
      <c r="J320">
        <v>2012</v>
      </c>
      <c r="K320" t="s">
        <v>40</v>
      </c>
      <c r="L320">
        <v>321</v>
      </c>
    </row>
    <row r="321" spans="1:13" x14ac:dyDescent="0.25">
      <c r="A321" t="s">
        <v>24</v>
      </c>
      <c r="C321" t="s">
        <v>25</v>
      </c>
      <c r="D321">
        <v>212319</v>
      </c>
      <c r="E321" t="s">
        <v>121</v>
      </c>
      <c r="F321">
        <v>21232001</v>
      </c>
      <c r="G321" t="s">
        <v>116</v>
      </c>
      <c r="H321">
        <v>730</v>
      </c>
      <c r="I321" t="s">
        <v>69</v>
      </c>
      <c r="J321">
        <v>2012</v>
      </c>
      <c r="K321" t="s">
        <v>72</v>
      </c>
      <c r="L321">
        <v>11503</v>
      </c>
    </row>
    <row r="322" spans="1:13" x14ac:dyDescent="0.25">
      <c r="A322" t="s">
        <v>24</v>
      </c>
      <c r="C322" t="s">
        <v>25</v>
      </c>
      <c r="D322">
        <v>212319</v>
      </c>
      <c r="E322" t="s">
        <v>121</v>
      </c>
      <c r="F322">
        <v>32411015</v>
      </c>
      <c r="G322" t="s">
        <v>45</v>
      </c>
      <c r="H322">
        <v>580</v>
      </c>
      <c r="I322" t="s">
        <v>46</v>
      </c>
      <c r="J322">
        <v>2012</v>
      </c>
      <c r="K322" t="s">
        <v>40</v>
      </c>
      <c r="L322">
        <v>11831</v>
      </c>
      <c r="M322">
        <f>L322/$L$312</f>
        <v>0.11765232351157032</v>
      </c>
    </row>
    <row r="323" spans="1:13" x14ac:dyDescent="0.25">
      <c r="A323" t="s">
        <v>24</v>
      </c>
      <c r="C323" t="s">
        <v>25</v>
      </c>
      <c r="D323">
        <v>212319</v>
      </c>
      <c r="E323" t="s">
        <v>121</v>
      </c>
      <c r="F323">
        <v>32411017</v>
      </c>
      <c r="G323" t="s">
        <v>47</v>
      </c>
      <c r="H323">
        <v>40</v>
      </c>
      <c r="I323" t="s">
        <v>48</v>
      </c>
      <c r="J323">
        <v>2012</v>
      </c>
      <c r="K323" t="s">
        <v>122</v>
      </c>
      <c r="L323">
        <v>44209</v>
      </c>
      <c r="M323">
        <f>L323/$L$312</f>
        <v>0.43963245457890393</v>
      </c>
    </row>
    <row r="324" spans="1:13" x14ac:dyDescent="0.25">
      <c r="A324" t="s">
        <v>24</v>
      </c>
      <c r="C324" t="s">
        <v>25</v>
      </c>
      <c r="D324">
        <v>212319</v>
      </c>
      <c r="E324" t="s">
        <v>121</v>
      </c>
      <c r="F324">
        <v>32411019</v>
      </c>
      <c r="G324" t="s">
        <v>49</v>
      </c>
      <c r="H324">
        <v>40</v>
      </c>
      <c r="I324" t="s">
        <v>48</v>
      </c>
      <c r="J324">
        <v>2012</v>
      </c>
      <c r="K324" t="s">
        <v>123</v>
      </c>
      <c r="L324">
        <v>16936</v>
      </c>
      <c r="M324">
        <f>L324/$L$312</f>
        <v>0.16841854035939099</v>
      </c>
    </row>
    <row r="325" spans="1:13" x14ac:dyDescent="0.25">
      <c r="A325" t="s">
        <v>24</v>
      </c>
      <c r="C325" t="s">
        <v>25</v>
      </c>
      <c r="D325">
        <v>212319</v>
      </c>
      <c r="E325" t="s">
        <v>121</v>
      </c>
      <c r="F325">
        <v>32592005</v>
      </c>
      <c r="G325" t="s">
        <v>76</v>
      </c>
      <c r="H325">
        <v>0</v>
      </c>
      <c r="I325" t="s">
        <v>28</v>
      </c>
      <c r="J325">
        <v>2012</v>
      </c>
      <c r="K325" t="s">
        <v>29</v>
      </c>
      <c r="L325">
        <v>11116</v>
      </c>
    </row>
    <row r="326" spans="1:13" x14ac:dyDescent="0.25">
      <c r="A326" t="s">
        <v>24</v>
      </c>
      <c r="C326" t="s">
        <v>25</v>
      </c>
      <c r="D326">
        <v>212319</v>
      </c>
      <c r="E326" t="s">
        <v>121</v>
      </c>
      <c r="F326">
        <v>32592015</v>
      </c>
      <c r="G326" t="s">
        <v>77</v>
      </c>
      <c r="H326">
        <v>0</v>
      </c>
      <c r="I326" t="s">
        <v>28</v>
      </c>
      <c r="J326">
        <v>2012</v>
      </c>
      <c r="K326" t="s">
        <v>29</v>
      </c>
      <c r="L326">
        <v>20910</v>
      </c>
    </row>
    <row r="327" spans="1:13" x14ac:dyDescent="0.25">
      <c r="A327" t="s">
        <v>24</v>
      </c>
      <c r="C327" t="s">
        <v>25</v>
      </c>
      <c r="D327">
        <v>212319</v>
      </c>
      <c r="E327" t="s">
        <v>121</v>
      </c>
      <c r="F327">
        <v>32600007</v>
      </c>
      <c r="G327" t="s">
        <v>117</v>
      </c>
      <c r="H327">
        <v>0</v>
      </c>
      <c r="I327" t="s">
        <v>28</v>
      </c>
      <c r="J327">
        <v>2012</v>
      </c>
      <c r="K327" t="s">
        <v>29</v>
      </c>
      <c r="L327">
        <v>5331</v>
      </c>
    </row>
    <row r="328" spans="1:13" x14ac:dyDescent="0.25">
      <c r="A328" t="s">
        <v>24</v>
      </c>
      <c r="C328" t="s">
        <v>25</v>
      </c>
      <c r="D328">
        <v>212319</v>
      </c>
      <c r="E328" t="s">
        <v>121</v>
      </c>
      <c r="F328">
        <v>33100052</v>
      </c>
      <c r="G328" t="s">
        <v>54</v>
      </c>
      <c r="H328">
        <v>0</v>
      </c>
      <c r="I328" t="s">
        <v>28</v>
      </c>
      <c r="J328">
        <v>2012</v>
      </c>
      <c r="K328" t="s">
        <v>29</v>
      </c>
      <c r="L328">
        <v>18141</v>
      </c>
    </row>
    <row r="329" spans="1:13" x14ac:dyDescent="0.25">
      <c r="A329" t="s">
        <v>24</v>
      </c>
      <c r="C329" t="s">
        <v>25</v>
      </c>
      <c r="D329">
        <v>212319</v>
      </c>
      <c r="E329" t="s">
        <v>121</v>
      </c>
      <c r="F329">
        <v>33300007</v>
      </c>
      <c r="G329" t="s">
        <v>56</v>
      </c>
      <c r="H329">
        <v>0</v>
      </c>
      <c r="I329" t="s">
        <v>28</v>
      </c>
      <c r="J329">
        <v>2012</v>
      </c>
      <c r="K329" t="s">
        <v>29</v>
      </c>
      <c r="L329">
        <v>86377</v>
      </c>
    </row>
    <row r="330" spans="1:13" x14ac:dyDescent="0.25">
      <c r="A330" t="s">
        <v>24</v>
      </c>
      <c r="C330" t="s">
        <v>25</v>
      </c>
      <c r="D330">
        <v>212319</v>
      </c>
      <c r="E330" t="s">
        <v>121</v>
      </c>
      <c r="F330">
        <v>33300009</v>
      </c>
      <c r="G330" t="s">
        <v>57</v>
      </c>
      <c r="H330">
        <v>0</v>
      </c>
      <c r="I330" t="s">
        <v>28</v>
      </c>
      <c r="J330">
        <v>2012</v>
      </c>
      <c r="K330" t="s">
        <v>29</v>
      </c>
      <c r="L330">
        <v>58598</v>
      </c>
    </row>
    <row r="331" spans="1:13" x14ac:dyDescent="0.25">
      <c r="A331" t="s">
        <v>24</v>
      </c>
      <c r="C331" t="s">
        <v>25</v>
      </c>
      <c r="D331">
        <v>212321</v>
      </c>
      <c r="E331" t="s">
        <v>124</v>
      </c>
      <c r="F331">
        <v>1</v>
      </c>
      <c r="G331" t="s">
        <v>27</v>
      </c>
      <c r="H331">
        <v>0</v>
      </c>
      <c r="I331" t="s">
        <v>28</v>
      </c>
      <c r="J331">
        <v>2012</v>
      </c>
      <c r="K331" t="s">
        <v>29</v>
      </c>
      <c r="L331">
        <v>506884</v>
      </c>
    </row>
    <row r="332" spans="1:13" x14ac:dyDescent="0.25">
      <c r="A332" t="s">
        <v>24</v>
      </c>
      <c r="C332" t="s">
        <v>25</v>
      </c>
      <c r="D332">
        <v>212321</v>
      </c>
      <c r="E332" t="s">
        <v>124</v>
      </c>
      <c r="F332">
        <v>2</v>
      </c>
      <c r="G332" t="s">
        <v>30</v>
      </c>
      <c r="H332">
        <v>0</v>
      </c>
      <c r="I332" t="s">
        <v>28</v>
      </c>
      <c r="J332">
        <v>2012</v>
      </c>
      <c r="K332" t="s">
        <v>29</v>
      </c>
      <c r="L332">
        <v>300296</v>
      </c>
    </row>
    <row r="333" spans="1:13" x14ac:dyDescent="0.25">
      <c r="A333" t="s">
        <v>24</v>
      </c>
      <c r="C333" t="s">
        <v>25</v>
      </c>
      <c r="D333">
        <v>212321</v>
      </c>
      <c r="E333" t="s">
        <v>124</v>
      </c>
      <c r="F333">
        <v>960018</v>
      </c>
      <c r="G333" t="s">
        <v>31</v>
      </c>
      <c r="H333">
        <v>0</v>
      </c>
      <c r="I333" t="s">
        <v>28</v>
      </c>
      <c r="J333">
        <v>2012</v>
      </c>
      <c r="K333" t="s">
        <v>29</v>
      </c>
      <c r="L333">
        <v>16209</v>
      </c>
    </row>
    <row r="334" spans="1:13" x14ac:dyDescent="0.25">
      <c r="A334" t="s">
        <v>24</v>
      </c>
      <c r="C334" t="s">
        <v>25</v>
      </c>
      <c r="D334">
        <v>212321</v>
      </c>
      <c r="E334" t="s">
        <v>124</v>
      </c>
      <c r="F334">
        <v>970098</v>
      </c>
      <c r="G334" t="s">
        <v>32</v>
      </c>
      <c r="H334">
        <v>0</v>
      </c>
      <c r="I334" t="s">
        <v>28</v>
      </c>
      <c r="J334">
        <v>2012</v>
      </c>
      <c r="K334" t="s">
        <v>29</v>
      </c>
      <c r="L334">
        <v>49853</v>
      </c>
    </row>
    <row r="335" spans="1:13" x14ac:dyDescent="0.25">
      <c r="A335" t="s">
        <v>24</v>
      </c>
      <c r="C335" t="s">
        <v>25</v>
      </c>
      <c r="D335">
        <v>212321</v>
      </c>
      <c r="E335" t="s">
        <v>124</v>
      </c>
      <c r="F335">
        <v>973000</v>
      </c>
      <c r="G335" t="s">
        <v>33</v>
      </c>
      <c r="H335">
        <v>0</v>
      </c>
      <c r="I335" t="s">
        <v>28</v>
      </c>
      <c r="J335">
        <v>2012</v>
      </c>
      <c r="K335" t="s">
        <v>29</v>
      </c>
      <c r="L335" t="s">
        <v>35</v>
      </c>
    </row>
    <row r="336" spans="1:13" x14ac:dyDescent="0.25">
      <c r="A336" t="s">
        <v>24</v>
      </c>
      <c r="C336" t="s">
        <v>25</v>
      </c>
      <c r="D336">
        <v>212321</v>
      </c>
      <c r="E336" t="s">
        <v>124</v>
      </c>
      <c r="F336">
        <v>974000</v>
      </c>
      <c r="G336" t="s">
        <v>34</v>
      </c>
      <c r="H336">
        <v>0</v>
      </c>
      <c r="I336" t="s">
        <v>28</v>
      </c>
      <c r="J336">
        <v>2012</v>
      </c>
      <c r="K336" t="s">
        <v>29</v>
      </c>
      <c r="L336">
        <v>29768</v>
      </c>
    </row>
    <row r="337" spans="1:12" x14ac:dyDescent="0.25">
      <c r="A337" t="s">
        <v>24</v>
      </c>
      <c r="C337" t="s">
        <v>25</v>
      </c>
      <c r="D337">
        <v>212321</v>
      </c>
      <c r="E337" t="s">
        <v>124</v>
      </c>
      <c r="F337">
        <v>21111015</v>
      </c>
      <c r="G337" t="s">
        <v>39</v>
      </c>
      <c r="H337">
        <v>370</v>
      </c>
      <c r="I337" t="s">
        <v>38</v>
      </c>
      <c r="J337">
        <v>2012</v>
      </c>
      <c r="K337" t="s">
        <v>40</v>
      </c>
      <c r="L337">
        <v>6946</v>
      </c>
    </row>
    <row r="338" spans="1:12" x14ac:dyDescent="0.25">
      <c r="A338" t="s">
        <v>24</v>
      </c>
      <c r="C338" t="s">
        <v>25</v>
      </c>
      <c r="D338">
        <v>212321</v>
      </c>
      <c r="E338" t="s">
        <v>124</v>
      </c>
      <c r="F338">
        <v>21211003</v>
      </c>
      <c r="G338" t="s">
        <v>43</v>
      </c>
      <c r="H338">
        <v>250</v>
      </c>
      <c r="I338" t="s">
        <v>44</v>
      </c>
      <c r="J338">
        <v>2012</v>
      </c>
      <c r="K338" t="s">
        <v>40</v>
      </c>
      <c r="L338">
        <v>3530</v>
      </c>
    </row>
    <row r="339" spans="1:12" x14ac:dyDescent="0.25">
      <c r="A339" t="s">
        <v>24</v>
      </c>
      <c r="C339" t="s">
        <v>25</v>
      </c>
      <c r="D339">
        <v>212321</v>
      </c>
      <c r="E339" t="s">
        <v>124</v>
      </c>
      <c r="F339">
        <v>21231005</v>
      </c>
      <c r="G339" t="s">
        <v>114</v>
      </c>
      <c r="H339">
        <v>730</v>
      </c>
      <c r="I339" t="s">
        <v>69</v>
      </c>
      <c r="J339">
        <v>2012</v>
      </c>
      <c r="K339" t="s">
        <v>40</v>
      </c>
      <c r="L339">
        <v>12638</v>
      </c>
    </row>
    <row r="340" spans="1:12" x14ac:dyDescent="0.25">
      <c r="A340" t="s">
        <v>24</v>
      </c>
      <c r="C340" t="s">
        <v>25</v>
      </c>
      <c r="D340">
        <v>212321</v>
      </c>
      <c r="E340" t="s">
        <v>124</v>
      </c>
      <c r="F340">
        <v>21231100</v>
      </c>
      <c r="G340" t="s">
        <v>115</v>
      </c>
      <c r="H340">
        <v>250</v>
      </c>
      <c r="I340" t="s">
        <v>44</v>
      </c>
      <c r="J340">
        <v>2012</v>
      </c>
      <c r="K340" t="s">
        <v>35</v>
      </c>
      <c r="L340" t="s">
        <v>35</v>
      </c>
    </row>
    <row r="341" spans="1:12" x14ac:dyDescent="0.25">
      <c r="A341" t="s">
        <v>24</v>
      </c>
      <c r="C341" t="s">
        <v>25</v>
      </c>
      <c r="D341">
        <v>212321</v>
      </c>
      <c r="E341" t="s">
        <v>124</v>
      </c>
      <c r="F341">
        <v>21232001</v>
      </c>
      <c r="G341" t="s">
        <v>116</v>
      </c>
      <c r="H341">
        <v>730</v>
      </c>
      <c r="I341" t="s">
        <v>69</v>
      </c>
      <c r="J341">
        <v>2012</v>
      </c>
      <c r="K341" t="s">
        <v>40</v>
      </c>
      <c r="L341">
        <v>89971</v>
      </c>
    </row>
    <row r="342" spans="1:12" x14ac:dyDescent="0.25">
      <c r="A342" t="s">
        <v>24</v>
      </c>
      <c r="C342" t="s">
        <v>25</v>
      </c>
      <c r="D342">
        <v>212321</v>
      </c>
      <c r="E342" t="s">
        <v>124</v>
      </c>
      <c r="F342">
        <v>32411015</v>
      </c>
      <c r="G342" t="s">
        <v>45</v>
      </c>
      <c r="H342">
        <v>580</v>
      </c>
      <c r="I342" t="s">
        <v>46</v>
      </c>
      <c r="J342">
        <v>2012</v>
      </c>
      <c r="K342" t="s">
        <v>40</v>
      </c>
      <c r="L342">
        <v>52022</v>
      </c>
    </row>
    <row r="343" spans="1:12" x14ac:dyDescent="0.25">
      <c r="A343" t="s">
        <v>24</v>
      </c>
      <c r="C343" t="s">
        <v>25</v>
      </c>
      <c r="D343">
        <v>212321</v>
      </c>
      <c r="E343" t="s">
        <v>124</v>
      </c>
      <c r="F343">
        <v>32411017</v>
      </c>
      <c r="G343" t="s">
        <v>47</v>
      </c>
      <c r="H343">
        <v>40</v>
      </c>
      <c r="I343" t="s">
        <v>48</v>
      </c>
      <c r="J343">
        <v>2012</v>
      </c>
      <c r="K343" t="s">
        <v>40</v>
      </c>
      <c r="L343">
        <v>165916</v>
      </c>
    </row>
    <row r="344" spans="1:12" x14ac:dyDescent="0.25">
      <c r="A344" t="s">
        <v>24</v>
      </c>
      <c r="C344" t="s">
        <v>25</v>
      </c>
      <c r="D344">
        <v>212321</v>
      </c>
      <c r="E344" t="s">
        <v>124</v>
      </c>
      <c r="F344">
        <v>32411019</v>
      </c>
      <c r="G344" t="s">
        <v>49</v>
      </c>
      <c r="H344">
        <v>40</v>
      </c>
      <c r="I344" t="s">
        <v>48</v>
      </c>
      <c r="J344">
        <v>2012</v>
      </c>
      <c r="K344" t="s">
        <v>40</v>
      </c>
      <c r="L344">
        <v>25905</v>
      </c>
    </row>
    <row r="345" spans="1:12" x14ac:dyDescent="0.25">
      <c r="A345" t="s">
        <v>24</v>
      </c>
      <c r="C345" t="s">
        <v>25</v>
      </c>
      <c r="D345">
        <v>212321</v>
      </c>
      <c r="E345" t="s">
        <v>124</v>
      </c>
      <c r="F345">
        <v>32592005</v>
      </c>
      <c r="G345" t="s">
        <v>76</v>
      </c>
      <c r="H345">
        <v>0</v>
      </c>
      <c r="I345" t="s">
        <v>28</v>
      </c>
      <c r="J345">
        <v>2012</v>
      </c>
      <c r="K345" t="s">
        <v>29</v>
      </c>
      <c r="L345">
        <v>3492</v>
      </c>
    </row>
    <row r="346" spans="1:12" x14ac:dyDescent="0.25">
      <c r="A346" t="s">
        <v>24</v>
      </c>
      <c r="C346" t="s">
        <v>25</v>
      </c>
      <c r="D346">
        <v>212321</v>
      </c>
      <c r="E346" t="s">
        <v>124</v>
      </c>
      <c r="F346">
        <v>32592015</v>
      </c>
      <c r="G346" t="s">
        <v>77</v>
      </c>
      <c r="H346">
        <v>0</v>
      </c>
      <c r="I346" t="s">
        <v>28</v>
      </c>
      <c r="J346">
        <v>2012</v>
      </c>
      <c r="K346" t="s">
        <v>29</v>
      </c>
      <c r="L346">
        <v>11239</v>
      </c>
    </row>
    <row r="347" spans="1:12" x14ac:dyDescent="0.25">
      <c r="A347" t="s">
        <v>24</v>
      </c>
      <c r="C347" t="s">
        <v>25</v>
      </c>
      <c r="D347">
        <v>212321</v>
      </c>
      <c r="E347" t="s">
        <v>124</v>
      </c>
      <c r="F347">
        <v>32600007</v>
      </c>
      <c r="G347" t="s">
        <v>117</v>
      </c>
      <c r="H347">
        <v>0</v>
      </c>
      <c r="I347" t="s">
        <v>28</v>
      </c>
      <c r="J347">
        <v>2012</v>
      </c>
      <c r="K347" t="s">
        <v>29</v>
      </c>
      <c r="L347">
        <v>8889</v>
      </c>
    </row>
    <row r="348" spans="1:12" x14ac:dyDescent="0.25">
      <c r="A348" t="s">
        <v>24</v>
      </c>
      <c r="C348" t="s">
        <v>25</v>
      </c>
      <c r="D348">
        <v>212321</v>
      </c>
      <c r="E348" t="s">
        <v>124</v>
      </c>
      <c r="F348">
        <v>33100052</v>
      </c>
      <c r="G348" t="s">
        <v>54</v>
      </c>
      <c r="H348">
        <v>0</v>
      </c>
      <c r="I348" t="s">
        <v>28</v>
      </c>
      <c r="J348">
        <v>2012</v>
      </c>
      <c r="K348" t="s">
        <v>29</v>
      </c>
      <c r="L348">
        <v>14839</v>
      </c>
    </row>
    <row r="349" spans="1:12" x14ac:dyDescent="0.25">
      <c r="A349" t="s">
        <v>24</v>
      </c>
      <c r="C349" t="s">
        <v>25</v>
      </c>
      <c r="D349">
        <v>212321</v>
      </c>
      <c r="E349" t="s">
        <v>124</v>
      </c>
      <c r="F349">
        <v>33300007</v>
      </c>
      <c r="G349" t="s">
        <v>56</v>
      </c>
      <c r="H349">
        <v>0</v>
      </c>
      <c r="I349" t="s">
        <v>28</v>
      </c>
      <c r="J349">
        <v>2012</v>
      </c>
      <c r="K349" t="s">
        <v>29</v>
      </c>
      <c r="L349">
        <v>121890</v>
      </c>
    </row>
    <row r="350" spans="1:12" x14ac:dyDescent="0.25">
      <c r="A350" t="s">
        <v>24</v>
      </c>
      <c r="C350" t="s">
        <v>25</v>
      </c>
      <c r="D350">
        <v>212321</v>
      </c>
      <c r="E350" t="s">
        <v>124</v>
      </c>
      <c r="F350">
        <v>33300009</v>
      </c>
      <c r="G350" t="s">
        <v>57</v>
      </c>
      <c r="H350">
        <v>0</v>
      </c>
      <c r="I350" t="s">
        <v>28</v>
      </c>
      <c r="J350">
        <v>2012</v>
      </c>
      <c r="K350" t="s">
        <v>29</v>
      </c>
      <c r="L350">
        <v>143125</v>
      </c>
    </row>
    <row r="351" spans="1:12" x14ac:dyDescent="0.25">
      <c r="A351" t="s">
        <v>24</v>
      </c>
      <c r="C351" t="s">
        <v>25</v>
      </c>
      <c r="D351">
        <v>212322</v>
      </c>
      <c r="E351" t="s">
        <v>125</v>
      </c>
      <c r="F351">
        <v>1</v>
      </c>
      <c r="G351" t="s">
        <v>27</v>
      </c>
      <c r="H351">
        <v>0</v>
      </c>
      <c r="I351" t="s">
        <v>28</v>
      </c>
      <c r="J351">
        <v>2012</v>
      </c>
      <c r="K351" t="s">
        <v>29</v>
      </c>
      <c r="L351">
        <v>165284</v>
      </c>
    </row>
    <row r="352" spans="1:12" x14ac:dyDescent="0.25">
      <c r="A352" t="s">
        <v>24</v>
      </c>
      <c r="C352" t="s">
        <v>25</v>
      </c>
      <c r="D352">
        <v>212322</v>
      </c>
      <c r="E352" t="s">
        <v>125</v>
      </c>
      <c r="F352">
        <v>2</v>
      </c>
      <c r="G352" t="s">
        <v>30</v>
      </c>
      <c r="H352">
        <v>0</v>
      </c>
      <c r="I352" t="s">
        <v>28</v>
      </c>
      <c r="J352">
        <v>2012</v>
      </c>
      <c r="K352" t="s">
        <v>29</v>
      </c>
      <c r="L352">
        <v>85023</v>
      </c>
    </row>
    <row r="353" spans="1:12" x14ac:dyDescent="0.25">
      <c r="A353" t="s">
        <v>24</v>
      </c>
      <c r="C353" t="s">
        <v>25</v>
      </c>
      <c r="D353">
        <v>212322</v>
      </c>
      <c r="E353" t="s">
        <v>125</v>
      </c>
      <c r="F353">
        <v>960018</v>
      </c>
      <c r="G353" t="s">
        <v>31</v>
      </c>
      <c r="H353">
        <v>0</v>
      </c>
      <c r="I353" t="s">
        <v>28</v>
      </c>
      <c r="J353">
        <v>2012</v>
      </c>
      <c r="K353" t="s">
        <v>29</v>
      </c>
      <c r="L353">
        <v>32782</v>
      </c>
    </row>
    <row r="354" spans="1:12" x14ac:dyDescent="0.25">
      <c r="A354" t="s">
        <v>24</v>
      </c>
      <c r="C354" t="s">
        <v>25</v>
      </c>
      <c r="D354">
        <v>212322</v>
      </c>
      <c r="E354" t="s">
        <v>125</v>
      </c>
      <c r="F354">
        <v>970098</v>
      </c>
      <c r="G354" t="s">
        <v>32</v>
      </c>
      <c r="H354">
        <v>0</v>
      </c>
      <c r="I354" t="s">
        <v>28</v>
      </c>
      <c r="J354">
        <v>2012</v>
      </c>
      <c r="K354" t="s">
        <v>29</v>
      </c>
      <c r="L354">
        <v>27904</v>
      </c>
    </row>
    <row r="355" spans="1:12" x14ac:dyDescent="0.25">
      <c r="A355" t="s">
        <v>24</v>
      </c>
      <c r="C355" t="s">
        <v>25</v>
      </c>
      <c r="D355">
        <v>212322</v>
      </c>
      <c r="E355" t="s">
        <v>125</v>
      </c>
      <c r="F355">
        <v>973000</v>
      </c>
      <c r="G355" t="s">
        <v>33</v>
      </c>
      <c r="H355">
        <v>0</v>
      </c>
      <c r="I355" t="s">
        <v>28</v>
      </c>
      <c r="J355">
        <v>2012</v>
      </c>
      <c r="K355" t="s">
        <v>29</v>
      </c>
      <c r="L355" t="s">
        <v>35</v>
      </c>
    </row>
    <row r="356" spans="1:12" x14ac:dyDescent="0.25">
      <c r="A356" t="s">
        <v>24</v>
      </c>
      <c r="C356" t="s">
        <v>25</v>
      </c>
      <c r="D356">
        <v>212322</v>
      </c>
      <c r="E356" t="s">
        <v>125</v>
      </c>
      <c r="F356">
        <v>974000</v>
      </c>
      <c r="G356" t="s">
        <v>34</v>
      </c>
      <c r="H356">
        <v>0</v>
      </c>
      <c r="I356" t="s">
        <v>28</v>
      </c>
      <c r="J356">
        <v>2012</v>
      </c>
      <c r="K356" t="s">
        <v>29</v>
      </c>
      <c r="L356" t="s">
        <v>35</v>
      </c>
    </row>
    <row r="357" spans="1:12" x14ac:dyDescent="0.25">
      <c r="A357" t="s">
        <v>24</v>
      </c>
      <c r="C357" t="s">
        <v>25</v>
      </c>
      <c r="D357">
        <v>212322</v>
      </c>
      <c r="E357" t="s">
        <v>125</v>
      </c>
      <c r="F357">
        <v>21111015</v>
      </c>
      <c r="G357" t="s">
        <v>39</v>
      </c>
      <c r="H357">
        <v>370</v>
      </c>
      <c r="I357" t="s">
        <v>38</v>
      </c>
      <c r="J357">
        <v>2012</v>
      </c>
      <c r="K357" t="s">
        <v>40</v>
      </c>
      <c r="L357">
        <v>15396</v>
      </c>
    </row>
    <row r="358" spans="1:12" x14ac:dyDescent="0.25">
      <c r="A358" t="s">
        <v>24</v>
      </c>
      <c r="C358" t="s">
        <v>25</v>
      </c>
      <c r="D358">
        <v>212322</v>
      </c>
      <c r="E358" t="s">
        <v>125</v>
      </c>
      <c r="F358">
        <v>21211003</v>
      </c>
      <c r="G358" t="s">
        <v>43</v>
      </c>
      <c r="H358">
        <v>250</v>
      </c>
      <c r="I358" t="s">
        <v>44</v>
      </c>
      <c r="J358">
        <v>2012</v>
      </c>
      <c r="K358" t="s">
        <v>35</v>
      </c>
      <c r="L358" t="s">
        <v>35</v>
      </c>
    </row>
    <row r="359" spans="1:12" x14ac:dyDescent="0.25">
      <c r="A359" t="s">
        <v>24</v>
      </c>
      <c r="C359" t="s">
        <v>25</v>
      </c>
      <c r="D359">
        <v>212322</v>
      </c>
      <c r="E359" t="s">
        <v>125</v>
      </c>
      <c r="F359">
        <v>21231005</v>
      </c>
      <c r="G359" t="s">
        <v>114</v>
      </c>
      <c r="H359">
        <v>730</v>
      </c>
      <c r="I359" t="s">
        <v>69</v>
      </c>
      <c r="J359">
        <v>2012</v>
      </c>
      <c r="K359" t="s">
        <v>35</v>
      </c>
      <c r="L359" t="s">
        <v>35</v>
      </c>
    </row>
    <row r="360" spans="1:12" x14ac:dyDescent="0.25">
      <c r="A360" t="s">
        <v>24</v>
      </c>
      <c r="C360" t="s">
        <v>25</v>
      </c>
      <c r="D360">
        <v>212322</v>
      </c>
      <c r="E360" t="s">
        <v>125</v>
      </c>
      <c r="F360">
        <v>21232001</v>
      </c>
      <c r="G360" t="s">
        <v>116</v>
      </c>
      <c r="H360">
        <v>730</v>
      </c>
      <c r="I360" t="s">
        <v>69</v>
      </c>
      <c r="J360">
        <v>2012</v>
      </c>
      <c r="K360" t="s">
        <v>40</v>
      </c>
      <c r="L360">
        <v>20803</v>
      </c>
    </row>
    <row r="361" spans="1:12" x14ac:dyDescent="0.25">
      <c r="A361" t="s">
        <v>24</v>
      </c>
      <c r="C361" t="s">
        <v>25</v>
      </c>
      <c r="D361">
        <v>212322</v>
      </c>
      <c r="E361" t="s">
        <v>125</v>
      </c>
      <c r="F361">
        <v>32411015</v>
      </c>
      <c r="G361" t="s">
        <v>45</v>
      </c>
      <c r="H361">
        <v>580</v>
      </c>
      <c r="I361" t="s">
        <v>46</v>
      </c>
      <c r="J361">
        <v>2012</v>
      </c>
      <c r="K361" t="s">
        <v>40</v>
      </c>
      <c r="L361">
        <v>5437</v>
      </c>
    </row>
    <row r="362" spans="1:12" x14ac:dyDescent="0.25">
      <c r="A362" t="s">
        <v>24</v>
      </c>
      <c r="C362" t="s">
        <v>25</v>
      </c>
      <c r="D362">
        <v>212322</v>
      </c>
      <c r="E362" t="s">
        <v>125</v>
      </c>
      <c r="F362">
        <v>32411017</v>
      </c>
      <c r="G362" t="s">
        <v>47</v>
      </c>
      <c r="H362">
        <v>40</v>
      </c>
      <c r="I362" t="s">
        <v>48</v>
      </c>
      <c r="J362">
        <v>2012</v>
      </c>
      <c r="K362" t="s">
        <v>40</v>
      </c>
      <c r="L362">
        <v>23781</v>
      </c>
    </row>
    <row r="363" spans="1:12" x14ac:dyDescent="0.25">
      <c r="A363" t="s">
        <v>24</v>
      </c>
      <c r="C363" t="s">
        <v>25</v>
      </c>
      <c r="D363">
        <v>212322</v>
      </c>
      <c r="E363" t="s">
        <v>125</v>
      </c>
      <c r="F363">
        <v>32411019</v>
      </c>
      <c r="G363" t="s">
        <v>49</v>
      </c>
      <c r="H363">
        <v>40</v>
      </c>
      <c r="I363" t="s">
        <v>48</v>
      </c>
      <c r="J363">
        <v>2012</v>
      </c>
      <c r="K363" t="s">
        <v>40</v>
      </c>
      <c r="L363">
        <v>6759</v>
      </c>
    </row>
    <row r="364" spans="1:12" x14ac:dyDescent="0.25">
      <c r="A364" t="s">
        <v>24</v>
      </c>
      <c r="C364" t="s">
        <v>25</v>
      </c>
      <c r="D364">
        <v>212322</v>
      </c>
      <c r="E364" t="s">
        <v>125</v>
      </c>
      <c r="F364">
        <v>32592005</v>
      </c>
      <c r="G364" t="s">
        <v>76</v>
      </c>
      <c r="H364">
        <v>0</v>
      </c>
      <c r="I364" t="s">
        <v>28</v>
      </c>
      <c r="J364">
        <v>2012</v>
      </c>
      <c r="K364" t="s">
        <v>29</v>
      </c>
      <c r="L364">
        <v>4192</v>
      </c>
    </row>
    <row r="365" spans="1:12" x14ac:dyDescent="0.25">
      <c r="A365" t="s">
        <v>24</v>
      </c>
      <c r="C365" t="s">
        <v>25</v>
      </c>
      <c r="D365">
        <v>212322</v>
      </c>
      <c r="E365" t="s">
        <v>125</v>
      </c>
      <c r="F365">
        <v>32592015</v>
      </c>
      <c r="G365" t="s">
        <v>77</v>
      </c>
      <c r="H365">
        <v>0</v>
      </c>
      <c r="I365" t="s">
        <v>28</v>
      </c>
      <c r="J365">
        <v>2012</v>
      </c>
      <c r="K365" t="s">
        <v>29</v>
      </c>
      <c r="L365">
        <v>14162</v>
      </c>
    </row>
    <row r="366" spans="1:12" x14ac:dyDescent="0.25">
      <c r="A366" t="s">
        <v>24</v>
      </c>
      <c r="C366" t="s">
        <v>25</v>
      </c>
      <c r="D366">
        <v>212322</v>
      </c>
      <c r="E366" t="s">
        <v>125</v>
      </c>
      <c r="F366">
        <v>32600007</v>
      </c>
      <c r="G366" t="s">
        <v>117</v>
      </c>
      <c r="H366">
        <v>0</v>
      </c>
      <c r="I366" t="s">
        <v>28</v>
      </c>
      <c r="J366">
        <v>2012</v>
      </c>
      <c r="K366" t="s">
        <v>29</v>
      </c>
      <c r="L366">
        <v>2918</v>
      </c>
    </row>
    <row r="367" spans="1:12" x14ac:dyDescent="0.25">
      <c r="A367" t="s">
        <v>24</v>
      </c>
      <c r="C367" t="s">
        <v>25</v>
      </c>
      <c r="D367">
        <v>212322</v>
      </c>
      <c r="E367" t="s">
        <v>125</v>
      </c>
      <c r="F367">
        <v>33100052</v>
      </c>
      <c r="G367" t="s">
        <v>54</v>
      </c>
      <c r="H367">
        <v>0</v>
      </c>
      <c r="I367" t="s">
        <v>28</v>
      </c>
      <c r="J367">
        <v>2012</v>
      </c>
      <c r="K367" t="s">
        <v>29</v>
      </c>
      <c r="L367">
        <v>5427</v>
      </c>
    </row>
    <row r="368" spans="1:12" x14ac:dyDescent="0.25">
      <c r="A368" t="s">
        <v>24</v>
      </c>
      <c r="C368" t="s">
        <v>25</v>
      </c>
      <c r="D368">
        <v>212322</v>
      </c>
      <c r="E368" t="s">
        <v>125</v>
      </c>
      <c r="F368">
        <v>33300007</v>
      </c>
      <c r="G368" t="s">
        <v>56</v>
      </c>
      <c r="H368">
        <v>0</v>
      </c>
      <c r="I368" t="s">
        <v>28</v>
      </c>
      <c r="J368">
        <v>2012</v>
      </c>
      <c r="K368" t="s">
        <v>29</v>
      </c>
      <c r="L368">
        <v>39474</v>
      </c>
    </row>
    <row r="369" spans="1:12" x14ac:dyDescent="0.25">
      <c r="A369" t="s">
        <v>24</v>
      </c>
      <c r="C369" t="s">
        <v>25</v>
      </c>
      <c r="D369">
        <v>212322</v>
      </c>
      <c r="E369" t="s">
        <v>125</v>
      </c>
      <c r="F369">
        <v>33300009</v>
      </c>
      <c r="G369" t="s">
        <v>57</v>
      </c>
      <c r="H369">
        <v>0</v>
      </c>
      <c r="I369" t="s">
        <v>28</v>
      </c>
      <c r="J369">
        <v>2012</v>
      </c>
      <c r="K369" t="s">
        <v>29</v>
      </c>
      <c r="L369">
        <v>46856</v>
      </c>
    </row>
    <row r="370" spans="1:12" x14ac:dyDescent="0.25">
      <c r="A370" t="s">
        <v>24</v>
      </c>
      <c r="C370" t="s">
        <v>25</v>
      </c>
      <c r="D370">
        <v>212324</v>
      </c>
      <c r="E370" t="s">
        <v>126</v>
      </c>
      <c r="F370">
        <v>1</v>
      </c>
      <c r="G370" t="s">
        <v>27</v>
      </c>
      <c r="H370">
        <v>0</v>
      </c>
      <c r="I370" t="s">
        <v>28</v>
      </c>
      <c r="J370">
        <v>2012</v>
      </c>
      <c r="K370" t="s">
        <v>29</v>
      </c>
      <c r="L370">
        <v>198304</v>
      </c>
    </row>
    <row r="371" spans="1:12" x14ac:dyDescent="0.25">
      <c r="A371" t="s">
        <v>24</v>
      </c>
      <c r="C371" t="s">
        <v>25</v>
      </c>
      <c r="D371">
        <v>212324</v>
      </c>
      <c r="E371" t="s">
        <v>126</v>
      </c>
      <c r="F371">
        <v>2</v>
      </c>
      <c r="G371" t="s">
        <v>30</v>
      </c>
      <c r="H371">
        <v>0</v>
      </c>
      <c r="I371" t="s">
        <v>28</v>
      </c>
      <c r="J371">
        <v>2012</v>
      </c>
      <c r="K371" t="s">
        <v>29</v>
      </c>
      <c r="L371">
        <v>78130</v>
      </c>
    </row>
    <row r="372" spans="1:12" x14ac:dyDescent="0.25">
      <c r="A372" t="s">
        <v>24</v>
      </c>
      <c r="C372" t="s">
        <v>25</v>
      </c>
      <c r="D372">
        <v>212324</v>
      </c>
      <c r="E372" t="s">
        <v>126</v>
      </c>
      <c r="F372">
        <v>960018</v>
      </c>
      <c r="G372" t="s">
        <v>31</v>
      </c>
      <c r="H372">
        <v>0</v>
      </c>
      <c r="I372" t="s">
        <v>28</v>
      </c>
      <c r="J372">
        <v>2012</v>
      </c>
      <c r="K372" t="s">
        <v>29</v>
      </c>
      <c r="L372" t="s">
        <v>35</v>
      </c>
    </row>
    <row r="373" spans="1:12" x14ac:dyDescent="0.25">
      <c r="A373" t="s">
        <v>24</v>
      </c>
      <c r="C373" t="s">
        <v>25</v>
      </c>
      <c r="D373">
        <v>212324</v>
      </c>
      <c r="E373" t="s">
        <v>126</v>
      </c>
      <c r="F373">
        <v>970098</v>
      </c>
      <c r="G373" t="s">
        <v>32</v>
      </c>
      <c r="H373">
        <v>0</v>
      </c>
      <c r="I373" t="s">
        <v>28</v>
      </c>
      <c r="J373">
        <v>2012</v>
      </c>
      <c r="K373" t="s">
        <v>29</v>
      </c>
      <c r="L373">
        <v>27556</v>
      </c>
    </row>
    <row r="374" spans="1:12" x14ac:dyDescent="0.25">
      <c r="A374" t="s">
        <v>24</v>
      </c>
      <c r="C374" t="s">
        <v>25</v>
      </c>
      <c r="D374">
        <v>212324</v>
      </c>
      <c r="E374" t="s">
        <v>126</v>
      </c>
      <c r="F374">
        <v>973000</v>
      </c>
      <c r="G374" t="s">
        <v>33</v>
      </c>
      <c r="H374">
        <v>0</v>
      </c>
      <c r="I374" t="s">
        <v>28</v>
      </c>
      <c r="J374">
        <v>2012</v>
      </c>
      <c r="K374" t="s">
        <v>29</v>
      </c>
      <c r="L374" t="s">
        <v>35</v>
      </c>
    </row>
    <row r="375" spans="1:12" x14ac:dyDescent="0.25">
      <c r="A375" t="s">
        <v>24</v>
      </c>
      <c r="C375" t="s">
        <v>25</v>
      </c>
      <c r="D375">
        <v>212324</v>
      </c>
      <c r="E375" t="s">
        <v>126</v>
      </c>
      <c r="F375">
        <v>21111015</v>
      </c>
      <c r="G375" t="s">
        <v>39</v>
      </c>
      <c r="H375">
        <v>370</v>
      </c>
      <c r="I375" t="s">
        <v>38</v>
      </c>
      <c r="J375">
        <v>2012</v>
      </c>
      <c r="K375" t="s">
        <v>40</v>
      </c>
      <c r="L375">
        <v>58011</v>
      </c>
    </row>
    <row r="376" spans="1:12" x14ac:dyDescent="0.25">
      <c r="A376" t="s">
        <v>24</v>
      </c>
      <c r="C376" t="s">
        <v>25</v>
      </c>
      <c r="D376">
        <v>212324</v>
      </c>
      <c r="E376" t="s">
        <v>126</v>
      </c>
      <c r="F376">
        <v>21211003</v>
      </c>
      <c r="G376" t="s">
        <v>43</v>
      </c>
      <c r="H376">
        <v>250</v>
      </c>
      <c r="I376" t="s">
        <v>44</v>
      </c>
      <c r="J376">
        <v>2012</v>
      </c>
      <c r="K376" t="s">
        <v>35</v>
      </c>
      <c r="L376" t="s">
        <v>35</v>
      </c>
    </row>
    <row r="377" spans="1:12" x14ac:dyDescent="0.25">
      <c r="A377" t="s">
        <v>24</v>
      </c>
      <c r="C377" t="s">
        <v>25</v>
      </c>
      <c r="D377">
        <v>212324</v>
      </c>
      <c r="E377" t="s">
        <v>126</v>
      </c>
      <c r="F377">
        <v>21232013</v>
      </c>
      <c r="G377" t="s">
        <v>127</v>
      </c>
      <c r="H377">
        <v>260</v>
      </c>
      <c r="I377" t="s">
        <v>128</v>
      </c>
      <c r="J377">
        <v>2012</v>
      </c>
      <c r="K377" t="s">
        <v>35</v>
      </c>
      <c r="L377" t="s">
        <v>35</v>
      </c>
    </row>
    <row r="378" spans="1:12" x14ac:dyDescent="0.25">
      <c r="A378" t="s">
        <v>24</v>
      </c>
      <c r="C378" t="s">
        <v>25</v>
      </c>
      <c r="D378">
        <v>212324</v>
      </c>
      <c r="E378" t="s">
        <v>126</v>
      </c>
      <c r="F378">
        <v>21232015</v>
      </c>
      <c r="G378" t="s">
        <v>129</v>
      </c>
      <c r="H378">
        <v>250</v>
      </c>
      <c r="I378" t="s">
        <v>44</v>
      </c>
      <c r="J378">
        <v>2012</v>
      </c>
      <c r="K378">
        <v>6169</v>
      </c>
      <c r="L378" t="s">
        <v>29</v>
      </c>
    </row>
    <row r="379" spans="1:12" x14ac:dyDescent="0.25">
      <c r="A379" t="s">
        <v>24</v>
      </c>
      <c r="C379" t="s">
        <v>25</v>
      </c>
      <c r="D379">
        <v>212324</v>
      </c>
      <c r="E379" t="s">
        <v>126</v>
      </c>
      <c r="F379">
        <v>32411015</v>
      </c>
      <c r="G379" t="s">
        <v>45</v>
      </c>
      <c r="H379">
        <v>580</v>
      </c>
      <c r="I379" t="s">
        <v>46</v>
      </c>
      <c r="J379">
        <v>2012</v>
      </c>
      <c r="K379" t="s">
        <v>40</v>
      </c>
      <c r="L379">
        <v>6177</v>
      </c>
    </row>
    <row r="380" spans="1:12" x14ac:dyDescent="0.25">
      <c r="A380" t="s">
        <v>24</v>
      </c>
      <c r="C380" t="s">
        <v>25</v>
      </c>
      <c r="D380">
        <v>212324</v>
      </c>
      <c r="E380" t="s">
        <v>126</v>
      </c>
      <c r="F380">
        <v>32411017</v>
      </c>
      <c r="G380" t="s">
        <v>47</v>
      </c>
      <c r="H380">
        <v>40</v>
      </c>
      <c r="I380" t="s">
        <v>48</v>
      </c>
      <c r="J380">
        <v>2012</v>
      </c>
      <c r="K380" t="s">
        <v>35</v>
      </c>
      <c r="L380" t="s">
        <v>35</v>
      </c>
    </row>
    <row r="381" spans="1:12" x14ac:dyDescent="0.25">
      <c r="A381" t="s">
        <v>24</v>
      </c>
      <c r="C381" t="s">
        <v>25</v>
      </c>
      <c r="D381">
        <v>212324</v>
      </c>
      <c r="E381" t="s">
        <v>126</v>
      </c>
      <c r="F381">
        <v>32411019</v>
      </c>
      <c r="G381" t="s">
        <v>49</v>
      </c>
      <c r="H381">
        <v>40</v>
      </c>
      <c r="I381" t="s">
        <v>48</v>
      </c>
      <c r="J381">
        <v>2012</v>
      </c>
      <c r="K381" t="s">
        <v>35</v>
      </c>
      <c r="L381" t="s">
        <v>35</v>
      </c>
    </row>
    <row r="382" spans="1:12" x14ac:dyDescent="0.25">
      <c r="A382" t="s">
        <v>24</v>
      </c>
      <c r="C382" t="s">
        <v>25</v>
      </c>
      <c r="D382">
        <v>212324</v>
      </c>
      <c r="E382" t="s">
        <v>126</v>
      </c>
      <c r="F382">
        <v>32500074</v>
      </c>
      <c r="G382" t="s">
        <v>51</v>
      </c>
      <c r="H382">
        <v>0</v>
      </c>
      <c r="I382" t="s">
        <v>28</v>
      </c>
      <c r="J382">
        <v>2012</v>
      </c>
      <c r="K382" t="s">
        <v>29</v>
      </c>
      <c r="L382">
        <v>54684</v>
      </c>
    </row>
    <row r="383" spans="1:12" x14ac:dyDescent="0.25">
      <c r="A383" t="s">
        <v>24</v>
      </c>
      <c r="C383" t="s">
        <v>25</v>
      </c>
      <c r="D383">
        <v>212324</v>
      </c>
      <c r="E383" t="s">
        <v>126</v>
      </c>
      <c r="F383">
        <v>33300007</v>
      </c>
      <c r="G383" t="s">
        <v>56</v>
      </c>
      <c r="H383">
        <v>0</v>
      </c>
      <c r="I383" t="s">
        <v>28</v>
      </c>
      <c r="J383">
        <v>2012</v>
      </c>
      <c r="K383" t="s">
        <v>29</v>
      </c>
      <c r="L383">
        <v>19040</v>
      </c>
    </row>
    <row r="384" spans="1:12" x14ac:dyDescent="0.25">
      <c r="A384" t="s">
        <v>24</v>
      </c>
      <c r="C384" t="s">
        <v>25</v>
      </c>
      <c r="D384">
        <v>212324</v>
      </c>
      <c r="E384" t="s">
        <v>126</v>
      </c>
      <c r="F384">
        <v>33300009</v>
      </c>
      <c r="G384" t="s">
        <v>57</v>
      </c>
      <c r="H384">
        <v>0</v>
      </c>
      <c r="I384" t="s">
        <v>28</v>
      </c>
      <c r="J384">
        <v>2012</v>
      </c>
      <c r="K384" t="s">
        <v>29</v>
      </c>
      <c r="L384">
        <v>20597</v>
      </c>
    </row>
    <row r="385" spans="1:14" x14ac:dyDescent="0.25">
      <c r="A385" t="s">
        <v>24</v>
      </c>
      <c r="C385" t="s">
        <v>25</v>
      </c>
      <c r="D385">
        <v>212325</v>
      </c>
      <c r="E385" t="s">
        <v>130</v>
      </c>
      <c r="F385">
        <v>1</v>
      </c>
      <c r="G385" t="s">
        <v>27</v>
      </c>
      <c r="H385">
        <v>0</v>
      </c>
      <c r="I385" t="s">
        <v>28</v>
      </c>
      <c r="J385">
        <v>2012</v>
      </c>
      <c r="K385" t="s">
        <v>29</v>
      </c>
      <c r="L385">
        <v>176018</v>
      </c>
    </row>
    <row r="386" spans="1:14" x14ac:dyDescent="0.25">
      <c r="A386" t="s">
        <v>24</v>
      </c>
      <c r="C386" t="s">
        <v>25</v>
      </c>
      <c r="D386">
        <v>212325</v>
      </c>
      <c r="E386" t="s">
        <v>130</v>
      </c>
      <c r="F386">
        <v>2</v>
      </c>
      <c r="G386" t="s">
        <v>30</v>
      </c>
      <c r="H386">
        <v>0</v>
      </c>
      <c r="I386" t="s">
        <v>28</v>
      </c>
      <c r="J386">
        <v>2012</v>
      </c>
      <c r="K386" t="s">
        <v>29</v>
      </c>
      <c r="L386">
        <v>55778</v>
      </c>
    </row>
    <row r="387" spans="1:14" x14ac:dyDescent="0.25">
      <c r="A387" t="s">
        <v>24</v>
      </c>
      <c r="C387" t="s">
        <v>25</v>
      </c>
      <c r="D387">
        <v>212325</v>
      </c>
      <c r="E387" t="s">
        <v>130</v>
      </c>
      <c r="F387">
        <v>960018</v>
      </c>
      <c r="G387" t="s">
        <v>31</v>
      </c>
      <c r="H387">
        <v>0</v>
      </c>
      <c r="I387" t="s">
        <v>28</v>
      </c>
      <c r="J387">
        <v>2012</v>
      </c>
      <c r="K387" t="s">
        <v>29</v>
      </c>
      <c r="L387">
        <v>272</v>
      </c>
    </row>
    <row r="388" spans="1:14" x14ac:dyDescent="0.25">
      <c r="A388" t="s">
        <v>24</v>
      </c>
      <c r="C388" t="s">
        <v>25</v>
      </c>
      <c r="D388">
        <v>212325</v>
      </c>
      <c r="E388" t="s">
        <v>130</v>
      </c>
      <c r="F388">
        <v>970098</v>
      </c>
      <c r="G388" t="s">
        <v>32</v>
      </c>
      <c r="H388">
        <v>0</v>
      </c>
      <c r="I388" t="s">
        <v>28</v>
      </c>
      <c r="J388">
        <v>2012</v>
      </c>
      <c r="K388" t="s">
        <v>29</v>
      </c>
      <c r="L388">
        <v>8301</v>
      </c>
    </row>
    <row r="389" spans="1:14" x14ac:dyDescent="0.25">
      <c r="A389" t="s">
        <v>24</v>
      </c>
      <c r="C389" t="s">
        <v>25</v>
      </c>
      <c r="D389">
        <v>212325</v>
      </c>
      <c r="E389" t="s">
        <v>130</v>
      </c>
      <c r="F389">
        <v>973000</v>
      </c>
      <c r="G389" t="s">
        <v>33</v>
      </c>
      <c r="H389">
        <v>0</v>
      </c>
      <c r="I389" t="s">
        <v>28</v>
      </c>
      <c r="J389">
        <v>2012</v>
      </c>
      <c r="K389" t="s">
        <v>29</v>
      </c>
      <c r="L389">
        <v>17724</v>
      </c>
    </row>
    <row r="390" spans="1:14" x14ac:dyDescent="0.25">
      <c r="A390" t="s">
        <v>24</v>
      </c>
      <c r="C390" t="s">
        <v>25</v>
      </c>
      <c r="D390">
        <v>212325</v>
      </c>
      <c r="E390" t="s">
        <v>130</v>
      </c>
      <c r="F390">
        <v>974000</v>
      </c>
      <c r="G390" t="s">
        <v>34</v>
      </c>
      <c r="H390">
        <v>0</v>
      </c>
      <c r="I390" t="s">
        <v>28</v>
      </c>
      <c r="J390">
        <v>2012</v>
      </c>
      <c r="K390" t="s">
        <v>29</v>
      </c>
      <c r="L390">
        <v>3546</v>
      </c>
      <c r="N390">
        <f>L390/L386</f>
        <v>6.3573451898598018E-2</v>
      </c>
    </row>
    <row r="391" spans="1:14" x14ac:dyDescent="0.25">
      <c r="A391" t="s">
        <v>24</v>
      </c>
      <c r="C391" t="s">
        <v>25</v>
      </c>
      <c r="D391">
        <v>212325</v>
      </c>
      <c r="E391" t="s">
        <v>130</v>
      </c>
      <c r="F391">
        <v>21111015</v>
      </c>
      <c r="G391" t="s">
        <v>39</v>
      </c>
      <c r="H391">
        <v>370</v>
      </c>
      <c r="I391" t="s">
        <v>38</v>
      </c>
      <c r="J391">
        <v>2012</v>
      </c>
      <c r="K391" t="s">
        <v>40</v>
      </c>
      <c r="L391">
        <v>21770</v>
      </c>
    </row>
    <row r="392" spans="1:14" x14ac:dyDescent="0.25">
      <c r="A392" t="s">
        <v>24</v>
      </c>
      <c r="C392" t="s">
        <v>25</v>
      </c>
      <c r="D392">
        <v>212325</v>
      </c>
      <c r="E392" t="s">
        <v>130</v>
      </c>
      <c r="F392">
        <v>21211003</v>
      </c>
      <c r="G392" t="s">
        <v>43</v>
      </c>
      <c r="H392">
        <v>250</v>
      </c>
      <c r="I392" t="s">
        <v>44</v>
      </c>
      <c r="J392">
        <v>2012</v>
      </c>
      <c r="K392" t="s">
        <v>40</v>
      </c>
      <c r="L392">
        <v>5692</v>
      </c>
    </row>
    <row r="393" spans="1:14" x14ac:dyDescent="0.25">
      <c r="A393" t="s">
        <v>24</v>
      </c>
      <c r="C393" t="s">
        <v>25</v>
      </c>
      <c r="D393">
        <v>212325</v>
      </c>
      <c r="E393" t="s">
        <v>130</v>
      </c>
      <c r="F393">
        <v>21232013</v>
      </c>
      <c r="G393" t="s">
        <v>127</v>
      </c>
      <c r="H393">
        <v>260</v>
      </c>
      <c r="I393" t="s">
        <v>128</v>
      </c>
      <c r="J393">
        <v>2012</v>
      </c>
      <c r="K393" t="s">
        <v>40</v>
      </c>
      <c r="L393">
        <v>48588</v>
      </c>
    </row>
    <row r="394" spans="1:14" x14ac:dyDescent="0.25">
      <c r="A394" t="s">
        <v>24</v>
      </c>
      <c r="C394" t="s">
        <v>25</v>
      </c>
      <c r="D394">
        <v>212325</v>
      </c>
      <c r="E394" t="s">
        <v>130</v>
      </c>
      <c r="F394">
        <v>21232015</v>
      </c>
      <c r="G394" t="s">
        <v>129</v>
      </c>
      <c r="H394">
        <v>250</v>
      </c>
      <c r="I394" t="s">
        <v>44</v>
      </c>
      <c r="J394">
        <v>2012</v>
      </c>
      <c r="K394">
        <v>11080</v>
      </c>
      <c r="L394" t="s">
        <v>29</v>
      </c>
    </row>
    <row r="395" spans="1:14" x14ac:dyDescent="0.25">
      <c r="A395" t="s">
        <v>24</v>
      </c>
      <c r="C395" t="s">
        <v>25</v>
      </c>
      <c r="D395">
        <v>212325</v>
      </c>
      <c r="E395" t="s">
        <v>130</v>
      </c>
      <c r="F395">
        <v>32411015</v>
      </c>
      <c r="G395" t="s">
        <v>45</v>
      </c>
      <c r="H395">
        <v>580</v>
      </c>
      <c r="I395" t="s">
        <v>46</v>
      </c>
      <c r="J395">
        <v>2012</v>
      </c>
      <c r="K395" t="s">
        <v>40</v>
      </c>
      <c r="L395">
        <v>1811</v>
      </c>
    </row>
    <row r="396" spans="1:14" x14ac:dyDescent="0.25">
      <c r="A396" t="s">
        <v>24</v>
      </c>
      <c r="C396" t="s">
        <v>25</v>
      </c>
      <c r="D396">
        <v>212325</v>
      </c>
      <c r="E396" t="s">
        <v>130</v>
      </c>
      <c r="F396">
        <v>32411017</v>
      </c>
      <c r="G396" t="s">
        <v>47</v>
      </c>
      <c r="H396">
        <v>40</v>
      </c>
      <c r="I396" t="s">
        <v>48</v>
      </c>
      <c r="J396">
        <v>2012</v>
      </c>
      <c r="K396" t="s">
        <v>40</v>
      </c>
      <c r="L396">
        <v>9111</v>
      </c>
    </row>
    <row r="397" spans="1:14" x14ac:dyDescent="0.25">
      <c r="A397" t="s">
        <v>24</v>
      </c>
      <c r="C397" t="s">
        <v>25</v>
      </c>
      <c r="D397">
        <v>212325</v>
      </c>
      <c r="E397" t="s">
        <v>130</v>
      </c>
      <c r="F397">
        <v>32411019</v>
      </c>
      <c r="G397" t="s">
        <v>49</v>
      </c>
      <c r="H397">
        <v>40</v>
      </c>
      <c r="I397" t="s">
        <v>48</v>
      </c>
      <c r="J397">
        <v>2012</v>
      </c>
      <c r="K397" t="s">
        <v>40</v>
      </c>
      <c r="L397">
        <v>13576</v>
      </c>
    </row>
    <row r="398" spans="1:14" x14ac:dyDescent="0.25">
      <c r="A398" t="s">
        <v>24</v>
      </c>
      <c r="C398" t="s">
        <v>25</v>
      </c>
      <c r="D398">
        <v>212325</v>
      </c>
      <c r="E398" t="s">
        <v>130</v>
      </c>
      <c r="F398">
        <v>32500074</v>
      </c>
      <c r="G398" t="s">
        <v>51</v>
      </c>
      <c r="H398">
        <v>0</v>
      </c>
      <c r="I398" t="s">
        <v>28</v>
      </c>
      <c r="J398">
        <v>2012</v>
      </c>
      <c r="K398" t="s">
        <v>29</v>
      </c>
      <c r="L398">
        <v>31094</v>
      </c>
    </row>
    <row r="399" spans="1:14" x14ac:dyDescent="0.25">
      <c r="A399" t="s">
        <v>24</v>
      </c>
      <c r="C399" t="s">
        <v>25</v>
      </c>
      <c r="D399">
        <v>212325</v>
      </c>
      <c r="E399" t="s">
        <v>130</v>
      </c>
      <c r="F399">
        <v>33300007</v>
      </c>
      <c r="G399" t="s">
        <v>56</v>
      </c>
      <c r="H399">
        <v>0</v>
      </c>
      <c r="I399" t="s">
        <v>28</v>
      </c>
      <c r="J399">
        <v>2012</v>
      </c>
      <c r="K399" t="s">
        <v>29</v>
      </c>
      <c r="L399">
        <v>30042</v>
      </c>
    </row>
    <row r="400" spans="1:14" x14ac:dyDescent="0.25">
      <c r="A400" t="s">
        <v>24</v>
      </c>
      <c r="C400" t="s">
        <v>25</v>
      </c>
      <c r="D400">
        <v>212325</v>
      </c>
      <c r="E400" t="s">
        <v>130</v>
      </c>
      <c r="F400">
        <v>33300009</v>
      </c>
      <c r="G400" t="s">
        <v>57</v>
      </c>
      <c r="H400">
        <v>0</v>
      </c>
      <c r="I400" t="s">
        <v>28</v>
      </c>
      <c r="J400">
        <v>2012</v>
      </c>
      <c r="K400" t="s">
        <v>29</v>
      </c>
      <c r="L400">
        <v>40269</v>
      </c>
    </row>
    <row r="401" spans="1:13" x14ac:dyDescent="0.25">
      <c r="A401" t="s">
        <v>24</v>
      </c>
      <c r="C401" t="s">
        <v>25</v>
      </c>
      <c r="D401">
        <v>212391</v>
      </c>
      <c r="E401" t="s">
        <v>131</v>
      </c>
      <c r="F401">
        <v>1</v>
      </c>
      <c r="G401" t="s">
        <v>27</v>
      </c>
      <c r="H401">
        <v>0</v>
      </c>
      <c r="I401" t="s">
        <v>28</v>
      </c>
      <c r="J401">
        <v>2012</v>
      </c>
      <c r="K401" t="s">
        <v>29</v>
      </c>
      <c r="L401">
        <v>515675</v>
      </c>
    </row>
    <row r="402" spans="1:13" x14ac:dyDescent="0.25">
      <c r="A402" t="s">
        <v>24</v>
      </c>
      <c r="C402" t="s">
        <v>25</v>
      </c>
      <c r="D402">
        <v>212391</v>
      </c>
      <c r="E402" t="s">
        <v>131</v>
      </c>
      <c r="F402">
        <v>2</v>
      </c>
      <c r="G402" t="s">
        <v>30</v>
      </c>
      <c r="H402">
        <v>0</v>
      </c>
      <c r="I402" t="s">
        <v>28</v>
      </c>
      <c r="J402">
        <v>2012</v>
      </c>
      <c r="K402" t="s">
        <v>29</v>
      </c>
      <c r="L402">
        <v>224861</v>
      </c>
      <c r="M402">
        <f>SUM(L405,L406,L410,L411)/L402</f>
        <v>0.72394056772850779</v>
      </c>
    </row>
    <row r="403" spans="1:13" x14ac:dyDescent="0.25">
      <c r="A403" t="s">
        <v>24</v>
      </c>
      <c r="C403" t="s">
        <v>25</v>
      </c>
      <c r="D403">
        <v>212391</v>
      </c>
      <c r="E403" t="s">
        <v>131</v>
      </c>
      <c r="F403">
        <v>970098</v>
      </c>
      <c r="G403" t="s">
        <v>32</v>
      </c>
      <c r="H403">
        <v>0</v>
      </c>
      <c r="I403" t="s">
        <v>28</v>
      </c>
      <c r="J403">
        <v>2012</v>
      </c>
      <c r="K403" t="s">
        <v>29</v>
      </c>
      <c r="L403">
        <v>22856</v>
      </c>
    </row>
    <row r="404" spans="1:13" x14ac:dyDescent="0.25">
      <c r="A404" t="s">
        <v>24</v>
      </c>
      <c r="C404" t="s">
        <v>25</v>
      </c>
      <c r="D404">
        <v>212391</v>
      </c>
      <c r="E404" t="s">
        <v>131</v>
      </c>
      <c r="F404">
        <v>973000</v>
      </c>
      <c r="G404" t="s">
        <v>33</v>
      </c>
      <c r="H404">
        <v>0</v>
      </c>
      <c r="I404" t="s">
        <v>28</v>
      </c>
      <c r="J404">
        <v>2012</v>
      </c>
      <c r="K404" t="s">
        <v>29</v>
      </c>
      <c r="L404" t="s">
        <v>35</v>
      </c>
    </row>
    <row r="405" spans="1:13" x14ac:dyDescent="0.25">
      <c r="A405" t="s">
        <v>24</v>
      </c>
      <c r="C405" t="s">
        <v>25</v>
      </c>
      <c r="D405">
        <v>212391</v>
      </c>
      <c r="E405" t="s">
        <v>131</v>
      </c>
      <c r="F405">
        <v>974000</v>
      </c>
      <c r="G405" t="s">
        <v>34</v>
      </c>
      <c r="H405">
        <v>0</v>
      </c>
      <c r="I405" t="s">
        <v>28</v>
      </c>
      <c r="J405">
        <v>2012</v>
      </c>
      <c r="K405" t="s">
        <v>29</v>
      </c>
      <c r="L405">
        <v>580</v>
      </c>
    </row>
    <row r="406" spans="1:13" x14ac:dyDescent="0.25">
      <c r="A406" t="s">
        <v>24</v>
      </c>
      <c r="C406" t="s">
        <v>25</v>
      </c>
      <c r="D406">
        <v>212391</v>
      </c>
      <c r="E406" t="s">
        <v>131</v>
      </c>
      <c r="F406">
        <v>21111015</v>
      </c>
      <c r="G406" t="s">
        <v>39</v>
      </c>
      <c r="H406">
        <v>370</v>
      </c>
      <c r="I406" t="s">
        <v>38</v>
      </c>
      <c r="J406">
        <v>2012</v>
      </c>
      <c r="K406" t="s">
        <v>40</v>
      </c>
      <c r="L406">
        <v>150020</v>
      </c>
    </row>
    <row r="407" spans="1:13" x14ac:dyDescent="0.25">
      <c r="A407" t="s">
        <v>24</v>
      </c>
      <c r="C407" t="s">
        <v>25</v>
      </c>
      <c r="D407">
        <v>212391</v>
      </c>
      <c r="E407" t="s">
        <v>131</v>
      </c>
      <c r="F407">
        <v>21211003</v>
      </c>
      <c r="G407" t="s">
        <v>43</v>
      </c>
      <c r="H407">
        <v>250</v>
      </c>
      <c r="I407" t="s">
        <v>44</v>
      </c>
      <c r="J407">
        <v>2012</v>
      </c>
      <c r="K407" t="s">
        <v>35</v>
      </c>
      <c r="L407" t="s">
        <v>35</v>
      </c>
      <c r="M407">
        <f>(1-M402)*L402</f>
        <v>62075.000000000007</v>
      </c>
    </row>
    <row r="408" spans="1:13" x14ac:dyDescent="0.25">
      <c r="A408" t="s">
        <v>24</v>
      </c>
      <c r="C408" t="s">
        <v>25</v>
      </c>
      <c r="D408">
        <v>212391</v>
      </c>
      <c r="E408" t="s">
        <v>131</v>
      </c>
      <c r="F408">
        <v>21239003</v>
      </c>
      <c r="G408" t="s">
        <v>132</v>
      </c>
      <c r="H408">
        <v>910</v>
      </c>
      <c r="I408" t="s">
        <v>108</v>
      </c>
      <c r="J408">
        <v>2012</v>
      </c>
      <c r="K408" t="s">
        <v>40</v>
      </c>
      <c r="L408">
        <v>72661</v>
      </c>
    </row>
    <row r="409" spans="1:13" x14ac:dyDescent="0.25">
      <c r="A409" t="s">
        <v>24</v>
      </c>
      <c r="C409" t="s">
        <v>25</v>
      </c>
      <c r="D409">
        <v>212391</v>
      </c>
      <c r="E409" t="s">
        <v>131</v>
      </c>
      <c r="F409">
        <v>21239005</v>
      </c>
      <c r="G409" t="s">
        <v>133</v>
      </c>
      <c r="H409">
        <v>910</v>
      </c>
      <c r="I409" t="s">
        <v>108</v>
      </c>
      <c r="J409">
        <v>2012</v>
      </c>
      <c r="K409">
        <v>14</v>
      </c>
      <c r="L409" t="s">
        <v>29</v>
      </c>
    </row>
    <row r="410" spans="1:13" x14ac:dyDescent="0.25">
      <c r="A410" t="s">
        <v>24</v>
      </c>
      <c r="C410" t="s">
        <v>25</v>
      </c>
      <c r="D410">
        <v>212391</v>
      </c>
      <c r="E410" t="s">
        <v>131</v>
      </c>
      <c r="F410">
        <v>32411015</v>
      </c>
      <c r="G410" t="s">
        <v>45</v>
      </c>
      <c r="H410">
        <v>580</v>
      </c>
      <c r="I410" t="s">
        <v>46</v>
      </c>
      <c r="J410">
        <v>2012</v>
      </c>
      <c r="K410" t="s">
        <v>40</v>
      </c>
      <c r="L410">
        <v>2955</v>
      </c>
    </row>
    <row r="411" spans="1:13" x14ac:dyDescent="0.25">
      <c r="A411" t="s">
        <v>24</v>
      </c>
      <c r="C411" t="s">
        <v>25</v>
      </c>
      <c r="D411">
        <v>212391</v>
      </c>
      <c r="E411" t="s">
        <v>131</v>
      </c>
      <c r="F411">
        <v>32411017</v>
      </c>
      <c r="G411" t="s">
        <v>47</v>
      </c>
      <c r="H411">
        <v>40</v>
      </c>
      <c r="I411" t="s">
        <v>48</v>
      </c>
      <c r="J411">
        <v>2012</v>
      </c>
      <c r="K411" t="s">
        <v>134</v>
      </c>
      <c r="L411">
        <v>9231</v>
      </c>
    </row>
    <row r="412" spans="1:13" x14ac:dyDescent="0.25">
      <c r="A412" t="s">
        <v>24</v>
      </c>
      <c r="C412" t="s">
        <v>25</v>
      </c>
      <c r="D412">
        <v>212391</v>
      </c>
      <c r="E412" t="s">
        <v>131</v>
      </c>
      <c r="F412">
        <v>32411019</v>
      </c>
      <c r="G412" t="s">
        <v>49</v>
      </c>
      <c r="H412">
        <v>40</v>
      </c>
      <c r="I412" t="s">
        <v>48</v>
      </c>
      <c r="J412">
        <v>2012</v>
      </c>
      <c r="K412" t="s">
        <v>35</v>
      </c>
      <c r="L412" t="s">
        <v>35</v>
      </c>
    </row>
    <row r="413" spans="1:13" x14ac:dyDescent="0.25">
      <c r="A413" t="s">
        <v>24</v>
      </c>
      <c r="C413" t="s">
        <v>25</v>
      </c>
      <c r="D413">
        <v>212391</v>
      </c>
      <c r="E413" t="s">
        <v>131</v>
      </c>
      <c r="F413">
        <v>32500074</v>
      </c>
      <c r="G413" t="s">
        <v>51</v>
      </c>
      <c r="H413">
        <v>0</v>
      </c>
      <c r="I413" t="s">
        <v>28</v>
      </c>
      <c r="J413">
        <v>2012</v>
      </c>
      <c r="K413" t="s">
        <v>29</v>
      </c>
      <c r="L413">
        <v>159100</v>
      </c>
    </row>
    <row r="414" spans="1:13" x14ac:dyDescent="0.25">
      <c r="A414" t="s">
        <v>24</v>
      </c>
      <c r="C414" t="s">
        <v>25</v>
      </c>
      <c r="D414">
        <v>212391</v>
      </c>
      <c r="E414" t="s">
        <v>131</v>
      </c>
      <c r="F414">
        <v>33100052</v>
      </c>
      <c r="G414" t="s">
        <v>54</v>
      </c>
      <c r="H414">
        <v>0</v>
      </c>
      <c r="I414" t="s">
        <v>28</v>
      </c>
      <c r="J414">
        <v>2012</v>
      </c>
      <c r="K414" t="s">
        <v>29</v>
      </c>
      <c r="L414" t="s">
        <v>35</v>
      </c>
    </row>
    <row r="415" spans="1:13" x14ac:dyDescent="0.25">
      <c r="A415" t="s">
        <v>24</v>
      </c>
      <c r="C415" t="s">
        <v>25</v>
      </c>
      <c r="D415">
        <v>212391</v>
      </c>
      <c r="E415" t="s">
        <v>131</v>
      </c>
      <c r="F415">
        <v>33300007</v>
      </c>
      <c r="G415" t="s">
        <v>56</v>
      </c>
      <c r="H415">
        <v>0</v>
      </c>
      <c r="I415" t="s">
        <v>28</v>
      </c>
      <c r="J415">
        <v>2012</v>
      </c>
      <c r="K415" t="s">
        <v>29</v>
      </c>
      <c r="L415">
        <v>143517</v>
      </c>
    </row>
    <row r="416" spans="1:13" x14ac:dyDescent="0.25">
      <c r="A416" t="s">
        <v>24</v>
      </c>
      <c r="C416" t="s">
        <v>25</v>
      </c>
      <c r="D416">
        <v>212391</v>
      </c>
      <c r="E416" t="s">
        <v>131</v>
      </c>
      <c r="F416">
        <v>33300009</v>
      </c>
      <c r="G416" t="s">
        <v>57</v>
      </c>
      <c r="H416">
        <v>0</v>
      </c>
      <c r="I416" t="s">
        <v>28</v>
      </c>
      <c r="J416">
        <v>2012</v>
      </c>
      <c r="K416" t="s">
        <v>29</v>
      </c>
      <c r="L416">
        <v>91709</v>
      </c>
    </row>
    <row r="417" spans="1:13" x14ac:dyDescent="0.25">
      <c r="A417" t="s">
        <v>24</v>
      </c>
      <c r="C417" t="s">
        <v>25</v>
      </c>
      <c r="D417">
        <v>212392</v>
      </c>
      <c r="E417" t="s">
        <v>135</v>
      </c>
      <c r="F417">
        <v>1</v>
      </c>
      <c r="G417" t="s">
        <v>27</v>
      </c>
      <c r="H417">
        <v>0</v>
      </c>
      <c r="I417" t="s">
        <v>28</v>
      </c>
      <c r="J417">
        <v>2012</v>
      </c>
      <c r="K417" t="s">
        <v>29</v>
      </c>
      <c r="L417" t="s">
        <v>35</v>
      </c>
    </row>
    <row r="418" spans="1:13" x14ac:dyDescent="0.25">
      <c r="A418" t="s">
        <v>24</v>
      </c>
      <c r="C418" t="s">
        <v>25</v>
      </c>
      <c r="D418">
        <v>212392</v>
      </c>
      <c r="E418" t="s">
        <v>135</v>
      </c>
      <c r="F418">
        <v>2</v>
      </c>
      <c r="G418" t="s">
        <v>30</v>
      </c>
      <c r="H418">
        <v>0</v>
      </c>
      <c r="I418" t="s">
        <v>28</v>
      </c>
      <c r="J418">
        <v>2012</v>
      </c>
      <c r="K418" t="s">
        <v>29</v>
      </c>
      <c r="L418">
        <v>43495</v>
      </c>
      <c r="M418">
        <f>SUM(L421,L422,L426,L427)/L418</f>
        <v>0.81443844120013797</v>
      </c>
    </row>
    <row r="419" spans="1:13" x14ac:dyDescent="0.25">
      <c r="A419" t="s">
        <v>24</v>
      </c>
      <c r="C419" t="s">
        <v>25</v>
      </c>
      <c r="D419">
        <v>212392</v>
      </c>
      <c r="E419" t="s">
        <v>135</v>
      </c>
      <c r="F419">
        <v>970098</v>
      </c>
      <c r="G419" t="s">
        <v>32</v>
      </c>
      <c r="H419">
        <v>0</v>
      </c>
      <c r="I419" t="s">
        <v>28</v>
      </c>
      <c r="J419">
        <v>2012</v>
      </c>
      <c r="K419" t="s">
        <v>29</v>
      </c>
      <c r="L419">
        <v>14707</v>
      </c>
    </row>
    <row r="420" spans="1:13" x14ac:dyDescent="0.25">
      <c r="A420" t="s">
        <v>24</v>
      </c>
      <c r="C420" t="s">
        <v>25</v>
      </c>
      <c r="D420">
        <v>212392</v>
      </c>
      <c r="E420" t="s">
        <v>135</v>
      </c>
      <c r="F420">
        <v>973000</v>
      </c>
      <c r="G420" t="s">
        <v>33</v>
      </c>
      <c r="H420">
        <v>0</v>
      </c>
      <c r="I420" t="s">
        <v>28</v>
      </c>
      <c r="J420">
        <v>2012</v>
      </c>
      <c r="K420" t="s">
        <v>29</v>
      </c>
      <c r="L420">
        <v>13448</v>
      </c>
    </row>
    <row r="421" spans="1:13" x14ac:dyDescent="0.25">
      <c r="A421" t="s">
        <v>24</v>
      </c>
      <c r="C421" t="s">
        <v>25</v>
      </c>
      <c r="D421">
        <v>212392</v>
      </c>
      <c r="E421" t="s">
        <v>135</v>
      </c>
      <c r="F421">
        <v>21111015</v>
      </c>
      <c r="G421" t="s">
        <v>39</v>
      </c>
      <c r="H421">
        <v>370</v>
      </c>
      <c r="I421" t="s">
        <v>38</v>
      </c>
      <c r="J421">
        <v>2012</v>
      </c>
      <c r="K421" t="s">
        <v>35</v>
      </c>
      <c r="L421" t="s">
        <v>35</v>
      </c>
    </row>
    <row r="422" spans="1:13" x14ac:dyDescent="0.25">
      <c r="A422" t="s">
        <v>24</v>
      </c>
      <c r="C422" t="s">
        <v>25</v>
      </c>
      <c r="D422">
        <v>212392</v>
      </c>
      <c r="E422" t="s">
        <v>135</v>
      </c>
      <c r="F422">
        <v>21211003</v>
      </c>
      <c r="G422" t="s">
        <v>43</v>
      </c>
      <c r="H422">
        <v>250</v>
      </c>
      <c r="I422" t="s">
        <v>44</v>
      </c>
      <c r="J422">
        <v>2012</v>
      </c>
      <c r="K422" t="s">
        <v>35</v>
      </c>
      <c r="L422" t="s">
        <v>35</v>
      </c>
    </row>
    <row r="423" spans="1:13" x14ac:dyDescent="0.25">
      <c r="A423" t="s">
        <v>24</v>
      </c>
      <c r="C423" t="s">
        <v>25</v>
      </c>
      <c r="D423">
        <v>212392</v>
      </c>
      <c r="E423" t="s">
        <v>135</v>
      </c>
      <c r="F423">
        <v>21239003</v>
      </c>
      <c r="G423" t="s">
        <v>132</v>
      </c>
      <c r="H423">
        <v>910</v>
      </c>
      <c r="I423" t="s">
        <v>108</v>
      </c>
      <c r="J423">
        <v>2012</v>
      </c>
      <c r="K423" t="s">
        <v>35</v>
      </c>
      <c r="L423" t="s">
        <v>35</v>
      </c>
    </row>
    <row r="424" spans="1:13" x14ac:dyDescent="0.25">
      <c r="A424" t="s">
        <v>24</v>
      </c>
      <c r="C424" t="s">
        <v>25</v>
      </c>
      <c r="D424">
        <v>212392</v>
      </c>
      <c r="E424" t="s">
        <v>135</v>
      </c>
      <c r="F424">
        <v>21239005</v>
      </c>
      <c r="G424" t="s">
        <v>133</v>
      </c>
      <c r="H424">
        <v>910</v>
      </c>
      <c r="I424" t="s">
        <v>108</v>
      </c>
      <c r="J424">
        <v>2012</v>
      </c>
      <c r="K424">
        <v>29</v>
      </c>
      <c r="L424" t="s">
        <v>29</v>
      </c>
    </row>
    <row r="425" spans="1:13" x14ac:dyDescent="0.25">
      <c r="A425" t="s">
        <v>24</v>
      </c>
      <c r="C425" t="s">
        <v>25</v>
      </c>
      <c r="D425">
        <v>212392</v>
      </c>
      <c r="E425" t="s">
        <v>135</v>
      </c>
      <c r="F425">
        <v>32411015</v>
      </c>
      <c r="G425" t="s">
        <v>45</v>
      </c>
      <c r="H425">
        <v>580</v>
      </c>
      <c r="I425" t="s">
        <v>46</v>
      </c>
      <c r="J425">
        <v>2012</v>
      </c>
      <c r="K425" t="s">
        <v>35</v>
      </c>
      <c r="L425" t="s">
        <v>35</v>
      </c>
    </row>
    <row r="426" spans="1:13" x14ac:dyDescent="0.25">
      <c r="A426" t="s">
        <v>24</v>
      </c>
      <c r="C426" t="s">
        <v>25</v>
      </c>
      <c r="D426">
        <v>212392</v>
      </c>
      <c r="E426" t="s">
        <v>135</v>
      </c>
      <c r="F426">
        <v>32411017</v>
      </c>
      <c r="G426" t="s">
        <v>47</v>
      </c>
      <c r="H426">
        <v>40</v>
      </c>
      <c r="I426" t="s">
        <v>48</v>
      </c>
      <c r="J426">
        <v>2012</v>
      </c>
      <c r="K426" t="s">
        <v>136</v>
      </c>
      <c r="L426">
        <v>35424</v>
      </c>
    </row>
    <row r="427" spans="1:13" x14ac:dyDescent="0.25">
      <c r="A427" t="s">
        <v>24</v>
      </c>
      <c r="C427" t="s">
        <v>25</v>
      </c>
      <c r="D427">
        <v>212392</v>
      </c>
      <c r="E427" t="s">
        <v>135</v>
      </c>
      <c r="F427">
        <v>32411019</v>
      </c>
      <c r="G427" t="s">
        <v>49</v>
      </c>
      <c r="H427">
        <v>40</v>
      </c>
      <c r="I427" t="s">
        <v>48</v>
      </c>
      <c r="J427">
        <v>2012</v>
      </c>
      <c r="K427" t="s">
        <v>35</v>
      </c>
      <c r="L427" t="s">
        <v>35</v>
      </c>
    </row>
    <row r="428" spans="1:13" x14ac:dyDescent="0.25">
      <c r="A428" t="s">
        <v>24</v>
      </c>
      <c r="C428" t="s">
        <v>25</v>
      </c>
      <c r="D428">
        <v>212392</v>
      </c>
      <c r="E428" t="s">
        <v>135</v>
      </c>
      <c r="F428">
        <v>32500074</v>
      </c>
      <c r="G428" t="s">
        <v>51</v>
      </c>
      <c r="H428">
        <v>0</v>
      </c>
      <c r="I428" t="s">
        <v>28</v>
      </c>
      <c r="J428">
        <v>2012</v>
      </c>
      <c r="K428" t="s">
        <v>29</v>
      </c>
      <c r="L428">
        <v>143249</v>
      </c>
    </row>
    <row r="429" spans="1:13" x14ac:dyDescent="0.25">
      <c r="A429" t="s">
        <v>24</v>
      </c>
      <c r="C429" t="s">
        <v>25</v>
      </c>
      <c r="D429">
        <v>212392</v>
      </c>
      <c r="E429" t="s">
        <v>135</v>
      </c>
      <c r="F429">
        <v>33100052</v>
      </c>
      <c r="G429" t="s">
        <v>54</v>
      </c>
      <c r="H429">
        <v>0</v>
      </c>
      <c r="I429" t="s">
        <v>28</v>
      </c>
      <c r="J429">
        <v>2012</v>
      </c>
      <c r="K429" t="s">
        <v>29</v>
      </c>
      <c r="L429">
        <v>125594</v>
      </c>
    </row>
    <row r="430" spans="1:13" x14ac:dyDescent="0.25">
      <c r="A430" t="s">
        <v>24</v>
      </c>
      <c r="C430" t="s">
        <v>25</v>
      </c>
      <c r="D430">
        <v>212392</v>
      </c>
      <c r="E430" t="s">
        <v>135</v>
      </c>
      <c r="F430">
        <v>33300007</v>
      </c>
      <c r="G430" t="s">
        <v>56</v>
      </c>
      <c r="H430">
        <v>0</v>
      </c>
      <c r="I430" t="s">
        <v>28</v>
      </c>
      <c r="J430">
        <v>2012</v>
      </c>
      <c r="K430" t="s">
        <v>29</v>
      </c>
      <c r="L430">
        <v>170183</v>
      </c>
    </row>
    <row r="431" spans="1:13" x14ac:dyDescent="0.25">
      <c r="A431" t="s">
        <v>24</v>
      </c>
      <c r="C431" t="s">
        <v>25</v>
      </c>
      <c r="D431">
        <v>212392</v>
      </c>
      <c r="E431" t="s">
        <v>135</v>
      </c>
      <c r="F431">
        <v>33300009</v>
      </c>
      <c r="G431" t="s">
        <v>57</v>
      </c>
      <c r="H431">
        <v>0</v>
      </c>
      <c r="I431" t="s">
        <v>28</v>
      </c>
      <c r="J431">
        <v>2012</v>
      </c>
      <c r="K431" t="s">
        <v>29</v>
      </c>
      <c r="L431">
        <v>149133</v>
      </c>
    </row>
    <row r="432" spans="1:13" x14ac:dyDescent="0.25">
      <c r="A432" t="s">
        <v>24</v>
      </c>
      <c r="C432" t="s">
        <v>25</v>
      </c>
      <c r="D432">
        <v>212393</v>
      </c>
      <c r="E432" t="s">
        <v>137</v>
      </c>
      <c r="F432">
        <v>1</v>
      </c>
      <c r="G432" t="s">
        <v>27</v>
      </c>
      <c r="H432">
        <v>0</v>
      </c>
      <c r="I432" t="s">
        <v>28</v>
      </c>
      <c r="J432">
        <v>2012</v>
      </c>
      <c r="K432" t="s">
        <v>29</v>
      </c>
      <c r="L432">
        <v>101244</v>
      </c>
    </row>
    <row r="433" spans="1:13" x14ac:dyDescent="0.25">
      <c r="A433" t="s">
        <v>24</v>
      </c>
      <c r="C433" t="s">
        <v>25</v>
      </c>
      <c r="D433">
        <v>212393</v>
      </c>
      <c r="E433" t="s">
        <v>137</v>
      </c>
      <c r="F433">
        <v>2</v>
      </c>
      <c r="G433" t="s">
        <v>30</v>
      </c>
      <c r="H433">
        <v>0</v>
      </c>
      <c r="I433" t="s">
        <v>28</v>
      </c>
      <c r="J433">
        <v>2012</v>
      </c>
      <c r="K433" t="s">
        <v>29</v>
      </c>
      <c r="L433">
        <v>14433</v>
      </c>
    </row>
    <row r="434" spans="1:13" x14ac:dyDescent="0.25">
      <c r="A434" t="s">
        <v>24</v>
      </c>
      <c r="C434" t="s">
        <v>25</v>
      </c>
      <c r="D434">
        <v>212393</v>
      </c>
      <c r="E434" t="s">
        <v>137</v>
      </c>
      <c r="F434">
        <v>960018</v>
      </c>
      <c r="G434" t="s">
        <v>31</v>
      </c>
      <c r="H434">
        <v>0</v>
      </c>
      <c r="I434" t="s">
        <v>28</v>
      </c>
      <c r="J434">
        <v>2012</v>
      </c>
      <c r="K434" t="s">
        <v>29</v>
      </c>
      <c r="L434" t="s">
        <v>35</v>
      </c>
    </row>
    <row r="435" spans="1:13" x14ac:dyDescent="0.25">
      <c r="A435" t="s">
        <v>24</v>
      </c>
      <c r="C435" t="s">
        <v>25</v>
      </c>
      <c r="D435">
        <v>212393</v>
      </c>
      <c r="E435" t="s">
        <v>137</v>
      </c>
      <c r="F435">
        <v>970098</v>
      </c>
      <c r="G435" t="s">
        <v>32</v>
      </c>
      <c r="H435">
        <v>0</v>
      </c>
      <c r="I435" t="s">
        <v>28</v>
      </c>
      <c r="J435">
        <v>2012</v>
      </c>
      <c r="K435" t="s">
        <v>29</v>
      </c>
      <c r="L435">
        <v>12971</v>
      </c>
    </row>
    <row r="436" spans="1:13" x14ac:dyDescent="0.25">
      <c r="A436" t="s">
        <v>24</v>
      </c>
      <c r="C436" t="s">
        <v>25</v>
      </c>
      <c r="D436">
        <v>212393</v>
      </c>
      <c r="E436" t="s">
        <v>137</v>
      </c>
      <c r="F436">
        <v>973000</v>
      </c>
      <c r="G436" t="s">
        <v>33</v>
      </c>
      <c r="H436">
        <v>0</v>
      </c>
      <c r="I436" t="s">
        <v>28</v>
      </c>
      <c r="J436">
        <v>2012</v>
      </c>
      <c r="K436" t="s">
        <v>29</v>
      </c>
      <c r="L436">
        <v>2481</v>
      </c>
    </row>
    <row r="437" spans="1:13" x14ac:dyDescent="0.25">
      <c r="A437" t="s">
        <v>24</v>
      </c>
      <c r="C437" t="s">
        <v>25</v>
      </c>
      <c r="D437">
        <v>212393</v>
      </c>
      <c r="E437" t="s">
        <v>137</v>
      </c>
      <c r="F437">
        <v>974000</v>
      </c>
      <c r="G437" t="s">
        <v>34</v>
      </c>
      <c r="H437">
        <v>0</v>
      </c>
      <c r="I437" t="s">
        <v>28</v>
      </c>
      <c r="J437">
        <v>2012</v>
      </c>
      <c r="K437" t="s">
        <v>29</v>
      </c>
      <c r="L437">
        <v>172</v>
      </c>
    </row>
    <row r="438" spans="1:13" x14ac:dyDescent="0.25">
      <c r="A438" t="s">
        <v>24</v>
      </c>
      <c r="C438" t="s">
        <v>25</v>
      </c>
      <c r="D438">
        <v>212393</v>
      </c>
      <c r="E438" t="s">
        <v>137</v>
      </c>
      <c r="F438">
        <v>21111015</v>
      </c>
      <c r="G438" t="s">
        <v>39</v>
      </c>
      <c r="H438">
        <v>370</v>
      </c>
      <c r="I438" t="s">
        <v>38</v>
      </c>
      <c r="J438">
        <v>2012</v>
      </c>
      <c r="K438" t="s">
        <v>40</v>
      </c>
      <c r="L438">
        <v>1764</v>
      </c>
      <c r="M438">
        <f>L438/$L$433</f>
        <v>0.12221991270006236</v>
      </c>
    </row>
    <row r="439" spans="1:13" x14ac:dyDescent="0.25">
      <c r="A439" t="s">
        <v>24</v>
      </c>
      <c r="C439" t="s">
        <v>25</v>
      </c>
      <c r="D439">
        <v>212393</v>
      </c>
      <c r="E439" t="s">
        <v>137</v>
      </c>
      <c r="F439">
        <v>21239003</v>
      </c>
      <c r="G439" t="s">
        <v>132</v>
      </c>
      <c r="H439">
        <v>910</v>
      </c>
      <c r="I439" t="s">
        <v>108</v>
      </c>
      <c r="J439">
        <v>2012</v>
      </c>
      <c r="K439" t="s">
        <v>35</v>
      </c>
      <c r="L439">
        <v>21719</v>
      </c>
    </row>
    <row r="440" spans="1:13" x14ac:dyDescent="0.25">
      <c r="A440" t="s">
        <v>24</v>
      </c>
      <c r="C440" t="s">
        <v>25</v>
      </c>
      <c r="D440">
        <v>212393</v>
      </c>
      <c r="E440" t="s">
        <v>137</v>
      </c>
      <c r="F440">
        <v>21239005</v>
      </c>
      <c r="G440" t="s">
        <v>133</v>
      </c>
      <c r="H440">
        <v>910</v>
      </c>
      <c r="I440" t="s">
        <v>108</v>
      </c>
      <c r="J440">
        <v>2012</v>
      </c>
      <c r="K440">
        <v>16</v>
      </c>
      <c r="L440" t="s">
        <v>29</v>
      </c>
    </row>
    <row r="441" spans="1:13" x14ac:dyDescent="0.25">
      <c r="A441" t="s">
        <v>24</v>
      </c>
      <c r="C441" t="s">
        <v>25</v>
      </c>
      <c r="D441">
        <v>212393</v>
      </c>
      <c r="E441" t="s">
        <v>137</v>
      </c>
      <c r="F441">
        <v>32411015</v>
      </c>
      <c r="G441" t="s">
        <v>45</v>
      </c>
      <c r="H441">
        <v>580</v>
      </c>
      <c r="I441" t="s">
        <v>46</v>
      </c>
      <c r="J441">
        <v>2012</v>
      </c>
      <c r="K441" t="s">
        <v>40</v>
      </c>
      <c r="L441">
        <v>3074</v>
      </c>
    </row>
    <row r="442" spans="1:13" x14ac:dyDescent="0.25">
      <c r="A442" t="s">
        <v>24</v>
      </c>
      <c r="C442" t="s">
        <v>25</v>
      </c>
      <c r="D442">
        <v>212393</v>
      </c>
      <c r="E442" t="s">
        <v>137</v>
      </c>
      <c r="F442">
        <v>32411017</v>
      </c>
      <c r="G442" t="s">
        <v>47</v>
      </c>
      <c r="H442">
        <v>40</v>
      </c>
      <c r="I442" t="s">
        <v>48</v>
      </c>
      <c r="J442">
        <v>2012</v>
      </c>
      <c r="K442" t="s">
        <v>40</v>
      </c>
      <c r="L442">
        <v>8813</v>
      </c>
    </row>
    <row r="443" spans="1:13" x14ac:dyDescent="0.25">
      <c r="A443" t="s">
        <v>24</v>
      </c>
      <c r="C443" t="s">
        <v>25</v>
      </c>
      <c r="D443">
        <v>212393</v>
      </c>
      <c r="E443" t="s">
        <v>137</v>
      </c>
      <c r="F443">
        <v>32411019</v>
      </c>
      <c r="G443" t="s">
        <v>49</v>
      </c>
      <c r="H443">
        <v>40</v>
      </c>
      <c r="I443" t="s">
        <v>48</v>
      </c>
      <c r="J443">
        <v>2012</v>
      </c>
      <c r="K443" t="s">
        <v>35</v>
      </c>
      <c r="L443" t="s">
        <v>35</v>
      </c>
    </row>
    <row r="444" spans="1:13" x14ac:dyDescent="0.25">
      <c r="A444" t="s">
        <v>24</v>
      </c>
      <c r="C444" t="s">
        <v>25</v>
      </c>
      <c r="D444">
        <v>212393</v>
      </c>
      <c r="E444" t="s">
        <v>137</v>
      </c>
      <c r="F444">
        <v>32500074</v>
      </c>
      <c r="G444" t="s">
        <v>51</v>
      </c>
      <c r="H444">
        <v>0</v>
      </c>
      <c r="I444" t="s">
        <v>28</v>
      </c>
      <c r="J444">
        <v>2012</v>
      </c>
      <c r="K444" t="s">
        <v>29</v>
      </c>
      <c r="L444">
        <v>5974</v>
      </c>
    </row>
    <row r="445" spans="1:13" x14ac:dyDescent="0.25">
      <c r="A445" t="s">
        <v>24</v>
      </c>
      <c r="C445" t="s">
        <v>25</v>
      </c>
      <c r="D445">
        <v>212393</v>
      </c>
      <c r="E445" t="s">
        <v>137</v>
      </c>
      <c r="F445">
        <v>32592001</v>
      </c>
      <c r="G445" t="s">
        <v>96</v>
      </c>
      <c r="H445">
        <v>0</v>
      </c>
      <c r="I445" t="s">
        <v>28</v>
      </c>
      <c r="J445">
        <v>2012</v>
      </c>
      <c r="K445" t="s">
        <v>29</v>
      </c>
      <c r="L445">
        <v>17702</v>
      </c>
    </row>
    <row r="446" spans="1:13" x14ac:dyDescent="0.25">
      <c r="A446" t="s">
        <v>24</v>
      </c>
      <c r="C446" t="s">
        <v>25</v>
      </c>
      <c r="D446">
        <v>212393</v>
      </c>
      <c r="E446" t="s">
        <v>137</v>
      </c>
      <c r="F446">
        <v>33100052</v>
      </c>
      <c r="G446" t="s">
        <v>54</v>
      </c>
      <c r="H446">
        <v>0</v>
      </c>
      <c r="I446" t="s">
        <v>28</v>
      </c>
      <c r="J446">
        <v>2012</v>
      </c>
      <c r="K446" t="s">
        <v>29</v>
      </c>
      <c r="L446">
        <v>1254</v>
      </c>
    </row>
    <row r="447" spans="1:13" x14ac:dyDescent="0.25">
      <c r="A447" t="s">
        <v>24</v>
      </c>
      <c r="C447" t="s">
        <v>25</v>
      </c>
      <c r="D447">
        <v>212393</v>
      </c>
      <c r="E447" t="s">
        <v>137</v>
      </c>
      <c r="F447">
        <v>33300007</v>
      </c>
      <c r="G447" t="s">
        <v>56</v>
      </c>
      <c r="H447">
        <v>0</v>
      </c>
      <c r="I447" t="s">
        <v>28</v>
      </c>
      <c r="J447">
        <v>2012</v>
      </c>
      <c r="K447" t="s">
        <v>29</v>
      </c>
      <c r="L447">
        <v>20563</v>
      </c>
    </row>
    <row r="448" spans="1:13" x14ac:dyDescent="0.25">
      <c r="A448" t="s">
        <v>24</v>
      </c>
      <c r="C448" t="s">
        <v>25</v>
      </c>
      <c r="D448">
        <v>212393</v>
      </c>
      <c r="E448" t="s">
        <v>137</v>
      </c>
      <c r="F448">
        <v>33300009</v>
      </c>
      <c r="G448" t="s">
        <v>57</v>
      </c>
      <c r="H448">
        <v>0</v>
      </c>
      <c r="I448" t="s">
        <v>28</v>
      </c>
      <c r="J448">
        <v>2012</v>
      </c>
      <c r="K448" t="s">
        <v>29</v>
      </c>
      <c r="L448">
        <v>18580</v>
      </c>
    </row>
    <row r="449" spans="1:12" x14ac:dyDescent="0.25">
      <c r="A449" t="s">
        <v>24</v>
      </c>
      <c r="C449" t="s">
        <v>25</v>
      </c>
      <c r="D449">
        <v>212399</v>
      </c>
      <c r="E449" t="s">
        <v>138</v>
      </c>
      <c r="F449">
        <v>1</v>
      </c>
      <c r="G449" t="s">
        <v>27</v>
      </c>
      <c r="H449">
        <v>0</v>
      </c>
      <c r="I449" t="s">
        <v>28</v>
      </c>
      <c r="J449">
        <v>2012</v>
      </c>
      <c r="K449" t="s">
        <v>29</v>
      </c>
      <c r="L449" t="s">
        <v>35</v>
      </c>
    </row>
    <row r="450" spans="1:12" x14ac:dyDescent="0.25">
      <c r="A450" t="s">
        <v>24</v>
      </c>
      <c r="C450" t="s">
        <v>25</v>
      </c>
      <c r="D450">
        <v>212399</v>
      </c>
      <c r="E450" t="s">
        <v>138</v>
      </c>
      <c r="F450">
        <v>2</v>
      </c>
      <c r="G450" t="s">
        <v>30</v>
      </c>
      <c r="H450">
        <v>0</v>
      </c>
      <c r="I450" t="s">
        <v>28</v>
      </c>
      <c r="J450">
        <v>2012</v>
      </c>
      <c r="K450" t="s">
        <v>29</v>
      </c>
      <c r="L450">
        <v>38649</v>
      </c>
    </row>
    <row r="451" spans="1:12" x14ac:dyDescent="0.25">
      <c r="A451" t="s">
        <v>24</v>
      </c>
      <c r="C451" t="s">
        <v>25</v>
      </c>
      <c r="D451">
        <v>212399</v>
      </c>
      <c r="E451" t="s">
        <v>138</v>
      </c>
      <c r="F451">
        <v>960018</v>
      </c>
      <c r="G451" t="s">
        <v>31</v>
      </c>
      <c r="H451">
        <v>0</v>
      </c>
      <c r="I451" t="s">
        <v>28</v>
      </c>
      <c r="J451">
        <v>2012</v>
      </c>
      <c r="K451" t="s">
        <v>29</v>
      </c>
      <c r="L451">
        <v>440</v>
      </c>
    </row>
    <row r="452" spans="1:12" x14ac:dyDescent="0.25">
      <c r="A452" t="s">
        <v>24</v>
      </c>
      <c r="C452" t="s">
        <v>25</v>
      </c>
      <c r="D452">
        <v>212399</v>
      </c>
      <c r="E452" t="s">
        <v>138</v>
      </c>
      <c r="F452">
        <v>970098</v>
      </c>
      <c r="G452" t="s">
        <v>32</v>
      </c>
      <c r="H452">
        <v>0</v>
      </c>
      <c r="I452" t="s">
        <v>28</v>
      </c>
      <c r="J452">
        <v>2012</v>
      </c>
      <c r="K452" t="s">
        <v>29</v>
      </c>
      <c r="L452">
        <v>16582</v>
      </c>
    </row>
    <row r="453" spans="1:12" x14ac:dyDescent="0.25">
      <c r="A453" t="s">
        <v>24</v>
      </c>
      <c r="C453" t="s">
        <v>25</v>
      </c>
      <c r="D453">
        <v>212399</v>
      </c>
      <c r="E453" t="s">
        <v>138</v>
      </c>
      <c r="F453">
        <v>973000</v>
      </c>
      <c r="G453" t="s">
        <v>33</v>
      </c>
      <c r="H453">
        <v>0</v>
      </c>
      <c r="I453" t="s">
        <v>28</v>
      </c>
      <c r="J453">
        <v>2012</v>
      </c>
      <c r="K453" t="s">
        <v>29</v>
      </c>
      <c r="L453" t="s">
        <v>35</v>
      </c>
    </row>
    <row r="454" spans="1:12" x14ac:dyDescent="0.25">
      <c r="A454" t="s">
        <v>24</v>
      </c>
      <c r="C454" t="s">
        <v>25</v>
      </c>
      <c r="D454">
        <v>212399</v>
      </c>
      <c r="E454" t="s">
        <v>138</v>
      </c>
      <c r="F454">
        <v>974000</v>
      </c>
      <c r="G454" t="s">
        <v>34</v>
      </c>
      <c r="H454">
        <v>0</v>
      </c>
      <c r="I454" t="s">
        <v>28</v>
      </c>
      <c r="J454">
        <v>2012</v>
      </c>
      <c r="K454" t="s">
        <v>29</v>
      </c>
      <c r="L454">
        <v>1872</v>
      </c>
    </row>
    <row r="455" spans="1:12" x14ac:dyDescent="0.25">
      <c r="A455" t="s">
        <v>24</v>
      </c>
      <c r="C455" t="s">
        <v>25</v>
      </c>
      <c r="D455">
        <v>212399</v>
      </c>
      <c r="E455" t="s">
        <v>138</v>
      </c>
      <c r="F455">
        <v>21111015</v>
      </c>
      <c r="G455" t="s">
        <v>39</v>
      </c>
      <c r="H455">
        <v>370</v>
      </c>
      <c r="I455" t="s">
        <v>38</v>
      </c>
      <c r="J455">
        <v>2012</v>
      </c>
      <c r="K455" t="s">
        <v>40</v>
      </c>
      <c r="L455">
        <v>12032</v>
      </c>
    </row>
    <row r="456" spans="1:12" x14ac:dyDescent="0.25">
      <c r="A456" t="s">
        <v>24</v>
      </c>
      <c r="C456" t="s">
        <v>25</v>
      </c>
      <c r="D456">
        <v>212399</v>
      </c>
      <c r="E456" t="s">
        <v>138</v>
      </c>
      <c r="F456">
        <v>21211003</v>
      </c>
      <c r="G456" t="s">
        <v>43</v>
      </c>
      <c r="H456">
        <v>250</v>
      </c>
      <c r="I456" t="s">
        <v>44</v>
      </c>
      <c r="J456">
        <v>2012</v>
      </c>
      <c r="K456" t="s">
        <v>40</v>
      </c>
      <c r="L456">
        <v>606</v>
      </c>
    </row>
    <row r="457" spans="1:12" x14ac:dyDescent="0.25">
      <c r="A457" t="s">
        <v>24</v>
      </c>
      <c r="C457" t="s">
        <v>25</v>
      </c>
      <c r="D457">
        <v>212399</v>
      </c>
      <c r="E457" t="s">
        <v>138</v>
      </c>
      <c r="F457">
        <v>21239003</v>
      </c>
      <c r="G457" t="s">
        <v>132</v>
      </c>
      <c r="H457">
        <v>910</v>
      </c>
      <c r="I457" t="s">
        <v>108</v>
      </c>
      <c r="J457">
        <v>2012</v>
      </c>
      <c r="K457" t="s">
        <v>113</v>
      </c>
      <c r="L457">
        <v>14156</v>
      </c>
    </row>
    <row r="458" spans="1:12" x14ac:dyDescent="0.25">
      <c r="A458" t="s">
        <v>24</v>
      </c>
      <c r="C458" t="s">
        <v>25</v>
      </c>
      <c r="D458">
        <v>212399</v>
      </c>
      <c r="E458" t="s">
        <v>138</v>
      </c>
      <c r="F458">
        <v>21239005</v>
      </c>
      <c r="G458" t="s">
        <v>133</v>
      </c>
      <c r="H458">
        <v>910</v>
      </c>
      <c r="I458" t="s">
        <v>108</v>
      </c>
      <c r="J458">
        <v>2012</v>
      </c>
      <c r="K458">
        <v>14</v>
      </c>
      <c r="L458" t="s">
        <v>29</v>
      </c>
    </row>
    <row r="459" spans="1:12" x14ac:dyDescent="0.25">
      <c r="A459" t="s">
        <v>24</v>
      </c>
      <c r="C459" t="s">
        <v>25</v>
      </c>
      <c r="D459">
        <v>212399</v>
      </c>
      <c r="E459" t="s">
        <v>138</v>
      </c>
      <c r="F459">
        <v>32411015</v>
      </c>
      <c r="G459" t="s">
        <v>45</v>
      </c>
      <c r="H459">
        <v>580</v>
      </c>
      <c r="I459" t="s">
        <v>46</v>
      </c>
      <c r="J459">
        <v>2012</v>
      </c>
      <c r="K459" t="s">
        <v>40</v>
      </c>
      <c r="L459">
        <v>4211</v>
      </c>
    </row>
    <row r="460" spans="1:12" x14ac:dyDescent="0.25">
      <c r="A460" t="s">
        <v>24</v>
      </c>
      <c r="C460" t="s">
        <v>25</v>
      </c>
      <c r="D460">
        <v>212399</v>
      </c>
      <c r="E460" t="s">
        <v>138</v>
      </c>
      <c r="F460">
        <v>32411017</v>
      </c>
      <c r="G460" t="s">
        <v>47</v>
      </c>
      <c r="H460">
        <v>40</v>
      </c>
      <c r="I460" t="s">
        <v>48</v>
      </c>
      <c r="J460">
        <v>2012</v>
      </c>
      <c r="K460" t="s">
        <v>139</v>
      </c>
      <c r="L460">
        <v>15712</v>
      </c>
    </row>
    <row r="461" spans="1:12" x14ac:dyDescent="0.25">
      <c r="A461" t="s">
        <v>24</v>
      </c>
      <c r="C461" t="s">
        <v>25</v>
      </c>
      <c r="D461">
        <v>212399</v>
      </c>
      <c r="E461" t="s">
        <v>138</v>
      </c>
      <c r="F461">
        <v>32411019</v>
      </c>
      <c r="G461" t="s">
        <v>49</v>
      </c>
      <c r="H461">
        <v>40</v>
      </c>
      <c r="I461" t="s">
        <v>48</v>
      </c>
      <c r="J461">
        <v>2012</v>
      </c>
      <c r="K461" t="s">
        <v>40</v>
      </c>
      <c r="L461">
        <v>3776</v>
      </c>
    </row>
    <row r="462" spans="1:12" x14ac:dyDescent="0.25">
      <c r="A462" t="s">
        <v>24</v>
      </c>
      <c r="C462" t="s">
        <v>25</v>
      </c>
      <c r="D462">
        <v>212399</v>
      </c>
      <c r="E462" t="s">
        <v>138</v>
      </c>
      <c r="F462">
        <v>32500074</v>
      </c>
      <c r="G462" t="s">
        <v>51</v>
      </c>
      <c r="H462">
        <v>0</v>
      </c>
      <c r="I462" t="s">
        <v>28</v>
      </c>
      <c r="J462">
        <v>2012</v>
      </c>
      <c r="K462" t="s">
        <v>29</v>
      </c>
      <c r="L462">
        <v>8202</v>
      </c>
    </row>
    <row r="463" spans="1:12" x14ac:dyDescent="0.25">
      <c r="A463" t="s">
        <v>24</v>
      </c>
      <c r="C463" t="s">
        <v>25</v>
      </c>
      <c r="D463">
        <v>212399</v>
      </c>
      <c r="E463" t="s">
        <v>138</v>
      </c>
      <c r="F463">
        <v>32592001</v>
      </c>
      <c r="G463" t="s">
        <v>96</v>
      </c>
      <c r="H463">
        <v>0</v>
      </c>
      <c r="I463" t="s">
        <v>28</v>
      </c>
      <c r="J463">
        <v>2012</v>
      </c>
      <c r="K463" t="s">
        <v>29</v>
      </c>
      <c r="L463">
        <v>1938</v>
      </c>
    </row>
    <row r="464" spans="1:12" x14ac:dyDescent="0.25">
      <c r="A464" t="s">
        <v>24</v>
      </c>
      <c r="C464" t="s">
        <v>25</v>
      </c>
      <c r="D464">
        <v>212399</v>
      </c>
      <c r="E464" t="s">
        <v>138</v>
      </c>
      <c r="F464">
        <v>33100052</v>
      </c>
      <c r="G464" t="s">
        <v>54</v>
      </c>
      <c r="H464">
        <v>0</v>
      </c>
      <c r="I464" t="s">
        <v>28</v>
      </c>
      <c r="J464">
        <v>2012</v>
      </c>
      <c r="K464" t="s">
        <v>29</v>
      </c>
      <c r="L464">
        <v>8303</v>
      </c>
    </row>
    <row r="465" spans="1:12" x14ac:dyDescent="0.25">
      <c r="A465" t="s">
        <v>24</v>
      </c>
      <c r="C465" t="s">
        <v>25</v>
      </c>
      <c r="D465">
        <v>212399</v>
      </c>
      <c r="E465" t="s">
        <v>138</v>
      </c>
      <c r="F465">
        <v>33300007</v>
      </c>
      <c r="G465" t="s">
        <v>56</v>
      </c>
      <c r="H465">
        <v>0</v>
      </c>
      <c r="I465" t="s">
        <v>28</v>
      </c>
      <c r="J465">
        <v>2012</v>
      </c>
      <c r="K465" t="s">
        <v>29</v>
      </c>
      <c r="L465">
        <v>19749</v>
      </c>
    </row>
    <row r="466" spans="1:12" x14ac:dyDescent="0.25">
      <c r="A466" t="s">
        <v>24</v>
      </c>
      <c r="C466" t="s">
        <v>25</v>
      </c>
      <c r="D466">
        <v>212399</v>
      </c>
      <c r="E466" t="s">
        <v>138</v>
      </c>
      <c r="F466">
        <v>33300009</v>
      </c>
      <c r="G466" t="s">
        <v>57</v>
      </c>
      <c r="H466">
        <v>0</v>
      </c>
      <c r="I466" t="s">
        <v>28</v>
      </c>
      <c r="J466">
        <v>2012</v>
      </c>
      <c r="K466" t="s">
        <v>29</v>
      </c>
      <c r="L466">
        <v>21512</v>
      </c>
    </row>
    <row r="467" spans="1:12" x14ac:dyDescent="0.25">
      <c r="A467" t="s">
        <v>24</v>
      </c>
      <c r="C467" t="s">
        <v>25</v>
      </c>
      <c r="D467">
        <v>213111</v>
      </c>
      <c r="E467" t="s">
        <v>140</v>
      </c>
      <c r="F467">
        <v>1</v>
      </c>
      <c r="G467" t="s">
        <v>27</v>
      </c>
      <c r="H467">
        <v>0</v>
      </c>
      <c r="I467" t="s">
        <v>28</v>
      </c>
      <c r="J467">
        <v>2012</v>
      </c>
      <c r="K467" t="s">
        <v>29</v>
      </c>
      <c r="L467">
        <v>5690676</v>
      </c>
    </row>
    <row r="468" spans="1:12" x14ac:dyDescent="0.25">
      <c r="A468" t="s">
        <v>24</v>
      </c>
      <c r="C468" t="s">
        <v>25</v>
      </c>
      <c r="D468">
        <v>213111</v>
      </c>
      <c r="E468" t="s">
        <v>140</v>
      </c>
      <c r="F468">
        <v>2</v>
      </c>
      <c r="G468" t="s">
        <v>30</v>
      </c>
      <c r="H468">
        <v>0</v>
      </c>
      <c r="I468" t="s">
        <v>28</v>
      </c>
      <c r="J468">
        <v>2012</v>
      </c>
      <c r="K468" t="s">
        <v>29</v>
      </c>
      <c r="L468">
        <v>638484</v>
      </c>
    </row>
    <row r="469" spans="1:12" x14ac:dyDescent="0.25">
      <c r="A469" t="s">
        <v>24</v>
      </c>
      <c r="C469" t="s">
        <v>25</v>
      </c>
      <c r="D469">
        <v>213111</v>
      </c>
      <c r="E469" t="s">
        <v>140</v>
      </c>
      <c r="F469">
        <v>960018</v>
      </c>
      <c r="G469" t="s">
        <v>31</v>
      </c>
      <c r="H469">
        <v>0</v>
      </c>
      <c r="I469" t="s">
        <v>28</v>
      </c>
      <c r="J469">
        <v>2012</v>
      </c>
      <c r="K469" t="s">
        <v>29</v>
      </c>
      <c r="L469">
        <v>8258</v>
      </c>
    </row>
    <row r="470" spans="1:12" x14ac:dyDescent="0.25">
      <c r="A470" t="s">
        <v>24</v>
      </c>
      <c r="C470" t="s">
        <v>25</v>
      </c>
      <c r="D470">
        <v>213111</v>
      </c>
      <c r="E470" t="s">
        <v>140</v>
      </c>
      <c r="F470">
        <v>970098</v>
      </c>
      <c r="G470" t="s">
        <v>32</v>
      </c>
      <c r="H470">
        <v>0</v>
      </c>
      <c r="I470" t="s">
        <v>28</v>
      </c>
      <c r="J470">
        <v>2012</v>
      </c>
      <c r="K470" t="s">
        <v>29</v>
      </c>
      <c r="L470">
        <v>325601</v>
      </c>
    </row>
    <row r="471" spans="1:12" x14ac:dyDescent="0.25">
      <c r="A471" t="s">
        <v>24</v>
      </c>
      <c r="C471" t="s">
        <v>25</v>
      </c>
      <c r="D471">
        <v>213111</v>
      </c>
      <c r="E471" t="s">
        <v>140</v>
      </c>
      <c r="F471">
        <v>973000</v>
      </c>
      <c r="G471" t="s">
        <v>33</v>
      </c>
      <c r="H471">
        <v>0</v>
      </c>
      <c r="I471" t="s">
        <v>28</v>
      </c>
      <c r="J471">
        <v>2012</v>
      </c>
      <c r="K471" t="s">
        <v>29</v>
      </c>
      <c r="L471">
        <v>90344</v>
      </c>
    </row>
    <row r="472" spans="1:12" x14ac:dyDescent="0.25">
      <c r="A472" t="s">
        <v>24</v>
      </c>
      <c r="C472" t="s">
        <v>25</v>
      </c>
      <c r="D472">
        <v>213111</v>
      </c>
      <c r="E472" t="s">
        <v>140</v>
      </c>
      <c r="F472">
        <v>974000</v>
      </c>
      <c r="G472" t="s">
        <v>34</v>
      </c>
      <c r="H472">
        <v>0</v>
      </c>
      <c r="I472" t="s">
        <v>28</v>
      </c>
      <c r="J472">
        <v>2012</v>
      </c>
      <c r="K472" t="s">
        <v>29</v>
      </c>
      <c r="L472" t="s">
        <v>35</v>
      </c>
    </row>
    <row r="473" spans="1:12" x14ac:dyDescent="0.25">
      <c r="A473" t="s">
        <v>24</v>
      </c>
      <c r="C473" t="s">
        <v>25</v>
      </c>
      <c r="D473">
        <v>213111</v>
      </c>
      <c r="E473" t="s">
        <v>140</v>
      </c>
      <c r="F473">
        <v>21111015</v>
      </c>
      <c r="G473" t="s">
        <v>39</v>
      </c>
      <c r="H473">
        <v>370</v>
      </c>
      <c r="I473" t="s">
        <v>38</v>
      </c>
      <c r="J473">
        <v>2012</v>
      </c>
      <c r="K473" t="s">
        <v>35</v>
      </c>
      <c r="L473" t="s">
        <v>35</v>
      </c>
    </row>
    <row r="474" spans="1:12" x14ac:dyDescent="0.25">
      <c r="A474" t="s">
        <v>24</v>
      </c>
      <c r="C474" t="s">
        <v>25</v>
      </c>
      <c r="D474">
        <v>213111</v>
      </c>
      <c r="E474" t="s">
        <v>140</v>
      </c>
      <c r="F474">
        <v>21211003</v>
      </c>
      <c r="G474" t="s">
        <v>43</v>
      </c>
      <c r="H474">
        <v>250</v>
      </c>
      <c r="I474" t="s">
        <v>44</v>
      </c>
      <c r="J474">
        <v>2012</v>
      </c>
      <c r="K474" t="s">
        <v>35</v>
      </c>
      <c r="L474" t="s">
        <v>35</v>
      </c>
    </row>
    <row r="475" spans="1:12" x14ac:dyDescent="0.25">
      <c r="A475" t="s">
        <v>24</v>
      </c>
      <c r="C475" t="s">
        <v>25</v>
      </c>
      <c r="D475">
        <v>213111</v>
      </c>
      <c r="E475" t="s">
        <v>140</v>
      </c>
      <c r="F475">
        <v>32411015</v>
      </c>
      <c r="G475" t="s">
        <v>45</v>
      </c>
      <c r="H475">
        <v>580</v>
      </c>
      <c r="I475" t="s">
        <v>46</v>
      </c>
      <c r="J475">
        <v>2012</v>
      </c>
      <c r="K475" t="s">
        <v>40</v>
      </c>
      <c r="L475">
        <v>195661</v>
      </c>
    </row>
    <row r="476" spans="1:12" x14ac:dyDescent="0.25">
      <c r="A476" t="s">
        <v>24</v>
      </c>
      <c r="C476" t="s">
        <v>25</v>
      </c>
      <c r="D476">
        <v>213111</v>
      </c>
      <c r="E476" t="s">
        <v>140</v>
      </c>
      <c r="F476">
        <v>32411017</v>
      </c>
      <c r="G476" t="s">
        <v>47</v>
      </c>
      <c r="H476">
        <v>40</v>
      </c>
      <c r="I476" t="s">
        <v>48</v>
      </c>
      <c r="J476">
        <v>2012</v>
      </c>
      <c r="K476" t="s">
        <v>40</v>
      </c>
      <c r="L476">
        <v>292092</v>
      </c>
    </row>
    <row r="477" spans="1:12" x14ac:dyDescent="0.25">
      <c r="A477" t="s">
        <v>24</v>
      </c>
      <c r="C477" t="s">
        <v>25</v>
      </c>
      <c r="D477">
        <v>213111</v>
      </c>
      <c r="E477" t="s">
        <v>140</v>
      </c>
      <c r="F477">
        <v>32411019</v>
      </c>
      <c r="G477" t="s">
        <v>49</v>
      </c>
      <c r="H477">
        <v>40</v>
      </c>
      <c r="I477" t="s">
        <v>48</v>
      </c>
      <c r="J477">
        <v>2012</v>
      </c>
      <c r="K477" t="s">
        <v>40</v>
      </c>
      <c r="L477">
        <v>125574</v>
      </c>
    </row>
    <row r="478" spans="1:12" x14ac:dyDescent="0.25">
      <c r="A478" t="s">
        <v>24</v>
      </c>
      <c r="C478" t="s">
        <v>25</v>
      </c>
      <c r="D478">
        <v>213111</v>
      </c>
      <c r="E478" t="s">
        <v>140</v>
      </c>
      <c r="F478">
        <v>32419100</v>
      </c>
      <c r="G478" t="s">
        <v>50</v>
      </c>
      <c r="H478">
        <v>0</v>
      </c>
      <c r="I478" t="s">
        <v>28</v>
      </c>
      <c r="J478">
        <v>2012</v>
      </c>
      <c r="K478" t="s">
        <v>29</v>
      </c>
      <c r="L478">
        <v>376582</v>
      </c>
    </row>
    <row r="479" spans="1:12" x14ac:dyDescent="0.25">
      <c r="A479" t="s">
        <v>24</v>
      </c>
      <c r="C479" t="s">
        <v>25</v>
      </c>
      <c r="D479">
        <v>213111</v>
      </c>
      <c r="E479" t="s">
        <v>140</v>
      </c>
      <c r="F479">
        <v>32500074</v>
      </c>
      <c r="G479" t="s">
        <v>51</v>
      </c>
      <c r="H479">
        <v>0</v>
      </c>
      <c r="I479" t="s">
        <v>28</v>
      </c>
      <c r="J479">
        <v>2012</v>
      </c>
      <c r="K479" t="s">
        <v>29</v>
      </c>
      <c r="L479">
        <v>22252</v>
      </c>
    </row>
    <row r="480" spans="1:12" x14ac:dyDescent="0.25">
      <c r="A480" t="s">
        <v>24</v>
      </c>
      <c r="C480" t="s">
        <v>25</v>
      </c>
      <c r="D480">
        <v>213111</v>
      </c>
      <c r="E480" t="s">
        <v>140</v>
      </c>
      <c r="F480">
        <v>32592001</v>
      </c>
      <c r="G480" t="s">
        <v>96</v>
      </c>
      <c r="H480">
        <v>0</v>
      </c>
      <c r="I480" t="s">
        <v>28</v>
      </c>
      <c r="J480">
        <v>2012</v>
      </c>
      <c r="K480" t="s">
        <v>29</v>
      </c>
      <c r="L480">
        <v>3823</v>
      </c>
    </row>
    <row r="481" spans="1:12" x14ac:dyDescent="0.25">
      <c r="A481" t="s">
        <v>24</v>
      </c>
      <c r="C481" t="s">
        <v>25</v>
      </c>
      <c r="D481">
        <v>213111</v>
      </c>
      <c r="E481" t="s">
        <v>140</v>
      </c>
      <c r="F481">
        <v>32599803</v>
      </c>
      <c r="G481" t="s">
        <v>52</v>
      </c>
      <c r="H481">
        <v>0</v>
      </c>
      <c r="I481" t="s">
        <v>28</v>
      </c>
      <c r="J481">
        <v>2012</v>
      </c>
      <c r="K481" t="s">
        <v>29</v>
      </c>
      <c r="L481">
        <v>97228</v>
      </c>
    </row>
    <row r="482" spans="1:12" x14ac:dyDescent="0.25">
      <c r="A482" t="s">
        <v>24</v>
      </c>
      <c r="C482" t="s">
        <v>25</v>
      </c>
      <c r="D482">
        <v>213111</v>
      </c>
      <c r="E482" t="s">
        <v>140</v>
      </c>
      <c r="F482">
        <v>32731001</v>
      </c>
      <c r="G482" t="s">
        <v>53</v>
      </c>
      <c r="H482">
        <v>0</v>
      </c>
      <c r="I482" t="s">
        <v>28</v>
      </c>
      <c r="J482">
        <v>2012</v>
      </c>
      <c r="K482" t="s">
        <v>29</v>
      </c>
      <c r="L482">
        <v>52479</v>
      </c>
    </row>
    <row r="483" spans="1:12" x14ac:dyDescent="0.25">
      <c r="A483" t="s">
        <v>24</v>
      </c>
      <c r="C483" t="s">
        <v>25</v>
      </c>
      <c r="D483">
        <v>213111</v>
      </c>
      <c r="E483" t="s">
        <v>140</v>
      </c>
      <c r="F483">
        <v>33100052</v>
      </c>
      <c r="G483" t="s">
        <v>54</v>
      </c>
      <c r="H483">
        <v>0</v>
      </c>
      <c r="I483" t="s">
        <v>28</v>
      </c>
      <c r="J483">
        <v>2012</v>
      </c>
      <c r="K483" t="s">
        <v>29</v>
      </c>
      <c r="L483">
        <v>205705</v>
      </c>
    </row>
    <row r="484" spans="1:12" x14ac:dyDescent="0.25">
      <c r="A484" t="s">
        <v>24</v>
      </c>
      <c r="C484" t="s">
        <v>25</v>
      </c>
      <c r="D484">
        <v>213111</v>
      </c>
      <c r="E484" t="s">
        <v>140</v>
      </c>
      <c r="F484">
        <v>33300007</v>
      </c>
      <c r="G484" t="s">
        <v>56</v>
      </c>
      <c r="H484">
        <v>0</v>
      </c>
      <c r="I484" t="s">
        <v>28</v>
      </c>
      <c r="J484">
        <v>2012</v>
      </c>
      <c r="K484" t="s">
        <v>29</v>
      </c>
      <c r="L484">
        <v>3207970</v>
      </c>
    </row>
    <row r="485" spans="1:12" x14ac:dyDescent="0.25">
      <c r="A485" t="s">
        <v>24</v>
      </c>
      <c r="C485" t="s">
        <v>25</v>
      </c>
      <c r="D485">
        <v>213111</v>
      </c>
      <c r="E485" t="s">
        <v>140</v>
      </c>
      <c r="F485">
        <v>33300009</v>
      </c>
      <c r="G485" t="s">
        <v>57</v>
      </c>
      <c r="H485">
        <v>0</v>
      </c>
      <c r="I485" t="s">
        <v>28</v>
      </c>
      <c r="J485">
        <v>2012</v>
      </c>
      <c r="K485" t="s">
        <v>29</v>
      </c>
      <c r="L485">
        <v>1131555</v>
      </c>
    </row>
    <row r="486" spans="1:12" x14ac:dyDescent="0.25">
      <c r="A486" t="s">
        <v>24</v>
      </c>
      <c r="C486" t="s">
        <v>25</v>
      </c>
      <c r="D486">
        <v>213111</v>
      </c>
      <c r="E486" t="s">
        <v>140</v>
      </c>
      <c r="F486">
        <v>33351506</v>
      </c>
      <c r="G486" t="s">
        <v>58</v>
      </c>
      <c r="H486">
        <v>0</v>
      </c>
      <c r="I486" t="s">
        <v>28</v>
      </c>
      <c r="J486">
        <v>2012</v>
      </c>
      <c r="K486" t="s">
        <v>29</v>
      </c>
      <c r="L486">
        <v>112701</v>
      </c>
    </row>
    <row r="487" spans="1:12" x14ac:dyDescent="0.25">
      <c r="A487" t="s">
        <v>24</v>
      </c>
      <c r="C487" t="s">
        <v>25</v>
      </c>
      <c r="D487">
        <v>213111</v>
      </c>
      <c r="E487" t="s">
        <v>140</v>
      </c>
      <c r="F487">
        <v>33451900</v>
      </c>
      <c r="G487" t="s">
        <v>141</v>
      </c>
      <c r="H487">
        <v>0</v>
      </c>
      <c r="I487" t="s">
        <v>28</v>
      </c>
      <c r="J487">
        <v>2012</v>
      </c>
      <c r="K487" t="s">
        <v>29</v>
      </c>
      <c r="L487">
        <v>64436</v>
      </c>
    </row>
    <row r="488" spans="1:12" x14ac:dyDescent="0.25">
      <c r="A488" t="s">
        <v>24</v>
      </c>
      <c r="C488" t="s">
        <v>25</v>
      </c>
      <c r="D488">
        <v>213112</v>
      </c>
      <c r="E488" t="s">
        <v>142</v>
      </c>
      <c r="F488">
        <v>1</v>
      </c>
      <c r="G488" t="s">
        <v>27</v>
      </c>
      <c r="H488">
        <v>0</v>
      </c>
      <c r="I488" t="s">
        <v>28</v>
      </c>
      <c r="J488">
        <v>2012</v>
      </c>
      <c r="K488" t="s">
        <v>29</v>
      </c>
      <c r="L488">
        <v>11197064</v>
      </c>
    </row>
    <row r="489" spans="1:12" x14ac:dyDescent="0.25">
      <c r="A489" t="s">
        <v>24</v>
      </c>
      <c r="C489" t="s">
        <v>25</v>
      </c>
      <c r="D489">
        <v>213112</v>
      </c>
      <c r="E489" t="s">
        <v>142</v>
      </c>
      <c r="F489">
        <v>2</v>
      </c>
      <c r="G489" t="s">
        <v>30</v>
      </c>
      <c r="H489">
        <v>0</v>
      </c>
      <c r="I489" t="s">
        <v>28</v>
      </c>
      <c r="J489">
        <v>2012</v>
      </c>
      <c r="K489" t="s">
        <v>29</v>
      </c>
      <c r="L489">
        <v>1867120</v>
      </c>
    </row>
    <row r="490" spans="1:12" x14ac:dyDescent="0.25">
      <c r="A490" t="s">
        <v>24</v>
      </c>
      <c r="C490" t="s">
        <v>25</v>
      </c>
      <c r="D490">
        <v>213112</v>
      </c>
      <c r="E490" t="s">
        <v>142</v>
      </c>
      <c r="F490">
        <v>960018</v>
      </c>
      <c r="G490" t="s">
        <v>31</v>
      </c>
      <c r="H490">
        <v>0</v>
      </c>
      <c r="I490" t="s">
        <v>28</v>
      </c>
      <c r="J490">
        <v>2012</v>
      </c>
      <c r="K490" t="s">
        <v>29</v>
      </c>
      <c r="L490">
        <v>15334</v>
      </c>
    </row>
    <row r="491" spans="1:12" x14ac:dyDescent="0.25">
      <c r="A491" t="s">
        <v>24</v>
      </c>
      <c r="C491" t="s">
        <v>25</v>
      </c>
      <c r="D491">
        <v>213112</v>
      </c>
      <c r="E491" t="s">
        <v>142</v>
      </c>
      <c r="F491">
        <v>970098</v>
      </c>
      <c r="G491" t="s">
        <v>32</v>
      </c>
      <c r="H491">
        <v>0</v>
      </c>
      <c r="I491" t="s">
        <v>28</v>
      </c>
      <c r="J491">
        <v>2012</v>
      </c>
      <c r="K491" t="s">
        <v>29</v>
      </c>
      <c r="L491">
        <v>458429</v>
      </c>
    </row>
    <row r="492" spans="1:12" x14ac:dyDescent="0.25">
      <c r="A492" t="s">
        <v>24</v>
      </c>
      <c r="C492" t="s">
        <v>25</v>
      </c>
      <c r="D492">
        <v>213112</v>
      </c>
      <c r="E492" t="s">
        <v>142</v>
      </c>
      <c r="F492">
        <v>973000</v>
      </c>
      <c r="G492" t="s">
        <v>33</v>
      </c>
      <c r="H492">
        <v>0</v>
      </c>
      <c r="I492" t="s">
        <v>28</v>
      </c>
      <c r="J492">
        <v>2012</v>
      </c>
      <c r="K492" t="s">
        <v>29</v>
      </c>
      <c r="L492">
        <v>989134</v>
      </c>
    </row>
    <row r="493" spans="1:12" x14ac:dyDescent="0.25">
      <c r="A493" t="s">
        <v>24</v>
      </c>
      <c r="C493" t="s">
        <v>25</v>
      </c>
      <c r="D493">
        <v>213112</v>
      </c>
      <c r="E493" t="s">
        <v>142</v>
      </c>
      <c r="F493">
        <v>974000</v>
      </c>
      <c r="G493" t="s">
        <v>34</v>
      </c>
      <c r="H493">
        <v>0</v>
      </c>
      <c r="I493" t="s">
        <v>28</v>
      </c>
      <c r="J493">
        <v>2012</v>
      </c>
      <c r="K493" t="s">
        <v>29</v>
      </c>
      <c r="L493">
        <v>4221</v>
      </c>
    </row>
    <row r="494" spans="1:12" x14ac:dyDescent="0.25">
      <c r="A494" t="s">
        <v>24</v>
      </c>
      <c r="C494" t="s">
        <v>25</v>
      </c>
      <c r="D494">
        <v>213112</v>
      </c>
      <c r="E494" t="s">
        <v>142</v>
      </c>
      <c r="F494">
        <v>21111015</v>
      </c>
      <c r="G494" t="s">
        <v>39</v>
      </c>
      <c r="H494">
        <v>370</v>
      </c>
      <c r="I494" t="s">
        <v>38</v>
      </c>
      <c r="J494">
        <v>2012</v>
      </c>
      <c r="K494" t="s">
        <v>40</v>
      </c>
      <c r="L494">
        <v>84702</v>
      </c>
    </row>
    <row r="495" spans="1:12" x14ac:dyDescent="0.25">
      <c r="A495" t="s">
        <v>24</v>
      </c>
      <c r="C495" t="s">
        <v>25</v>
      </c>
      <c r="D495">
        <v>213112</v>
      </c>
      <c r="E495" t="s">
        <v>142</v>
      </c>
      <c r="F495">
        <v>21211003</v>
      </c>
      <c r="G495" t="s">
        <v>43</v>
      </c>
      <c r="H495">
        <v>250</v>
      </c>
      <c r="I495" t="s">
        <v>44</v>
      </c>
      <c r="J495">
        <v>2012</v>
      </c>
      <c r="K495" t="s">
        <v>40</v>
      </c>
      <c r="L495">
        <v>1377</v>
      </c>
    </row>
    <row r="496" spans="1:12" x14ac:dyDescent="0.25">
      <c r="A496" t="s">
        <v>24</v>
      </c>
      <c r="C496" t="s">
        <v>25</v>
      </c>
      <c r="D496">
        <v>213112</v>
      </c>
      <c r="E496" t="s">
        <v>142</v>
      </c>
      <c r="F496">
        <v>32411015</v>
      </c>
      <c r="G496" t="s">
        <v>45</v>
      </c>
      <c r="H496">
        <v>580</v>
      </c>
      <c r="I496" t="s">
        <v>46</v>
      </c>
      <c r="J496">
        <v>2012</v>
      </c>
      <c r="K496" t="s">
        <v>40</v>
      </c>
      <c r="L496">
        <v>635349</v>
      </c>
    </row>
    <row r="497" spans="1:12" x14ac:dyDescent="0.25">
      <c r="A497" t="s">
        <v>24</v>
      </c>
      <c r="C497" t="s">
        <v>25</v>
      </c>
      <c r="D497">
        <v>213112</v>
      </c>
      <c r="E497" t="s">
        <v>142</v>
      </c>
      <c r="F497">
        <v>32411017</v>
      </c>
      <c r="G497" t="s">
        <v>47</v>
      </c>
      <c r="H497">
        <v>40</v>
      </c>
      <c r="I497" t="s">
        <v>48</v>
      </c>
      <c r="J497">
        <v>2012</v>
      </c>
      <c r="K497" t="s">
        <v>40</v>
      </c>
      <c r="L497">
        <v>700716</v>
      </c>
    </row>
    <row r="498" spans="1:12" x14ac:dyDescent="0.25">
      <c r="A498" t="s">
        <v>24</v>
      </c>
      <c r="C498" t="s">
        <v>25</v>
      </c>
      <c r="D498">
        <v>213112</v>
      </c>
      <c r="E498" t="s">
        <v>142</v>
      </c>
      <c r="F498">
        <v>32411019</v>
      </c>
      <c r="G498" t="s">
        <v>49</v>
      </c>
      <c r="H498">
        <v>40</v>
      </c>
      <c r="I498" t="s">
        <v>48</v>
      </c>
      <c r="J498">
        <v>2012</v>
      </c>
      <c r="K498" t="s">
        <v>40</v>
      </c>
      <c r="L498">
        <v>425421</v>
      </c>
    </row>
    <row r="499" spans="1:12" x14ac:dyDescent="0.25">
      <c r="A499" t="s">
        <v>24</v>
      </c>
      <c r="C499" t="s">
        <v>25</v>
      </c>
      <c r="D499">
        <v>213112</v>
      </c>
      <c r="E499" t="s">
        <v>142</v>
      </c>
      <c r="F499">
        <v>32419100</v>
      </c>
      <c r="G499" t="s">
        <v>50</v>
      </c>
      <c r="H499">
        <v>0</v>
      </c>
      <c r="I499" t="s">
        <v>28</v>
      </c>
      <c r="J499">
        <v>2012</v>
      </c>
      <c r="K499" t="s">
        <v>29</v>
      </c>
      <c r="L499">
        <v>337122</v>
      </c>
    </row>
    <row r="500" spans="1:12" x14ac:dyDescent="0.25">
      <c r="A500" t="s">
        <v>24</v>
      </c>
      <c r="C500" t="s">
        <v>25</v>
      </c>
      <c r="D500">
        <v>213112</v>
      </c>
      <c r="E500" t="s">
        <v>142</v>
      </c>
      <c r="F500">
        <v>32500074</v>
      </c>
      <c r="G500" t="s">
        <v>51</v>
      </c>
      <c r="H500">
        <v>0</v>
      </c>
      <c r="I500" t="s">
        <v>28</v>
      </c>
      <c r="J500">
        <v>2012</v>
      </c>
      <c r="K500" t="s">
        <v>29</v>
      </c>
      <c r="L500">
        <v>1322916</v>
      </c>
    </row>
    <row r="501" spans="1:12" x14ac:dyDescent="0.25">
      <c r="A501" t="s">
        <v>24</v>
      </c>
      <c r="C501" t="s">
        <v>25</v>
      </c>
      <c r="D501">
        <v>213112</v>
      </c>
      <c r="E501" t="s">
        <v>142</v>
      </c>
      <c r="F501">
        <v>32592001</v>
      </c>
      <c r="G501" t="s">
        <v>96</v>
      </c>
      <c r="H501">
        <v>0</v>
      </c>
      <c r="I501" t="s">
        <v>28</v>
      </c>
      <c r="J501">
        <v>2012</v>
      </c>
      <c r="K501" t="s">
        <v>29</v>
      </c>
      <c r="L501">
        <v>196210</v>
      </c>
    </row>
    <row r="502" spans="1:12" x14ac:dyDescent="0.25">
      <c r="A502" t="s">
        <v>24</v>
      </c>
      <c r="C502" t="s">
        <v>25</v>
      </c>
      <c r="D502">
        <v>213112</v>
      </c>
      <c r="E502" t="s">
        <v>142</v>
      </c>
      <c r="F502">
        <v>32599803</v>
      </c>
      <c r="G502" t="s">
        <v>52</v>
      </c>
      <c r="H502">
        <v>0</v>
      </c>
      <c r="I502" t="s">
        <v>28</v>
      </c>
      <c r="J502">
        <v>2012</v>
      </c>
      <c r="K502" t="s">
        <v>29</v>
      </c>
      <c r="L502">
        <v>626713</v>
      </c>
    </row>
    <row r="503" spans="1:12" x14ac:dyDescent="0.25">
      <c r="A503" t="s">
        <v>24</v>
      </c>
      <c r="C503" t="s">
        <v>25</v>
      </c>
      <c r="D503">
        <v>213112</v>
      </c>
      <c r="E503" t="s">
        <v>142</v>
      </c>
      <c r="F503">
        <v>32731001</v>
      </c>
      <c r="G503" t="s">
        <v>53</v>
      </c>
      <c r="H503">
        <v>0</v>
      </c>
      <c r="I503" t="s">
        <v>28</v>
      </c>
      <c r="J503">
        <v>2012</v>
      </c>
      <c r="K503" t="s">
        <v>29</v>
      </c>
      <c r="L503">
        <v>356621</v>
      </c>
    </row>
    <row r="504" spans="1:12" x14ac:dyDescent="0.25">
      <c r="A504" t="s">
        <v>24</v>
      </c>
      <c r="C504" t="s">
        <v>25</v>
      </c>
      <c r="D504">
        <v>213112</v>
      </c>
      <c r="E504" t="s">
        <v>142</v>
      </c>
      <c r="F504">
        <v>33100052</v>
      </c>
      <c r="G504" t="s">
        <v>54</v>
      </c>
      <c r="H504">
        <v>0</v>
      </c>
      <c r="I504" t="s">
        <v>28</v>
      </c>
      <c r="J504">
        <v>2012</v>
      </c>
      <c r="K504" t="s">
        <v>29</v>
      </c>
      <c r="L504">
        <v>353672</v>
      </c>
    </row>
    <row r="505" spans="1:12" x14ac:dyDescent="0.25">
      <c r="A505" t="s">
        <v>24</v>
      </c>
      <c r="C505" t="s">
        <v>25</v>
      </c>
      <c r="D505">
        <v>213112</v>
      </c>
      <c r="E505" t="s">
        <v>142</v>
      </c>
      <c r="F505">
        <v>33300007</v>
      </c>
      <c r="G505" t="s">
        <v>56</v>
      </c>
      <c r="H505">
        <v>0</v>
      </c>
      <c r="I505" t="s">
        <v>28</v>
      </c>
      <c r="J505">
        <v>2012</v>
      </c>
      <c r="K505" t="s">
        <v>29</v>
      </c>
      <c r="L505">
        <v>3414532</v>
      </c>
    </row>
    <row r="506" spans="1:12" x14ac:dyDescent="0.25">
      <c r="A506" t="s">
        <v>24</v>
      </c>
      <c r="C506" t="s">
        <v>25</v>
      </c>
      <c r="D506">
        <v>213112</v>
      </c>
      <c r="E506" t="s">
        <v>142</v>
      </c>
      <c r="F506">
        <v>33300009</v>
      </c>
      <c r="G506" t="s">
        <v>57</v>
      </c>
      <c r="H506">
        <v>0</v>
      </c>
      <c r="I506" t="s">
        <v>28</v>
      </c>
      <c r="J506">
        <v>2012</v>
      </c>
      <c r="K506" t="s">
        <v>29</v>
      </c>
      <c r="L506">
        <v>2437225</v>
      </c>
    </row>
    <row r="507" spans="1:12" x14ac:dyDescent="0.25">
      <c r="A507" t="s">
        <v>24</v>
      </c>
      <c r="C507" t="s">
        <v>25</v>
      </c>
      <c r="D507">
        <v>213112</v>
      </c>
      <c r="E507" t="s">
        <v>142</v>
      </c>
      <c r="F507">
        <v>33351506</v>
      </c>
      <c r="G507" t="s">
        <v>58</v>
      </c>
      <c r="H507">
        <v>0</v>
      </c>
      <c r="I507" t="s">
        <v>28</v>
      </c>
      <c r="J507">
        <v>2012</v>
      </c>
      <c r="K507" t="s">
        <v>29</v>
      </c>
      <c r="L507">
        <v>402866</v>
      </c>
    </row>
    <row r="508" spans="1:12" x14ac:dyDescent="0.25">
      <c r="A508" t="s">
        <v>24</v>
      </c>
      <c r="C508" t="s">
        <v>25</v>
      </c>
      <c r="D508">
        <v>213112</v>
      </c>
      <c r="E508" t="s">
        <v>142</v>
      </c>
      <c r="F508">
        <v>33451900</v>
      </c>
      <c r="G508" t="s">
        <v>141</v>
      </c>
      <c r="H508">
        <v>0</v>
      </c>
      <c r="I508" t="s">
        <v>28</v>
      </c>
      <c r="J508">
        <v>2012</v>
      </c>
      <c r="K508" t="s">
        <v>29</v>
      </c>
      <c r="L508">
        <v>301624</v>
      </c>
    </row>
    <row r="509" spans="1:12" x14ac:dyDescent="0.25">
      <c r="A509" t="s">
        <v>24</v>
      </c>
      <c r="C509" t="s">
        <v>25</v>
      </c>
      <c r="D509">
        <v>213113</v>
      </c>
      <c r="E509" t="s">
        <v>143</v>
      </c>
      <c r="F509">
        <v>1</v>
      </c>
      <c r="G509" t="s">
        <v>27</v>
      </c>
      <c r="H509">
        <v>0</v>
      </c>
      <c r="I509" t="s">
        <v>28</v>
      </c>
      <c r="J509">
        <v>2012</v>
      </c>
      <c r="K509" t="s">
        <v>29</v>
      </c>
      <c r="L509">
        <v>478341</v>
      </c>
    </row>
    <row r="510" spans="1:12" x14ac:dyDescent="0.25">
      <c r="A510" t="s">
        <v>24</v>
      </c>
      <c r="C510" t="s">
        <v>25</v>
      </c>
      <c r="D510">
        <v>213113</v>
      </c>
      <c r="E510" t="s">
        <v>143</v>
      </c>
      <c r="F510">
        <v>2</v>
      </c>
      <c r="G510" t="s">
        <v>30</v>
      </c>
      <c r="H510">
        <v>0</v>
      </c>
      <c r="I510" t="s">
        <v>28</v>
      </c>
      <c r="J510">
        <v>2012</v>
      </c>
      <c r="K510" t="s">
        <v>29</v>
      </c>
      <c r="L510">
        <v>106982</v>
      </c>
    </row>
    <row r="511" spans="1:12" x14ac:dyDescent="0.25">
      <c r="A511" t="s">
        <v>24</v>
      </c>
      <c r="C511" t="s">
        <v>25</v>
      </c>
      <c r="D511">
        <v>213113</v>
      </c>
      <c r="E511" t="s">
        <v>143</v>
      </c>
      <c r="F511">
        <v>960018</v>
      </c>
      <c r="G511" t="s">
        <v>31</v>
      </c>
      <c r="H511">
        <v>0</v>
      </c>
      <c r="I511" t="s">
        <v>28</v>
      </c>
      <c r="J511">
        <v>2012</v>
      </c>
      <c r="K511" t="s">
        <v>29</v>
      </c>
      <c r="L511">
        <v>933</v>
      </c>
    </row>
    <row r="512" spans="1:12" x14ac:dyDescent="0.25">
      <c r="A512" t="s">
        <v>24</v>
      </c>
      <c r="C512" t="s">
        <v>25</v>
      </c>
      <c r="D512">
        <v>213113</v>
      </c>
      <c r="E512" t="s">
        <v>143</v>
      </c>
      <c r="F512">
        <v>970098</v>
      </c>
      <c r="G512" t="s">
        <v>32</v>
      </c>
      <c r="H512">
        <v>0</v>
      </c>
      <c r="I512" t="s">
        <v>28</v>
      </c>
      <c r="J512">
        <v>2012</v>
      </c>
      <c r="K512" t="s">
        <v>29</v>
      </c>
      <c r="L512">
        <v>68307</v>
      </c>
    </row>
    <row r="513" spans="1:12" x14ac:dyDescent="0.25">
      <c r="A513" t="s">
        <v>24</v>
      </c>
      <c r="C513" t="s">
        <v>25</v>
      </c>
      <c r="D513">
        <v>213113</v>
      </c>
      <c r="E513" t="s">
        <v>143</v>
      </c>
      <c r="F513">
        <v>973000</v>
      </c>
      <c r="G513" t="s">
        <v>33</v>
      </c>
      <c r="H513">
        <v>0</v>
      </c>
      <c r="I513" t="s">
        <v>28</v>
      </c>
      <c r="J513">
        <v>2012</v>
      </c>
      <c r="K513" t="s">
        <v>29</v>
      </c>
      <c r="L513">
        <v>21130</v>
      </c>
    </row>
    <row r="514" spans="1:12" x14ac:dyDescent="0.25">
      <c r="A514" t="s">
        <v>24</v>
      </c>
      <c r="C514" t="s">
        <v>25</v>
      </c>
      <c r="D514">
        <v>213113</v>
      </c>
      <c r="E514" t="s">
        <v>143</v>
      </c>
      <c r="F514">
        <v>974000</v>
      </c>
      <c r="G514" t="s">
        <v>34</v>
      </c>
      <c r="H514">
        <v>0</v>
      </c>
      <c r="I514" t="s">
        <v>28</v>
      </c>
      <c r="J514">
        <v>2012</v>
      </c>
      <c r="K514" t="s">
        <v>29</v>
      </c>
      <c r="L514">
        <v>2993</v>
      </c>
    </row>
    <row r="515" spans="1:12" x14ac:dyDescent="0.25">
      <c r="A515" t="s">
        <v>24</v>
      </c>
      <c r="C515" t="s">
        <v>25</v>
      </c>
      <c r="D515">
        <v>213113</v>
      </c>
      <c r="E515" t="s">
        <v>143</v>
      </c>
      <c r="F515">
        <v>21111015</v>
      </c>
      <c r="G515" t="s">
        <v>39</v>
      </c>
      <c r="H515">
        <v>370</v>
      </c>
      <c r="I515" t="s">
        <v>38</v>
      </c>
      <c r="J515">
        <v>2012</v>
      </c>
      <c r="K515" t="s">
        <v>40</v>
      </c>
      <c r="L515">
        <v>345</v>
      </c>
    </row>
    <row r="516" spans="1:12" x14ac:dyDescent="0.25">
      <c r="A516" t="s">
        <v>24</v>
      </c>
      <c r="C516" t="s">
        <v>25</v>
      </c>
      <c r="D516">
        <v>213113</v>
      </c>
      <c r="E516" t="s">
        <v>143</v>
      </c>
      <c r="F516">
        <v>21211003</v>
      </c>
      <c r="G516" t="s">
        <v>43</v>
      </c>
      <c r="H516">
        <v>250</v>
      </c>
      <c r="I516" t="s">
        <v>44</v>
      </c>
      <c r="J516">
        <v>2012</v>
      </c>
      <c r="K516" t="s">
        <v>40</v>
      </c>
      <c r="L516">
        <v>1155</v>
      </c>
    </row>
    <row r="517" spans="1:12" x14ac:dyDescent="0.25">
      <c r="A517" t="s">
        <v>24</v>
      </c>
      <c r="C517" t="s">
        <v>25</v>
      </c>
      <c r="D517">
        <v>213113</v>
      </c>
      <c r="E517" t="s">
        <v>143</v>
      </c>
      <c r="F517">
        <v>32411015</v>
      </c>
      <c r="G517" t="s">
        <v>45</v>
      </c>
      <c r="H517">
        <v>580</v>
      </c>
      <c r="I517" t="s">
        <v>46</v>
      </c>
      <c r="J517">
        <v>2012</v>
      </c>
      <c r="K517" t="s">
        <v>40</v>
      </c>
      <c r="L517">
        <v>20498</v>
      </c>
    </row>
    <row r="518" spans="1:12" x14ac:dyDescent="0.25">
      <c r="A518" t="s">
        <v>24</v>
      </c>
      <c r="C518" t="s">
        <v>25</v>
      </c>
      <c r="D518">
        <v>213113</v>
      </c>
      <c r="E518" t="s">
        <v>143</v>
      </c>
      <c r="F518">
        <v>32411017</v>
      </c>
      <c r="G518" t="s">
        <v>47</v>
      </c>
      <c r="H518">
        <v>40</v>
      </c>
      <c r="I518" t="s">
        <v>48</v>
      </c>
      <c r="J518">
        <v>2012</v>
      </c>
      <c r="K518" t="s">
        <v>40</v>
      </c>
      <c r="L518">
        <v>61063</v>
      </c>
    </row>
    <row r="519" spans="1:12" x14ac:dyDescent="0.25">
      <c r="A519" t="s">
        <v>24</v>
      </c>
      <c r="C519" t="s">
        <v>25</v>
      </c>
      <c r="D519">
        <v>213113</v>
      </c>
      <c r="E519" t="s">
        <v>143</v>
      </c>
      <c r="F519">
        <v>32411019</v>
      </c>
      <c r="G519" t="s">
        <v>49</v>
      </c>
      <c r="H519">
        <v>40</v>
      </c>
      <c r="I519" t="s">
        <v>48</v>
      </c>
      <c r="J519">
        <v>2012</v>
      </c>
      <c r="K519" t="s">
        <v>40</v>
      </c>
      <c r="L519">
        <v>19995</v>
      </c>
    </row>
    <row r="520" spans="1:12" x14ac:dyDescent="0.25">
      <c r="A520" t="s">
        <v>24</v>
      </c>
      <c r="C520" t="s">
        <v>25</v>
      </c>
      <c r="D520">
        <v>213113</v>
      </c>
      <c r="E520" t="s">
        <v>143</v>
      </c>
      <c r="F520">
        <v>32592005</v>
      </c>
      <c r="G520" t="s">
        <v>76</v>
      </c>
      <c r="H520">
        <v>0</v>
      </c>
      <c r="I520" t="s">
        <v>28</v>
      </c>
      <c r="J520">
        <v>2012</v>
      </c>
      <c r="K520" t="s">
        <v>29</v>
      </c>
      <c r="L520">
        <v>40380</v>
      </c>
    </row>
    <row r="521" spans="1:12" x14ac:dyDescent="0.25">
      <c r="A521" t="s">
        <v>24</v>
      </c>
      <c r="C521" t="s">
        <v>25</v>
      </c>
      <c r="D521">
        <v>213113</v>
      </c>
      <c r="E521" t="s">
        <v>143</v>
      </c>
      <c r="F521">
        <v>32592015</v>
      </c>
      <c r="G521" t="s">
        <v>77</v>
      </c>
      <c r="H521">
        <v>0</v>
      </c>
      <c r="I521" t="s">
        <v>28</v>
      </c>
      <c r="J521">
        <v>2012</v>
      </c>
      <c r="K521" t="s">
        <v>29</v>
      </c>
      <c r="L521">
        <v>82510</v>
      </c>
    </row>
    <row r="522" spans="1:12" x14ac:dyDescent="0.25">
      <c r="A522" t="s">
        <v>24</v>
      </c>
      <c r="C522" t="s">
        <v>25</v>
      </c>
      <c r="D522">
        <v>213113</v>
      </c>
      <c r="E522" t="s">
        <v>143</v>
      </c>
      <c r="F522">
        <v>33100052</v>
      </c>
      <c r="G522" t="s">
        <v>54</v>
      </c>
      <c r="H522">
        <v>0</v>
      </c>
      <c r="I522" t="s">
        <v>28</v>
      </c>
      <c r="J522">
        <v>2012</v>
      </c>
      <c r="K522" t="s">
        <v>29</v>
      </c>
      <c r="L522">
        <v>46299</v>
      </c>
    </row>
    <row r="523" spans="1:12" x14ac:dyDescent="0.25">
      <c r="A523" t="s">
        <v>24</v>
      </c>
      <c r="C523" t="s">
        <v>25</v>
      </c>
      <c r="D523">
        <v>213113</v>
      </c>
      <c r="E523" t="s">
        <v>143</v>
      </c>
      <c r="F523">
        <v>33300007</v>
      </c>
      <c r="G523" t="s">
        <v>56</v>
      </c>
      <c r="H523">
        <v>0</v>
      </c>
      <c r="I523" t="s">
        <v>28</v>
      </c>
      <c r="J523">
        <v>2012</v>
      </c>
      <c r="K523" t="s">
        <v>29</v>
      </c>
      <c r="L523">
        <v>94080</v>
      </c>
    </row>
    <row r="524" spans="1:12" x14ac:dyDescent="0.25">
      <c r="A524" t="s">
        <v>24</v>
      </c>
      <c r="C524" t="s">
        <v>25</v>
      </c>
      <c r="D524">
        <v>213113</v>
      </c>
      <c r="E524" t="s">
        <v>143</v>
      </c>
      <c r="F524">
        <v>33300009</v>
      </c>
      <c r="G524" t="s">
        <v>57</v>
      </c>
      <c r="H524">
        <v>0</v>
      </c>
      <c r="I524" t="s">
        <v>28</v>
      </c>
      <c r="J524">
        <v>2012</v>
      </c>
      <c r="K524" t="s">
        <v>29</v>
      </c>
      <c r="L524">
        <v>125635</v>
      </c>
    </row>
    <row r="525" spans="1:12" x14ac:dyDescent="0.25">
      <c r="A525" t="s">
        <v>24</v>
      </c>
      <c r="C525" t="s">
        <v>25</v>
      </c>
      <c r="D525">
        <v>213114</v>
      </c>
      <c r="E525" t="s">
        <v>144</v>
      </c>
      <c r="F525">
        <v>1</v>
      </c>
      <c r="G525" t="s">
        <v>27</v>
      </c>
      <c r="H525">
        <v>0</v>
      </c>
      <c r="I525" t="s">
        <v>28</v>
      </c>
      <c r="J525">
        <v>2012</v>
      </c>
      <c r="K525" t="s">
        <v>29</v>
      </c>
      <c r="L525">
        <v>494816</v>
      </c>
    </row>
    <row r="526" spans="1:12" x14ac:dyDescent="0.25">
      <c r="A526" t="s">
        <v>24</v>
      </c>
      <c r="C526" t="s">
        <v>25</v>
      </c>
      <c r="D526">
        <v>213114</v>
      </c>
      <c r="E526" t="s">
        <v>144</v>
      </c>
      <c r="F526">
        <v>2</v>
      </c>
      <c r="G526" t="s">
        <v>30</v>
      </c>
      <c r="H526">
        <v>0</v>
      </c>
      <c r="I526" t="s">
        <v>28</v>
      </c>
      <c r="J526">
        <v>2012</v>
      </c>
      <c r="K526" t="s">
        <v>29</v>
      </c>
      <c r="L526">
        <v>34393</v>
      </c>
    </row>
    <row r="527" spans="1:12" x14ac:dyDescent="0.25">
      <c r="A527" t="s">
        <v>24</v>
      </c>
      <c r="C527" t="s">
        <v>25</v>
      </c>
      <c r="D527">
        <v>213114</v>
      </c>
      <c r="E527" t="s">
        <v>144</v>
      </c>
      <c r="F527">
        <v>960018</v>
      </c>
      <c r="G527" t="s">
        <v>31</v>
      </c>
      <c r="H527">
        <v>0</v>
      </c>
      <c r="I527" t="s">
        <v>28</v>
      </c>
      <c r="J527">
        <v>2012</v>
      </c>
      <c r="K527" t="s">
        <v>29</v>
      </c>
      <c r="L527" t="s">
        <v>35</v>
      </c>
    </row>
    <row r="528" spans="1:12" x14ac:dyDescent="0.25">
      <c r="A528" t="s">
        <v>24</v>
      </c>
      <c r="C528" t="s">
        <v>25</v>
      </c>
      <c r="D528">
        <v>213114</v>
      </c>
      <c r="E528" t="s">
        <v>144</v>
      </c>
      <c r="F528">
        <v>970098</v>
      </c>
      <c r="G528" t="s">
        <v>32</v>
      </c>
      <c r="H528">
        <v>0</v>
      </c>
      <c r="I528" t="s">
        <v>28</v>
      </c>
      <c r="J528">
        <v>2012</v>
      </c>
      <c r="K528" t="s">
        <v>29</v>
      </c>
      <c r="L528">
        <v>26858</v>
      </c>
    </row>
    <row r="529" spans="1:13" x14ac:dyDescent="0.25">
      <c r="A529" t="s">
        <v>24</v>
      </c>
      <c r="C529" t="s">
        <v>25</v>
      </c>
      <c r="D529">
        <v>213114</v>
      </c>
      <c r="E529" t="s">
        <v>144</v>
      </c>
      <c r="F529">
        <v>973000</v>
      </c>
      <c r="G529" t="s">
        <v>33</v>
      </c>
      <c r="H529">
        <v>0</v>
      </c>
      <c r="I529" t="s">
        <v>28</v>
      </c>
      <c r="J529">
        <v>2012</v>
      </c>
      <c r="K529" t="s">
        <v>29</v>
      </c>
      <c r="L529">
        <v>21863</v>
      </c>
    </row>
    <row r="530" spans="1:13" x14ac:dyDescent="0.25">
      <c r="A530" t="s">
        <v>24</v>
      </c>
      <c r="C530" t="s">
        <v>25</v>
      </c>
      <c r="D530">
        <v>213114</v>
      </c>
      <c r="E530" t="s">
        <v>144</v>
      </c>
      <c r="F530">
        <v>974000</v>
      </c>
      <c r="G530" t="s">
        <v>34</v>
      </c>
      <c r="H530">
        <v>0</v>
      </c>
      <c r="I530" t="s">
        <v>28</v>
      </c>
      <c r="J530">
        <v>2012</v>
      </c>
      <c r="K530" t="s">
        <v>29</v>
      </c>
      <c r="L530" t="s">
        <v>35</v>
      </c>
    </row>
    <row r="531" spans="1:13" x14ac:dyDescent="0.25">
      <c r="A531" t="s">
        <v>24</v>
      </c>
      <c r="C531" t="s">
        <v>25</v>
      </c>
      <c r="D531">
        <v>213114</v>
      </c>
      <c r="E531" t="s">
        <v>144</v>
      </c>
      <c r="F531">
        <v>21111015</v>
      </c>
      <c r="G531" t="s">
        <v>39</v>
      </c>
      <c r="H531">
        <v>370</v>
      </c>
      <c r="I531" t="s">
        <v>38</v>
      </c>
      <c r="J531">
        <v>2012</v>
      </c>
      <c r="K531" t="s">
        <v>40</v>
      </c>
      <c r="L531">
        <v>1049</v>
      </c>
    </row>
    <row r="532" spans="1:13" x14ac:dyDescent="0.25">
      <c r="A532" t="s">
        <v>24</v>
      </c>
      <c r="C532" t="s">
        <v>25</v>
      </c>
      <c r="D532">
        <v>213114</v>
      </c>
      <c r="E532" t="s">
        <v>144</v>
      </c>
      <c r="F532">
        <v>32411015</v>
      </c>
      <c r="G532" t="s">
        <v>45</v>
      </c>
      <c r="H532">
        <v>580</v>
      </c>
      <c r="I532" t="s">
        <v>46</v>
      </c>
      <c r="J532">
        <v>2012</v>
      </c>
      <c r="K532" t="s">
        <v>40</v>
      </c>
      <c r="L532">
        <v>8402</v>
      </c>
    </row>
    <row r="533" spans="1:13" x14ac:dyDescent="0.25">
      <c r="A533" t="s">
        <v>24</v>
      </c>
      <c r="C533" t="s">
        <v>25</v>
      </c>
      <c r="D533">
        <v>213114</v>
      </c>
      <c r="E533" t="s">
        <v>144</v>
      </c>
      <c r="F533">
        <v>32411017</v>
      </c>
      <c r="G533" t="s">
        <v>47</v>
      </c>
      <c r="H533">
        <v>40</v>
      </c>
      <c r="I533" t="s">
        <v>48</v>
      </c>
      <c r="J533">
        <v>2012</v>
      </c>
      <c r="K533" t="s">
        <v>40</v>
      </c>
      <c r="L533">
        <v>16878</v>
      </c>
    </row>
    <row r="534" spans="1:13" x14ac:dyDescent="0.25">
      <c r="A534" t="s">
        <v>24</v>
      </c>
      <c r="C534" t="s">
        <v>25</v>
      </c>
      <c r="D534">
        <v>213114</v>
      </c>
      <c r="E534" t="s">
        <v>144</v>
      </c>
      <c r="F534">
        <v>32411019</v>
      </c>
      <c r="G534" t="s">
        <v>49</v>
      </c>
      <c r="H534">
        <v>40</v>
      </c>
      <c r="I534" t="s">
        <v>48</v>
      </c>
      <c r="J534">
        <v>2012</v>
      </c>
      <c r="K534" t="s">
        <v>40</v>
      </c>
      <c r="L534">
        <v>3639</v>
      </c>
    </row>
    <row r="535" spans="1:13" x14ac:dyDescent="0.25">
      <c r="A535" t="s">
        <v>24</v>
      </c>
      <c r="C535" t="s">
        <v>25</v>
      </c>
      <c r="D535">
        <v>213114</v>
      </c>
      <c r="E535" t="s">
        <v>144</v>
      </c>
      <c r="F535">
        <v>32592005</v>
      </c>
      <c r="G535" t="s">
        <v>76</v>
      </c>
      <c r="H535">
        <v>0</v>
      </c>
      <c r="I535" t="s">
        <v>28</v>
      </c>
      <c r="J535">
        <v>2012</v>
      </c>
      <c r="K535" t="s">
        <v>29</v>
      </c>
      <c r="L535">
        <v>97093</v>
      </c>
    </row>
    <row r="536" spans="1:13" x14ac:dyDescent="0.25">
      <c r="A536" t="s">
        <v>24</v>
      </c>
      <c r="C536" t="s">
        <v>25</v>
      </c>
      <c r="D536">
        <v>213114</v>
      </c>
      <c r="E536" t="s">
        <v>144</v>
      </c>
      <c r="F536">
        <v>32592015</v>
      </c>
      <c r="G536" t="s">
        <v>77</v>
      </c>
      <c r="H536">
        <v>0</v>
      </c>
      <c r="I536" t="s">
        <v>28</v>
      </c>
      <c r="J536">
        <v>2012</v>
      </c>
      <c r="K536" t="s">
        <v>29</v>
      </c>
      <c r="L536">
        <v>56782</v>
      </c>
    </row>
    <row r="537" spans="1:13" x14ac:dyDescent="0.25">
      <c r="A537" t="s">
        <v>24</v>
      </c>
      <c r="C537" t="s">
        <v>25</v>
      </c>
      <c r="D537">
        <v>213114</v>
      </c>
      <c r="E537" t="s">
        <v>144</v>
      </c>
      <c r="F537">
        <v>33100052</v>
      </c>
      <c r="G537" t="s">
        <v>54</v>
      </c>
      <c r="H537">
        <v>0</v>
      </c>
      <c r="I537" t="s">
        <v>28</v>
      </c>
      <c r="J537">
        <v>2012</v>
      </c>
      <c r="K537" t="s">
        <v>29</v>
      </c>
      <c r="L537">
        <v>69073</v>
      </c>
    </row>
    <row r="538" spans="1:13" x14ac:dyDescent="0.25">
      <c r="A538" t="s">
        <v>24</v>
      </c>
      <c r="C538" t="s">
        <v>25</v>
      </c>
      <c r="D538">
        <v>213114</v>
      </c>
      <c r="E538" t="s">
        <v>144</v>
      </c>
      <c r="F538">
        <v>33300007</v>
      </c>
      <c r="G538" t="s">
        <v>56</v>
      </c>
      <c r="H538">
        <v>0</v>
      </c>
      <c r="I538" t="s">
        <v>28</v>
      </c>
      <c r="J538">
        <v>2012</v>
      </c>
      <c r="K538" t="s">
        <v>29</v>
      </c>
      <c r="L538">
        <v>99339</v>
      </c>
    </row>
    <row r="539" spans="1:13" x14ac:dyDescent="0.25">
      <c r="A539" t="s">
        <v>24</v>
      </c>
      <c r="C539" t="s">
        <v>25</v>
      </c>
      <c r="D539">
        <v>213114</v>
      </c>
      <c r="E539" t="s">
        <v>144</v>
      </c>
      <c r="F539">
        <v>33300009</v>
      </c>
      <c r="G539" t="s">
        <v>57</v>
      </c>
      <c r="H539">
        <v>0</v>
      </c>
      <c r="I539" t="s">
        <v>28</v>
      </c>
      <c r="J539">
        <v>2012</v>
      </c>
      <c r="K539" t="s">
        <v>29</v>
      </c>
      <c r="L539">
        <v>123808</v>
      </c>
    </row>
    <row r="540" spans="1:13" x14ac:dyDescent="0.25">
      <c r="A540" t="s">
        <v>24</v>
      </c>
      <c r="C540" t="s">
        <v>25</v>
      </c>
      <c r="D540">
        <v>213115</v>
      </c>
      <c r="E540" t="s">
        <v>145</v>
      </c>
      <c r="F540">
        <v>1</v>
      </c>
      <c r="G540" t="s">
        <v>27</v>
      </c>
      <c r="H540">
        <v>0</v>
      </c>
      <c r="I540" t="s">
        <v>28</v>
      </c>
      <c r="J540">
        <v>2012</v>
      </c>
      <c r="K540" t="s">
        <v>29</v>
      </c>
      <c r="L540">
        <v>120308</v>
      </c>
    </row>
    <row r="541" spans="1:13" x14ac:dyDescent="0.25">
      <c r="A541" t="s">
        <v>24</v>
      </c>
      <c r="C541" t="s">
        <v>25</v>
      </c>
      <c r="D541">
        <v>213115</v>
      </c>
      <c r="E541" t="s">
        <v>145</v>
      </c>
      <c r="F541">
        <v>2</v>
      </c>
      <c r="G541" t="s">
        <v>30</v>
      </c>
      <c r="H541">
        <v>0</v>
      </c>
      <c r="I541" t="s">
        <v>28</v>
      </c>
      <c r="J541">
        <v>2012</v>
      </c>
      <c r="K541" t="s">
        <v>29</v>
      </c>
      <c r="L541">
        <v>47458</v>
      </c>
      <c r="M541">
        <f>SUM(L542,L547,L548,L549)/L541</f>
        <v>0.80915757090480001</v>
      </c>
    </row>
    <row r="542" spans="1:13" x14ac:dyDescent="0.25">
      <c r="A542" t="s">
        <v>24</v>
      </c>
      <c r="C542" t="s">
        <v>25</v>
      </c>
      <c r="D542">
        <v>213115</v>
      </c>
      <c r="E542" t="s">
        <v>145</v>
      </c>
      <c r="F542">
        <v>960018</v>
      </c>
      <c r="G542" t="s">
        <v>31</v>
      </c>
      <c r="H542">
        <v>0</v>
      </c>
      <c r="I542" t="s">
        <v>28</v>
      </c>
      <c r="J542">
        <v>2012</v>
      </c>
      <c r="K542" t="s">
        <v>29</v>
      </c>
      <c r="L542">
        <v>57</v>
      </c>
    </row>
    <row r="543" spans="1:13" x14ac:dyDescent="0.25">
      <c r="A543" t="s">
        <v>24</v>
      </c>
      <c r="C543" t="s">
        <v>25</v>
      </c>
      <c r="D543">
        <v>213115</v>
      </c>
      <c r="E543" t="s">
        <v>145</v>
      </c>
      <c r="F543">
        <v>970098</v>
      </c>
      <c r="G543" t="s">
        <v>32</v>
      </c>
      <c r="H543">
        <v>0</v>
      </c>
      <c r="I543" t="s">
        <v>28</v>
      </c>
      <c r="J543">
        <v>2012</v>
      </c>
      <c r="K543" t="s">
        <v>29</v>
      </c>
      <c r="L543">
        <v>5614</v>
      </c>
    </row>
    <row r="544" spans="1:13" x14ac:dyDescent="0.25">
      <c r="A544" t="s">
        <v>24</v>
      </c>
      <c r="C544" t="s">
        <v>25</v>
      </c>
      <c r="D544">
        <v>213115</v>
      </c>
      <c r="E544" t="s">
        <v>145</v>
      </c>
      <c r="F544">
        <v>973000</v>
      </c>
      <c r="G544" t="s">
        <v>33</v>
      </c>
      <c r="H544">
        <v>0</v>
      </c>
      <c r="I544" t="s">
        <v>28</v>
      </c>
      <c r="J544">
        <v>2012</v>
      </c>
      <c r="K544" t="s">
        <v>29</v>
      </c>
      <c r="L544">
        <v>29838</v>
      </c>
    </row>
    <row r="545" spans="1:13" x14ac:dyDescent="0.25">
      <c r="A545" t="s">
        <v>24</v>
      </c>
      <c r="C545" t="s">
        <v>25</v>
      </c>
      <c r="D545">
        <v>213115</v>
      </c>
      <c r="E545" t="s">
        <v>145</v>
      </c>
      <c r="F545">
        <v>974000</v>
      </c>
      <c r="G545" t="s">
        <v>34</v>
      </c>
      <c r="H545">
        <v>0</v>
      </c>
      <c r="I545" t="s">
        <v>28</v>
      </c>
      <c r="J545">
        <v>2012</v>
      </c>
      <c r="K545" t="s">
        <v>29</v>
      </c>
      <c r="L545" t="s">
        <v>35</v>
      </c>
    </row>
    <row r="546" spans="1:13" x14ac:dyDescent="0.25">
      <c r="A546" t="s">
        <v>24</v>
      </c>
      <c r="C546" t="s">
        <v>25</v>
      </c>
      <c r="D546">
        <v>213115</v>
      </c>
      <c r="E546" t="s">
        <v>145</v>
      </c>
      <c r="F546">
        <v>21111015</v>
      </c>
      <c r="G546" t="s">
        <v>39</v>
      </c>
      <c r="H546">
        <v>370</v>
      </c>
      <c r="I546" t="s">
        <v>38</v>
      </c>
      <c r="J546">
        <v>2012</v>
      </c>
      <c r="K546" t="s">
        <v>35</v>
      </c>
      <c r="L546" t="s">
        <v>35</v>
      </c>
      <c r="M546">
        <f>(1-M541-2%)*L541</f>
        <v>8107.840000000002</v>
      </c>
    </row>
    <row r="547" spans="1:13" x14ac:dyDescent="0.25">
      <c r="A547" t="s">
        <v>24</v>
      </c>
      <c r="C547" t="s">
        <v>25</v>
      </c>
      <c r="D547">
        <v>213115</v>
      </c>
      <c r="E547" t="s">
        <v>145</v>
      </c>
      <c r="F547">
        <v>32411015</v>
      </c>
      <c r="G547" t="s">
        <v>45</v>
      </c>
      <c r="H547">
        <v>580</v>
      </c>
      <c r="I547" t="s">
        <v>46</v>
      </c>
      <c r="J547">
        <v>2012</v>
      </c>
      <c r="K547" t="s">
        <v>40</v>
      </c>
      <c r="L547">
        <v>9996</v>
      </c>
    </row>
    <row r="548" spans="1:13" x14ac:dyDescent="0.25">
      <c r="A548" t="s">
        <v>24</v>
      </c>
      <c r="C548" t="s">
        <v>25</v>
      </c>
      <c r="D548">
        <v>213115</v>
      </c>
      <c r="E548" t="s">
        <v>145</v>
      </c>
      <c r="F548">
        <v>32411017</v>
      </c>
      <c r="G548" t="s">
        <v>47</v>
      </c>
      <c r="H548">
        <v>40</v>
      </c>
      <c r="I548" t="s">
        <v>48</v>
      </c>
      <c r="J548">
        <v>2012</v>
      </c>
      <c r="K548" t="s">
        <v>146</v>
      </c>
      <c r="L548">
        <v>24170</v>
      </c>
    </row>
    <row r="549" spans="1:13" x14ac:dyDescent="0.25">
      <c r="A549" t="s">
        <v>24</v>
      </c>
      <c r="C549" t="s">
        <v>25</v>
      </c>
      <c r="D549">
        <v>213115</v>
      </c>
      <c r="E549" t="s">
        <v>145</v>
      </c>
      <c r="F549">
        <v>32411019</v>
      </c>
      <c r="G549" t="s">
        <v>49</v>
      </c>
      <c r="H549">
        <v>40</v>
      </c>
      <c r="I549" t="s">
        <v>48</v>
      </c>
      <c r="J549">
        <v>2012</v>
      </c>
      <c r="K549" t="s">
        <v>147</v>
      </c>
      <c r="L549">
        <v>4178</v>
      </c>
    </row>
    <row r="550" spans="1:13" x14ac:dyDescent="0.25">
      <c r="A550" t="s">
        <v>24</v>
      </c>
      <c r="C550" t="s">
        <v>25</v>
      </c>
      <c r="D550">
        <v>213115</v>
      </c>
      <c r="E550" t="s">
        <v>145</v>
      </c>
      <c r="F550">
        <v>32592005</v>
      </c>
      <c r="G550" t="s">
        <v>76</v>
      </c>
      <c r="H550">
        <v>0</v>
      </c>
      <c r="I550" t="s">
        <v>28</v>
      </c>
      <c r="J550">
        <v>2012</v>
      </c>
      <c r="K550" t="s">
        <v>29</v>
      </c>
      <c r="L550">
        <v>5978</v>
      </c>
    </row>
    <row r="551" spans="1:13" x14ac:dyDescent="0.25">
      <c r="A551" t="s">
        <v>24</v>
      </c>
      <c r="C551" t="s">
        <v>25</v>
      </c>
      <c r="D551">
        <v>213115</v>
      </c>
      <c r="E551" t="s">
        <v>145</v>
      </c>
      <c r="F551">
        <v>32592015</v>
      </c>
      <c r="G551" t="s">
        <v>77</v>
      </c>
      <c r="H551">
        <v>0</v>
      </c>
      <c r="I551" t="s">
        <v>28</v>
      </c>
      <c r="J551">
        <v>2012</v>
      </c>
      <c r="K551" t="s">
        <v>29</v>
      </c>
      <c r="L551">
        <v>9442</v>
      </c>
    </row>
    <row r="552" spans="1:13" x14ac:dyDescent="0.25">
      <c r="A552" t="s">
        <v>24</v>
      </c>
      <c r="C552" t="s">
        <v>25</v>
      </c>
      <c r="D552">
        <v>213115</v>
      </c>
      <c r="E552" t="s">
        <v>145</v>
      </c>
      <c r="F552">
        <v>33100052</v>
      </c>
      <c r="G552" t="s">
        <v>54</v>
      </c>
      <c r="H552">
        <v>0</v>
      </c>
      <c r="I552" t="s">
        <v>28</v>
      </c>
      <c r="J552">
        <v>2012</v>
      </c>
      <c r="K552" t="s">
        <v>29</v>
      </c>
      <c r="L552">
        <v>6318</v>
      </c>
    </row>
    <row r="553" spans="1:13" x14ac:dyDescent="0.25">
      <c r="A553" t="s">
        <v>24</v>
      </c>
      <c r="C553" t="s">
        <v>25</v>
      </c>
      <c r="D553">
        <v>213115</v>
      </c>
      <c r="E553" t="s">
        <v>145</v>
      </c>
      <c r="F553">
        <v>33300007</v>
      </c>
      <c r="G553" t="s">
        <v>56</v>
      </c>
      <c r="H553">
        <v>0</v>
      </c>
      <c r="I553" t="s">
        <v>28</v>
      </c>
      <c r="J553">
        <v>2012</v>
      </c>
      <c r="K553" t="s">
        <v>29</v>
      </c>
      <c r="L553">
        <v>32899</v>
      </c>
    </row>
    <row r="554" spans="1:13" x14ac:dyDescent="0.25">
      <c r="A554" t="s">
        <v>24</v>
      </c>
      <c r="C554" t="s">
        <v>25</v>
      </c>
      <c r="D554">
        <v>213115</v>
      </c>
      <c r="E554" t="s">
        <v>145</v>
      </c>
      <c r="F554">
        <v>33300009</v>
      </c>
      <c r="G554" t="s">
        <v>57</v>
      </c>
      <c r="H554">
        <v>0</v>
      </c>
      <c r="I554" t="s">
        <v>28</v>
      </c>
      <c r="J554">
        <v>2012</v>
      </c>
      <c r="K554" t="s">
        <v>29</v>
      </c>
      <c r="L554">
        <v>30219</v>
      </c>
    </row>
    <row r="557" spans="1:13" x14ac:dyDescent="0.25">
      <c r="D557">
        <v>211111</v>
      </c>
      <c r="E557" t="s">
        <v>26</v>
      </c>
      <c r="F557">
        <v>2</v>
      </c>
      <c r="G557" t="s">
        <v>30</v>
      </c>
      <c r="H557">
        <v>0</v>
      </c>
      <c r="I557" t="s">
        <v>28</v>
      </c>
      <c r="J557">
        <v>2012</v>
      </c>
      <c r="K557" t="s">
        <v>29</v>
      </c>
      <c r="L557">
        <v>1882003</v>
      </c>
    </row>
    <row r="558" spans="1:13" x14ac:dyDescent="0.25">
      <c r="D558">
        <v>211112</v>
      </c>
      <c r="E558" t="s">
        <v>59</v>
      </c>
      <c r="F558">
        <v>2</v>
      </c>
      <c r="G558" t="s">
        <v>30</v>
      </c>
      <c r="H558">
        <v>0</v>
      </c>
      <c r="I558" t="s">
        <v>28</v>
      </c>
      <c r="J558">
        <v>2012</v>
      </c>
      <c r="K558" t="s">
        <v>29</v>
      </c>
      <c r="L558">
        <v>153539</v>
      </c>
    </row>
    <row r="559" spans="1:13" x14ac:dyDescent="0.25">
      <c r="D559">
        <v>212111</v>
      </c>
      <c r="E559" t="s">
        <v>66</v>
      </c>
      <c r="F559">
        <v>2</v>
      </c>
      <c r="G559" t="s">
        <v>30</v>
      </c>
      <c r="H559">
        <v>0</v>
      </c>
      <c r="I559" t="s">
        <v>28</v>
      </c>
      <c r="J559">
        <v>2012</v>
      </c>
      <c r="K559" t="s">
        <v>29</v>
      </c>
      <c r="L559">
        <v>1853542</v>
      </c>
    </row>
    <row r="560" spans="1:13" x14ac:dyDescent="0.25">
      <c r="D560">
        <v>212112</v>
      </c>
      <c r="E560" t="s">
        <v>85</v>
      </c>
      <c r="F560">
        <v>2</v>
      </c>
      <c r="G560" t="s">
        <v>30</v>
      </c>
      <c r="H560">
        <v>0</v>
      </c>
      <c r="I560" t="s">
        <v>28</v>
      </c>
      <c r="J560">
        <v>2012</v>
      </c>
      <c r="K560" t="s">
        <v>29</v>
      </c>
      <c r="L560">
        <v>272810</v>
      </c>
    </row>
    <row r="561" spans="4:12" x14ac:dyDescent="0.25">
      <c r="D561">
        <v>212113</v>
      </c>
      <c r="E561" t="s">
        <v>87</v>
      </c>
      <c r="F561">
        <v>2</v>
      </c>
      <c r="G561" t="s">
        <v>30</v>
      </c>
      <c r="H561">
        <v>0</v>
      </c>
      <c r="I561" t="s">
        <v>28</v>
      </c>
      <c r="J561">
        <v>2012</v>
      </c>
      <c r="K561" t="s">
        <v>29</v>
      </c>
      <c r="L561">
        <v>12990</v>
      </c>
    </row>
    <row r="562" spans="4:12" x14ac:dyDescent="0.25">
      <c r="D562">
        <v>212210</v>
      </c>
      <c r="E562" t="s">
        <v>88</v>
      </c>
      <c r="F562">
        <v>2</v>
      </c>
      <c r="G562" t="s">
        <v>30</v>
      </c>
      <c r="H562">
        <v>0</v>
      </c>
      <c r="I562" t="s">
        <v>28</v>
      </c>
      <c r="J562">
        <v>2012</v>
      </c>
      <c r="K562" t="s">
        <v>29</v>
      </c>
      <c r="L562" t="s">
        <v>35</v>
      </c>
    </row>
    <row r="563" spans="4:12" x14ac:dyDescent="0.25">
      <c r="D563">
        <v>212221</v>
      </c>
      <c r="E563" t="s">
        <v>98</v>
      </c>
      <c r="F563">
        <v>2</v>
      </c>
      <c r="G563" t="s">
        <v>30</v>
      </c>
      <c r="H563">
        <v>0</v>
      </c>
      <c r="I563" t="s">
        <v>28</v>
      </c>
      <c r="J563">
        <v>2012</v>
      </c>
      <c r="K563" t="s">
        <v>29</v>
      </c>
      <c r="L563">
        <v>706634</v>
      </c>
    </row>
    <row r="564" spans="4:12" x14ac:dyDescent="0.25">
      <c r="D564">
        <v>212222</v>
      </c>
      <c r="E564" t="s">
        <v>103</v>
      </c>
      <c r="F564">
        <v>2</v>
      </c>
      <c r="G564" t="s">
        <v>30</v>
      </c>
      <c r="H564">
        <v>0</v>
      </c>
      <c r="I564" t="s">
        <v>28</v>
      </c>
      <c r="J564">
        <v>2012</v>
      </c>
      <c r="K564" t="s">
        <v>29</v>
      </c>
      <c r="L564">
        <v>23196</v>
      </c>
    </row>
    <row r="565" spans="4:12" x14ac:dyDescent="0.25">
      <c r="D565">
        <v>212231</v>
      </c>
      <c r="E565" t="s">
        <v>104</v>
      </c>
      <c r="F565">
        <v>2</v>
      </c>
      <c r="G565" t="s">
        <v>30</v>
      </c>
      <c r="H565">
        <v>0</v>
      </c>
      <c r="I565" t="s">
        <v>28</v>
      </c>
      <c r="J565">
        <v>2012</v>
      </c>
      <c r="K565" t="s">
        <v>29</v>
      </c>
      <c r="L565">
        <v>72890</v>
      </c>
    </row>
    <row r="566" spans="4:12" x14ac:dyDescent="0.25">
      <c r="D566">
        <v>212234</v>
      </c>
      <c r="E566" t="s">
        <v>105</v>
      </c>
      <c r="F566">
        <v>2</v>
      </c>
      <c r="G566" t="s">
        <v>30</v>
      </c>
      <c r="H566">
        <v>0</v>
      </c>
      <c r="I566" t="s">
        <v>28</v>
      </c>
      <c r="J566">
        <v>2012</v>
      </c>
      <c r="K566" t="s">
        <v>29</v>
      </c>
      <c r="L566">
        <v>501681</v>
      </c>
    </row>
    <row r="567" spans="4:12" x14ac:dyDescent="0.25">
      <c r="D567">
        <v>212291</v>
      </c>
      <c r="E567" t="s">
        <v>106</v>
      </c>
      <c r="F567">
        <v>2</v>
      </c>
      <c r="G567" t="s">
        <v>30</v>
      </c>
      <c r="H567">
        <v>0</v>
      </c>
      <c r="I567" t="s">
        <v>28</v>
      </c>
      <c r="J567">
        <v>2012</v>
      </c>
      <c r="K567" t="s">
        <v>29</v>
      </c>
      <c r="L567" t="s">
        <v>35</v>
      </c>
    </row>
    <row r="568" spans="4:12" x14ac:dyDescent="0.25">
      <c r="D568">
        <v>212299</v>
      </c>
      <c r="E568" t="s">
        <v>111</v>
      </c>
      <c r="F568">
        <v>2</v>
      </c>
      <c r="G568" t="s">
        <v>30</v>
      </c>
      <c r="H568">
        <v>0</v>
      </c>
      <c r="I568" t="s">
        <v>28</v>
      </c>
      <c r="J568">
        <v>2012</v>
      </c>
      <c r="K568" t="s">
        <v>29</v>
      </c>
      <c r="L568" t="s">
        <v>35</v>
      </c>
    </row>
    <row r="569" spans="4:12" x14ac:dyDescent="0.25">
      <c r="D569">
        <v>212311</v>
      </c>
      <c r="E569" t="s">
        <v>112</v>
      </c>
      <c r="F569">
        <v>2</v>
      </c>
      <c r="G569" t="s">
        <v>30</v>
      </c>
      <c r="H569">
        <v>0</v>
      </c>
      <c r="I569" t="s">
        <v>28</v>
      </c>
      <c r="J569">
        <v>2012</v>
      </c>
      <c r="K569" t="s">
        <v>29</v>
      </c>
      <c r="L569">
        <v>15043</v>
      </c>
    </row>
    <row r="570" spans="4:12" x14ac:dyDescent="0.25">
      <c r="D570">
        <v>212312</v>
      </c>
      <c r="E570" t="s">
        <v>118</v>
      </c>
      <c r="F570">
        <v>2</v>
      </c>
      <c r="G570" t="s">
        <v>30</v>
      </c>
      <c r="H570">
        <v>0</v>
      </c>
      <c r="I570" t="s">
        <v>28</v>
      </c>
      <c r="J570">
        <v>2012</v>
      </c>
      <c r="K570" t="s">
        <v>29</v>
      </c>
      <c r="L570">
        <v>486914</v>
      </c>
    </row>
    <row r="571" spans="4:12" x14ac:dyDescent="0.25">
      <c r="D571">
        <v>212313</v>
      </c>
      <c r="E571" t="s">
        <v>120</v>
      </c>
      <c r="F571">
        <v>2</v>
      </c>
      <c r="G571" t="s">
        <v>30</v>
      </c>
      <c r="H571">
        <v>0</v>
      </c>
      <c r="I571" t="s">
        <v>28</v>
      </c>
      <c r="J571">
        <v>2012</v>
      </c>
      <c r="K571" t="s">
        <v>29</v>
      </c>
      <c r="L571">
        <v>75953</v>
      </c>
    </row>
    <row r="572" spans="4:12" x14ac:dyDescent="0.25">
      <c r="D572">
        <v>212319</v>
      </c>
      <c r="E572" t="s">
        <v>121</v>
      </c>
      <c r="F572">
        <v>2</v>
      </c>
      <c r="G572" t="s">
        <v>30</v>
      </c>
      <c r="H572">
        <v>0</v>
      </c>
      <c r="I572" t="s">
        <v>28</v>
      </c>
      <c r="J572">
        <v>2012</v>
      </c>
      <c r="K572" t="s">
        <v>29</v>
      </c>
      <c r="L572">
        <v>100559</v>
      </c>
    </row>
    <row r="573" spans="4:12" x14ac:dyDescent="0.25">
      <c r="D573">
        <v>212321</v>
      </c>
      <c r="E573" t="s">
        <v>124</v>
      </c>
      <c r="F573">
        <v>2</v>
      </c>
      <c r="G573" t="s">
        <v>30</v>
      </c>
      <c r="H573">
        <v>0</v>
      </c>
      <c r="I573" t="s">
        <v>28</v>
      </c>
      <c r="J573">
        <v>2012</v>
      </c>
      <c r="K573" t="s">
        <v>29</v>
      </c>
      <c r="L573">
        <v>300296</v>
      </c>
    </row>
    <row r="574" spans="4:12" x14ac:dyDescent="0.25">
      <c r="D574">
        <v>212322</v>
      </c>
      <c r="E574" t="s">
        <v>125</v>
      </c>
      <c r="F574">
        <v>2</v>
      </c>
      <c r="G574" t="s">
        <v>30</v>
      </c>
      <c r="H574">
        <v>0</v>
      </c>
      <c r="I574" t="s">
        <v>28</v>
      </c>
      <c r="J574">
        <v>2012</v>
      </c>
      <c r="K574" t="s">
        <v>29</v>
      </c>
      <c r="L574">
        <v>85023</v>
      </c>
    </row>
    <row r="575" spans="4:12" x14ac:dyDescent="0.25">
      <c r="D575">
        <v>212324</v>
      </c>
      <c r="E575" t="s">
        <v>126</v>
      </c>
      <c r="F575">
        <v>2</v>
      </c>
      <c r="G575" t="s">
        <v>30</v>
      </c>
      <c r="H575">
        <v>0</v>
      </c>
      <c r="I575" t="s">
        <v>28</v>
      </c>
      <c r="J575">
        <v>2012</v>
      </c>
      <c r="K575" t="s">
        <v>29</v>
      </c>
      <c r="L575">
        <v>78130</v>
      </c>
    </row>
    <row r="576" spans="4:12" x14ac:dyDescent="0.25">
      <c r="D576">
        <v>212325</v>
      </c>
      <c r="E576" t="s">
        <v>130</v>
      </c>
      <c r="F576">
        <v>2</v>
      </c>
      <c r="G576" t="s">
        <v>30</v>
      </c>
      <c r="H576">
        <v>0</v>
      </c>
      <c r="I576" t="s">
        <v>28</v>
      </c>
      <c r="J576">
        <v>2012</v>
      </c>
      <c r="K576" t="s">
        <v>29</v>
      </c>
      <c r="L576">
        <v>55778</v>
      </c>
    </row>
    <row r="577" spans="4:12" x14ac:dyDescent="0.25">
      <c r="D577">
        <v>212391</v>
      </c>
      <c r="E577" t="s">
        <v>131</v>
      </c>
      <c r="F577">
        <v>2</v>
      </c>
      <c r="G577" t="s">
        <v>30</v>
      </c>
      <c r="H577">
        <v>0</v>
      </c>
      <c r="I577" t="s">
        <v>28</v>
      </c>
      <c r="J577">
        <v>2012</v>
      </c>
      <c r="K577" t="s">
        <v>29</v>
      </c>
      <c r="L577">
        <v>224861</v>
      </c>
    </row>
    <row r="578" spans="4:12" x14ac:dyDescent="0.25">
      <c r="D578">
        <v>212392</v>
      </c>
      <c r="E578" t="s">
        <v>135</v>
      </c>
      <c r="F578">
        <v>2</v>
      </c>
      <c r="G578" t="s">
        <v>30</v>
      </c>
      <c r="H578">
        <v>0</v>
      </c>
      <c r="I578" t="s">
        <v>28</v>
      </c>
      <c r="J578">
        <v>2012</v>
      </c>
      <c r="K578" t="s">
        <v>29</v>
      </c>
      <c r="L578">
        <v>43495</v>
      </c>
    </row>
    <row r="579" spans="4:12" x14ac:dyDescent="0.25">
      <c r="D579">
        <v>212393</v>
      </c>
      <c r="E579" t="s">
        <v>137</v>
      </c>
      <c r="F579">
        <v>2</v>
      </c>
      <c r="G579" t="s">
        <v>30</v>
      </c>
      <c r="H579">
        <v>0</v>
      </c>
      <c r="I579" t="s">
        <v>28</v>
      </c>
      <c r="J579">
        <v>2012</v>
      </c>
      <c r="K579" t="s">
        <v>29</v>
      </c>
      <c r="L579">
        <v>14433</v>
      </c>
    </row>
    <row r="580" spans="4:12" x14ac:dyDescent="0.25">
      <c r="D580">
        <v>212399</v>
      </c>
      <c r="E580" t="s">
        <v>138</v>
      </c>
      <c r="F580">
        <v>2</v>
      </c>
      <c r="G580" t="s">
        <v>30</v>
      </c>
      <c r="H580">
        <v>0</v>
      </c>
      <c r="I580" t="s">
        <v>28</v>
      </c>
      <c r="J580">
        <v>2012</v>
      </c>
      <c r="K580" t="s">
        <v>29</v>
      </c>
      <c r="L580">
        <v>38649</v>
      </c>
    </row>
    <row r="581" spans="4:12" x14ac:dyDescent="0.25">
      <c r="D581">
        <v>213111</v>
      </c>
      <c r="E581" t="s">
        <v>140</v>
      </c>
      <c r="F581">
        <v>2</v>
      </c>
      <c r="G581" t="s">
        <v>30</v>
      </c>
      <c r="H581">
        <v>0</v>
      </c>
      <c r="I581" t="s">
        <v>28</v>
      </c>
      <c r="J581">
        <v>2012</v>
      </c>
      <c r="K581" t="s">
        <v>29</v>
      </c>
      <c r="L581">
        <v>638484</v>
      </c>
    </row>
    <row r="582" spans="4:12" x14ac:dyDescent="0.25">
      <c r="D582">
        <v>213112</v>
      </c>
      <c r="E582" t="s">
        <v>142</v>
      </c>
      <c r="F582">
        <v>2</v>
      </c>
      <c r="G582" t="s">
        <v>30</v>
      </c>
      <c r="H582">
        <v>0</v>
      </c>
      <c r="I582" t="s">
        <v>28</v>
      </c>
      <c r="J582">
        <v>2012</v>
      </c>
      <c r="K582" t="s">
        <v>29</v>
      </c>
      <c r="L582">
        <v>1867120</v>
      </c>
    </row>
    <row r="583" spans="4:12" x14ac:dyDescent="0.25">
      <c r="D583">
        <v>213113</v>
      </c>
      <c r="E583" t="s">
        <v>143</v>
      </c>
      <c r="F583">
        <v>2</v>
      </c>
      <c r="G583" t="s">
        <v>30</v>
      </c>
      <c r="H583">
        <v>0</v>
      </c>
      <c r="I583" t="s">
        <v>28</v>
      </c>
      <c r="J583">
        <v>2012</v>
      </c>
      <c r="K583" t="s">
        <v>29</v>
      </c>
      <c r="L583">
        <v>106982</v>
      </c>
    </row>
    <row r="584" spans="4:12" x14ac:dyDescent="0.25">
      <c r="D584">
        <v>213114</v>
      </c>
      <c r="E584" t="s">
        <v>144</v>
      </c>
      <c r="F584">
        <v>2</v>
      </c>
      <c r="G584" t="s">
        <v>30</v>
      </c>
      <c r="H584">
        <v>0</v>
      </c>
      <c r="I584" t="s">
        <v>28</v>
      </c>
      <c r="J584">
        <v>2012</v>
      </c>
      <c r="K584" t="s">
        <v>29</v>
      </c>
      <c r="L584">
        <v>34393</v>
      </c>
    </row>
    <row r="585" spans="4:12" x14ac:dyDescent="0.25">
      <c r="D585">
        <v>213115</v>
      </c>
      <c r="E585" t="s">
        <v>145</v>
      </c>
      <c r="F585">
        <v>2</v>
      </c>
      <c r="G585" t="s">
        <v>30</v>
      </c>
      <c r="H585">
        <v>0</v>
      </c>
      <c r="I585" t="s">
        <v>28</v>
      </c>
      <c r="J585">
        <v>2012</v>
      </c>
      <c r="K585" t="s">
        <v>29</v>
      </c>
      <c r="L585">
        <v>47458</v>
      </c>
    </row>
  </sheetData>
  <autoFilter ref="A2:L554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Z1048576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O2" sqref="O2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161</v>
      </c>
      <c r="H1" t="s">
        <v>162</v>
      </c>
      <c r="I1" t="s">
        <v>163</v>
      </c>
      <c r="J1" t="s">
        <v>164</v>
      </c>
      <c r="K1" t="s">
        <v>165</v>
      </c>
      <c r="L1" t="s">
        <v>175</v>
      </c>
      <c r="M1" t="s">
        <v>176</v>
      </c>
      <c r="N1" t="s">
        <v>177</v>
      </c>
      <c r="O1" t="s">
        <v>178</v>
      </c>
      <c r="P1" t="s">
        <v>179</v>
      </c>
      <c r="Q1" t="s">
        <v>180</v>
      </c>
      <c r="R1" t="s">
        <v>181</v>
      </c>
      <c r="S1" t="s">
        <v>182</v>
      </c>
      <c r="T1" t="s">
        <v>183</v>
      </c>
      <c r="U1" t="s">
        <v>184</v>
      </c>
      <c r="V1" t="s">
        <v>185</v>
      </c>
      <c r="W1" t="s">
        <v>186</v>
      </c>
    </row>
    <row r="2" spans="1:26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21</v>
      </c>
      <c r="G2" t="s">
        <v>213</v>
      </c>
      <c r="H2" t="s">
        <v>273</v>
      </c>
      <c r="I2" t="s">
        <v>274</v>
      </c>
      <c r="J2" t="s">
        <v>275</v>
      </c>
      <c r="K2" t="s">
        <v>276</v>
      </c>
      <c r="L2" t="s">
        <v>227</v>
      </c>
      <c r="M2" t="s">
        <v>278</v>
      </c>
      <c r="N2" t="s">
        <v>229</v>
      </c>
      <c r="O2" t="s">
        <v>279</v>
      </c>
      <c r="P2" t="s">
        <v>280</v>
      </c>
      <c r="Q2" t="s">
        <v>281</v>
      </c>
      <c r="R2" t="s">
        <v>233</v>
      </c>
      <c r="S2" t="s">
        <v>234</v>
      </c>
      <c r="T2" t="s">
        <v>235</v>
      </c>
      <c r="U2" t="s">
        <v>282</v>
      </c>
      <c r="V2" t="s">
        <v>237</v>
      </c>
      <c r="W2" t="s">
        <v>238</v>
      </c>
    </row>
    <row r="3" spans="1:26" x14ac:dyDescent="0.25">
      <c r="A3" t="s">
        <v>286</v>
      </c>
      <c r="B3">
        <v>1</v>
      </c>
      <c r="C3" t="s">
        <v>287</v>
      </c>
      <c r="D3">
        <v>21</v>
      </c>
      <c r="E3" t="s">
        <v>288</v>
      </c>
      <c r="F3">
        <v>2012</v>
      </c>
      <c r="G3">
        <v>244</v>
      </c>
      <c r="H3">
        <v>165</v>
      </c>
      <c r="I3">
        <v>66</v>
      </c>
      <c r="J3">
        <v>13</v>
      </c>
      <c r="K3">
        <v>8492</v>
      </c>
      <c r="L3">
        <v>922043</v>
      </c>
      <c r="M3">
        <v>640792</v>
      </c>
      <c r="N3">
        <v>9405</v>
      </c>
      <c r="O3">
        <v>94281</v>
      </c>
      <c r="P3">
        <v>96161</v>
      </c>
      <c r="Q3">
        <v>81404</v>
      </c>
      <c r="R3">
        <v>1260030</v>
      </c>
      <c r="S3" t="s">
        <v>35</v>
      </c>
      <c r="T3">
        <v>0</v>
      </c>
      <c r="U3">
        <v>4722966</v>
      </c>
      <c r="V3">
        <v>11650</v>
      </c>
      <c r="W3">
        <v>4684097</v>
      </c>
      <c r="Y3" s="5">
        <f t="shared" ref="Y3:Y40" si="0">R3/G3</f>
        <v>5164.0573770491801</v>
      </c>
      <c r="Z3" t="e">
        <f>#REF!/G3</f>
        <v>#REF!</v>
      </c>
    </row>
    <row r="4" spans="1:26" x14ac:dyDescent="0.25">
      <c r="A4" t="s">
        <v>289</v>
      </c>
      <c r="B4">
        <v>2</v>
      </c>
      <c r="C4" t="s">
        <v>290</v>
      </c>
      <c r="D4">
        <v>21</v>
      </c>
      <c r="E4" t="s">
        <v>288</v>
      </c>
      <c r="F4">
        <v>2012</v>
      </c>
      <c r="G4">
        <v>164</v>
      </c>
      <c r="H4">
        <v>96</v>
      </c>
      <c r="I4">
        <v>37</v>
      </c>
      <c r="J4">
        <v>31</v>
      </c>
      <c r="K4">
        <v>15014</v>
      </c>
      <c r="L4">
        <v>3219686</v>
      </c>
      <c r="M4">
        <v>1538721</v>
      </c>
      <c r="N4" t="s">
        <v>35</v>
      </c>
      <c r="O4">
        <v>174116</v>
      </c>
      <c r="P4" t="s">
        <v>35</v>
      </c>
      <c r="Q4">
        <v>1413486</v>
      </c>
      <c r="R4">
        <v>1446113</v>
      </c>
      <c r="S4" t="s">
        <v>35</v>
      </c>
      <c r="T4">
        <v>0</v>
      </c>
      <c r="U4">
        <v>27473281</v>
      </c>
      <c r="V4">
        <v>3080</v>
      </c>
      <c r="W4">
        <v>27511817</v>
      </c>
      <c r="Y4" s="5">
        <f t="shared" si="0"/>
        <v>8817.7621951219517</v>
      </c>
    </row>
    <row r="5" spans="1:26" x14ac:dyDescent="0.25">
      <c r="A5" t="s">
        <v>291</v>
      </c>
      <c r="B5">
        <v>4</v>
      </c>
      <c r="C5" t="s">
        <v>292</v>
      </c>
      <c r="D5">
        <v>21</v>
      </c>
      <c r="E5" t="s">
        <v>288</v>
      </c>
      <c r="F5">
        <v>2012</v>
      </c>
      <c r="G5">
        <v>217</v>
      </c>
      <c r="H5">
        <v>169</v>
      </c>
      <c r="I5">
        <v>28</v>
      </c>
      <c r="J5">
        <v>20</v>
      </c>
      <c r="K5">
        <v>11907</v>
      </c>
      <c r="L5">
        <v>2675118</v>
      </c>
      <c r="M5">
        <v>1953434</v>
      </c>
      <c r="N5">
        <v>49429</v>
      </c>
      <c r="O5">
        <v>298047</v>
      </c>
      <c r="P5">
        <v>189974</v>
      </c>
      <c r="Q5">
        <v>184234</v>
      </c>
      <c r="R5">
        <v>3244070</v>
      </c>
      <c r="S5">
        <v>2858</v>
      </c>
      <c r="T5">
        <v>0</v>
      </c>
      <c r="U5">
        <v>8197185</v>
      </c>
      <c r="V5">
        <v>53067</v>
      </c>
      <c r="W5">
        <v>6414656</v>
      </c>
      <c r="Y5" s="5">
        <f t="shared" si="0"/>
        <v>14949.63133640553</v>
      </c>
      <c r="Z5" t="e">
        <f>#REF!/G5</f>
        <v>#REF!</v>
      </c>
    </row>
    <row r="6" spans="1:26" x14ac:dyDescent="0.25">
      <c r="A6" t="s">
        <v>293</v>
      </c>
      <c r="B6">
        <v>5</v>
      </c>
      <c r="C6" t="s">
        <v>294</v>
      </c>
      <c r="D6">
        <v>21</v>
      </c>
      <c r="E6" t="s">
        <v>288</v>
      </c>
      <c r="F6">
        <v>2012</v>
      </c>
      <c r="G6">
        <v>370</v>
      </c>
      <c r="H6">
        <v>279</v>
      </c>
      <c r="I6">
        <v>64</v>
      </c>
      <c r="J6">
        <v>27</v>
      </c>
      <c r="K6">
        <v>10198</v>
      </c>
      <c r="L6">
        <v>1218829</v>
      </c>
      <c r="M6">
        <v>811896</v>
      </c>
      <c r="N6" t="s">
        <v>35</v>
      </c>
      <c r="O6">
        <v>82488</v>
      </c>
      <c r="P6" t="s">
        <v>35</v>
      </c>
      <c r="Q6">
        <v>292256</v>
      </c>
      <c r="R6">
        <v>267530</v>
      </c>
      <c r="S6" t="s">
        <v>35</v>
      </c>
      <c r="T6">
        <v>0</v>
      </c>
      <c r="U6">
        <v>5338251</v>
      </c>
      <c r="V6">
        <v>27682</v>
      </c>
      <c r="W6">
        <v>7246272</v>
      </c>
      <c r="Y6" s="5">
        <f t="shared" si="0"/>
        <v>723.05405405405406</v>
      </c>
      <c r="Z6" t="e">
        <f>#REF!/G6</f>
        <v>#REF!</v>
      </c>
    </row>
    <row r="7" spans="1:26" x14ac:dyDescent="0.25">
      <c r="A7" t="s">
        <v>295</v>
      </c>
      <c r="B7">
        <v>6</v>
      </c>
      <c r="C7" t="s">
        <v>296</v>
      </c>
      <c r="D7">
        <v>21</v>
      </c>
      <c r="E7" t="s">
        <v>288</v>
      </c>
      <c r="F7">
        <v>2012</v>
      </c>
      <c r="G7">
        <v>753</v>
      </c>
      <c r="H7">
        <v>542</v>
      </c>
      <c r="I7">
        <v>156</v>
      </c>
      <c r="J7">
        <v>55</v>
      </c>
      <c r="K7">
        <v>27852</v>
      </c>
      <c r="L7">
        <v>5489878</v>
      </c>
      <c r="M7">
        <v>2815600</v>
      </c>
      <c r="N7">
        <v>46229</v>
      </c>
      <c r="O7">
        <v>494350</v>
      </c>
      <c r="P7">
        <v>306703</v>
      </c>
      <c r="Q7">
        <v>1826996</v>
      </c>
      <c r="R7">
        <v>3835011</v>
      </c>
      <c r="S7" t="s">
        <v>35</v>
      </c>
      <c r="T7" t="s">
        <v>35</v>
      </c>
      <c r="U7">
        <v>22114832</v>
      </c>
      <c r="V7">
        <v>54046</v>
      </c>
      <c r="W7">
        <v>23990964</v>
      </c>
      <c r="Y7" s="5">
        <f t="shared" si="0"/>
        <v>5092.9760956175296</v>
      </c>
      <c r="Z7" t="e">
        <f>#REF!/G7</f>
        <v>#REF!</v>
      </c>
    </row>
    <row r="8" spans="1:26" x14ac:dyDescent="0.25">
      <c r="A8" t="s">
        <v>297</v>
      </c>
      <c r="B8">
        <v>8</v>
      </c>
      <c r="C8" t="s">
        <v>298</v>
      </c>
      <c r="D8">
        <v>21</v>
      </c>
      <c r="E8" t="s">
        <v>288</v>
      </c>
      <c r="F8">
        <v>2012</v>
      </c>
      <c r="G8">
        <v>1155</v>
      </c>
      <c r="H8">
        <v>879</v>
      </c>
      <c r="I8">
        <v>204</v>
      </c>
      <c r="J8">
        <v>72</v>
      </c>
      <c r="K8">
        <v>33119</v>
      </c>
      <c r="L8">
        <v>5250460</v>
      </c>
      <c r="M8">
        <v>3861690</v>
      </c>
      <c r="N8">
        <v>99808</v>
      </c>
      <c r="O8">
        <v>323519</v>
      </c>
      <c r="P8">
        <v>189117</v>
      </c>
      <c r="Q8">
        <v>776326</v>
      </c>
      <c r="R8">
        <v>3061106</v>
      </c>
      <c r="S8">
        <v>2485</v>
      </c>
      <c r="T8">
        <v>0</v>
      </c>
      <c r="U8">
        <v>20176242</v>
      </c>
      <c r="V8">
        <v>110778</v>
      </c>
      <c r="W8">
        <v>23200982</v>
      </c>
      <c r="Y8" s="5">
        <f t="shared" si="0"/>
        <v>2650.3082251082251</v>
      </c>
      <c r="Z8" t="e">
        <f>#REF!/G8</f>
        <v>#REF!</v>
      </c>
    </row>
    <row r="9" spans="1:26" x14ac:dyDescent="0.25">
      <c r="A9" t="s">
        <v>299</v>
      </c>
      <c r="B9">
        <v>9</v>
      </c>
      <c r="C9" t="s">
        <v>300</v>
      </c>
      <c r="D9">
        <v>21</v>
      </c>
      <c r="E9" t="s">
        <v>288</v>
      </c>
      <c r="F9">
        <v>2012</v>
      </c>
      <c r="G9">
        <v>64</v>
      </c>
      <c r="H9">
        <v>54</v>
      </c>
      <c r="I9">
        <v>7</v>
      </c>
      <c r="J9">
        <v>3</v>
      </c>
      <c r="K9">
        <v>1019</v>
      </c>
      <c r="L9">
        <v>66905</v>
      </c>
      <c r="M9">
        <v>36663</v>
      </c>
      <c r="N9">
        <v>993</v>
      </c>
      <c r="O9">
        <v>16387</v>
      </c>
      <c r="P9" t="s">
        <v>35</v>
      </c>
      <c r="Q9" t="s">
        <v>35</v>
      </c>
      <c r="R9" s="6">
        <f>2440.7*G9</f>
        <v>156204.79999999999</v>
      </c>
      <c r="S9" t="s">
        <v>35</v>
      </c>
      <c r="T9">
        <v>0</v>
      </c>
      <c r="U9">
        <v>413836</v>
      </c>
      <c r="V9">
        <v>1183</v>
      </c>
      <c r="W9">
        <v>392652</v>
      </c>
      <c r="Y9" s="5">
        <f t="shared" si="0"/>
        <v>2440.6999999999998</v>
      </c>
    </row>
    <row r="10" spans="1:26" x14ac:dyDescent="0.25">
      <c r="A10" t="s">
        <v>301</v>
      </c>
      <c r="B10">
        <v>10</v>
      </c>
      <c r="C10" t="s">
        <v>302</v>
      </c>
      <c r="D10">
        <v>21</v>
      </c>
      <c r="E10" t="s">
        <v>288</v>
      </c>
      <c r="F10">
        <v>2012</v>
      </c>
      <c r="G10">
        <v>13</v>
      </c>
      <c r="H10">
        <v>11</v>
      </c>
      <c r="I10">
        <v>2</v>
      </c>
      <c r="J10">
        <v>0</v>
      </c>
      <c r="K10" t="s">
        <v>303</v>
      </c>
      <c r="L10" t="s">
        <v>35</v>
      </c>
      <c r="M10">
        <v>4518</v>
      </c>
      <c r="N10">
        <v>0</v>
      </c>
      <c r="O10" t="s">
        <v>35</v>
      </c>
      <c r="P10" t="s">
        <v>35</v>
      </c>
      <c r="Q10" t="s">
        <v>35</v>
      </c>
      <c r="R10" s="6">
        <f>2440.7*G10</f>
        <v>31729.1</v>
      </c>
      <c r="S10">
        <v>0</v>
      </c>
      <c r="T10">
        <v>0</v>
      </c>
      <c r="U10">
        <v>43355</v>
      </c>
      <c r="V10">
        <v>0</v>
      </c>
      <c r="W10">
        <v>45391</v>
      </c>
      <c r="Y10" s="5">
        <f t="shared" si="0"/>
        <v>2440.6999999999998</v>
      </c>
    </row>
    <row r="11" spans="1:26" x14ac:dyDescent="0.25">
      <c r="A11" t="s">
        <v>304</v>
      </c>
      <c r="B11">
        <v>12</v>
      </c>
      <c r="C11" t="s">
        <v>305</v>
      </c>
      <c r="D11">
        <v>21</v>
      </c>
      <c r="E11" t="s">
        <v>288</v>
      </c>
      <c r="F11">
        <v>2012</v>
      </c>
      <c r="G11">
        <v>194</v>
      </c>
      <c r="H11">
        <v>155</v>
      </c>
      <c r="I11">
        <v>29</v>
      </c>
      <c r="J11">
        <v>10</v>
      </c>
      <c r="K11">
        <v>4081</v>
      </c>
      <c r="L11">
        <v>914812</v>
      </c>
      <c r="M11">
        <v>611293</v>
      </c>
      <c r="N11" t="s">
        <v>35</v>
      </c>
      <c r="O11">
        <v>69062</v>
      </c>
      <c r="P11">
        <v>131732</v>
      </c>
      <c r="Q11" t="s">
        <v>35</v>
      </c>
      <c r="R11">
        <v>2588124</v>
      </c>
      <c r="S11">
        <v>0</v>
      </c>
      <c r="T11" t="s">
        <v>35</v>
      </c>
      <c r="U11">
        <v>2888089</v>
      </c>
      <c r="V11" t="s">
        <v>35</v>
      </c>
      <c r="W11">
        <v>2650075</v>
      </c>
      <c r="Y11" s="5">
        <f t="shared" si="0"/>
        <v>13340.845360824742</v>
      </c>
      <c r="Z11" t="e">
        <f>#REF!/G11</f>
        <v>#REF!</v>
      </c>
    </row>
    <row r="12" spans="1:26" x14ac:dyDescent="0.25">
      <c r="A12" t="s">
        <v>306</v>
      </c>
      <c r="B12">
        <v>13</v>
      </c>
      <c r="C12" t="s">
        <v>307</v>
      </c>
      <c r="D12">
        <v>21</v>
      </c>
      <c r="E12" t="s">
        <v>288</v>
      </c>
      <c r="F12">
        <v>2012</v>
      </c>
      <c r="G12">
        <v>179</v>
      </c>
      <c r="H12">
        <v>127</v>
      </c>
      <c r="I12">
        <v>39</v>
      </c>
      <c r="J12">
        <v>13</v>
      </c>
      <c r="K12">
        <v>5444</v>
      </c>
      <c r="L12">
        <v>491704</v>
      </c>
      <c r="M12">
        <v>265831</v>
      </c>
      <c r="N12" t="s">
        <v>35</v>
      </c>
      <c r="O12">
        <v>121579</v>
      </c>
      <c r="P12">
        <v>66914</v>
      </c>
      <c r="Q12" t="s">
        <v>35</v>
      </c>
      <c r="R12">
        <v>1019700</v>
      </c>
      <c r="S12">
        <v>0</v>
      </c>
      <c r="T12">
        <v>0</v>
      </c>
      <c r="U12">
        <v>1613079</v>
      </c>
      <c r="V12" t="s">
        <v>35</v>
      </c>
      <c r="W12">
        <v>1311058</v>
      </c>
      <c r="Y12" s="5">
        <f t="shared" si="0"/>
        <v>5696.6480446927371</v>
      </c>
      <c r="Z12" t="e">
        <f>#REF!/G12</f>
        <v>#REF!</v>
      </c>
    </row>
    <row r="13" spans="1:26" x14ac:dyDescent="0.25">
      <c r="A13" t="s">
        <v>308</v>
      </c>
      <c r="B13">
        <v>15</v>
      </c>
      <c r="C13" t="s">
        <v>309</v>
      </c>
      <c r="D13">
        <v>21</v>
      </c>
      <c r="E13" t="s">
        <v>288</v>
      </c>
      <c r="F13">
        <v>2012</v>
      </c>
      <c r="G13">
        <v>7</v>
      </c>
      <c r="H13">
        <v>6</v>
      </c>
      <c r="I13">
        <v>0</v>
      </c>
      <c r="J13">
        <v>1</v>
      </c>
      <c r="K13" t="s">
        <v>303</v>
      </c>
      <c r="L13" t="s">
        <v>35</v>
      </c>
      <c r="M13">
        <v>3575</v>
      </c>
      <c r="N13" t="s">
        <v>35</v>
      </c>
      <c r="O13" t="s">
        <v>35</v>
      </c>
      <c r="P13" t="s">
        <v>35</v>
      </c>
      <c r="Q13" t="s">
        <v>35</v>
      </c>
      <c r="R13" s="6">
        <f>2440.7*G13</f>
        <v>17084.899999999998</v>
      </c>
      <c r="S13" t="s">
        <v>35</v>
      </c>
      <c r="T13">
        <v>0</v>
      </c>
      <c r="U13" t="s">
        <v>35</v>
      </c>
      <c r="V13" t="s">
        <v>35</v>
      </c>
      <c r="W13" t="s">
        <v>35</v>
      </c>
      <c r="Y13" s="5">
        <f t="shared" si="0"/>
        <v>2440.6999999999998</v>
      </c>
    </row>
    <row r="14" spans="1:26" x14ac:dyDescent="0.25">
      <c r="A14" t="s">
        <v>310</v>
      </c>
      <c r="B14">
        <v>16</v>
      </c>
      <c r="C14" t="s">
        <v>311</v>
      </c>
      <c r="D14">
        <v>21</v>
      </c>
      <c r="E14" t="s">
        <v>288</v>
      </c>
      <c r="F14">
        <v>2012</v>
      </c>
      <c r="G14">
        <v>109</v>
      </c>
      <c r="H14">
        <v>79</v>
      </c>
      <c r="I14">
        <v>23</v>
      </c>
      <c r="J14">
        <v>7</v>
      </c>
      <c r="K14">
        <v>3164</v>
      </c>
      <c r="L14">
        <v>473736</v>
      </c>
      <c r="M14">
        <v>302984</v>
      </c>
      <c r="N14" t="s">
        <v>35</v>
      </c>
      <c r="O14">
        <v>76077</v>
      </c>
      <c r="P14">
        <v>61248</v>
      </c>
      <c r="Q14" t="s">
        <v>35</v>
      </c>
      <c r="R14">
        <v>2040459</v>
      </c>
      <c r="S14" t="s">
        <v>35</v>
      </c>
      <c r="T14">
        <v>0</v>
      </c>
      <c r="U14">
        <v>1198225</v>
      </c>
      <c r="V14" t="s">
        <v>35</v>
      </c>
      <c r="W14">
        <v>918976</v>
      </c>
      <c r="Y14" s="5">
        <f t="shared" si="0"/>
        <v>18719.80733944954</v>
      </c>
    </row>
    <row r="15" spans="1:26" x14ac:dyDescent="0.25">
      <c r="A15" t="s">
        <v>312</v>
      </c>
      <c r="B15">
        <v>17</v>
      </c>
      <c r="C15" t="s">
        <v>313</v>
      </c>
      <c r="D15">
        <v>21</v>
      </c>
      <c r="E15" t="s">
        <v>288</v>
      </c>
      <c r="F15">
        <v>2012</v>
      </c>
      <c r="G15">
        <v>483</v>
      </c>
      <c r="H15">
        <v>398</v>
      </c>
      <c r="I15">
        <v>63</v>
      </c>
      <c r="J15">
        <v>22</v>
      </c>
      <c r="K15">
        <v>9906</v>
      </c>
      <c r="L15">
        <v>1454570</v>
      </c>
      <c r="M15">
        <v>998250</v>
      </c>
      <c r="N15">
        <v>146589</v>
      </c>
      <c r="O15">
        <v>132560</v>
      </c>
      <c r="P15">
        <v>89069</v>
      </c>
      <c r="Q15">
        <v>88102</v>
      </c>
      <c r="R15">
        <v>1425065</v>
      </c>
      <c r="S15" t="s">
        <v>35</v>
      </c>
      <c r="T15">
        <v>0</v>
      </c>
      <c r="U15">
        <v>3965127</v>
      </c>
      <c r="V15">
        <v>148310</v>
      </c>
      <c r="W15">
        <v>3260566</v>
      </c>
      <c r="Y15" s="5">
        <f t="shared" si="0"/>
        <v>2950.4451345755692</v>
      </c>
    </row>
    <row r="16" spans="1:26" x14ac:dyDescent="0.25">
      <c r="A16" t="s">
        <v>314</v>
      </c>
      <c r="B16">
        <v>18</v>
      </c>
      <c r="C16" t="s">
        <v>315</v>
      </c>
      <c r="D16">
        <v>21</v>
      </c>
      <c r="E16" t="s">
        <v>288</v>
      </c>
      <c r="F16">
        <v>2012</v>
      </c>
      <c r="G16">
        <v>275</v>
      </c>
      <c r="H16">
        <v>215</v>
      </c>
      <c r="I16">
        <v>50</v>
      </c>
      <c r="J16">
        <v>10</v>
      </c>
      <c r="K16">
        <v>6111</v>
      </c>
      <c r="L16">
        <v>827872</v>
      </c>
      <c r="M16">
        <v>480693</v>
      </c>
      <c r="N16" t="s">
        <v>35</v>
      </c>
      <c r="O16">
        <v>198168</v>
      </c>
      <c r="P16" t="s">
        <v>35</v>
      </c>
      <c r="Q16" t="s">
        <v>35</v>
      </c>
      <c r="R16">
        <v>911863</v>
      </c>
      <c r="S16" t="s">
        <v>35</v>
      </c>
      <c r="T16">
        <v>0</v>
      </c>
      <c r="U16">
        <v>2511634</v>
      </c>
      <c r="V16">
        <v>22199</v>
      </c>
      <c r="W16">
        <v>1933180</v>
      </c>
      <c r="Y16" s="5">
        <f t="shared" si="0"/>
        <v>3315.8654545454547</v>
      </c>
    </row>
    <row r="17" spans="1:25" x14ac:dyDescent="0.25">
      <c r="A17" t="s">
        <v>316</v>
      </c>
      <c r="B17">
        <v>19</v>
      </c>
      <c r="C17" t="s">
        <v>317</v>
      </c>
      <c r="D17">
        <v>21</v>
      </c>
      <c r="E17" t="s">
        <v>288</v>
      </c>
      <c r="F17">
        <v>2012</v>
      </c>
      <c r="G17">
        <v>181</v>
      </c>
      <c r="H17">
        <v>151</v>
      </c>
      <c r="I17">
        <v>27</v>
      </c>
      <c r="J17">
        <v>3</v>
      </c>
      <c r="K17">
        <v>2187</v>
      </c>
      <c r="L17">
        <v>154037</v>
      </c>
      <c r="M17">
        <v>61048</v>
      </c>
      <c r="N17" t="s">
        <v>35</v>
      </c>
      <c r="O17">
        <v>51326</v>
      </c>
      <c r="P17" t="s">
        <v>35</v>
      </c>
      <c r="Q17">
        <v>21943</v>
      </c>
      <c r="R17">
        <v>201501</v>
      </c>
      <c r="S17" t="s">
        <v>35</v>
      </c>
      <c r="T17">
        <v>0</v>
      </c>
      <c r="U17">
        <v>593817</v>
      </c>
      <c r="V17" t="s">
        <v>35</v>
      </c>
      <c r="W17">
        <v>561260</v>
      </c>
      <c r="Y17" s="5">
        <f t="shared" si="0"/>
        <v>1113.2651933701657</v>
      </c>
    </row>
    <row r="18" spans="1:25" x14ac:dyDescent="0.25">
      <c r="A18" t="s">
        <v>318</v>
      </c>
      <c r="B18">
        <v>20</v>
      </c>
      <c r="C18" t="s">
        <v>319</v>
      </c>
      <c r="D18">
        <v>21</v>
      </c>
      <c r="E18" t="s">
        <v>288</v>
      </c>
      <c r="F18">
        <v>2012</v>
      </c>
      <c r="G18">
        <v>870</v>
      </c>
      <c r="H18">
        <v>739</v>
      </c>
      <c r="I18">
        <v>112</v>
      </c>
      <c r="J18">
        <v>19</v>
      </c>
      <c r="K18">
        <v>11291</v>
      </c>
      <c r="L18">
        <v>3376260</v>
      </c>
      <c r="M18">
        <v>2943323</v>
      </c>
      <c r="N18">
        <v>64892</v>
      </c>
      <c r="O18">
        <v>95505</v>
      </c>
      <c r="P18">
        <v>74148</v>
      </c>
      <c r="Q18">
        <v>198392</v>
      </c>
      <c r="R18">
        <v>1181816</v>
      </c>
      <c r="S18" t="s">
        <v>35</v>
      </c>
      <c r="T18">
        <v>0</v>
      </c>
      <c r="U18">
        <v>7147410</v>
      </c>
      <c r="V18">
        <v>80622</v>
      </c>
      <c r="W18">
        <v>5827224</v>
      </c>
      <c r="Y18" s="5">
        <f t="shared" si="0"/>
        <v>1358.4091954022988</v>
      </c>
    </row>
    <row r="19" spans="1:25" x14ac:dyDescent="0.25">
      <c r="A19" t="s">
        <v>320</v>
      </c>
      <c r="B19">
        <v>21</v>
      </c>
      <c r="C19" t="s">
        <v>321</v>
      </c>
      <c r="D19">
        <v>21</v>
      </c>
      <c r="E19" t="s">
        <v>288</v>
      </c>
      <c r="F19">
        <v>2012</v>
      </c>
      <c r="G19">
        <v>536</v>
      </c>
      <c r="H19">
        <v>346</v>
      </c>
      <c r="I19">
        <v>142</v>
      </c>
      <c r="J19">
        <v>48</v>
      </c>
      <c r="K19">
        <v>19939</v>
      </c>
      <c r="L19">
        <v>2310006</v>
      </c>
      <c r="M19">
        <v>1641599</v>
      </c>
      <c r="N19">
        <v>55175</v>
      </c>
      <c r="O19">
        <v>325108</v>
      </c>
      <c r="P19">
        <v>92340</v>
      </c>
      <c r="Q19">
        <v>195784</v>
      </c>
      <c r="R19">
        <v>1460221</v>
      </c>
      <c r="S19" t="s">
        <v>35</v>
      </c>
      <c r="T19">
        <v>0</v>
      </c>
      <c r="U19">
        <v>8184526</v>
      </c>
      <c r="V19">
        <v>62741</v>
      </c>
      <c r="W19">
        <v>8310008</v>
      </c>
      <c r="Y19" s="5">
        <f t="shared" si="0"/>
        <v>2724.2929104477612</v>
      </c>
    </row>
    <row r="20" spans="1:25" x14ac:dyDescent="0.25">
      <c r="A20" t="s">
        <v>322</v>
      </c>
      <c r="B20">
        <v>22</v>
      </c>
      <c r="C20" t="s">
        <v>323</v>
      </c>
      <c r="D20">
        <v>21</v>
      </c>
      <c r="E20" t="s">
        <v>288</v>
      </c>
      <c r="F20">
        <v>2012</v>
      </c>
      <c r="G20">
        <v>1514</v>
      </c>
      <c r="H20">
        <v>1040</v>
      </c>
      <c r="I20">
        <v>371</v>
      </c>
      <c r="J20">
        <v>103</v>
      </c>
      <c r="K20">
        <v>54065</v>
      </c>
      <c r="L20">
        <v>7578216</v>
      </c>
      <c r="M20">
        <v>5974783</v>
      </c>
      <c r="N20">
        <v>338360</v>
      </c>
      <c r="O20">
        <v>274409</v>
      </c>
      <c r="P20">
        <v>99946</v>
      </c>
      <c r="Q20">
        <v>890718</v>
      </c>
      <c r="R20">
        <v>1483712</v>
      </c>
      <c r="S20" t="s">
        <v>35</v>
      </c>
      <c r="T20">
        <v>0</v>
      </c>
      <c r="U20">
        <v>26605770</v>
      </c>
      <c r="V20">
        <v>438877</v>
      </c>
      <c r="W20">
        <v>28254881</v>
      </c>
      <c r="Y20" s="5">
        <f t="shared" si="0"/>
        <v>979.994715984148</v>
      </c>
    </row>
    <row r="21" spans="1:25" x14ac:dyDescent="0.25">
      <c r="A21" t="s">
        <v>324</v>
      </c>
      <c r="B21">
        <v>23</v>
      </c>
      <c r="C21" t="s">
        <v>325</v>
      </c>
      <c r="D21">
        <v>21</v>
      </c>
      <c r="E21" t="s">
        <v>288</v>
      </c>
      <c r="F21">
        <v>2012</v>
      </c>
      <c r="G21">
        <v>18</v>
      </c>
      <c r="H21">
        <v>17</v>
      </c>
      <c r="I21">
        <v>1</v>
      </c>
      <c r="J21">
        <v>0</v>
      </c>
      <c r="K21">
        <v>94</v>
      </c>
      <c r="L21">
        <v>2730</v>
      </c>
      <c r="M21">
        <v>1094</v>
      </c>
      <c r="N21" t="s">
        <v>35</v>
      </c>
      <c r="O21">
        <v>931</v>
      </c>
      <c r="P21" t="s">
        <v>35</v>
      </c>
      <c r="Q21">
        <v>468</v>
      </c>
      <c r="R21" s="6">
        <f>2440.7*G21</f>
        <v>43932.6</v>
      </c>
      <c r="S21" t="s">
        <v>35</v>
      </c>
      <c r="T21">
        <v>0</v>
      </c>
      <c r="U21">
        <v>23158</v>
      </c>
      <c r="V21" t="s">
        <v>35</v>
      </c>
      <c r="W21">
        <v>21574</v>
      </c>
      <c r="Y21" s="5">
        <f t="shared" si="0"/>
        <v>2440.6999999999998</v>
      </c>
    </row>
    <row r="22" spans="1:25" x14ac:dyDescent="0.25">
      <c r="A22" t="s">
        <v>326</v>
      </c>
      <c r="B22">
        <v>24</v>
      </c>
      <c r="C22" t="s">
        <v>327</v>
      </c>
      <c r="D22">
        <v>21</v>
      </c>
      <c r="E22" t="s">
        <v>288</v>
      </c>
      <c r="F22">
        <v>2012</v>
      </c>
      <c r="G22">
        <v>68</v>
      </c>
      <c r="H22">
        <v>47</v>
      </c>
      <c r="I22">
        <v>20</v>
      </c>
      <c r="J22">
        <v>1</v>
      </c>
      <c r="K22">
        <v>1368</v>
      </c>
      <c r="L22">
        <v>119146</v>
      </c>
      <c r="M22">
        <v>60228</v>
      </c>
      <c r="N22">
        <v>7234</v>
      </c>
      <c r="O22">
        <v>32285</v>
      </c>
      <c r="P22">
        <v>7595</v>
      </c>
      <c r="Q22">
        <v>11804</v>
      </c>
      <c r="R22">
        <v>81384</v>
      </c>
      <c r="S22" t="s">
        <v>35</v>
      </c>
      <c r="T22">
        <v>0</v>
      </c>
      <c r="U22">
        <v>473551</v>
      </c>
      <c r="V22">
        <v>7645</v>
      </c>
      <c r="W22">
        <v>440460</v>
      </c>
      <c r="Y22" s="5">
        <f t="shared" si="0"/>
        <v>1196.8235294117646</v>
      </c>
    </row>
    <row r="23" spans="1:25" x14ac:dyDescent="0.25">
      <c r="A23" t="s">
        <v>328</v>
      </c>
      <c r="B23">
        <v>25</v>
      </c>
      <c r="C23" t="s">
        <v>329</v>
      </c>
      <c r="D23">
        <v>21</v>
      </c>
      <c r="E23" t="s">
        <v>288</v>
      </c>
      <c r="F23">
        <v>2012</v>
      </c>
      <c r="G23">
        <v>73</v>
      </c>
      <c r="H23">
        <v>58</v>
      </c>
      <c r="I23">
        <v>14</v>
      </c>
      <c r="J23">
        <v>1</v>
      </c>
      <c r="K23">
        <v>1110</v>
      </c>
      <c r="L23">
        <v>79851</v>
      </c>
      <c r="M23">
        <v>49252</v>
      </c>
      <c r="N23" t="s">
        <v>35</v>
      </c>
      <c r="O23">
        <v>15015</v>
      </c>
      <c r="P23" t="s">
        <v>35</v>
      </c>
      <c r="Q23" t="s">
        <v>35</v>
      </c>
      <c r="R23" s="6">
        <f>2440.7*G23</f>
        <v>178171.09999999998</v>
      </c>
      <c r="S23">
        <v>0</v>
      </c>
      <c r="T23">
        <v>0</v>
      </c>
      <c r="U23">
        <v>328214</v>
      </c>
      <c r="V23" t="s">
        <v>35</v>
      </c>
      <c r="W23">
        <v>340629</v>
      </c>
      <c r="Y23" s="5">
        <f t="shared" si="0"/>
        <v>2440.6999999999998</v>
      </c>
    </row>
    <row r="24" spans="1:25" x14ac:dyDescent="0.25">
      <c r="A24" t="s">
        <v>330</v>
      </c>
      <c r="B24">
        <v>26</v>
      </c>
      <c r="C24" t="s">
        <v>331</v>
      </c>
      <c r="D24">
        <v>21</v>
      </c>
      <c r="E24" t="s">
        <v>288</v>
      </c>
      <c r="F24">
        <v>2012</v>
      </c>
      <c r="G24">
        <v>329</v>
      </c>
      <c r="H24">
        <v>264</v>
      </c>
      <c r="I24">
        <v>54</v>
      </c>
      <c r="J24">
        <v>11</v>
      </c>
      <c r="K24">
        <v>6352</v>
      </c>
      <c r="L24">
        <v>1039890</v>
      </c>
      <c r="M24">
        <v>747746</v>
      </c>
      <c r="N24">
        <v>3924</v>
      </c>
      <c r="O24">
        <v>128070</v>
      </c>
      <c r="P24">
        <v>114437</v>
      </c>
      <c r="Q24">
        <v>45713</v>
      </c>
      <c r="R24">
        <v>1932767</v>
      </c>
      <c r="S24" t="s">
        <v>35</v>
      </c>
      <c r="T24">
        <v>0</v>
      </c>
      <c r="U24">
        <v>3085980</v>
      </c>
      <c r="V24">
        <v>5315</v>
      </c>
      <c r="W24">
        <v>2613262</v>
      </c>
      <c r="Y24" s="5">
        <f t="shared" si="0"/>
        <v>5874.6717325227964</v>
      </c>
    </row>
    <row r="25" spans="1:25" x14ac:dyDescent="0.25">
      <c r="A25" t="s">
        <v>332</v>
      </c>
      <c r="B25">
        <v>27</v>
      </c>
      <c r="C25" t="s">
        <v>333</v>
      </c>
      <c r="D25">
        <v>21</v>
      </c>
      <c r="E25" t="s">
        <v>288</v>
      </c>
      <c r="F25">
        <v>2012</v>
      </c>
      <c r="G25">
        <v>144</v>
      </c>
      <c r="H25">
        <v>107</v>
      </c>
      <c r="I25">
        <v>26</v>
      </c>
      <c r="J25">
        <v>11</v>
      </c>
      <c r="K25">
        <v>6383</v>
      </c>
      <c r="L25">
        <v>1989413</v>
      </c>
      <c r="M25">
        <v>1390369</v>
      </c>
      <c r="N25" t="s">
        <v>35</v>
      </c>
      <c r="O25">
        <v>244078</v>
      </c>
      <c r="P25">
        <v>283889</v>
      </c>
      <c r="Q25" t="s">
        <v>35</v>
      </c>
      <c r="R25">
        <v>5721991</v>
      </c>
      <c r="S25" t="s">
        <v>35</v>
      </c>
      <c r="T25">
        <v>0</v>
      </c>
      <c r="U25">
        <v>3972609</v>
      </c>
      <c r="V25" t="s">
        <v>35</v>
      </c>
      <c r="W25">
        <v>2224158</v>
      </c>
      <c r="Y25" s="5">
        <f t="shared" si="0"/>
        <v>39736.048611111109</v>
      </c>
    </row>
    <row r="26" spans="1:25" x14ac:dyDescent="0.25">
      <c r="A26" t="s">
        <v>334</v>
      </c>
      <c r="B26">
        <v>28</v>
      </c>
      <c r="C26" t="s">
        <v>335</v>
      </c>
      <c r="D26">
        <v>21</v>
      </c>
      <c r="E26" t="s">
        <v>288</v>
      </c>
      <c r="F26">
        <v>2012</v>
      </c>
      <c r="G26">
        <v>330</v>
      </c>
      <c r="H26">
        <v>254</v>
      </c>
      <c r="I26">
        <v>60</v>
      </c>
      <c r="J26">
        <v>16</v>
      </c>
      <c r="K26">
        <v>6903</v>
      </c>
      <c r="L26">
        <v>1435901</v>
      </c>
      <c r="M26">
        <v>1243338</v>
      </c>
      <c r="N26">
        <v>10822</v>
      </c>
      <c r="O26">
        <v>51723</v>
      </c>
      <c r="P26">
        <v>81202</v>
      </c>
      <c r="Q26">
        <v>48816</v>
      </c>
      <c r="R26">
        <v>1018453</v>
      </c>
      <c r="S26" t="s">
        <v>35</v>
      </c>
      <c r="T26">
        <v>0</v>
      </c>
      <c r="U26">
        <v>4200586</v>
      </c>
      <c r="V26" t="s">
        <v>35</v>
      </c>
      <c r="W26">
        <v>3811401</v>
      </c>
      <c r="Y26" s="5">
        <f t="shared" si="0"/>
        <v>3086.2212121212119</v>
      </c>
    </row>
    <row r="27" spans="1:25" x14ac:dyDescent="0.25">
      <c r="A27" t="s">
        <v>336</v>
      </c>
      <c r="B27">
        <v>29</v>
      </c>
      <c r="C27" t="s">
        <v>337</v>
      </c>
      <c r="D27">
        <v>21</v>
      </c>
      <c r="E27" t="s">
        <v>288</v>
      </c>
      <c r="F27">
        <v>2012</v>
      </c>
      <c r="G27">
        <v>249</v>
      </c>
      <c r="H27">
        <v>208</v>
      </c>
      <c r="I27">
        <v>34</v>
      </c>
      <c r="J27">
        <v>7</v>
      </c>
      <c r="K27">
        <v>3480</v>
      </c>
      <c r="L27">
        <v>266143</v>
      </c>
      <c r="M27">
        <v>159190</v>
      </c>
      <c r="N27" t="s">
        <v>35</v>
      </c>
      <c r="O27" t="s">
        <v>35</v>
      </c>
      <c r="P27">
        <v>28320</v>
      </c>
      <c r="Q27" t="s">
        <v>35</v>
      </c>
      <c r="R27">
        <v>439981</v>
      </c>
      <c r="S27" t="s">
        <v>35</v>
      </c>
      <c r="T27">
        <v>0</v>
      </c>
      <c r="U27">
        <v>1071574</v>
      </c>
      <c r="V27">
        <v>1855</v>
      </c>
      <c r="W27">
        <v>956298</v>
      </c>
      <c r="Y27" s="5">
        <f t="shared" si="0"/>
        <v>1766.9919678714859</v>
      </c>
    </row>
    <row r="28" spans="1:25" x14ac:dyDescent="0.25">
      <c r="A28" t="s">
        <v>338</v>
      </c>
      <c r="B28">
        <v>30</v>
      </c>
      <c r="C28" t="s">
        <v>339</v>
      </c>
      <c r="D28">
        <v>21</v>
      </c>
      <c r="E28" t="s">
        <v>288</v>
      </c>
      <c r="F28">
        <v>2012</v>
      </c>
      <c r="G28">
        <v>327</v>
      </c>
      <c r="H28">
        <v>254</v>
      </c>
      <c r="I28">
        <v>52</v>
      </c>
      <c r="J28">
        <v>21</v>
      </c>
      <c r="K28">
        <v>8656</v>
      </c>
      <c r="L28">
        <v>1226502</v>
      </c>
      <c r="M28">
        <v>840959</v>
      </c>
      <c r="N28">
        <v>53947</v>
      </c>
      <c r="O28">
        <v>96429</v>
      </c>
      <c r="P28">
        <v>111935</v>
      </c>
      <c r="Q28">
        <v>123232</v>
      </c>
      <c r="R28">
        <v>1848897</v>
      </c>
      <c r="S28">
        <v>0</v>
      </c>
      <c r="T28">
        <v>0</v>
      </c>
      <c r="U28">
        <v>5668589</v>
      </c>
      <c r="V28">
        <v>67886</v>
      </c>
      <c r="W28">
        <v>7346868</v>
      </c>
      <c r="Y28" s="5">
        <f t="shared" si="0"/>
        <v>5654.119266055046</v>
      </c>
    </row>
    <row r="29" spans="1:25" x14ac:dyDescent="0.25">
      <c r="A29" t="s">
        <v>340</v>
      </c>
      <c r="B29">
        <v>31</v>
      </c>
      <c r="C29" t="s">
        <v>341</v>
      </c>
      <c r="D29">
        <v>21</v>
      </c>
      <c r="E29" t="s">
        <v>288</v>
      </c>
      <c r="F29">
        <v>2012</v>
      </c>
      <c r="G29">
        <v>100</v>
      </c>
      <c r="H29">
        <v>89</v>
      </c>
      <c r="I29">
        <v>10</v>
      </c>
      <c r="J29">
        <v>1</v>
      </c>
      <c r="K29">
        <v>1018</v>
      </c>
      <c r="L29">
        <v>97366</v>
      </c>
      <c r="M29">
        <v>53005</v>
      </c>
      <c r="N29" t="s">
        <v>35</v>
      </c>
      <c r="O29">
        <v>15169</v>
      </c>
      <c r="P29">
        <v>11761</v>
      </c>
      <c r="Q29" t="s">
        <v>35</v>
      </c>
      <c r="R29">
        <v>149012</v>
      </c>
      <c r="S29" t="s">
        <v>35</v>
      </c>
      <c r="T29">
        <v>0</v>
      </c>
      <c r="U29">
        <v>362392</v>
      </c>
      <c r="V29">
        <v>11691</v>
      </c>
      <c r="W29">
        <v>344650</v>
      </c>
      <c r="Y29" s="5">
        <f t="shared" si="0"/>
        <v>1490.12</v>
      </c>
    </row>
    <row r="30" spans="1:25" x14ac:dyDescent="0.25">
      <c r="A30" t="s">
        <v>342</v>
      </c>
      <c r="B30">
        <v>32</v>
      </c>
      <c r="C30" t="s">
        <v>343</v>
      </c>
      <c r="D30">
        <v>21</v>
      </c>
      <c r="E30" t="s">
        <v>288</v>
      </c>
      <c r="F30">
        <v>2012</v>
      </c>
      <c r="G30">
        <v>215</v>
      </c>
      <c r="H30">
        <v>151</v>
      </c>
      <c r="I30">
        <v>38</v>
      </c>
      <c r="J30">
        <v>26</v>
      </c>
      <c r="K30">
        <v>15497</v>
      </c>
      <c r="L30">
        <v>3736022</v>
      </c>
      <c r="M30">
        <v>2401775</v>
      </c>
      <c r="N30">
        <v>6934</v>
      </c>
      <c r="O30">
        <v>649362</v>
      </c>
      <c r="P30">
        <v>310277</v>
      </c>
      <c r="Q30">
        <v>367674</v>
      </c>
      <c r="R30">
        <v>6573805</v>
      </c>
      <c r="S30">
        <v>4744</v>
      </c>
      <c r="T30">
        <v>0</v>
      </c>
      <c r="U30">
        <v>9105417</v>
      </c>
      <c r="V30">
        <v>7952</v>
      </c>
      <c r="W30">
        <v>8596585</v>
      </c>
      <c r="Y30" s="5">
        <f t="shared" si="0"/>
        <v>30575.837209302324</v>
      </c>
    </row>
    <row r="31" spans="1:25" x14ac:dyDescent="0.25">
      <c r="A31" t="s">
        <v>344</v>
      </c>
      <c r="B31">
        <v>33</v>
      </c>
      <c r="C31" t="s">
        <v>345</v>
      </c>
      <c r="D31">
        <v>21</v>
      </c>
      <c r="E31" t="s">
        <v>288</v>
      </c>
      <c r="F31">
        <v>2012</v>
      </c>
      <c r="G31">
        <v>38</v>
      </c>
      <c r="H31">
        <v>35</v>
      </c>
      <c r="I31">
        <v>3</v>
      </c>
      <c r="J31">
        <v>0</v>
      </c>
      <c r="K31">
        <v>315</v>
      </c>
      <c r="L31">
        <v>16946</v>
      </c>
      <c r="M31">
        <v>10357</v>
      </c>
      <c r="N31" t="s">
        <v>35</v>
      </c>
      <c r="O31">
        <v>3508</v>
      </c>
      <c r="P31" t="s">
        <v>35</v>
      </c>
      <c r="Q31" t="s">
        <v>35</v>
      </c>
      <c r="R31" s="6">
        <f>2440.7*G31</f>
        <v>92746.599999999991</v>
      </c>
      <c r="S31" t="s">
        <v>35</v>
      </c>
      <c r="T31">
        <v>0</v>
      </c>
      <c r="U31">
        <v>74203</v>
      </c>
      <c r="V31">
        <v>648</v>
      </c>
      <c r="W31">
        <v>80418</v>
      </c>
      <c r="Y31" s="5">
        <f t="shared" si="0"/>
        <v>2440.6999999999998</v>
      </c>
    </row>
    <row r="32" spans="1:25" x14ac:dyDescent="0.25">
      <c r="A32" t="s">
        <v>346</v>
      </c>
      <c r="B32">
        <v>34</v>
      </c>
      <c r="C32" t="s">
        <v>347</v>
      </c>
      <c r="D32">
        <v>21</v>
      </c>
      <c r="E32" t="s">
        <v>288</v>
      </c>
      <c r="F32">
        <v>2012</v>
      </c>
      <c r="G32">
        <v>72</v>
      </c>
      <c r="H32">
        <v>55</v>
      </c>
      <c r="I32">
        <v>13</v>
      </c>
      <c r="J32">
        <v>4</v>
      </c>
      <c r="K32">
        <v>1395</v>
      </c>
      <c r="L32">
        <v>74653</v>
      </c>
      <c r="M32">
        <v>36862</v>
      </c>
      <c r="N32">
        <v>2404</v>
      </c>
      <c r="O32">
        <v>18029</v>
      </c>
      <c r="P32">
        <v>7956</v>
      </c>
      <c r="Q32">
        <v>9402</v>
      </c>
      <c r="R32">
        <v>69325</v>
      </c>
      <c r="S32">
        <v>0</v>
      </c>
      <c r="T32">
        <v>0</v>
      </c>
      <c r="U32">
        <v>460885</v>
      </c>
      <c r="V32">
        <v>2743</v>
      </c>
      <c r="W32">
        <v>444534</v>
      </c>
      <c r="Y32" s="5">
        <f t="shared" si="0"/>
        <v>962.84722222222217</v>
      </c>
    </row>
    <row r="33" spans="1:25" x14ac:dyDescent="0.25">
      <c r="A33" t="s">
        <v>348</v>
      </c>
      <c r="B33">
        <v>35</v>
      </c>
      <c r="C33" t="s">
        <v>349</v>
      </c>
      <c r="D33">
        <v>21</v>
      </c>
      <c r="E33" t="s">
        <v>288</v>
      </c>
      <c r="F33">
        <v>2012</v>
      </c>
      <c r="G33">
        <v>684</v>
      </c>
      <c r="H33">
        <v>461</v>
      </c>
      <c r="I33">
        <v>182</v>
      </c>
      <c r="J33">
        <v>41</v>
      </c>
      <c r="K33">
        <v>19842</v>
      </c>
      <c r="L33">
        <v>4037459</v>
      </c>
      <c r="M33">
        <v>2431628</v>
      </c>
      <c r="N33">
        <v>51058</v>
      </c>
      <c r="O33">
        <v>309779</v>
      </c>
      <c r="P33">
        <v>177257</v>
      </c>
      <c r="Q33">
        <v>1067737</v>
      </c>
      <c r="R33">
        <v>3111882</v>
      </c>
      <c r="S33" t="s">
        <v>35</v>
      </c>
      <c r="T33">
        <v>0</v>
      </c>
      <c r="U33">
        <v>15190124</v>
      </c>
      <c r="V33">
        <v>70145</v>
      </c>
      <c r="W33">
        <v>16448662</v>
      </c>
      <c r="Y33" s="5">
        <f t="shared" si="0"/>
        <v>4549.5350877192986</v>
      </c>
    </row>
    <row r="34" spans="1:25" x14ac:dyDescent="0.25">
      <c r="A34" t="s">
        <v>350</v>
      </c>
      <c r="B34">
        <v>36</v>
      </c>
      <c r="C34" t="s">
        <v>351</v>
      </c>
      <c r="D34">
        <v>21</v>
      </c>
      <c r="E34" t="s">
        <v>288</v>
      </c>
      <c r="F34">
        <v>2012</v>
      </c>
      <c r="G34">
        <v>275</v>
      </c>
      <c r="H34">
        <v>226</v>
      </c>
      <c r="I34">
        <v>39</v>
      </c>
      <c r="J34">
        <v>10</v>
      </c>
      <c r="K34">
        <v>5090</v>
      </c>
      <c r="L34">
        <v>376122</v>
      </c>
      <c r="M34">
        <v>240603</v>
      </c>
      <c r="N34">
        <v>3874</v>
      </c>
      <c r="O34">
        <v>51367</v>
      </c>
      <c r="P34">
        <v>21288</v>
      </c>
      <c r="Q34">
        <v>58990</v>
      </c>
      <c r="R34">
        <v>234151</v>
      </c>
      <c r="S34">
        <v>3761</v>
      </c>
      <c r="T34">
        <v>0</v>
      </c>
      <c r="U34">
        <v>2150875</v>
      </c>
      <c r="V34" t="s">
        <v>35</v>
      </c>
      <c r="W34">
        <v>2502707</v>
      </c>
      <c r="Y34" s="5">
        <f t="shared" si="0"/>
        <v>851.45818181818186</v>
      </c>
    </row>
    <row r="35" spans="1:25" x14ac:dyDescent="0.25">
      <c r="A35" t="s">
        <v>352</v>
      </c>
      <c r="B35">
        <v>37</v>
      </c>
      <c r="C35" t="s">
        <v>353</v>
      </c>
      <c r="D35">
        <v>21</v>
      </c>
      <c r="E35" t="s">
        <v>288</v>
      </c>
      <c r="F35">
        <v>2012</v>
      </c>
      <c r="G35">
        <v>200</v>
      </c>
      <c r="H35">
        <v>156</v>
      </c>
      <c r="I35">
        <v>44</v>
      </c>
      <c r="J35">
        <v>0</v>
      </c>
      <c r="K35">
        <v>2480</v>
      </c>
      <c r="L35">
        <v>156699</v>
      </c>
      <c r="M35">
        <v>75715</v>
      </c>
      <c r="N35" t="s">
        <v>35</v>
      </c>
      <c r="O35">
        <v>36933</v>
      </c>
      <c r="P35">
        <v>22410</v>
      </c>
      <c r="Q35" t="s">
        <v>35</v>
      </c>
      <c r="R35">
        <v>293901</v>
      </c>
      <c r="S35" t="s">
        <v>35</v>
      </c>
      <c r="T35" t="s">
        <v>35</v>
      </c>
      <c r="U35">
        <v>762530</v>
      </c>
      <c r="V35" t="s">
        <v>35</v>
      </c>
      <c r="W35">
        <v>747021</v>
      </c>
      <c r="Y35" s="5">
        <f t="shared" si="0"/>
        <v>1469.5050000000001</v>
      </c>
    </row>
    <row r="36" spans="1:25" x14ac:dyDescent="0.25">
      <c r="A36" t="s">
        <v>354</v>
      </c>
      <c r="B36">
        <v>38</v>
      </c>
      <c r="C36" t="s">
        <v>355</v>
      </c>
      <c r="D36">
        <v>21</v>
      </c>
      <c r="E36" t="s">
        <v>288</v>
      </c>
      <c r="F36">
        <v>2012</v>
      </c>
      <c r="G36">
        <v>445</v>
      </c>
      <c r="H36">
        <v>265</v>
      </c>
      <c r="I36">
        <v>118</v>
      </c>
      <c r="J36">
        <v>62</v>
      </c>
      <c r="K36">
        <v>24952</v>
      </c>
      <c r="L36">
        <v>5326932</v>
      </c>
      <c r="M36">
        <v>3757258</v>
      </c>
      <c r="N36">
        <v>143783</v>
      </c>
      <c r="O36">
        <v>461805</v>
      </c>
      <c r="P36">
        <v>121344</v>
      </c>
      <c r="Q36">
        <v>842742</v>
      </c>
      <c r="R36">
        <v>1990224</v>
      </c>
      <c r="S36">
        <v>0</v>
      </c>
      <c r="T36" t="s">
        <v>35</v>
      </c>
      <c r="U36">
        <v>17359919</v>
      </c>
      <c r="V36">
        <v>181079</v>
      </c>
      <c r="W36">
        <v>22429602</v>
      </c>
      <c r="Y36" s="5">
        <f t="shared" si="0"/>
        <v>4472.4134831460678</v>
      </c>
    </row>
    <row r="37" spans="1:25" x14ac:dyDescent="0.25">
      <c r="A37" t="s">
        <v>356</v>
      </c>
      <c r="B37">
        <v>39</v>
      </c>
      <c r="C37" t="s">
        <v>357</v>
      </c>
      <c r="D37">
        <v>21</v>
      </c>
      <c r="E37" t="s">
        <v>288</v>
      </c>
      <c r="F37">
        <v>2012</v>
      </c>
      <c r="G37">
        <v>640</v>
      </c>
      <c r="H37">
        <v>541</v>
      </c>
      <c r="I37">
        <v>87</v>
      </c>
      <c r="J37">
        <v>12</v>
      </c>
      <c r="K37">
        <v>9682</v>
      </c>
      <c r="L37">
        <v>1319329</v>
      </c>
      <c r="M37">
        <v>677774</v>
      </c>
      <c r="N37">
        <v>328137</v>
      </c>
      <c r="O37">
        <v>195116</v>
      </c>
      <c r="P37">
        <v>52813</v>
      </c>
      <c r="Q37">
        <v>65489</v>
      </c>
      <c r="R37">
        <v>736039</v>
      </c>
      <c r="S37">
        <v>0</v>
      </c>
      <c r="T37">
        <v>0</v>
      </c>
      <c r="U37">
        <v>3861915</v>
      </c>
      <c r="V37">
        <v>332893</v>
      </c>
      <c r="W37">
        <v>3953569</v>
      </c>
      <c r="Y37" s="5">
        <f t="shared" si="0"/>
        <v>1150.0609374999999</v>
      </c>
    </row>
    <row r="38" spans="1:25" x14ac:dyDescent="0.25">
      <c r="A38" t="s">
        <v>358</v>
      </c>
      <c r="B38">
        <v>40</v>
      </c>
      <c r="C38" t="s">
        <v>359</v>
      </c>
      <c r="D38">
        <v>21</v>
      </c>
      <c r="E38" t="s">
        <v>288</v>
      </c>
      <c r="F38">
        <v>2012</v>
      </c>
      <c r="G38">
        <v>2549</v>
      </c>
      <c r="H38">
        <v>2030</v>
      </c>
      <c r="I38">
        <v>401</v>
      </c>
      <c r="J38">
        <v>118</v>
      </c>
      <c r="K38">
        <v>59777</v>
      </c>
      <c r="L38">
        <v>12762519</v>
      </c>
      <c r="M38">
        <v>10313201</v>
      </c>
      <c r="N38" t="s">
        <v>35</v>
      </c>
      <c r="O38">
        <v>397059</v>
      </c>
      <c r="P38" t="s">
        <v>35</v>
      </c>
      <c r="Q38">
        <v>1159175</v>
      </c>
      <c r="R38">
        <v>3252887</v>
      </c>
      <c r="S38" t="s">
        <v>35</v>
      </c>
      <c r="T38">
        <v>0</v>
      </c>
      <c r="U38">
        <v>36695927</v>
      </c>
      <c r="V38">
        <v>772726</v>
      </c>
      <c r="W38">
        <v>42475694</v>
      </c>
      <c r="Y38" s="5">
        <f t="shared" si="0"/>
        <v>1276.1424087877599</v>
      </c>
    </row>
    <row r="39" spans="1:25" x14ac:dyDescent="0.25">
      <c r="A39" t="s">
        <v>360</v>
      </c>
      <c r="B39">
        <v>41</v>
      </c>
      <c r="C39" t="s">
        <v>361</v>
      </c>
      <c r="D39">
        <v>21</v>
      </c>
      <c r="E39" t="s">
        <v>288</v>
      </c>
      <c r="F39">
        <v>2012</v>
      </c>
      <c r="G39">
        <v>132</v>
      </c>
      <c r="H39">
        <v>111</v>
      </c>
      <c r="I39">
        <v>20</v>
      </c>
      <c r="J39">
        <v>1</v>
      </c>
      <c r="K39">
        <v>1364</v>
      </c>
      <c r="L39">
        <v>119566</v>
      </c>
      <c r="M39">
        <v>78520</v>
      </c>
      <c r="N39" t="s">
        <v>35</v>
      </c>
      <c r="O39">
        <v>19554</v>
      </c>
      <c r="P39" t="s">
        <v>35</v>
      </c>
      <c r="Q39" t="s">
        <v>35</v>
      </c>
      <c r="R39">
        <v>139259</v>
      </c>
      <c r="S39">
        <v>0</v>
      </c>
      <c r="T39">
        <v>0</v>
      </c>
      <c r="U39">
        <v>336870</v>
      </c>
      <c r="V39" t="s">
        <v>35</v>
      </c>
      <c r="W39">
        <v>294905</v>
      </c>
      <c r="Y39" s="5">
        <f t="shared" si="0"/>
        <v>1054.9924242424242</v>
      </c>
    </row>
    <row r="40" spans="1:25" x14ac:dyDescent="0.25">
      <c r="A40" t="s">
        <v>362</v>
      </c>
      <c r="B40">
        <v>42</v>
      </c>
      <c r="C40" t="s">
        <v>363</v>
      </c>
      <c r="D40">
        <v>21</v>
      </c>
      <c r="E40" t="s">
        <v>288</v>
      </c>
      <c r="F40">
        <v>2012</v>
      </c>
      <c r="G40">
        <v>1038</v>
      </c>
      <c r="H40">
        <v>723</v>
      </c>
      <c r="I40">
        <v>237</v>
      </c>
      <c r="J40">
        <v>78</v>
      </c>
      <c r="K40">
        <v>40158</v>
      </c>
      <c r="L40">
        <v>4600410</v>
      </c>
      <c r="M40">
        <v>3240864</v>
      </c>
      <c r="N40">
        <v>179267</v>
      </c>
      <c r="O40">
        <v>371986</v>
      </c>
      <c r="P40">
        <v>145382</v>
      </c>
      <c r="Q40">
        <v>662911</v>
      </c>
      <c r="R40">
        <v>2718392</v>
      </c>
      <c r="S40" t="s">
        <v>35</v>
      </c>
      <c r="T40">
        <v>0</v>
      </c>
      <c r="U40">
        <v>21709315</v>
      </c>
      <c r="V40">
        <v>362358</v>
      </c>
      <c r="W40">
        <v>28419250</v>
      </c>
      <c r="Y40" s="5">
        <f t="shared" si="0"/>
        <v>2618.8747591522156</v>
      </c>
    </row>
    <row r="41" spans="1:25" x14ac:dyDescent="0.25">
      <c r="A41" t="s">
        <v>364</v>
      </c>
      <c r="B41">
        <v>44</v>
      </c>
      <c r="C41" t="s">
        <v>365</v>
      </c>
      <c r="D41">
        <v>21</v>
      </c>
      <c r="E41" t="s">
        <v>288</v>
      </c>
      <c r="F41">
        <v>2012</v>
      </c>
      <c r="G41">
        <v>17</v>
      </c>
      <c r="H41">
        <v>12</v>
      </c>
      <c r="I41">
        <v>5</v>
      </c>
      <c r="J41">
        <v>0</v>
      </c>
      <c r="K41" t="s">
        <v>303</v>
      </c>
      <c r="L41" t="s">
        <v>35</v>
      </c>
      <c r="M41">
        <v>2816</v>
      </c>
      <c r="N41" t="s">
        <v>35</v>
      </c>
      <c r="O41" t="s">
        <v>35</v>
      </c>
      <c r="P41" t="s">
        <v>35</v>
      </c>
      <c r="Q41" t="s">
        <v>35</v>
      </c>
      <c r="R41">
        <v>5695</v>
      </c>
      <c r="S41">
        <v>0</v>
      </c>
      <c r="T41">
        <v>0</v>
      </c>
      <c r="U41" t="s">
        <v>35</v>
      </c>
      <c r="V41" t="s">
        <v>35</v>
      </c>
      <c r="W41" t="s">
        <v>35</v>
      </c>
      <c r="Y41" s="5">
        <f t="shared" ref="Y41:Y52" si="1">R41/G41</f>
        <v>335</v>
      </c>
    </row>
    <row r="42" spans="1:25" x14ac:dyDescent="0.25">
      <c r="A42" t="s">
        <v>366</v>
      </c>
      <c r="B42">
        <v>45</v>
      </c>
      <c r="C42" t="s">
        <v>367</v>
      </c>
      <c r="D42">
        <v>21</v>
      </c>
      <c r="E42" t="s">
        <v>288</v>
      </c>
      <c r="F42">
        <v>2012</v>
      </c>
      <c r="G42">
        <v>75</v>
      </c>
      <c r="H42">
        <v>54</v>
      </c>
      <c r="I42">
        <v>20</v>
      </c>
      <c r="J42">
        <v>1</v>
      </c>
      <c r="K42">
        <v>1151</v>
      </c>
      <c r="L42">
        <v>63988</v>
      </c>
      <c r="M42">
        <v>33398</v>
      </c>
      <c r="N42" t="s">
        <v>35</v>
      </c>
      <c r="O42">
        <v>11888</v>
      </c>
      <c r="P42" t="s">
        <v>35</v>
      </c>
      <c r="Q42" t="s">
        <v>35</v>
      </c>
      <c r="R42">
        <v>115805</v>
      </c>
      <c r="S42">
        <v>0</v>
      </c>
      <c r="T42">
        <v>0</v>
      </c>
      <c r="U42">
        <v>312800</v>
      </c>
      <c r="V42">
        <v>1579</v>
      </c>
      <c r="W42">
        <v>308607</v>
      </c>
      <c r="Y42" s="5">
        <f t="shared" si="1"/>
        <v>1544.0666666666666</v>
      </c>
    </row>
    <row r="43" spans="1:25" x14ac:dyDescent="0.25">
      <c r="A43" t="s">
        <v>368</v>
      </c>
      <c r="B43">
        <v>46</v>
      </c>
      <c r="C43" t="s">
        <v>369</v>
      </c>
      <c r="D43">
        <v>21</v>
      </c>
      <c r="E43" t="s">
        <v>288</v>
      </c>
      <c r="F43">
        <v>2012</v>
      </c>
      <c r="G43">
        <v>63</v>
      </c>
      <c r="H43">
        <v>50</v>
      </c>
      <c r="I43">
        <v>10</v>
      </c>
      <c r="J43">
        <v>3</v>
      </c>
      <c r="K43">
        <v>1195</v>
      </c>
      <c r="L43">
        <v>105774</v>
      </c>
      <c r="M43">
        <v>52079</v>
      </c>
      <c r="N43" t="s">
        <v>35</v>
      </c>
      <c r="O43">
        <v>17940</v>
      </c>
      <c r="P43" t="s">
        <v>35</v>
      </c>
      <c r="Q43">
        <v>11662</v>
      </c>
      <c r="R43">
        <v>360416</v>
      </c>
      <c r="S43">
        <v>0</v>
      </c>
      <c r="T43">
        <v>0</v>
      </c>
      <c r="U43">
        <v>377456</v>
      </c>
      <c r="V43" t="s">
        <v>35</v>
      </c>
      <c r="W43">
        <v>370953</v>
      </c>
      <c r="Y43" s="5">
        <f t="shared" si="1"/>
        <v>5720.8888888888887</v>
      </c>
    </row>
    <row r="44" spans="1:25" x14ac:dyDescent="0.25">
      <c r="A44" t="s">
        <v>370</v>
      </c>
      <c r="B44">
        <v>47</v>
      </c>
      <c r="C44" t="s">
        <v>371</v>
      </c>
      <c r="D44">
        <v>21</v>
      </c>
      <c r="E44" t="s">
        <v>288</v>
      </c>
      <c r="F44">
        <v>2012</v>
      </c>
      <c r="G44">
        <v>193</v>
      </c>
      <c r="H44">
        <v>161</v>
      </c>
      <c r="I44">
        <v>30</v>
      </c>
      <c r="J44">
        <v>2</v>
      </c>
      <c r="K44">
        <v>3358</v>
      </c>
      <c r="L44">
        <v>278954</v>
      </c>
      <c r="M44">
        <v>165417</v>
      </c>
      <c r="N44" t="s">
        <v>35</v>
      </c>
      <c r="O44">
        <v>33257</v>
      </c>
      <c r="P44">
        <v>38913</v>
      </c>
      <c r="Q44" t="s">
        <v>35</v>
      </c>
      <c r="R44">
        <v>350012</v>
      </c>
      <c r="S44" t="s">
        <v>35</v>
      </c>
      <c r="T44">
        <v>0</v>
      </c>
      <c r="U44">
        <v>1035790</v>
      </c>
      <c r="V44">
        <v>5935</v>
      </c>
      <c r="W44">
        <v>921773</v>
      </c>
      <c r="Y44" s="5">
        <f t="shared" si="1"/>
        <v>1813.5336787564768</v>
      </c>
    </row>
    <row r="45" spans="1:25" x14ac:dyDescent="0.25">
      <c r="A45" t="s">
        <v>372</v>
      </c>
      <c r="B45">
        <v>48</v>
      </c>
      <c r="C45" t="s">
        <v>373</v>
      </c>
      <c r="D45">
        <v>21</v>
      </c>
      <c r="E45" t="s">
        <v>288</v>
      </c>
      <c r="F45">
        <v>2012</v>
      </c>
      <c r="G45">
        <v>7215</v>
      </c>
      <c r="H45">
        <v>5214</v>
      </c>
      <c r="I45">
        <v>1512</v>
      </c>
      <c r="J45">
        <v>489</v>
      </c>
      <c r="K45">
        <v>269883</v>
      </c>
      <c r="L45">
        <v>45917766</v>
      </c>
      <c r="M45">
        <v>32779007</v>
      </c>
      <c r="N45">
        <v>1267833</v>
      </c>
      <c r="O45">
        <v>2056391</v>
      </c>
      <c r="P45">
        <v>1002448</v>
      </c>
      <c r="Q45">
        <v>8812087</v>
      </c>
      <c r="R45">
        <v>17784136</v>
      </c>
      <c r="S45" t="s">
        <v>35</v>
      </c>
      <c r="T45">
        <v>0</v>
      </c>
      <c r="U45">
        <v>162451051</v>
      </c>
      <c r="V45">
        <v>2079073</v>
      </c>
      <c r="W45">
        <v>204359232</v>
      </c>
      <c r="Y45" s="5">
        <f t="shared" si="1"/>
        <v>2464.8837144837144</v>
      </c>
    </row>
    <row r="46" spans="1:25" x14ac:dyDescent="0.25">
      <c r="A46" t="s">
        <v>374</v>
      </c>
      <c r="B46">
        <v>49</v>
      </c>
      <c r="C46" t="s">
        <v>375</v>
      </c>
      <c r="D46">
        <v>21</v>
      </c>
      <c r="E46" t="s">
        <v>288</v>
      </c>
      <c r="F46">
        <v>2012</v>
      </c>
      <c r="G46">
        <v>438</v>
      </c>
      <c r="H46">
        <v>331</v>
      </c>
      <c r="I46">
        <v>76</v>
      </c>
      <c r="J46">
        <v>31</v>
      </c>
      <c r="K46">
        <v>13354</v>
      </c>
      <c r="L46">
        <v>2372198</v>
      </c>
      <c r="M46">
        <v>1605310</v>
      </c>
      <c r="N46">
        <v>80298</v>
      </c>
      <c r="O46">
        <v>212227</v>
      </c>
      <c r="P46">
        <v>88486</v>
      </c>
      <c r="Q46">
        <v>385877</v>
      </c>
      <c r="R46">
        <v>1695272</v>
      </c>
      <c r="S46" t="s">
        <v>35</v>
      </c>
      <c r="T46">
        <v>0</v>
      </c>
      <c r="U46">
        <v>8210924</v>
      </c>
      <c r="V46">
        <v>89726</v>
      </c>
      <c r="W46">
        <v>9992810</v>
      </c>
      <c r="Y46" s="5">
        <f t="shared" si="1"/>
        <v>3870.48401826484</v>
      </c>
    </row>
    <row r="47" spans="1:25" x14ac:dyDescent="0.25">
      <c r="A47" t="s">
        <v>376</v>
      </c>
      <c r="B47">
        <v>50</v>
      </c>
      <c r="C47" t="s">
        <v>377</v>
      </c>
      <c r="D47">
        <v>21</v>
      </c>
      <c r="E47" t="s">
        <v>288</v>
      </c>
      <c r="F47">
        <v>2012</v>
      </c>
      <c r="G47">
        <v>44</v>
      </c>
      <c r="H47">
        <v>38</v>
      </c>
      <c r="I47">
        <v>5</v>
      </c>
      <c r="J47">
        <v>1</v>
      </c>
      <c r="K47">
        <v>548</v>
      </c>
      <c r="L47">
        <v>67052</v>
      </c>
      <c r="M47">
        <v>33449</v>
      </c>
      <c r="N47">
        <v>585</v>
      </c>
      <c r="O47">
        <v>15274</v>
      </c>
      <c r="P47">
        <v>16336</v>
      </c>
      <c r="Q47">
        <v>1408</v>
      </c>
      <c r="R47">
        <v>192262</v>
      </c>
      <c r="S47" t="s">
        <v>35</v>
      </c>
      <c r="T47">
        <v>0</v>
      </c>
      <c r="U47">
        <v>261110</v>
      </c>
      <c r="V47">
        <v>718</v>
      </c>
      <c r="W47">
        <v>218315</v>
      </c>
      <c r="Y47" s="5">
        <f t="shared" si="1"/>
        <v>4369.590909090909</v>
      </c>
    </row>
    <row r="48" spans="1:25" x14ac:dyDescent="0.25">
      <c r="A48" t="s">
        <v>378</v>
      </c>
      <c r="B48">
        <v>51</v>
      </c>
      <c r="C48" t="s">
        <v>379</v>
      </c>
      <c r="D48">
        <v>21</v>
      </c>
      <c r="E48" t="s">
        <v>288</v>
      </c>
      <c r="F48">
        <v>2012</v>
      </c>
      <c r="G48">
        <v>273</v>
      </c>
      <c r="H48">
        <v>163</v>
      </c>
      <c r="I48">
        <v>88</v>
      </c>
      <c r="J48">
        <v>22</v>
      </c>
      <c r="K48">
        <v>10286</v>
      </c>
      <c r="L48">
        <v>1198150</v>
      </c>
      <c r="M48">
        <v>841252</v>
      </c>
      <c r="N48" t="s">
        <v>35</v>
      </c>
      <c r="O48">
        <v>150184</v>
      </c>
      <c r="P48" t="s">
        <v>35</v>
      </c>
      <c r="Q48">
        <v>133851</v>
      </c>
      <c r="R48">
        <v>1008817</v>
      </c>
      <c r="S48">
        <v>0</v>
      </c>
      <c r="T48">
        <v>0</v>
      </c>
      <c r="U48">
        <v>4001785</v>
      </c>
      <c r="V48" t="s">
        <v>35</v>
      </c>
      <c r="W48">
        <v>3522174</v>
      </c>
      <c r="Y48" s="5">
        <f t="shared" si="1"/>
        <v>3695.3003663003665</v>
      </c>
    </row>
    <row r="49" spans="1:25" x14ac:dyDescent="0.25">
      <c r="A49" t="s">
        <v>380</v>
      </c>
      <c r="B49">
        <v>53</v>
      </c>
      <c r="C49" t="s">
        <v>381</v>
      </c>
      <c r="D49">
        <v>21</v>
      </c>
      <c r="E49" t="s">
        <v>288</v>
      </c>
      <c r="F49">
        <v>2012</v>
      </c>
      <c r="G49">
        <v>163</v>
      </c>
      <c r="H49">
        <v>131</v>
      </c>
      <c r="I49">
        <v>29</v>
      </c>
      <c r="J49">
        <v>3</v>
      </c>
      <c r="K49">
        <v>2528</v>
      </c>
      <c r="L49">
        <v>215394</v>
      </c>
      <c r="M49">
        <v>141740</v>
      </c>
      <c r="N49" t="s">
        <v>35</v>
      </c>
      <c r="O49">
        <v>39128</v>
      </c>
      <c r="P49" t="s">
        <v>35</v>
      </c>
      <c r="Q49" t="s">
        <v>35</v>
      </c>
      <c r="R49">
        <v>209991</v>
      </c>
      <c r="S49">
        <v>0</v>
      </c>
      <c r="T49">
        <v>0</v>
      </c>
      <c r="U49">
        <v>668851</v>
      </c>
      <c r="V49" t="s">
        <v>35</v>
      </c>
      <c r="W49">
        <v>722333</v>
      </c>
      <c r="Y49" s="5">
        <f t="shared" si="1"/>
        <v>1288.2883435582821</v>
      </c>
    </row>
    <row r="50" spans="1:25" x14ac:dyDescent="0.25">
      <c r="A50" t="s">
        <v>382</v>
      </c>
      <c r="B50">
        <v>54</v>
      </c>
      <c r="C50" t="s">
        <v>383</v>
      </c>
      <c r="D50">
        <v>21</v>
      </c>
      <c r="E50" t="s">
        <v>288</v>
      </c>
      <c r="F50">
        <v>2012</v>
      </c>
      <c r="G50">
        <v>616</v>
      </c>
      <c r="H50">
        <v>367</v>
      </c>
      <c r="I50">
        <v>149</v>
      </c>
      <c r="J50">
        <v>100</v>
      </c>
      <c r="K50">
        <v>40434</v>
      </c>
      <c r="L50">
        <v>3780564</v>
      </c>
      <c r="M50">
        <v>2804366</v>
      </c>
      <c r="N50">
        <v>31793</v>
      </c>
      <c r="O50">
        <v>419519</v>
      </c>
      <c r="P50">
        <v>211957</v>
      </c>
      <c r="Q50">
        <v>312929</v>
      </c>
      <c r="R50">
        <v>3530254</v>
      </c>
      <c r="S50" t="s">
        <v>35</v>
      </c>
      <c r="T50">
        <v>0</v>
      </c>
      <c r="U50">
        <v>15601980</v>
      </c>
      <c r="V50">
        <v>40626</v>
      </c>
      <c r="W50">
        <v>20949561</v>
      </c>
      <c r="Y50" s="5">
        <f t="shared" si="1"/>
        <v>5730.931818181818</v>
      </c>
    </row>
    <row r="51" spans="1:25" x14ac:dyDescent="0.25">
      <c r="A51" t="s">
        <v>384</v>
      </c>
      <c r="B51">
        <v>55</v>
      </c>
      <c r="C51" t="s">
        <v>385</v>
      </c>
      <c r="D51">
        <v>21</v>
      </c>
      <c r="E51" t="s">
        <v>288</v>
      </c>
      <c r="F51">
        <v>2012</v>
      </c>
      <c r="G51">
        <v>145</v>
      </c>
      <c r="H51">
        <v>105</v>
      </c>
      <c r="I51">
        <v>35</v>
      </c>
      <c r="J51">
        <v>5</v>
      </c>
      <c r="K51">
        <v>4059</v>
      </c>
      <c r="L51">
        <v>242182</v>
      </c>
      <c r="M51">
        <v>134278</v>
      </c>
      <c r="N51" t="s">
        <v>35</v>
      </c>
      <c r="O51">
        <v>56116</v>
      </c>
      <c r="P51" t="s">
        <v>35</v>
      </c>
      <c r="Q51">
        <v>28494</v>
      </c>
      <c r="R51">
        <v>200308</v>
      </c>
      <c r="S51" t="s">
        <v>35</v>
      </c>
      <c r="T51">
        <v>0</v>
      </c>
      <c r="U51">
        <v>1149647</v>
      </c>
      <c r="V51" t="s">
        <v>35</v>
      </c>
      <c r="W51">
        <v>1220710</v>
      </c>
      <c r="Y51" s="5">
        <f t="shared" si="1"/>
        <v>1381.4344827586208</v>
      </c>
    </row>
    <row r="52" spans="1:25" x14ac:dyDescent="0.25">
      <c r="A52" t="s">
        <v>386</v>
      </c>
      <c r="B52">
        <v>56</v>
      </c>
      <c r="C52" t="s">
        <v>387</v>
      </c>
      <c r="D52">
        <v>21</v>
      </c>
      <c r="E52" t="s">
        <v>288</v>
      </c>
      <c r="F52">
        <v>2012</v>
      </c>
      <c r="G52">
        <v>810</v>
      </c>
      <c r="H52">
        <v>576</v>
      </c>
      <c r="I52">
        <v>159</v>
      </c>
      <c r="J52">
        <v>75</v>
      </c>
      <c r="K52">
        <v>32321</v>
      </c>
      <c r="L52">
        <v>5868858</v>
      </c>
      <c r="M52">
        <v>4165820</v>
      </c>
      <c r="N52">
        <v>197105</v>
      </c>
      <c r="O52">
        <v>863733</v>
      </c>
      <c r="P52">
        <v>265982</v>
      </c>
      <c r="Q52">
        <v>376218</v>
      </c>
      <c r="R52">
        <v>4273570</v>
      </c>
      <c r="S52" t="s">
        <v>35</v>
      </c>
      <c r="T52" t="s">
        <v>35</v>
      </c>
      <c r="U52">
        <v>20876752</v>
      </c>
      <c r="V52">
        <v>215288</v>
      </c>
      <c r="W52">
        <v>20471517</v>
      </c>
      <c r="Y52" s="5">
        <f t="shared" si="1"/>
        <v>5276.0123456790125</v>
      </c>
    </row>
    <row r="1048576" spans="21:21" x14ac:dyDescent="0.25">
      <c r="U1048576" s="5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04"/>
  <sheetViews>
    <sheetView workbookViewId="0">
      <selection activeCell="G3" sqref="G3"/>
    </sheetView>
  </sheetViews>
  <sheetFormatPr defaultRowHeight="15" x14ac:dyDescent="0.25"/>
  <cols>
    <col min="10" max="10" width="31.85546875" bestFit="1" customWidth="1"/>
    <col min="11" max="11" width="16.28515625" bestFit="1" customWidth="1"/>
    <col min="12" max="39" width="7" customWidth="1"/>
    <col min="40" max="40" width="11.28515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161</v>
      </c>
    </row>
    <row r="2" spans="1:40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21</v>
      </c>
      <c r="G2" t="s">
        <v>213</v>
      </c>
    </row>
    <row r="3" spans="1:40" x14ac:dyDescent="0.25">
      <c r="A3" t="s">
        <v>286</v>
      </c>
      <c r="B3">
        <v>1</v>
      </c>
      <c r="C3" t="s">
        <v>287</v>
      </c>
      <c r="D3">
        <v>211111</v>
      </c>
      <c r="E3" t="s">
        <v>26</v>
      </c>
      <c r="F3">
        <v>2012</v>
      </c>
      <c r="G3">
        <v>35</v>
      </c>
    </row>
    <row r="4" spans="1:40" x14ac:dyDescent="0.25">
      <c r="A4" t="s">
        <v>286</v>
      </c>
      <c r="B4">
        <v>1</v>
      </c>
      <c r="C4" t="s">
        <v>287</v>
      </c>
      <c r="D4">
        <v>212111</v>
      </c>
      <c r="E4" t="s">
        <v>66</v>
      </c>
      <c r="F4">
        <v>2012</v>
      </c>
      <c r="G4">
        <v>26</v>
      </c>
    </row>
    <row r="5" spans="1:40" x14ac:dyDescent="0.25">
      <c r="A5" t="s">
        <v>286</v>
      </c>
      <c r="B5">
        <v>1</v>
      </c>
      <c r="C5" t="s">
        <v>287</v>
      </c>
      <c r="D5">
        <v>212112</v>
      </c>
      <c r="E5" t="s">
        <v>85</v>
      </c>
      <c r="F5">
        <v>2012</v>
      </c>
      <c r="G5">
        <v>10</v>
      </c>
      <c r="J5" s="1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x14ac:dyDescent="0.25">
      <c r="A6" t="s">
        <v>286</v>
      </c>
      <c r="B6">
        <v>1</v>
      </c>
      <c r="C6" t="s">
        <v>287</v>
      </c>
      <c r="D6">
        <v>212312</v>
      </c>
      <c r="E6" t="s">
        <v>118</v>
      </c>
      <c r="F6">
        <v>2012</v>
      </c>
      <c r="G6">
        <v>48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x14ac:dyDescent="0.25">
      <c r="A7" t="s">
        <v>286</v>
      </c>
      <c r="B7">
        <v>1</v>
      </c>
      <c r="C7" t="s">
        <v>287</v>
      </c>
      <c r="D7">
        <v>212313</v>
      </c>
      <c r="E7" t="s">
        <v>120</v>
      </c>
      <c r="F7">
        <v>2012</v>
      </c>
      <c r="G7">
        <v>5</v>
      </c>
      <c r="J7" s="1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x14ac:dyDescent="0.25">
      <c r="A8" t="s">
        <v>286</v>
      </c>
      <c r="B8">
        <v>1</v>
      </c>
      <c r="C8" t="s">
        <v>287</v>
      </c>
      <c r="D8">
        <v>212319</v>
      </c>
      <c r="E8" t="s">
        <v>121</v>
      </c>
      <c r="F8">
        <v>2012</v>
      </c>
      <c r="G8">
        <v>7</v>
      </c>
      <c r="J8" s="1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x14ac:dyDescent="0.25">
      <c r="A9" t="s">
        <v>286</v>
      </c>
      <c r="B9">
        <v>1</v>
      </c>
      <c r="C9" t="s">
        <v>287</v>
      </c>
      <c r="D9">
        <v>212321</v>
      </c>
      <c r="E9" t="s">
        <v>124</v>
      </c>
      <c r="F9">
        <v>2012</v>
      </c>
      <c r="G9">
        <v>31</v>
      </c>
      <c r="J9" s="1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x14ac:dyDescent="0.25">
      <c r="A10" t="s">
        <v>286</v>
      </c>
      <c r="B10">
        <v>1</v>
      </c>
      <c r="C10" t="s">
        <v>287</v>
      </c>
      <c r="D10">
        <v>212322</v>
      </c>
      <c r="E10" t="s">
        <v>125</v>
      </c>
      <c r="F10">
        <v>2012</v>
      </c>
      <c r="G10">
        <v>3</v>
      </c>
      <c r="J10" s="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x14ac:dyDescent="0.25">
      <c r="A11" t="s">
        <v>286</v>
      </c>
      <c r="B11">
        <v>1</v>
      </c>
      <c r="C11" t="s">
        <v>287</v>
      </c>
      <c r="D11">
        <v>212399</v>
      </c>
      <c r="E11" t="s">
        <v>138</v>
      </c>
      <c r="F11">
        <v>2012</v>
      </c>
      <c r="G11">
        <v>3</v>
      </c>
      <c r="J11" s="1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x14ac:dyDescent="0.25">
      <c r="A12" t="s">
        <v>286</v>
      </c>
      <c r="B12">
        <v>1</v>
      </c>
      <c r="C12" t="s">
        <v>287</v>
      </c>
      <c r="D12">
        <v>213111</v>
      </c>
      <c r="E12" t="s">
        <v>140</v>
      </c>
      <c r="F12">
        <v>2012</v>
      </c>
      <c r="G12">
        <v>12</v>
      </c>
      <c r="J12" s="1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x14ac:dyDescent="0.25">
      <c r="A13" t="s">
        <v>286</v>
      </c>
      <c r="B13">
        <v>1</v>
      </c>
      <c r="C13" t="s">
        <v>287</v>
      </c>
      <c r="D13">
        <v>213112</v>
      </c>
      <c r="E13" t="s">
        <v>142</v>
      </c>
      <c r="F13">
        <v>2012</v>
      </c>
      <c r="G13">
        <v>45</v>
      </c>
      <c r="J13" s="1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x14ac:dyDescent="0.25">
      <c r="A14" t="s">
        <v>286</v>
      </c>
      <c r="B14">
        <v>1</v>
      </c>
      <c r="C14" t="s">
        <v>287</v>
      </c>
      <c r="D14">
        <v>213113</v>
      </c>
      <c r="E14" t="s">
        <v>143</v>
      </c>
      <c r="F14">
        <v>2012</v>
      </c>
      <c r="G14">
        <v>9</v>
      </c>
      <c r="J14" s="1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x14ac:dyDescent="0.25">
      <c r="A15" t="s">
        <v>289</v>
      </c>
      <c r="B15">
        <v>2</v>
      </c>
      <c r="C15" t="s">
        <v>290</v>
      </c>
      <c r="D15">
        <v>211111</v>
      </c>
      <c r="E15" t="s">
        <v>26</v>
      </c>
      <c r="F15">
        <v>2012</v>
      </c>
      <c r="G15">
        <v>22</v>
      </c>
      <c r="J15" s="1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x14ac:dyDescent="0.25">
      <c r="A16" t="s">
        <v>289</v>
      </c>
      <c r="B16">
        <v>2</v>
      </c>
      <c r="C16" t="s">
        <v>290</v>
      </c>
      <c r="D16">
        <v>212221</v>
      </c>
      <c r="E16" t="s">
        <v>98</v>
      </c>
      <c r="F16">
        <v>2012</v>
      </c>
      <c r="G16">
        <v>31</v>
      </c>
      <c r="J16" s="1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x14ac:dyDescent="0.25">
      <c r="A17" t="s">
        <v>289</v>
      </c>
      <c r="B17">
        <v>2</v>
      </c>
      <c r="C17" t="s">
        <v>290</v>
      </c>
      <c r="D17">
        <v>212231</v>
      </c>
      <c r="E17" t="s">
        <v>104</v>
      </c>
      <c r="F17">
        <v>2012</v>
      </c>
      <c r="G17">
        <v>3</v>
      </c>
      <c r="J17" s="1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x14ac:dyDescent="0.25">
      <c r="A18" t="s">
        <v>289</v>
      </c>
      <c r="B18">
        <v>2</v>
      </c>
      <c r="C18" t="s">
        <v>290</v>
      </c>
      <c r="D18">
        <v>212313</v>
      </c>
      <c r="E18" t="s">
        <v>120</v>
      </c>
      <c r="F18">
        <v>2012</v>
      </c>
      <c r="G18">
        <v>3</v>
      </c>
      <c r="J18" s="1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x14ac:dyDescent="0.25">
      <c r="A19" t="s">
        <v>289</v>
      </c>
      <c r="B19">
        <v>2</v>
      </c>
      <c r="C19" t="s">
        <v>290</v>
      </c>
      <c r="D19">
        <v>212321</v>
      </c>
      <c r="E19" t="s">
        <v>124</v>
      </c>
      <c r="F19">
        <v>2012</v>
      </c>
      <c r="G19">
        <v>25</v>
      </c>
      <c r="J19" s="1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x14ac:dyDescent="0.25">
      <c r="A20" t="s">
        <v>289</v>
      </c>
      <c r="B20">
        <v>2</v>
      </c>
      <c r="C20" t="s">
        <v>290</v>
      </c>
      <c r="D20">
        <v>213111</v>
      </c>
      <c r="E20" t="s">
        <v>140</v>
      </c>
      <c r="F20">
        <v>2012</v>
      </c>
      <c r="G20">
        <v>9</v>
      </c>
      <c r="J20" s="1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x14ac:dyDescent="0.25">
      <c r="A21" t="s">
        <v>289</v>
      </c>
      <c r="B21">
        <v>2</v>
      </c>
      <c r="C21" t="s">
        <v>290</v>
      </c>
      <c r="D21">
        <v>213112</v>
      </c>
      <c r="E21" t="s">
        <v>142</v>
      </c>
      <c r="F21">
        <v>2012</v>
      </c>
      <c r="G21">
        <v>46</v>
      </c>
      <c r="J21" s="1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x14ac:dyDescent="0.25">
      <c r="A22" t="s">
        <v>289</v>
      </c>
      <c r="B22">
        <v>2</v>
      </c>
      <c r="C22" t="s">
        <v>290</v>
      </c>
      <c r="D22">
        <v>213113</v>
      </c>
      <c r="E22" t="s">
        <v>143</v>
      </c>
      <c r="F22">
        <v>2012</v>
      </c>
      <c r="G22">
        <v>3</v>
      </c>
      <c r="J22" s="1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x14ac:dyDescent="0.25">
      <c r="A23" t="s">
        <v>289</v>
      </c>
      <c r="B23">
        <v>2</v>
      </c>
      <c r="C23" t="s">
        <v>290</v>
      </c>
      <c r="D23">
        <v>213114</v>
      </c>
      <c r="E23" t="s">
        <v>144</v>
      </c>
      <c r="F23">
        <v>2012</v>
      </c>
      <c r="G23">
        <v>11</v>
      </c>
      <c r="J23" s="1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x14ac:dyDescent="0.25">
      <c r="A24" t="s">
        <v>289</v>
      </c>
      <c r="B24">
        <v>2</v>
      </c>
      <c r="C24" t="s">
        <v>290</v>
      </c>
      <c r="D24">
        <v>213115</v>
      </c>
      <c r="E24" t="s">
        <v>145</v>
      </c>
      <c r="F24">
        <v>2012</v>
      </c>
      <c r="G24">
        <v>5</v>
      </c>
      <c r="J24" s="1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x14ac:dyDescent="0.25">
      <c r="A25" t="s">
        <v>291</v>
      </c>
      <c r="B25">
        <v>4</v>
      </c>
      <c r="C25" t="s">
        <v>292</v>
      </c>
      <c r="D25">
        <v>211111</v>
      </c>
      <c r="E25" t="s">
        <v>26</v>
      </c>
      <c r="F25">
        <v>2012</v>
      </c>
      <c r="G25">
        <v>13</v>
      </c>
      <c r="J25" s="1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x14ac:dyDescent="0.25">
      <c r="A26" t="s">
        <v>291</v>
      </c>
      <c r="B26">
        <v>4</v>
      </c>
      <c r="C26" t="s">
        <v>292</v>
      </c>
      <c r="D26">
        <v>212221</v>
      </c>
      <c r="E26" t="s">
        <v>98</v>
      </c>
      <c r="F26">
        <v>2012</v>
      </c>
      <c r="G26">
        <v>7</v>
      </c>
      <c r="J26" s="1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 x14ac:dyDescent="0.25">
      <c r="A27" t="s">
        <v>291</v>
      </c>
      <c r="B27">
        <v>4</v>
      </c>
      <c r="C27" t="s">
        <v>292</v>
      </c>
      <c r="D27">
        <v>212234</v>
      </c>
      <c r="E27" t="s">
        <v>105</v>
      </c>
      <c r="F27">
        <v>2012</v>
      </c>
      <c r="G27">
        <v>18</v>
      </c>
      <c r="J27" s="1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x14ac:dyDescent="0.25">
      <c r="A28" t="s">
        <v>291</v>
      </c>
      <c r="B28">
        <v>4</v>
      </c>
      <c r="C28" t="s">
        <v>292</v>
      </c>
      <c r="D28">
        <v>212299</v>
      </c>
      <c r="E28" t="s">
        <v>111</v>
      </c>
      <c r="F28">
        <v>2012</v>
      </c>
      <c r="G28">
        <v>3</v>
      </c>
      <c r="J28" s="1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x14ac:dyDescent="0.25">
      <c r="A29" t="s">
        <v>291</v>
      </c>
      <c r="B29">
        <v>4</v>
      </c>
      <c r="C29" t="s">
        <v>292</v>
      </c>
      <c r="D29">
        <v>212311</v>
      </c>
      <c r="E29" t="s">
        <v>112</v>
      </c>
      <c r="F29">
        <v>2012</v>
      </c>
      <c r="G29">
        <v>6</v>
      </c>
      <c r="J29" s="1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x14ac:dyDescent="0.25">
      <c r="A30" t="s">
        <v>291</v>
      </c>
      <c r="B30">
        <v>4</v>
      </c>
      <c r="C30" t="s">
        <v>292</v>
      </c>
      <c r="D30">
        <v>212312</v>
      </c>
      <c r="E30" t="s">
        <v>118</v>
      </c>
      <c r="F30">
        <v>2012</v>
      </c>
      <c r="G30">
        <v>13</v>
      </c>
      <c r="J30" s="1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x14ac:dyDescent="0.25">
      <c r="A31" t="s">
        <v>291</v>
      </c>
      <c r="B31">
        <v>4</v>
      </c>
      <c r="C31" t="s">
        <v>292</v>
      </c>
      <c r="D31">
        <v>212313</v>
      </c>
      <c r="E31" t="s">
        <v>120</v>
      </c>
      <c r="F31">
        <v>2012</v>
      </c>
      <c r="G31">
        <v>15</v>
      </c>
      <c r="J31" s="1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 x14ac:dyDescent="0.25">
      <c r="A32" t="s">
        <v>291</v>
      </c>
      <c r="B32">
        <v>4</v>
      </c>
      <c r="C32" t="s">
        <v>292</v>
      </c>
      <c r="D32">
        <v>212319</v>
      </c>
      <c r="E32" t="s">
        <v>121</v>
      </c>
      <c r="F32">
        <v>2012</v>
      </c>
      <c r="G32">
        <v>11</v>
      </c>
      <c r="J32" s="1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 x14ac:dyDescent="0.25">
      <c r="A33" t="s">
        <v>291</v>
      </c>
      <c r="B33">
        <v>4</v>
      </c>
      <c r="C33" t="s">
        <v>292</v>
      </c>
      <c r="D33">
        <v>212321</v>
      </c>
      <c r="E33" t="s">
        <v>124</v>
      </c>
      <c r="F33">
        <v>2012</v>
      </c>
      <c r="G33">
        <v>50</v>
      </c>
      <c r="J33" s="1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 x14ac:dyDescent="0.25">
      <c r="A34" t="s">
        <v>291</v>
      </c>
      <c r="B34">
        <v>4</v>
      </c>
      <c r="C34" t="s">
        <v>292</v>
      </c>
      <c r="D34">
        <v>212322</v>
      </c>
      <c r="E34" t="s">
        <v>125</v>
      </c>
      <c r="F34">
        <v>2012</v>
      </c>
      <c r="G34">
        <v>4</v>
      </c>
      <c r="J34" s="1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 x14ac:dyDescent="0.25">
      <c r="A35" t="s">
        <v>291</v>
      </c>
      <c r="B35">
        <v>4</v>
      </c>
      <c r="C35" t="s">
        <v>292</v>
      </c>
      <c r="D35">
        <v>212399</v>
      </c>
      <c r="E35" t="s">
        <v>138</v>
      </c>
      <c r="F35">
        <v>2012</v>
      </c>
      <c r="G35">
        <v>10</v>
      </c>
      <c r="J35" s="1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 x14ac:dyDescent="0.25">
      <c r="A36" t="s">
        <v>291</v>
      </c>
      <c r="B36">
        <v>4</v>
      </c>
      <c r="C36" t="s">
        <v>292</v>
      </c>
      <c r="D36">
        <v>213111</v>
      </c>
      <c r="E36" t="s">
        <v>140</v>
      </c>
      <c r="F36">
        <v>2012</v>
      </c>
      <c r="G36">
        <v>13</v>
      </c>
      <c r="J36" s="1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 x14ac:dyDescent="0.25">
      <c r="A37" t="s">
        <v>291</v>
      </c>
      <c r="B37">
        <v>4</v>
      </c>
      <c r="C37" t="s">
        <v>292</v>
      </c>
      <c r="D37">
        <v>213112</v>
      </c>
      <c r="E37" t="s">
        <v>142</v>
      </c>
      <c r="F37">
        <v>2012</v>
      </c>
      <c r="G37">
        <v>20</v>
      </c>
      <c r="J37" s="1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 x14ac:dyDescent="0.25">
      <c r="A38" t="s">
        <v>291</v>
      </c>
      <c r="B38">
        <v>4</v>
      </c>
      <c r="C38" t="s">
        <v>292</v>
      </c>
      <c r="D38">
        <v>213114</v>
      </c>
      <c r="E38" t="s">
        <v>144</v>
      </c>
      <c r="F38">
        <v>2012</v>
      </c>
      <c r="G38">
        <v>18</v>
      </c>
      <c r="J38" s="1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 x14ac:dyDescent="0.25">
      <c r="A39" t="s">
        <v>291</v>
      </c>
      <c r="B39">
        <v>4</v>
      </c>
      <c r="C39" t="s">
        <v>292</v>
      </c>
      <c r="D39">
        <v>213115</v>
      </c>
      <c r="E39" t="s">
        <v>145</v>
      </c>
      <c r="F39">
        <v>2012</v>
      </c>
      <c r="G39">
        <v>9</v>
      </c>
      <c r="J39" s="1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 x14ac:dyDescent="0.25">
      <c r="A40" t="s">
        <v>293</v>
      </c>
      <c r="B40">
        <v>5</v>
      </c>
      <c r="C40" t="s">
        <v>294</v>
      </c>
      <c r="D40">
        <v>211111</v>
      </c>
      <c r="E40" t="s">
        <v>26</v>
      </c>
      <c r="F40">
        <v>2012</v>
      </c>
      <c r="G40">
        <v>99</v>
      </c>
      <c r="J40" s="1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x14ac:dyDescent="0.25">
      <c r="A41" t="s">
        <v>293</v>
      </c>
      <c r="B41">
        <v>5</v>
      </c>
      <c r="C41" t="s">
        <v>294</v>
      </c>
      <c r="D41">
        <v>212311</v>
      </c>
      <c r="E41" t="s">
        <v>112</v>
      </c>
      <c r="F41">
        <v>2012</v>
      </c>
      <c r="G41">
        <v>5</v>
      </c>
      <c r="J41" s="1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 x14ac:dyDescent="0.25">
      <c r="A42" t="s">
        <v>293</v>
      </c>
      <c r="B42">
        <v>5</v>
      </c>
      <c r="C42" t="s">
        <v>294</v>
      </c>
      <c r="D42">
        <v>212312</v>
      </c>
      <c r="E42" t="s">
        <v>118</v>
      </c>
      <c r="F42">
        <v>2012</v>
      </c>
      <c r="G42">
        <v>26</v>
      </c>
      <c r="J42" s="1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 x14ac:dyDescent="0.25">
      <c r="A43" t="s">
        <v>293</v>
      </c>
      <c r="B43">
        <v>5</v>
      </c>
      <c r="C43" t="s">
        <v>294</v>
      </c>
      <c r="D43">
        <v>212313</v>
      </c>
      <c r="E43" t="s">
        <v>120</v>
      </c>
      <c r="F43">
        <v>2012</v>
      </c>
      <c r="G43">
        <v>5</v>
      </c>
      <c r="J43" s="1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  <row r="44" spans="1:40" x14ac:dyDescent="0.25">
      <c r="A44" t="s">
        <v>293</v>
      </c>
      <c r="B44">
        <v>5</v>
      </c>
      <c r="C44" t="s">
        <v>294</v>
      </c>
      <c r="D44">
        <v>212319</v>
      </c>
      <c r="E44" t="s">
        <v>121</v>
      </c>
      <c r="F44">
        <v>2012</v>
      </c>
      <c r="G44">
        <v>13</v>
      </c>
      <c r="J44" s="1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  <row r="45" spans="1:40" x14ac:dyDescent="0.25">
      <c r="A45" t="s">
        <v>293</v>
      </c>
      <c r="B45">
        <v>5</v>
      </c>
      <c r="C45" t="s">
        <v>294</v>
      </c>
      <c r="D45">
        <v>212321</v>
      </c>
      <c r="E45" t="s">
        <v>124</v>
      </c>
      <c r="F45">
        <v>2012</v>
      </c>
      <c r="G45">
        <v>34</v>
      </c>
      <c r="J45" s="1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</row>
    <row r="46" spans="1:40" x14ac:dyDescent="0.25">
      <c r="A46" t="s">
        <v>293</v>
      </c>
      <c r="B46">
        <v>5</v>
      </c>
      <c r="C46" t="s">
        <v>294</v>
      </c>
      <c r="D46">
        <v>212322</v>
      </c>
      <c r="E46" t="s">
        <v>125</v>
      </c>
      <c r="F46">
        <v>2012</v>
      </c>
      <c r="G46">
        <v>6</v>
      </c>
      <c r="J46" s="1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</row>
    <row r="47" spans="1:40" x14ac:dyDescent="0.25">
      <c r="A47" t="s">
        <v>293</v>
      </c>
      <c r="B47">
        <v>5</v>
      </c>
      <c r="C47" t="s">
        <v>294</v>
      </c>
      <c r="D47">
        <v>213111</v>
      </c>
      <c r="E47" t="s">
        <v>140</v>
      </c>
      <c r="F47">
        <v>2012</v>
      </c>
      <c r="G47">
        <v>38</v>
      </c>
      <c r="J47" s="1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</row>
    <row r="48" spans="1:40" x14ac:dyDescent="0.25">
      <c r="A48" t="s">
        <v>293</v>
      </c>
      <c r="B48">
        <v>5</v>
      </c>
      <c r="C48" t="s">
        <v>294</v>
      </c>
      <c r="D48">
        <v>213112</v>
      </c>
      <c r="E48" t="s">
        <v>142</v>
      </c>
      <c r="F48">
        <v>2012</v>
      </c>
      <c r="G48">
        <v>137</v>
      </c>
      <c r="J48" s="1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</row>
    <row r="49" spans="1:40" x14ac:dyDescent="0.25">
      <c r="A49" t="s">
        <v>295</v>
      </c>
      <c r="B49">
        <v>6</v>
      </c>
      <c r="C49" t="s">
        <v>296</v>
      </c>
      <c r="D49">
        <v>211111</v>
      </c>
      <c r="E49" t="s">
        <v>26</v>
      </c>
      <c r="F49">
        <v>2012</v>
      </c>
      <c r="G49">
        <v>184</v>
      </c>
      <c r="J49" s="1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</row>
    <row r="50" spans="1:40" x14ac:dyDescent="0.25">
      <c r="A50" t="s">
        <v>295</v>
      </c>
      <c r="B50">
        <v>6</v>
      </c>
      <c r="C50" t="s">
        <v>296</v>
      </c>
      <c r="D50">
        <v>211112</v>
      </c>
      <c r="E50" t="s">
        <v>59</v>
      </c>
      <c r="F50">
        <v>2012</v>
      </c>
      <c r="G50">
        <v>6</v>
      </c>
      <c r="J50" s="1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</row>
    <row r="51" spans="1:40" x14ac:dyDescent="0.25">
      <c r="A51" t="s">
        <v>295</v>
      </c>
      <c r="B51">
        <v>6</v>
      </c>
      <c r="C51" t="s">
        <v>296</v>
      </c>
      <c r="D51">
        <v>212221</v>
      </c>
      <c r="E51" t="s">
        <v>98</v>
      </c>
      <c r="F51">
        <v>2012</v>
      </c>
      <c r="G51">
        <v>14</v>
      </c>
      <c r="J51" s="1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</row>
    <row r="52" spans="1:40" x14ac:dyDescent="0.25">
      <c r="A52" t="s">
        <v>295</v>
      </c>
      <c r="B52">
        <v>6</v>
      </c>
      <c r="C52" t="s">
        <v>296</v>
      </c>
      <c r="D52">
        <v>212311</v>
      </c>
      <c r="E52" t="s">
        <v>112</v>
      </c>
      <c r="F52">
        <v>2012</v>
      </c>
      <c r="G52">
        <v>7</v>
      </c>
      <c r="J52" s="1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</row>
    <row r="53" spans="1:40" x14ac:dyDescent="0.25">
      <c r="A53" t="s">
        <v>295</v>
      </c>
      <c r="B53">
        <v>6</v>
      </c>
      <c r="C53" t="s">
        <v>296</v>
      </c>
      <c r="D53">
        <v>212312</v>
      </c>
      <c r="E53" t="s">
        <v>118</v>
      </c>
      <c r="F53">
        <v>2012</v>
      </c>
      <c r="G53">
        <v>23</v>
      </c>
      <c r="J53" s="1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</row>
    <row r="54" spans="1:40" x14ac:dyDescent="0.25">
      <c r="A54" t="s">
        <v>295</v>
      </c>
      <c r="B54">
        <v>6</v>
      </c>
      <c r="C54" t="s">
        <v>296</v>
      </c>
      <c r="D54">
        <v>212313</v>
      </c>
      <c r="E54" t="s">
        <v>120</v>
      </c>
      <c r="F54">
        <v>2012</v>
      </c>
      <c r="G54">
        <v>21</v>
      </c>
      <c r="J54" s="1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</row>
    <row r="55" spans="1:40" x14ac:dyDescent="0.25">
      <c r="A55" t="s">
        <v>295</v>
      </c>
      <c r="B55">
        <v>6</v>
      </c>
      <c r="C55" t="s">
        <v>296</v>
      </c>
      <c r="D55">
        <v>212319</v>
      </c>
      <c r="E55" t="s">
        <v>121</v>
      </c>
      <c r="F55">
        <v>2012</v>
      </c>
      <c r="G55">
        <v>20</v>
      </c>
    </row>
    <row r="56" spans="1:40" x14ac:dyDescent="0.25">
      <c r="A56" t="s">
        <v>295</v>
      </c>
      <c r="B56">
        <v>6</v>
      </c>
      <c r="C56" t="s">
        <v>296</v>
      </c>
      <c r="D56">
        <v>212321</v>
      </c>
      <c r="E56" t="s">
        <v>124</v>
      </c>
      <c r="F56">
        <v>2012</v>
      </c>
      <c r="G56">
        <v>120</v>
      </c>
    </row>
    <row r="57" spans="1:40" x14ac:dyDescent="0.25">
      <c r="A57" t="s">
        <v>295</v>
      </c>
      <c r="B57">
        <v>6</v>
      </c>
      <c r="C57" t="s">
        <v>296</v>
      </c>
      <c r="D57">
        <v>212322</v>
      </c>
      <c r="E57" t="s">
        <v>125</v>
      </c>
      <c r="F57">
        <v>2012</v>
      </c>
      <c r="G57">
        <v>6</v>
      </c>
    </row>
    <row r="58" spans="1:40" x14ac:dyDescent="0.25">
      <c r="A58" t="s">
        <v>295</v>
      </c>
      <c r="B58">
        <v>6</v>
      </c>
      <c r="C58" t="s">
        <v>296</v>
      </c>
      <c r="D58">
        <v>212325</v>
      </c>
      <c r="E58" t="s">
        <v>130</v>
      </c>
      <c r="F58">
        <v>2012</v>
      </c>
      <c r="G58">
        <v>5</v>
      </c>
    </row>
    <row r="59" spans="1:40" x14ac:dyDescent="0.25">
      <c r="A59" t="s">
        <v>295</v>
      </c>
      <c r="B59">
        <v>6</v>
      </c>
      <c r="C59" t="s">
        <v>296</v>
      </c>
      <c r="D59">
        <v>212391</v>
      </c>
      <c r="E59" t="s">
        <v>131</v>
      </c>
      <c r="F59">
        <v>2012</v>
      </c>
      <c r="G59">
        <v>4</v>
      </c>
    </row>
    <row r="60" spans="1:40" x14ac:dyDescent="0.25">
      <c r="A60" t="s">
        <v>295</v>
      </c>
      <c r="B60">
        <v>6</v>
      </c>
      <c r="C60" t="s">
        <v>296</v>
      </c>
      <c r="D60">
        <v>212399</v>
      </c>
      <c r="E60" t="s">
        <v>138</v>
      </c>
      <c r="F60">
        <v>2012</v>
      </c>
      <c r="G60">
        <v>18</v>
      </c>
    </row>
    <row r="61" spans="1:40" x14ac:dyDescent="0.25">
      <c r="A61" t="s">
        <v>295</v>
      </c>
      <c r="B61">
        <v>6</v>
      </c>
      <c r="C61" t="s">
        <v>296</v>
      </c>
      <c r="D61">
        <v>213111</v>
      </c>
      <c r="E61" t="s">
        <v>140</v>
      </c>
      <c r="F61">
        <v>2012</v>
      </c>
      <c r="G61">
        <v>64</v>
      </c>
    </row>
    <row r="62" spans="1:40" x14ac:dyDescent="0.25">
      <c r="A62" t="s">
        <v>295</v>
      </c>
      <c r="B62">
        <v>6</v>
      </c>
      <c r="C62" t="s">
        <v>296</v>
      </c>
      <c r="D62">
        <v>213112</v>
      </c>
      <c r="E62" t="s">
        <v>142</v>
      </c>
      <c r="F62">
        <v>2012</v>
      </c>
      <c r="G62">
        <v>233</v>
      </c>
    </row>
    <row r="63" spans="1:40" x14ac:dyDescent="0.25">
      <c r="A63" t="s">
        <v>295</v>
      </c>
      <c r="B63">
        <v>6</v>
      </c>
      <c r="C63" t="s">
        <v>296</v>
      </c>
      <c r="D63">
        <v>213114</v>
      </c>
      <c r="E63" t="s">
        <v>144</v>
      </c>
      <c r="F63">
        <v>2012</v>
      </c>
      <c r="G63">
        <v>11</v>
      </c>
    </row>
    <row r="64" spans="1:40" x14ac:dyDescent="0.25">
      <c r="A64" t="s">
        <v>295</v>
      </c>
      <c r="B64">
        <v>6</v>
      </c>
      <c r="C64" t="s">
        <v>296</v>
      </c>
      <c r="D64">
        <v>213115</v>
      </c>
      <c r="E64" t="s">
        <v>145</v>
      </c>
      <c r="F64">
        <v>2012</v>
      </c>
      <c r="G64">
        <v>9</v>
      </c>
    </row>
    <row r="65" spans="1:7" x14ac:dyDescent="0.25">
      <c r="A65" t="s">
        <v>297</v>
      </c>
      <c r="B65">
        <v>8</v>
      </c>
      <c r="C65" t="s">
        <v>298</v>
      </c>
      <c r="D65">
        <v>211111</v>
      </c>
      <c r="E65" t="s">
        <v>26</v>
      </c>
      <c r="F65">
        <v>2012</v>
      </c>
      <c r="G65">
        <v>316</v>
      </c>
    </row>
    <row r="66" spans="1:7" x14ac:dyDescent="0.25">
      <c r="A66" t="s">
        <v>297</v>
      </c>
      <c r="B66">
        <v>8</v>
      </c>
      <c r="C66" t="s">
        <v>298</v>
      </c>
      <c r="D66">
        <v>211112</v>
      </c>
      <c r="E66" t="s">
        <v>59</v>
      </c>
      <c r="F66">
        <v>2012</v>
      </c>
      <c r="G66">
        <v>23</v>
      </c>
    </row>
    <row r="67" spans="1:7" x14ac:dyDescent="0.25">
      <c r="A67" t="s">
        <v>297</v>
      </c>
      <c r="B67">
        <v>8</v>
      </c>
      <c r="C67" t="s">
        <v>298</v>
      </c>
      <c r="D67">
        <v>212111</v>
      </c>
      <c r="E67" t="s">
        <v>66</v>
      </c>
      <c r="F67">
        <v>2012</v>
      </c>
      <c r="G67">
        <v>3</v>
      </c>
    </row>
    <row r="68" spans="1:7" x14ac:dyDescent="0.25">
      <c r="A68" t="s">
        <v>297</v>
      </c>
      <c r="B68">
        <v>8</v>
      </c>
      <c r="C68" t="s">
        <v>298</v>
      </c>
      <c r="D68">
        <v>212112</v>
      </c>
      <c r="E68" t="s">
        <v>85</v>
      </c>
      <c r="F68">
        <v>2012</v>
      </c>
      <c r="G68">
        <v>8</v>
      </c>
    </row>
    <row r="69" spans="1:7" x14ac:dyDescent="0.25">
      <c r="A69" t="s">
        <v>297</v>
      </c>
      <c r="B69">
        <v>8</v>
      </c>
      <c r="C69" t="s">
        <v>298</v>
      </c>
      <c r="D69">
        <v>212221</v>
      </c>
      <c r="E69" t="s">
        <v>98</v>
      </c>
      <c r="F69">
        <v>2012</v>
      </c>
      <c r="G69">
        <v>25</v>
      </c>
    </row>
    <row r="70" spans="1:7" x14ac:dyDescent="0.25">
      <c r="A70" t="s">
        <v>297</v>
      </c>
      <c r="B70">
        <v>8</v>
      </c>
      <c r="C70" t="s">
        <v>298</v>
      </c>
      <c r="D70">
        <v>212222</v>
      </c>
      <c r="E70" t="s">
        <v>103</v>
      </c>
      <c r="F70">
        <v>2012</v>
      </c>
      <c r="G70">
        <v>4</v>
      </c>
    </row>
    <row r="71" spans="1:7" x14ac:dyDescent="0.25">
      <c r="A71" t="s">
        <v>297</v>
      </c>
      <c r="B71">
        <v>8</v>
      </c>
      <c r="C71" t="s">
        <v>298</v>
      </c>
      <c r="D71">
        <v>212234</v>
      </c>
      <c r="E71" t="s">
        <v>105</v>
      </c>
      <c r="F71">
        <v>2012</v>
      </c>
      <c r="G71">
        <v>3</v>
      </c>
    </row>
    <row r="72" spans="1:7" x14ac:dyDescent="0.25">
      <c r="A72" t="s">
        <v>297</v>
      </c>
      <c r="B72">
        <v>8</v>
      </c>
      <c r="C72" t="s">
        <v>298</v>
      </c>
      <c r="D72">
        <v>212291</v>
      </c>
      <c r="E72" t="s">
        <v>106</v>
      </c>
      <c r="F72">
        <v>2012</v>
      </c>
      <c r="G72">
        <v>7</v>
      </c>
    </row>
    <row r="73" spans="1:7" x14ac:dyDescent="0.25">
      <c r="A73" t="s">
        <v>297</v>
      </c>
      <c r="B73">
        <v>8</v>
      </c>
      <c r="C73" t="s">
        <v>298</v>
      </c>
      <c r="D73">
        <v>212311</v>
      </c>
      <c r="E73" t="s">
        <v>112</v>
      </c>
      <c r="F73">
        <v>2012</v>
      </c>
      <c r="G73">
        <v>7</v>
      </c>
    </row>
    <row r="74" spans="1:7" x14ac:dyDescent="0.25">
      <c r="A74" t="s">
        <v>297</v>
      </c>
      <c r="B74">
        <v>8</v>
      </c>
      <c r="C74" t="s">
        <v>298</v>
      </c>
      <c r="D74">
        <v>212312</v>
      </c>
      <c r="E74" t="s">
        <v>118</v>
      </c>
      <c r="F74">
        <v>2012</v>
      </c>
      <c r="G74">
        <v>24</v>
      </c>
    </row>
    <row r="75" spans="1:7" x14ac:dyDescent="0.25">
      <c r="A75" t="s">
        <v>297</v>
      </c>
      <c r="B75">
        <v>8</v>
      </c>
      <c r="C75" t="s">
        <v>298</v>
      </c>
      <c r="D75">
        <v>212313</v>
      </c>
      <c r="E75" t="s">
        <v>120</v>
      </c>
      <c r="F75">
        <v>2012</v>
      </c>
      <c r="G75">
        <v>14</v>
      </c>
    </row>
    <row r="76" spans="1:7" x14ac:dyDescent="0.25">
      <c r="A76" t="s">
        <v>297</v>
      </c>
      <c r="B76">
        <v>8</v>
      </c>
      <c r="C76" t="s">
        <v>298</v>
      </c>
      <c r="D76">
        <v>212319</v>
      </c>
      <c r="E76" t="s">
        <v>121</v>
      </c>
      <c r="F76">
        <v>2012</v>
      </c>
      <c r="G76">
        <v>10</v>
      </c>
    </row>
    <row r="77" spans="1:7" x14ac:dyDescent="0.25">
      <c r="A77" t="s">
        <v>297</v>
      </c>
      <c r="B77">
        <v>8</v>
      </c>
      <c r="C77" t="s">
        <v>298</v>
      </c>
      <c r="D77">
        <v>212321</v>
      </c>
      <c r="E77" t="s">
        <v>124</v>
      </c>
      <c r="F77">
        <v>2012</v>
      </c>
      <c r="G77">
        <v>47</v>
      </c>
    </row>
    <row r="78" spans="1:7" x14ac:dyDescent="0.25">
      <c r="A78" t="s">
        <v>297</v>
      </c>
      <c r="B78">
        <v>8</v>
      </c>
      <c r="C78" t="s">
        <v>298</v>
      </c>
      <c r="D78">
        <v>212399</v>
      </c>
      <c r="E78" t="s">
        <v>138</v>
      </c>
      <c r="F78">
        <v>2012</v>
      </c>
      <c r="G78">
        <v>5</v>
      </c>
    </row>
    <row r="79" spans="1:7" x14ac:dyDescent="0.25">
      <c r="A79" t="s">
        <v>297</v>
      </c>
      <c r="B79">
        <v>8</v>
      </c>
      <c r="C79" t="s">
        <v>298</v>
      </c>
      <c r="D79">
        <v>213111</v>
      </c>
      <c r="E79" t="s">
        <v>140</v>
      </c>
      <c r="F79">
        <v>2012</v>
      </c>
      <c r="G79">
        <v>82</v>
      </c>
    </row>
    <row r="80" spans="1:7" x14ac:dyDescent="0.25">
      <c r="A80" t="s">
        <v>297</v>
      </c>
      <c r="B80">
        <v>8</v>
      </c>
      <c r="C80" t="s">
        <v>298</v>
      </c>
      <c r="D80">
        <v>213112</v>
      </c>
      <c r="E80" t="s">
        <v>142</v>
      </c>
      <c r="F80">
        <v>2012</v>
      </c>
      <c r="G80">
        <v>527</v>
      </c>
    </row>
    <row r="81" spans="1:7" x14ac:dyDescent="0.25">
      <c r="A81" t="s">
        <v>297</v>
      </c>
      <c r="B81">
        <v>8</v>
      </c>
      <c r="C81" t="s">
        <v>298</v>
      </c>
      <c r="D81">
        <v>213113</v>
      </c>
      <c r="E81" t="s">
        <v>143</v>
      </c>
      <c r="F81">
        <v>2012</v>
      </c>
      <c r="G81">
        <v>13</v>
      </c>
    </row>
    <row r="82" spans="1:7" x14ac:dyDescent="0.25">
      <c r="A82" t="s">
        <v>297</v>
      </c>
      <c r="B82">
        <v>8</v>
      </c>
      <c r="C82" t="s">
        <v>298</v>
      </c>
      <c r="D82">
        <v>213114</v>
      </c>
      <c r="E82" t="s">
        <v>144</v>
      </c>
      <c r="F82">
        <v>2012</v>
      </c>
      <c r="G82">
        <v>22</v>
      </c>
    </row>
    <row r="83" spans="1:7" x14ac:dyDescent="0.25">
      <c r="A83" t="s">
        <v>297</v>
      </c>
      <c r="B83">
        <v>8</v>
      </c>
      <c r="C83" t="s">
        <v>298</v>
      </c>
      <c r="D83">
        <v>213115</v>
      </c>
      <c r="E83" t="s">
        <v>145</v>
      </c>
      <c r="F83">
        <v>2012</v>
      </c>
      <c r="G83">
        <v>9</v>
      </c>
    </row>
    <row r="84" spans="1:7" x14ac:dyDescent="0.25">
      <c r="A84" t="s">
        <v>299</v>
      </c>
      <c r="B84">
        <v>9</v>
      </c>
      <c r="C84" t="s">
        <v>300</v>
      </c>
      <c r="D84">
        <v>212312</v>
      </c>
      <c r="E84" t="s">
        <v>118</v>
      </c>
      <c r="F84">
        <v>2012</v>
      </c>
      <c r="G84">
        <v>6</v>
      </c>
    </row>
    <row r="85" spans="1:7" x14ac:dyDescent="0.25">
      <c r="A85" t="s">
        <v>299</v>
      </c>
      <c r="B85">
        <v>9</v>
      </c>
      <c r="C85" t="s">
        <v>300</v>
      </c>
      <c r="D85">
        <v>212313</v>
      </c>
      <c r="E85" t="s">
        <v>120</v>
      </c>
      <c r="F85">
        <v>2012</v>
      </c>
      <c r="G85">
        <v>8</v>
      </c>
    </row>
    <row r="86" spans="1:7" x14ac:dyDescent="0.25">
      <c r="A86" t="s">
        <v>299</v>
      </c>
      <c r="B86">
        <v>9</v>
      </c>
      <c r="C86" t="s">
        <v>300</v>
      </c>
      <c r="D86">
        <v>212319</v>
      </c>
      <c r="E86" t="s">
        <v>121</v>
      </c>
      <c r="F86">
        <v>2012</v>
      </c>
      <c r="G86">
        <v>4</v>
      </c>
    </row>
    <row r="87" spans="1:7" x14ac:dyDescent="0.25">
      <c r="A87" t="s">
        <v>299</v>
      </c>
      <c r="B87">
        <v>9</v>
      </c>
      <c r="C87" t="s">
        <v>300</v>
      </c>
      <c r="D87">
        <v>212321</v>
      </c>
      <c r="E87" t="s">
        <v>124</v>
      </c>
      <c r="F87">
        <v>2012</v>
      </c>
      <c r="G87">
        <v>36</v>
      </c>
    </row>
    <row r="88" spans="1:7" x14ac:dyDescent="0.25">
      <c r="A88" t="s">
        <v>299</v>
      </c>
      <c r="B88">
        <v>9</v>
      </c>
      <c r="C88" t="s">
        <v>300</v>
      </c>
      <c r="D88">
        <v>213112</v>
      </c>
      <c r="E88" t="s">
        <v>142</v>
      </c>
      <c r="F88">
        <v>2012</v>
      </c>
      <c r="G88">
        <v>7</v>
      </c>
    </row>
    <row r="89" spans="1:7" x14ac:dyDescent="0.25">
      <c r="A89" t="s">
        <v>301</v>
      </c>
      <c r="B89">
        <v>10</v>
      </c>
      <c r="C89" t="s">
        <v>302</v>
      </c>
      <c r="D89">
        <v>212321</v>
      </c>
      <c r="E89" t="s">
        <v>124</v>
      </c>
      <c r="F89">
        <v>2012</v>
      </c>
      <c r="G89">
        <v>3</v>
      </c>
    </row>
    <row r="90" spans="1:7" x14ac:dyDescent="0.25">
      <c r="A90" t="s">
        <v>301</v>
      </c>
      <c r="B90">
        <v>10</v>
      </c>
      <c r="C90" t="s">
        <v>302</v>
      </c>
      <c r="D90">
        <v>213112</v>
      </c>
      <c r="E90" t="s">
        <v>142</v>
      </c>
      <c r="F90">
        <v>2012</v>
      </c>
      <c r="G90">
        <v>5</v>
      </c>
    </row>
    <row r="91" spans="1:7" x14ac:dyDescent="0.25">
      <c r="A91" t="s">
        <v>304</v>
      </c>
      <c r="B91">
        <v>12</v>
      </c>
      <c r="C91" t="s">
        <v>305</v>
      </c>
      <c r="D91">
        <v>211111</v>
      </c>
      <c r="E91" t="s">
        <v>26</v>
      </c>
      <c r="F91">
        <v>2012</v>
      </c>
      <c r="G91">
        <v>20</v>
      </c>
    </row>
    <row r="92" spans="1:7" x14ac:dyDescent="0.25">
      <c r="A92" t="s">
        <v>304</v>
      </c>
      <c r="B92">
        <v>12</v>
      </c>
      <c r="C92" t="s">
        <v>305</v>
      </c>
      <c r="D92">
        <v>212311</v>
      </c>
      <c r="E92" t="s">
        <v>112</v>
      </c>
      <c r="F92">
        <v>2012</v>
      </c>
      <c r="G92">
        <v>3</v>
      </c>
    </row>
    <row r="93" spans="1:7" x14ac:dyDescent="0.25">
      <c r="A93" t="s">
        <v>304</v>
      </c>
      <c r="B93">
        <v>12</v>
      </c>
      <c r="C93" t="s">
        <v>305</v>
      </c>
      <c r="D93">
        <v>212312</v>
      </c>
      <c r="E93" t="s">
        <v>118</v>
      </c>
      <c r="F93">
        <v>2012</v>
      </c>
      <c r="G93">
        <v>39</v>
      </c>
    </row>
    <row r="94" spans="1:7" x14ac:dyDescent="0.25">
      <c r="A94" t="s">
        <v>304</v>
      </c>
      <c r="B94">
        <v>12</v>
      </c>
      <c r="C94" t="s">
        <v>305</v>
      </c>
      <c r="D94">
        <v>212319</v>
      </c>
      <c r="E94" t="s">
        <v>121</v>
      </c>
      <c r="F94">
        <v>2012</v>
      </c>
      <c r="G94">
        <v>5</v>
      </c>
    </row>
    <row r="95" spans="1:7" x14ac:dyDescent="0.25">
      <c r="A95" t="s">
        <v>304</v>
      </c>
      <c r="B95">
        <v>12</v>
      </c>
      <c r="C95" t="s">
        <v>305</v>
      </c>
      <c r="D95">
        <v>212321</v>
      </c>
      <c r="E95" t="s">
        <v>124</v>
      </c>
      <c r="F95">
        <v>2012</v>
      </c>
      <c r="G95">
        <v>42</v>
      </c>
    </row>
    <row r="96" spans="1:7" x14ac:dyDescent="0.25">
      <c r="A96" t="s">
        <v>304</v>
      </c>
      <c r="B96">
        <v>12</v>
      </c>
      <c r="C96" t="s">
        <v>305</v>
      </c>
      <c r="D96">
        <v>212391</v>
      </c>
      <c r="E96" t="s">
        <v>131</v>
      </c>
      <c r="F96">
        <v>2012</v>
      </c>
      <c r="G96">
        <v>3</v>
      </c>
    </row>
    <row r="97" spans="1:7" x14ac:dyDescent="0.25">
      <c r="A97" t="s">
        <v>304</v>
      </c>
      <c r="B97">
        <v>12</v>
      </c>
      <c r="C97" t="s">
        <v>305</v>
      </c>
      <c r="D97">
        <v>212392</v>
      </c>
      <c r="E97" t="s">
        <v>135</v>
      </c>
      <c r="F97">
        <v>2012</v>
      </c>
      <c r="G97">
        <v>8</v>
      </c>
    </row>
    <row r="98" spans="1:7" x14ac:dyDescent="0.25">
      <c r="A98" t="s">
        <v>304</v>
      </c>
      <c r="B98">
        <v>12</v>
      </c>
      <c r="C98" t="s">
        <v>305</v>
      </c>
      <c r="D98">
        <v>212399</v>
      </c>
      <c r="E98" t="s">
        <v>138</v>
      </c>
      <c r="F98">
        <v>2012</v>
      </c>
      <c r="G98">
        <v>8</v>
      </c>
    </row>
    <row r="99" spans="1:7" x14ac:dyDescent="0.25">
      <c r="A99" t="s">
        <v>304</v>
      </c>
      <c r="B99">
        <v>12</v>
      </c>
      <c r="C99" t="s">
        <v>305</v>
      </c>
      <c r="D99">
        <v>213111</v>
      </c>
      <c r="E99" t="s">
        <v>140</v>
      </c>
      <c r="F99">
        <v>2012</v>
      </c>
      <c r="G99">
        <v>21</v>
      </c>
    </row>
    <row r="100" spans="1:7" x14ac:dyDescent="0.25">
      <c r="A100" t="s">
        <v>304</v>
      </c>
      <c r="B100">
        <v>12</v>
      </c>
      <c r="C100" t="s">
        <v>305</v>
      </c>
      <c r="D100">
        <v>213112</v>
      </c>
      <c r="E100" t="s">
        <v>142</v>
      </c>
      <c r="F100">
        <v>2012</v>
      </c>
      <c r="G100">
        <v>25</v>
      </c>
    </row>
    <row r="101" spans="1:7" x14ac:dyDescent="0.25">
      <c r="A101" t="s">
        <v>304</v>
      </c>
      <c r="B101">
        <v>12</v>
      </c>
      <c r="C101" t="s">
        <v>305</v>
      </c>
      <c r="D101">
        <v>213114</v>
      </c>
      <c r="E101" t="s">
        <v>144</v>
      </c>
      <c r="F101">
        <v>2012</v>
      </c>
      <c r="G101">
        <v>3</v>
      </c>
    </row>
    <row r="102" spans="1:7" x14ac:dyDescent="0.25">
      <c r="A102" t="s">
        <v>304</v>
      </c>
      <c r="B102">
        <v>12</v>
      </c>
      <c r="C102" t="s">
        <v>305</v>
      </c>
      <c r="D102">
        <v>213115</v>
      </c>
      <c r="E102" t="s">
        <v>145</v>
      </c>
      <c r="F102">
        <v>2012</v>
      </c>
      <c r="G102">
        <v>4</v>
      </c>
    </row>
    <row r="103" spans="1:7" x14ac:dyDescent="0.25">
      <c r="A103" t="s">
        <v>306</v>
      </c>
      <c r="B103">
        <v>13</v>
      </c>
      <c r="C103" t="s">
        <v>307</v>
      </c>
      <c r="D103">
        <v>212311</v>
      </c>
      <c r="E103" t="s">
        <v>112</v>
      </c>
      <c r="F103">
        <v>2012</v>
      </c>
      <c r="G103">
        <v>20</v>
      </c>
    </row>
    <row r="104" spans="1:7" x14ac:dyDescent="0.25">
      <c r="A104" t="s">
        <v>306</v>
      </c>
      <c r="B104">
        <v>13</v>
      </c>
      <c r="C104" t="s">
        <v>307</v>
      </c>
      <c r="D104">
        <v>212312</v>
      </c>
      <c r="E104" t="s">
        <v>118</v>
      </c>
      <c r="F104">
        <v>2012</v>
      </c>
      <c r="G104">
        <v>26</v>
      </c>
    </row>
    <row r="105" spans="1:7" x14ac:dyDescent="0.25">
      <c r="A105" t="s">
        <v>306</v>
      </c>
      <c r="B105">
        <v>13</v>
      </c>
      <c r="C105" t="s">
        <v>307</v>
      </c>
      <c r="D105">
        <v>212313</v>
      </c>
      <c r="E105" t="s">
        <v>120</v>
      </c>
      <c r="F105">
        <v>2012</v>
      </c>
      <c r="G105">
        <v>55</v>
      </c>
    </row>
    <row r="106" spans="1:7" x14ac:dyDescent="0.25">
      <c r="A106" t="s">
        <v>306</v>
      </c>
      <c r="B106">
        <v>13</v>
      </c>
      <c r="C106" t="s">
        <v>307</v>
      </c>
      <c r="D106">
        <v>212319</v>
      </c>
      <c r="E106" t="s">
        <v>121</v>
      </c>
      <c r="F106">
        <v>2012</v>
      </c>
      <c r="G106">
        <v>5</v>
      </c>
    </row>
    <row r="107" spans="1:7" x14ac:dyDescent="0.25">
      <c r="A107" t="s">
        <v>306</v>
      </c>
      <c r="B107">
        <v>13</v>
      </c>
      <c r="C107" t="s">
        <v>307</v>
      </c>
      <c r="D107">
        <v>212321</v>
      </c>
      <c r="E107" t="s">
        <v>124</v>
      </c>
      <c r="F107">
        <v>2012</v>
      </c>
      <c r="G107">
        <v>16</v>
      </c>
    </row>
    <row r="108" spans="1:7" x14ac:dyDescent="0.25">
      <c r="A108" t="s">
        <v>306</v>
      </c>
      <c r="B108">
        <v>13</v>
      </c>
      <c r="C108" t="s">
        <v>307</v>
      </c>
      <c r="D108">
        <v>212322</v>
      </c>
      <c r="E108" t="s">
        <v>125</v>
      </c>
      <c r="F108">
        <v>2012</v>
      </c>
      <c r="G108">
        <v>3</v>
      </c>
    </row>
    <row r="109" spans="1:7" x14ac:dyDescent="0.25">
      <c r="A109" t="s">
        <v>306</v>
      </c>
      <c r="B109">
        <v>13</v>
      </c>
      <c r="C109" t="s">
        <v>307</v>
      </c>
      <c r="D109">
        <v>212324</v>
      </c>
      <c r="E109" t="s">
        <v>126</v>
      </c>
      <c r="F109">
        <v>2012</v>
      </c>
      <c r="G109">
        <v>15</v>
      </c>
    </row>
    <row r="110" spans="1:7" x14ac:dyDescent="0.25">
      <c r="A110" t="s">
        <v>306</v>
      </c>
      <c r="B110">
        <v>13</v>
      </c>
      <c r="C110" t="s">
        <v>307</v>
      </c>
      <c r="D110">
        <v>212325</v>
      </c>
      <c r="E110" t="s">
        <v>130</v>
      </c>
      <c r="F110">
        <v>2012</v>
      </c>
      <c r="G110">
        <v>5</v>
      </c>
    </row>
    <row r="111" spans="1:7" x14ac:dyDescent="0.25">
      <c r="A111" t="s">
        <v>306</v>
      </c>
      <c r="B111">
        <v>13</v>
      </c>
      <c r="C111" t="s">
        <v>307</v>
      </c>
      <c r="D111">
        <v>212399</v>
      </c>
      <c r="E111" t="s">
        <v>138</v>
      </c>
      <c r="F111">
        <v>2012</v>
      </c>
      <c r="G111">
        <v>3</v>
      </c>
    </row>
    <row r="112" spans="1:7" x14ac:dyDescent="0.25">
      <c r="A112" t="s">
        <v>306</v>
      </c>
      <c r="B112">
        <v>13</v>
      </c>
      <c r="C112" t="s">
        <v>307</v>
      </c>
      <c r="D112">
        <v>213111</v>
      </c>
      <c r="E112" t="s">
        <v>140</v>
      </c>
      <c r="F112">
        <v>2012</v>
      </c>
      <c r="G112">
        <v>10</v>
      </c>
    </row>
    <row r="113" spans="1:7" x14ac:dyDescent="0.25">
      <c r="A113" t="s">
        <v>306</v>
      </c>
      <c r="B113">
        <v>13</v>
      </c>
      <c r="C113" t="s">
        <v>307</v>
      </c>
      <c r="D113">
        <v>213112</v>
      </c>
      <c r="E113" t="s">
        <v>142</v>
      </c>
      <c r="F113">
        <v>2012</v>
      </c>
      <c r="G113">
        <v>5</v>
      </c>
    </row>
    <row r="114" spans="1:7" x14ac:dyDescent="0.25">
      <c r="A114" t="s">
        <v>306</v>
      </c>
      <c r="B114">
        <v>13</v>
      </c>
      <c r="C114" t="s">
        <v>307</v>
      </c>
      <c r="D114">
        <v>213113</v>
      </c>
      <c r="E114" t="s">
        <v>143</v>
      </c>
      <c r="F114">
        <v>2012</v>
      </c>
      <c r="G114">
        <v>3</v>
      </c>
    </row>
    <row r="115" spans="1:7" x14ac:dyDescent="0.25">
      <c r="A115" t="s">
        <v>306</v>
      </c>
      <c r="B115">
        <v>13</v>
      </c>
      <c r="C115" t="s">
        <v>307</v>
      </c>
      <c r="D115">
        <v>213114</v>
      </c>
      <c r="E115" t="s">
        <v>144</v>
      </c>
      <c r="F115">
        <v>2012</v>
      </c>
      <c r="G115">
        <v>3</v>
      </c>
    </row>
    <row r="116" spans="1:7" x14ac:dyDescent="0.25">
      <c r="A116" t="s">
        <v>306</v>
      </c>
      <c r="B116">
        <v>13</v>
      </c>
      <c r="C116" t="s">
        <v>307</v>
      </c>
      <c r="D116">
        <v>213115</v>
      </c>
      <c r="E116" t="s">
        <v>145</v>
      </c>
      <c r="F116">
        <v>2012</v>
      </c>
      <c r="G116">
        <v>8</v>
      </c>
    </row>
    <row r="117" spans="1:7" x14ac:dyDescent="0.25">
      <c r="A117" t="s">
        <v>310</v>
      </c>
      <c r="B117">
        <v>16</v>
      </c>
      <c r="C117" t="s">
        <v>311</v>
      </c>
      <c r="D117">
        <v>211111</v>
      </c>
      <c r="E117" t="s">
        <v>26</v>
      </c>
      <c r="F117">
        <v>2012</v>
      </c>
      <c r="G117">
        <v>3</v>
      </c>
    </row>
    <row r="118" spans="1:7" x14ac:dyDescent="0.25">
      <c r="A118" t="s">
        <v>310</v>
      </c>
      <c r="B118">
        <v>16</v>
      </c>
      <c r="C118" t="s">
        <v>311</v>
      </c>
      <c r="D118">
        <v>212221</v>
      </c>
      <c r="E118" t="s">
        <v>98</v>
      </c>
      <c r="F118">
        <v>2012</v>
      </c>
      <c r="G118">
        <v>7</v>
      </c>
    </row>
    <row r="119" spans="1:7" x14ac:dyDescent="0.25">
      <c r="A119" t="s">
        <v>310</v>
      </c>
      <c r="B119">
        <v>16</v>
      </c>
      <c r="C119" t="s">
        <v>311</v>
      </c>
      <c r="D119">
        <v>212222</v>
      </c>
      <c r="E119" t="s">
        <v>103</v>
      </c>
      <c r="F119">
        <v>2012</v>
      </c>
      <c r="G119">
        <v>5</v>
      </c>
    </row>
    <row r="120" spans="1:7" x14ac:dyDescent="0.25">
      <c r="A120" t="s">
        <v>310</v>
      </c>
      <c r="B120">
        <v>16</v>
      </c>
      <c r="C120" t="s">
        <v>311</v>
      </c>
      <c r="D120">
        <v>212231</v>
      </c>
      <c r="E120" t="s">
        <v>104</v>
      </c>
      <c r="F120">
        <v>2012</v>
      </c>
      <c r="G120">
        <v>3</v>
      </c>
    </row>
    <row r="121" spans="1:7" x14ac:dyDescent="0.25">
      <c r="A121" t="s">
        <v>310</v>
      </c>
      <c r="B121">
        <v>16</v>
      </c>
      <c r="C121" t="s">
        <v>311</v>
      </c>
      <c r="D121">
        <v>212311</v>
      </c>
      <c r="E121" t="s">
        <v>112</v>
      </c>
      <c r="F121">
        <v>2012</v>
      </c>
      <c r="G121">
        <v>4</v>
      </c>
    </row>
    <row r="122" spans="1:7" x14ac:dyDescent="0.25">
      <c r="A122" t="s">
        <v>310</v>
      </c>
      <c r="B122">
        <v>16</v>
      </c>
      <c r="C122" t="s">
        <v>311</v>
      </c>
      <c r="D122">
        <v>212312</v>
      </c>
      <c r="E122" t="s">
        <v>118</v>
      </c>
      <c r="F122">
        <v>2012</v>
      </c>
      <c r="G122">
        <v>4</v>
      </c>
    </row>
    <row r="123" spans="1:7" x14ac:dyDescent="0.25">
      <c r="A123" t="s">
        <v>310</v>
      </c>
      <c r="B123">
        <v>16</v>
      </c>
      <c r="C123" t="s">
        <v>311</v>
      </c>
      <c r="D123">
        <v>212313</v>
      </c>
      <c r="E123" t="s">
        <v>120</v>
      </c>
      <c r="F123">
        <v>2012</v>
      </c>
      <c r="G123">
        <v>3</v>
      </c>
    </row>
    <row r="124" spans="1:7" x14ac:dyDescent="0.25">
      <c r="A124" t="s">
        <v>310</v>
      </c>
      <c r="B124">
        <v>16</v>
      </c>
      <c r="C124" t="s">
        <v>311</v>
      </c>
      <c r="D124">
        <v>212319</v>
      </c>
      <c r="E124" t="s">
        <v>121</v>
      </c>
      <c r="F124">
        <v>2012</v>
      </c>
      <c r="G124">
        <v>14</v>
      </c>
    </row>
    <row r="125" spans="1:7" x14ac:dyDescent="0.25">
      <c r="A125" t="s">
        <v>310</v>
      </c>
      <c r="B125">
        <v>16</v>
      </c>
      <c r="C125" t="s">
        <v>311</v>
      </c>
      <c r="D125">
        <v>212321</v>
      </c>
      <c r="E125" t="s">
        <v>124</v>
      </c>
      <c r="F125">
        <v>2012</v>
      </c>
      <c r="G125">
        <v>18</v>
      </c>
    </row>
    <row r="126" spans="1:7" x14ac:dyDescent="0.25">
      <c r="A126" t="s">
        <v>310</v>
      </c>
      <c r="B126">
        <v>16</v>
      </c>
      <c r="C126" t="s">
        <v>311</v>
      </c>
      <c r="D126">
        <v>212399</v>
      </c>
      <c r="E126" t="s">
        <v>138</v>
      </c>
      <c r="F126">
        <v>2012</v>
      </c>
      <c r="G126">
        <v>3</v>
      </c>
    </row>
    <row r="127" spans="1:7" x14ac:dyDescent="0.25">
      <c r="A127" t="s">
        <v>310</v>
      </c>
      <c r="B127">
        <v>16</v>
      </c>
      <c r="C127" t="s">
        <v>311</v>
      </c>
      <c r="D127">
        <v>213111</v>
      </c>
      <c r="E127" t="s">
        <v>140</v>
      </c>
      <c r="F127">
        <v>2012</v>
      </c>
      <c r="G127">
        <v>4</v>
      </c>
    </row>
    <row r="128" spans="1:7" x14ac:dyDescent="0.25">
      <c r="A128" t="s">
        <v>310</v>
      </c>
      <c r="B128">
        <v>16</v>
      </c>
      <c r="C128" t="s">
        <v>311</v>
      </c>
      <c r="D128">
        <v>213112</v>
      </c>
      <c r="E128" t="s">
        <v>142</v>
      </c>
      <c r="F128">
        <v>2012</v>
      </c>
      <c r="G128">
        <v>9</v>
      </c>
    </row>
    <row r="129" spans="1:7" x14ac:dyDescent="0.25">
      <c r="A129" t="s">
        <v>310</v>
      </c>
      <c r="B129">
        <v>16</v>
      </c>
      <c r="C129" t="s">
        <v>311</v>
      </c>
      <c r="D129">
        <v>213114</v>
      </c>
      <c r="E129" t="s">
        <v>144</v>
      </c>
      <c r="F129">
        <v>2012</v>
      </c>
      <c r="G129">
        <v>15</v>
      </c>
    </row>
    <row r="130" spans="1:7" x14ac:dyDescent="0.25">
      <c r="A130" t="s">
        <v>310</v>
      </c>
      <c r="B130">
        <v>16</v>
      </c>
      <c r="C130" t="s">
        <v>311</v>
      </c>
      <c r="D130">
        <v>213115</v>
      </c>
      <c r="E130" t="s">
        <v>145</v>
      </c>
      <c r="F130">
        <v>2012</v>
      </c>
      <c r="G130">
        <v>6</v>
      </c>
    </row>
    <row r="131" spans="1:7" x14ac:dyDescent="0.25">
      <c r="A131" t="s">
        <v>312</v>
      </c>
      <c r="B131">
        <v>17</v>
      </c>
      <c r="C131" t="s">
        <v>313</v>
      </c>
      <c r="D131">
        <v>211111</v>
      </c>
      <c r="E131" t="s">
        <v>26</v>
      </c>
      <c r="F131">
        <v>2012</v>
      </c>
      <c r="G131">
        <v>122</v>
      </c>
    </row>
    <row r="132" spans="1:7" x14ac:dyDescent="0.25">
      <c r="A132" t="s">
        <v>312</v>
      </c>
      <c r="B132">
        <v>17</v>
      </c>
      <c r="C132" t="s">
        <v>313</v>
      </c>
      <c r="D132">
        <v>212111</v>
      </c>
      <c r="E132" t="s">
        <v>66</v>
      </c>
      <c r="F132">
        <v>2012</v>
      </c>
      <c r="G132">
        <v>8</v>
      </c>
    </row>
    <row r="133" spans="1:7" x14ac:dyDescent="0.25">
      <c r="A133" t="s">
        <v>312</v>
      </c>
      <c r="B133">
        <v>17</v>
      </c>
      <c r="C133" t="s">
        <v>313</v>
      </c>
      <c r="D133">
        <v>212112</v>
      </c>
      <c r="E133" t="s">
        <v>85</v>
      </c>
      <c r="F133">
        <v>2012</v>
      </c>
      <c r="G133">
        <v>10</v>
      </c>
    </row>
    <row r="134" spans="1:7" x14ac:dyDescent="0.25">
      <c r="A134" t="s">
        <v>312</v>
      </c>
      <c r="B134">
        <v>17</v>
      </c>
      <c r="C134" t="s">
        <v>313</v>
      </c>
      <c r="D134">
        <v>212312</v>
      </c>
      <c r="E134" t="s">
        <v>118</v>
      </c>
      <c r="F134">
        <v>2012</v>
      </c>
      <c r="G134">
        <v>92</v>
      </c>
    </row>
    <row r="135" spans="1:7" x14ac:dyDescent="0.25">
      <c r="A135" t="s">
        <v>312</v>
      </c>
      <c r="B135">
        <v>17</v>
      </c>
      <c r="C135" t="s">
        <v>313</v>
      </c>
      <c r="D135">
        <v>212319</v>
      </c>
      <c r="E135" t="s">
        <v>121</v>
      </c>
      <c r="F135">
        <v>2012</v>
      </c>
      <c r="G135">
        <v>4</v>
      </c>
    </row>
    <row r="136" spans="1:7" x14ac:dyDescent="0.25">
      <c r="A136" t="s">
        <v>312</v>
      </c>
      <c r="B136">
        <v>17</v>
      </c>
      <c r="C136" t="s">
        <v>313</v>
      </c>
      <c r="D136">
        <v>212321</v>
      </c>
      <c r="E136" t="s">
        <v>124</v>
      </c>
      <c r="F136">
        <v>2012</v>
      </c>
      <c r="G136">
        <v>65</v>
      </c>
    </row>
    <row r="137" spans="1:7" x14ac:dyDescent="0.25">
      <c r="A137" t="s">
        <v>312</v>
      </c>
      <c r="B137">
        <v>17</v>
      </c>
      <c r="C137" t="s">
        <v>313</v>
      </c>
      <c r="D137">
        <v>212322</v>
      </c>
      <c r="E137" t="s">
        <v>125</v>
      </c>
      <c r="F137">
        <v>2012</v>
      </c>
      <c r="G137">
        <v>11</v>
      </c>
    </row>
    <row r="138" spans="1:7" x14ac:dyDescent="0.25">
      <c r="A138" t="s">
        <v>312</v>
      </c>
      <c r="B138">
        <v>17</v>
      </c>
      <c r="C138" t="s">
        <v>313</v>
      </c>
      <c r="D138">
        <v>213111</v>
      </c>
      <c r="E138" t="s">
        <v>140</v>
      </c>
      <c r="F138">
        <v>2012</v>
      </c>
      <c r="G138">
        <v>42</v>
      </c>
    </row>
    <row r="139" spans="1:7" x14ac:dyDescent="0.25">
      <c r="A139" t="s">
        <v>312</v>
      </c>
      <c r="B139">
        <v>17</v>
      </c>
      <c r="C139" t="s">
        <v>313</v>
      </c>
      <c r="D139">
        <v>213112</v>
      </c>
      <c r="E139" t="s">
        <v>142</v>
      </c>
      <c r="F139">
        <v>2012</v>
      </c>
      <c r="G139">
        <v>101</v>
      </c>
    </row>
    <row r="140" spans="1:7" x14ac:dyDescent="0.25">
      <c r="A140" t="s">
        <v>312</v>
      </c>
      <c r="B140">
        <v>17</v>
      </c>
      <c r="C140" t="s">
        <v>313</v>
      </c>
      <c r="D140">
        <v>213113</v>
      </c>
      <c r="E140" t="s">
        <v>143</v>
      </c>
      <c r="F140">
        <v>2012</v>
      </c>
      <c r="G140">
        <v>11</v>
      </c>
    </row>
    <row r="141" spans="1:7" x14ac:dyDescent="0.25">
      <c r="A141" t="s">
        <v>312</v>
      </c>
      <c r="B141">
        <v>17</v>
      </c>
      <c r="C141" t="s">
        <v>313</v>
      </c>
      <c r="D141">
        <v>213115</v>
      </c>
      <c r="E141" t="s">
        <v>145</v>
      </c>
      <c r="F141">
        <v>2012</v>
      </c>
      <c r="G141">
        <v>5</v>
      </c>
    </row>
    <row r="142" spans="1:7" x14ac:dyDescent="0.25">
      <c r="A142" t="s">
        <v>314</v>
      </c>
      <c r="B142">
        <v>18</v>
      </c>
      <c r="C142" t="s">
        <v>315</v>
      </c>
      <c r="D142">
        <v>211111</v>
      </c>
      <c r="E142" t="s">
        <v>26</v>
      </c>
      <c r="F142">
        <v>2012</v>
      </c>
      <c r="G142">
        <v>40</v>
      </c>
    </row>
    <row r="143" spans="1:7" x14ac:dyDescent="0.25">
      <c r="A143" t="s">
        <v>314</v>
      </c>
      <c r="B143">
        <v>18</v>
      </c>
      <c r="C143" t="s">
        <v>315</v>
      </c>
      <c r="D143">
        <v>212111</v>
      </c>
      <c r="E143" t="s">
        <v>66</v>
      </c>
      <c r="F143">
        <v>2012</v>
      </c>
      <c r="G143">
        <v>19</v>
      </c>
    </row>
    <row r="144" spans="1:7" x14ac:dyDescent="0.25">
      <c r="A144" t="s">
        <v>314</v>
      </c>
      <c r="B144">
        <v>18</v>
      </c>
      <c r="C144" t="s">
        <v>315</v>
      </c>
      <c r="D144">
        <v>212112</v>
      </c>
      <c r="E144" t="s">
        <v>85</v>
      </c>
      <c r="F144">
        <v>2012</v>
      </c>
      <c r="G144">
        <v>10</v>
      </c>
    </row>
    <row r="145" spans="1:7" x14ac:dyDescent="0.25">
      <c r="A145" t="s">
        <v>314</v>
      </c>
      <c r="B145">
        <v>18</v>
      </c>
      <c r="C145" t="s">
        <v>315</v>
      </c>
      <c r="D145">
        <v>212311</v>
      </c>
      <c r="E145" t="s">
        <v>112</v>
      </c>
      <c r="F145">
        <v>2012</v>
      </c>
      <c r="G145">
        <v>4</v>
      </c>
    </row>
    <row r="146" spans="1:7" x14ac:dyDescent="0.25">
      <c r="A146" t="s">
        <v>314</v>
      </c>
      <c r="B146">
        <v>18</v>
      </c>
      <c r="C146" t="s">
        <v>315</v>
      </c>
      <c r="D146">
        <v>212312</v>
      </c>
      <c r="E146" t="s">
        <v>118</v>
      </c>
      <c r="F146">
        <v>2012</v>
      </c>
      <c r="G146">
        <v>69</v>
      </c>
    </row>
    <row r="147" spans="1:7" x14ac:dyDescent="0.25">
      <c r="A147" t="s">
        <v>314</v>
      </c>
      <c r="B147">
        <v>18</v>
      </c>
      <c r="C147" t="s">
        <v>315</v>
      </c>
      <c r="D147">
        <v>212319</v>
      </c>
      <c r="E147" t="s">
        <v>121</v>
      </c>
      <c r="F147">
        <v>2012</v>
      </c>
      <c r="G147">
        <v>5</v>
      </c>
    </row>
    <row r="148" spans="1:7" x14ac:dyDescent="0.25">
      <c r="A148" t="s">
        <v>314</v>
      </c>
      <c r="B148">
        <v>18</v>
      </c>
      <c r="C148" t="s">
        <v>315</v>
      </c>
      <c r="D148">
        <v>212321</v>
      </c>
      <c r="E148" t="s">
        <v>124</v>
      </c>
      <c r="F148">
        <v>2012</v>
      </c>
      <c r="G148">
        <v>77</v>
      </c>
    </row>
    <row r="149" spans="1:7" x14ac:dyDescent="0.25">
      <c r="A149" t="s">
        <v>314</v>
      </c>
      <c r="B149">
        <v>18</v>
      </c>
      <c r="C149" t="s">
        <v>315</v>
      </c>
      <c r="D149">
        <v>213111</v>
      </c>
      <c r="E149" t="s">
        <v>140</v>
      </c>
      <c r="F149">
        <v>2012</v>
      </c>
      <c r="G149">
        <v>15</v>
      </c>
    </row>
    <row r="150" spans="1:7" x14ac:dyDescent="0.25">
      <c r="A150" t="s">
        <v>314</v>
      </c>
      <c r="B150">
        <v>18</v>
      </c>
      <c r="C150" t="s">
        <v>315</v>
      </c>
      <c r="D150">
        <v>213112</v>
      </c>
      <c r="E150" t="s">
        <v>142</v>
      </c>
      <c r="F150">
        <v>2012</v>
      </c>
      <c r="G150">
        <v>15</v>
      </c>
    </row>
    <row r="151" spans="1:7" x14ac:dyDescent="0.25">
      <c r="A151" t="s">
        <v>314</v>
      </c>
      <c r="B151">
        <v>18</v>
      </c>
      <c r="C151" t="s">
        <v>315</v>
      </c>
      <c r="D151">
        <v>213113</v>
      </c>
      <c r="E151" t="s">
        <v>143</v>
      </c>
      <c r="F151">
        <v>2012</v>
      </c>
      <c r="G151">
        <v>7</v>
      </c>
    </row>
    <row r="152" spans="1:7" x14ac:dyDescent="0.25">
      <c r="A152" t="s">
        <v>314</v>
      </c>
      <c r="B152">
        <v>18</v>
      </c>
      <c r="C152" t="s">
        <v>315</v>
      </c>
      <c r="D152">
        <v>213115</v>
      </c>
      <c r="E152" t="s">
        <v>145</v>
      </c>
      <c r="F152">
        <v>2012</v>
      </c>
      <c r="G152">
        <v>4</v>
      </c>
    </row>
    <row r="153" spans="1:7" x14ac:dyDescent="0.25">
      <c r="A153" t="s">
        <v>316</v>
      </c>
      <c r="B153">
        <v>19</v>
      </c>
      <c r="C153" t="s">
        <v>317</v>
      </c>
      <c r="D153">
        <v>212312</v>
      </c>
      <c r="E153" t="s">
        <v>118</v>
      </c>
      <c r="F153">
        <v>2012</v>
      </c>
      <c r="G153">
        <v>112</v>
      </c>
    </row>
    <row r="154" spans="1:7" x14ac:dyDescent="0.25">
      <c r="A154" t="s">
        <v>316</v>
      </c>
      <c r="B154">
        <v>19</v>
      </c>
      <c r="C154" t="s">
        <v>317</v>
      </c>
      <c r="D154">
        <v>212321</v>
      </c>
      <c r="E154" t="s">
        <v>124</v>
      </c>
      <c r="F154">
        <v>2012</v>
      </c>
      <c r="G154">
        <v>49</v>
      </c>
    </row>
    <row r="155" spans="1:7" x14ac:dyDescent="0.25">
      <c r="A155" t="s">
        <v>316</v>
      </c>
      <c r="B155">
        <v>19</v>
      </c>
      <c r="C155" t="s">
        <v>317</v>
      </c>
      <c r="D155">
        <v>212322</v>
      </c>
      <c r="E155" t="s">
        <v>125</v>
      </c>
      <c r="F155">
        <v>2012</v>
      </c>
      <c r="G155">
        <v>3</v>
      </c>
    </row>
    <row r="156" spans="1:7" x14ac:dyDescent="0.25">
      <c r="A156" t="s">
        <v>316</v>
      </c>
      <c r="B156">
        <v>19</v>
      </c>
      <c r="C156" t="s">
        <v>317</v>
      </c>
      <c r="D156">
        <v>213112</v>
      </c>
      <c r="E156" t="s">
        <v>142</v>
      </c>
      <c r="F156">
        <v>2012</v>
      </c>
      <c r="G156">
        <v>4</v>
      </c>
    </row>
    <row r="157" spans="1:7" x14ac:dyDescent="0.25">
      <c r="A157" t="s">
        <v>316</v>
      </c>
      <c r="B157">
        <v>19</v>
      </c>
      <c r="C157" t="s">
        <v>317</v>
      </c>
      <c r="D157">
        <v>213115</v>
      </c>
      <c r="E157" t="s">
        <v>145</v>
      </c>
      <c r="F157">
        <v>2012</v>
      </c>
      <c r="G157">
        <v>5</v>
      </c>
    </row>
    <row r="158" spans="1:7" x14ac:dyDescent="0.25">
      <c r="A158" t="s">
        <v>318</v>
      </c>
      <c r="B158">
        <v>20</v>
      </c>
      <c r="C158" t="s">
        <v>319</v>
      </c>
      <c r="D158">
        <v>211111</v>
      </c>
      <c r="E158" t="s">
        <v>26</v>
      </c>
      <c r="F158">
        <v>2012</v>
      </c>
      <c r="G158">
        <v>316</v>
      </c>
    </row>
    <row r="159" spans="1:7" x14ac:dyDescent="0.25">
      <c r="A159" t="s">
        <v>318</v>
      </c>
      <c r="B159">
        <v>20</v>
      </c>
      <c r="C159" t="s">
        <v>319</v>
      </c>
      <c r="D159">
        <v>211112</v>
      </c>
      <c r="E159" t="s">
        <v>59</v>
      </c>
      <c r="F159">
        <v>2012</v>
      </c>
      <c r="G159">
        <v>16</v>
      </c>
    </row>
    <row r="160" spans="1:7" x14ac:dyDescent="0.25">
      <c r="A160" t="s">
        <v>318</v>
      </c>
      <c r="B160">
        <v>20</v>
      </c>
      <c r="C160" t="s">
        <v>319</v>
      </c>
      <c r="D160">
        <v>212311</v>
      </c>
      <c r="E160" t="s">
        <v>112</v>
      </c>
      <c r="F160">
        <v>2012</v>
      </c>
      <c r="G160">
        <v>5</v>
      </c>
    </row>
    <row r="161" spans="1:7" x14ac:dyDescent="0.25">
      <c r="A161" t="s">
        <v>318</v>
      </c>
      <c r="B161">
        <v>20</v>
      </c>
      <c r="C161" t="s">
        <v>319</v>
      </c>
      <c r="D161">
        <v>212312</v>
      </c>
      <c r="E161" t="s">
        <v>118</v>
      </c>
      <c r="F161">
        <v>2012</v>
      </c>
      <c r="G161">
        <v>37</v>
      </c>
    </row>
    <row r="162" spans="1:7" x14ac:dyDescent="0.25">
      <c r="A162" t="s">
        <v>318</v>
      </c>
      <c r="B162">
        <v>20</v>
      </c>
      <c r="C162" t="s">
        <v>319</v>
      </c>
      <c r="D162">
        <v>212321</v>
      </c>
      <c r="E162" t="s">
        <v>124</v>
      </c>
      <c r="F162">
        <v>2012</v>
      </c>
      <c r="G162">
        <v>28</v>
      </c>
    </row>
    <row r="163" spans="1:7" x14ac:dyDescent="0.25">
      <c r="A163" t="s">
        <v>318</v>
      </c>
      <c r="B163">
        <v>20</v>
      </c>
      <c r="C163" t="s">
        <v>319</v>
      </c>
      <c r="D163">
        <v>212393</v>
      </c>
      <c r="E163" t="s">
        <v>137</v>
      </c>
      <c r="F163">
        <v>2012</v>
      </c>
      <c r="G163">
        <v>3</v>
      </c>
    </row>
    <row r="164" spans="1:7" x14ac:dyDescent="0.25">
      <c r="A164" t="s">
        <v>318</v>
      </c>
      <c r="B164">
        <v>20</v>
      </c>
      <c r="C164" t="s">
        <v>319</v>
      </c>
      <c r="D164">
        <v>213111</v>
      </c>
      <c r="E164" t="s">
        <v>140</v>
      </c>
      <c r="F164">
        <v>2012</v>
      </c>
      <c r="G164">
        <v>113</v>
      </c>
    </row>
    <row r="165" spans="1:7" x14ac:dyDescent="0.25">
      <c r="A165" t="s">
        <v>318</v>
      </c>
      <c r="B165">
        <v>20</v>
      </c>
      <c r="C165" t="s">
        <v>319</v>
      </c>
      <c r="D165">
        <v>213112</v>
      </c>
      <c r="E165" t="s">
        <v>142</v>
      </c>
      <c r="F165">
        <v>2012</v>
      </c>
      <c r="G165">
        <v>347</v>
      </c>
    </row>
    <row r="166" spans="1:7" x14ac:dyDescent="0.25">
      <c r="A166" t="s">
        <v>320</v>
      </c>
      <c r="B166">
        <v>21</v>
      </c>
      <c r="C166" t="s">
        <v>321</v>
      </c>
      <c r="D166">
        <v>211111</v>
      </c>
      <c r="E166" t="s">
        <v>26</v>
      </c>
      <c r="F166">
        <v>2012</v>
      </c>
      <c r="G166">
        <v>68</v>
      </c>
    </row>
    <row r="167" spans="1:7" x14ac:dyDescent="0.25">
      <c r="A167" t="s">
        <v>320</v>
      </c>
      <c r="B167">
        <v>21</v>
      </c>
      <c r="C167" t="s">
        <v>321</v>
      </c>
      <c r="D167">
        <v>212111</v>
      </c>
      <c r="E167" t="s">
        <v>66</v>
      </c>
      <c r="F167">
        <v>2012</v>
      </c>
      <c r="G167">
        <v>110</v>
      </c>
    </row>
    <row r="168" spans="1:7" x14ac:dyDescent="0.25">
      <c r="A168" t="s">
        <v>320</v>
      </c>
      <c r="B168">
        <v>21</v>
      </c>
      <c r="C168" t="s">
        <v>321</v>
      </c>
      <c r="D168">
        <v>212112</v>
      </c>
      <c r="E168" t="s">
        <v>85</v>
      </c>
      <c r="F168">
        <v>2012</v>
      </c>
      <c r="G168">
        <v>128</v>
      </c>
    </row>
    <row r="169" spans="1:7" x14ac:dyDescent="0.25">
      <c r="A169" t="s">
        <v>320</v>
      </c>
      <c r="B169">
        <v>21</v>
      </c>
      <c r="C169" t="s">
        <v>321</v>
      </c>
      <c r="D169">
        <v>212312</v>
      </c>
      <c r="E169" t="s">
        <v>118</v>
      </c>
      <c r="F169">
        <v>2012</v>
      </c>
      <c r="G169">
        <v>71</v>
      </c>
    </row>
    <row r="170" spans="1:7" x14ac:dyDescent="0.25">
      <c r="A170" t="s">
        <v>320</v>
      </c>
      <c r="B170">
        <v>21</v>
      </c>
      <c r="C170" t="s">
        <v>321</v>
      </c>
      <c r="D170">
        <v>212321</v>
      </c>
      <c r="E170" t="s">
        <v>124</v>
      </c>
      <c r="F170">
        <v>2012</v>
      </c>
      <c r="G170">
        <v>9</v>
      </c>
    </row>
    <row r="171" spans="1:7" x14ac:dyDescent="0.25">
      <c r="A171" t="s">
        <v>320</v>
      </c>
      <c r="B171">
        <v>21</v>
      </c>
      <c r="C171" t="s">
        <v>321</v>
      </c>
      <c r="D171">
        <v>213111</v>
      </c>
      <c r="E171" t="s">
        <v>140</v>
      </c>
      <c r="F171">
        <v>2012</v>
      </c>
      <c r="G171">
        <v>38</v>
      </c>
    </row>
    <row r="172" spans="1:7" x14ac:dyDescent="0.25">
      <c r="A172" t="s">
        <v>320</v>
      </c>
      <c r="B172">
        <v>21</v>
      </c>
      <c r="C172" t="s">
        <v>321</v>
      </c>
      <c r="D172">
        <v>213112</v>
      </c>
      <c r="E172" t="s">
        <v>142</v>
      </c>
      <c r="F172">
        <v>2012</v>
      </c>
      <c r="G172">
        <v>47</v>
      </c>
    </row>
    <row r="173" spans="1:7" x14ac:dyDescent="0.25">
      <c r="A173" t="s">
        <v>320</v>
      </c>
      <c r="B173">
        <v>21</v>
      </c>
      <c r="C173" t="s">
        <v>321</v>
      </c>
      <c r="D173">
        <v>213113</v>
      </c>
      <c r="E173" t="s">
        <v>143</v>
      </c>
      <c r="F173">
        <v>2012</v>
      </c>
      <c r="G173">
        <v>51</v>
      </c>
    </row>
    <row r="174" spans="1:7" x14ac:dyDescent="0.25">
      <c r="A174" t="s">
        <v>320</v>
      </c>
      <c r="B174">
        <v>21</v>
      </c>
      <c r="C174" t="s">
        <v>321</v>
      </c>
      <c r="D174">
        <v>213115</v>
      </c>
      <c r="E174" t="s">
        <v>145</v>
      </c>
      <c r="F174">
        <v>2012</v>
      </c>
      <c r="G174">
        <v>7</v>
      </c>
    </row>
    <row r="175" spans="1:7" x14ac:dyDescent="0.25">
      <c r="A175" t="s">
        <v>322</v>
      </c>
      <c r="B175">
        <v>22</v>
      </c>
      <c r="C175" t="s">
        <v>323</v>
      </c>
      <c r="D175">
        <v>211111</v>
      </c>
      <c r="E175" t="s">
        <v>26</v>
      </c>
      <c r="F175">
        <v>2012</v>
      </c>
      <c r="G175">
        <v>335</v>
      </c>
    </row>
    <row r="176" spans="1:7" x14ac:dyDescent="0.25">
      <c r="A176" t="s">
        <v>322</v>
      </c>
      <c r="B176">
        <v>22</v>
      </c>
      <c r="C176" t="s">
        <v>323</v>
      </c>
      <c r="D176">
        <v>211112</v>
      </c>
      <c r="E176" t="s">
        <v>59</v>
      </c>
      <c r="F176">
        <v>2012</v>
      </c>
      <c r="G176">
        <v>37</v>
      </c>
    </row>
    <row r="177" spans="1:7" x14ac:dyDescent="0.25">
      <c r="A177" t="s">
        <v>322</v>
      </c>
      <c r="B177">
        <v>22</v>
      </c>
      <c r="C177" t="s">
        <v>323</v>
      </c>
      <c r="D177">
        <v>212312</v>
      </c>
      <c r="E177" t="s">
        <v>118</v>
      </c>
      <c r="F177">
        <v>2012</v>
      </c>
      <c r="G177">
        <v>3</v>
      </c>
    </row>
    <row r="178" spans="1:7" x14ac:dyDescent="0.25">
      <c r="A178" t="s">
        <v>322</v>
      </c>
      <c r="B178">
        <v>22</v>
      </c>
      <c r="C178" t="s">
        <v>323</v>
      </c>
      <c r="D178">
        <v>212321</v>
      </c>
      <c r="E178" t="s">
        <v>124</v>
      </c>
      <c r="F178">
        <v>2012</v>
      </c>
      <c r="G178">
        <v>38</v>
      </c>
    </row>
    <row r="179" spans="1:7" x14ac:dyDescent="0.25">
      <c r="A179" t="s">
        <v>322</v>
      </c>
      <c r="B179">
        <v>22</v>
      </c>
      <c r="C179" t="s">
        <v>323</v>
      </c>
      <c r="D179">
        <v>212393</v>
      </c>
      <c r="E179" t="s">
        <v>137</v>
      </c>
      <c r="F179">
        <v>2012</v>
      </c>
      <c r="G179">
        <v>5</v>
      </c>
    </row>
    <row r="180" spans="1:7" x14ac:dyDescent="0.25">
      <c r="A180" t="s">
        <v>322</v>
      </c>
      <c r="B180">
        <v>22</v>
      </c>
      <c r="C180" t="s">
        <v>323</v>
      </c>
      <c r="D180">
        <v>212399</v>
      </c>
      <c r="E180" t="s">
        <v>138</v>
      </c>
      <c r="F180">
        <v>2012</v>
      </c>
      <c r="G180">
        <v>4</v>
      </c>
    </row>
    <row r="181" spans="1:7" x14ac:dyDescent="0.25">
      <c r="A181" t="s">
        <v>322</v>
      </c>
      <c r="B181">
        <v>22</v>
      </c>
      <c r="C181" t="s">
        <v>323</v>
      </c>
      <c r="D181">
        <v>213111</v>
      </c>
      <c r="E181" t="s">
        <v>140</v>
      </c>
      <c r="F181">
        <v>2012</v>
      </c>
      <c r="G181">
        <v>152</v>
      </c>
    </row>
    <row r="182" spans="1:7" x14ac:dyDescent="0.25">
      <c r="A182" t="s">
        <v>322</v>
      </c>
      <c r="B182">
        <v>22</v>
      </c>
      <c r="C182" t="s">
        <v>323</v>
      </c>
      <c r="D182">
        <v>213112</v>
      </c>
      <c r="E182" t="s">
        <v>142</v>
      </c>
      <c r="F182">
        <v>2012</v>
      </c>
      <c r="G182">
        <v>927</v>
      </c>
    </row>
    <row r="183" spans="1:7" x14ac:dyDescent="0.25">
      <c r="A183" t="s">
        <v>324</v>
      </c>
      <c r="B183">
        <v>23</v>
      </c>
      <c r="C183" t="s">
        <v>325</v>
      </c>
      <c r="D183">
        <v>212312</v>
      </c>
      <c r="E183" t="s">
        <v>118</v>
      </c>
      <c r="F183">
        <v>2012</v>
      </c>
      <c r="G183">
        <v>3</v>
      </c>
    </row>
    <row r="184" spans="1:7" x14ac:dyDescent="0.25">
      <c r="A184" t="s">
        <v>324</v>
      </c>
      <c r="B184">
        <v>23</v>
      </c>
      <c r="C184" t="s">
        <v>325</v>
      </c>
      <c r="D184">
        <v>212313</v>
      </c>
      <c r="E184" t="s">
        <v>120</v>
      </c>
      <c r="F184">
        <v>2012</v>
      </c>
      <c r="G184">
        <v>3</v>
      </c>
    </row>
    <row r="185" spans="1:7" x14ac:dyDescent="0.25">
      <c r="A185" t="s">
        <v>324</v>
      </c>
      <c r="B185">
        <v>23</v>
      </c>
      <c r="C185" t="s">
        <v>325</v>
      </c>
      <c r="D185">
        <v>212321</v>
      </c>
      <c r="E185" t="s">
        <v>124</v>
      </c>
      <c r="F185">
        <v>2012</v>
      </c>
      <c r="G185">
        <v>6</v>
      </c>
    </row>
    <row r="186" spans="1:7" x14ac:dyDescent="0.25">
      <c r="A186" t="s">
        <v>324</v>
      </c>
      <c r="B186">
        <v>23</v>
      </c>
      <c r="C186" t="s">
        <v>325</v>
      </c>
      <c r="D186">
        <v>212399</v>
      </c>
      <c r="E186" t="s">
        <v>138</v>
      </c>
      <c r="F186">
        <v>2012</v>
      </c>
      <c r="G186">
        <v>3</v>
      </c>
    </row>
    <row r="187" spans="1:7" x14ac:dyDescent="0.25">
      <c r="A187" t="s">
        <v>326</v>
      </c>
      <c r="B187">
        <v>24</v>
      </c>
      <c r="C187" t="s">
        <v>327</v>
      </c>
      <c r="D187">
        <v>212111</v>
      </c>
      <c r="E187" t="s">
        <v>66</v>
      </c>
      <c r="F187">
        <v>2012</v>
      </c>
      <c r="G187">
        <v>9</v>
      </c>
    </row>
    <row r="188" spans="1:7" x14ac:dyDescent="0.25">
      <c r="A188" t="s">
        <v>326</v>
      </c>
      <c r="B188">
        <v>24</v>
      </c>
      <c r="C188" t="s">
        <v>327</v>
      </c>
      <c r="D188">
        <v>212312</v>
      </c>
      <c r="E188" t="s">
        <v>118</v>
      </c>
      <c r="F188">
        <v>2012</v>
      </c>
      <c r="G188">
        <v>14</v>
      </c>
    </row>
    <row r="189" spans="1:7" x14ac:dyDescent="0.25">
      <c r="A189" t="s">
        <v>326</v>
      </c>
      <c r="B189">
        <v>24</v>
      </c>
      <c r="C189" t="s">
        <v>327</v>
      </c>
      <c r="D189">
        <v>212319</v>
      </c>
      <c r="E189" t="s">
        <v>121</v>
      </c>
      <c r="F189">
        <v>2012</v>
      </c>
      <c r="G189">
        <v>4</v>
      </c>
    </row>
    <row r="190" spans="1:7" x14ac:dyDescent="0.25">
      <c r="A190" t="s">
        <v>326</v>
      </c>
      <c r="B190">
        <v>24</v>
      </c>
      <c r="C190" t="s">
        <v>327</v>
      </c>
      <c r="D190">
        <v>212321</v>
      </c>
      <c r="E190" t="s">
        <v>124</v>
      </c>
      <c r="F190">
        <v>2012</v>
      </c>
      <c r="G190">
        <v>22</v>
      </c>
    </row>
    <row r="191" spans="1:7" x14ac:dyDescent="0.25">
      <c r="A191" t="s">
        <v>326</v>
      </c>
      <c r="B191">
        <v>24</v>
      </c>
      <c r="C191" t="s">
        <v>327</v>
      </c>
      <c r="D191">
        <v>213112</v>
      </c>
      <c r="E191" t="s">
        <v>142</v>
      </c>
      <c r="F191">
        <v>2012</v>
      </c>
      <c r="G191">
        <v>5</v>
      </c>
    </row>
    <row r="192" spans="1:7" x14ac:dyDescent="0.25">
      <c r="A192" t="s">
        <v>326</v>
      </c>
      <c r="B192">
        <v>24</v>
      </c>
      <c r="C192" t="s">
        <v>327</v>
      </c>
      <c r="D192">
        <v>213113</v>
      </c>
      <c r="E192" t="s">
        <v>143</v>
      </c>
      <c r="F192">
        <v>2012</v>
      </c>
      <c r="G192">
        <v>6</v>
      </c>
    </row>
    <row r="193" spans="1:7" x14ac:dyDescent="0.25">
      <c r="A193" t="s">
        <v>328</v>
      </c>
      <c r="B193">
        <v>25</v>
      </c>
      <c r="C193" t="s">
        <v>329</v>
      </c>
      <c r="D193">
        <v>212312</v>
      </c>
      <c r="E193" t="s">
        <v>118</v>
      </c>
      <c r="F193">
        <v>2012</v>
      </c>
      <c r="G193">
        <v>7</v>
      </c>
    </row>
    <row r="194" spans="1:7" x14ac:dyDescent="0.25">
      <c r="A194" t="s">
        <v>328</v>
      </c>
      <c r="B194">
        <v>25</v>
      </c>
      <c r="C194" t="s">
        <v>329</v>
      </c>
      <c r="D194">
        <v>212313</v>
      </c>
      <c r="E194" t="s">
        <v>120</v>
      </c>
      <c r="F194">
        <v>2012</v>
      </c>
      <c r="G194">
        <v>5</v>
      </c>
    </row>
    <row r="195" spans="1:7" x14ac:dyDescent="0.25">
      <c r="A195" t="s">
        <v>328</v>
      </c>
      <c r="B195">
        <v>25</v>
      </c>
      <c r="C195" t="s">
        <v>329</v>
      </c>
      <c r="D195">
        <v>212319</v>
      </c>
      <c r="E195" t="s">
        <v>121</v>
      </c>
      <c r="F195">
        <v>2012</v>
      </c>
      <c r="G195">
        <v>15</v>
      </c>
    </row>
    <row r="196" spans="1:7" x14ac:dyDescent="0.25">
      <c r="A196" t="s">
        <v>328</v>
      </c>
      <c r="B196">
        <v>25</v>
      </c>
      <c r="C196" t="s">
        <v>329</v>
      </c>
      <c r="D196">
        <v>212321</v>
      </c>
      <c r="E196" t="s">
        <v>124</v>
      </c>
      <c r="F196">
        <v>2012</v>
      </c>
      <c r="G196">
        <v>27</v>
      </c>
    </row>
    <row r="197" spans="1:7" x14ac:dyDescent="0.25">
      <c r="A197" t="s">
        <v>328</v>
      </c>
      <c r="B197">
        <v>25</v>
      </c>
      <c r="C197" t="s">
        <v>329</v>
      </c>
      <c r="D197">
        <v>213111</v>
      </c>
      <c r="E197" t="s">
        <v>140</v>
      </c>
      <c r="F197">
        <v>2012</v>
      </c>
      <c r="G197">
        <v>5</v>
      </c>
    </row>
    <row r="198" spans="1:7" x14ac:dyDescent="0.25">
      <c r="A198" t="s">
        <v>328</v>
      </c>
      <c r="B198">
        <v>25</v>
      </c>
      <c r="C198" t="s">
        <v>329</v>
      </c>
      <c r="D198">
        <v>213112</v>
      </c>
      <c r="E198" t="s">
        <v>142</v>
      </c>
      <c r="F198">
        <v>2012</v>
      </c>
      <c r="G198">
        <v>4</v>
      </c>
    </row>
    <row r="199" spans="1:7" x14ac:dyDescent="0.25">
      <c r="A199" t="s">
        <v>328</v>
      </c>
      <c r="B199">
        <v>25</v>
      </c>
      <c r="C199" t="s">
        <v>329</v>
      </c>
      <c r="D199">
        <v>213115</v>
      </c>
      <c r="E199" t="s">
        <v>145</v>
      </c>
      <c r="F199">
        <v>2012</v>
      </c>
      <c r="G199">
        <v>4</v>
      </c>
    </row>
    <row r="200" spans="1:7" x14ac:dyDescent="0.25">
      <c r="A200" t="s">
        <v>330</v>
      </c>
      <c r="B200">
        <v>26</v>
      </c>
      <c r="C200" t="s">
        <v>331</v>
      </c>
      <c r="D200">
        <v>211111</v>
      </c>
      <c r="E200" t="s">
        <v>26</v>
      </c>
      <c r="F200">
        <v>2012</v>
      </c>
      <c r="G200">
        <v>67</v>
      </c>
    </row>
    <row r="201" spans="1:7" x14ac:dyDescent="0.25">
      <c r="A201" t="s">
        <v>330</v>
      </c>
      <c r="B201">
        <v>26</v>
      </c>
      <c r="C201" t="s">
        <v>331</v>
      </c>
      <c r="D201">
        <v>211112</v>
      </c>
      <c r="E201" t="s">
        <v>59</v>
      </c>
      <c r="F201">
        <v>2012</v>
      </c>
      <c r="G201">
        <v>8</v>
      </c>
    </row>
    <row r="202" spans="1:7" x14ac:dyDescent="0.25">
      <c r="A202" t="s">
        <v>330</v>
      </c>
      <c r="B202">
        <v>26</v>
      </c>
      <c r="C202" t="s">
        <v>331</v>
      </c>
      <c r="D202">
        <v>212210</v>
      </c>
      <c r="E202" t="s">
        <v>88</v>
      </c>
      <c r="F202">
        <v>2012</v>
      </c>
      <c r="G202">
        <v>3</v>
      </c>
    </row>
    <row r="203" spans="1:7" x14ac:dyDescent="0.25">
      <c r="A203" t="s">
        <v>330</v>
      </c>
      <c r="B203">
        <v>26</v>
      </c>
      <c r="C203" t="s">
        <v>331</v>
      </c>
      <c r="D203">
        <v>212312</v>
      </c>
      <c r="E203" t="s">
        <v>118</v>
      </c>
      <c r="F203">
        <v>2012</v>
      </c>
      <c r="G203">
        <v>19</v>
      </c>
    </row>
    <row r="204" spans="1:7" x14ac:dyDescent="0.25">
      <c r="A204" t="s">
        <v>330</v>
      </c>
      <c r="B204">
        <v>26</v>
      </c>
      <c r="C204" t="s">
        <v>331</v>
      </c>
      <c r="D204">
        <v>212319</v>
      </c>
      <c r="E204" t="s">
        <v>121</v>
      </c>
      <c r="F204">
        <v>2012</v>
      </c>
      <c r="G204">
        <v>7</v>
      </c>
    </row>
    <row r="205" spans="1:7" x14ac:dyDescent="0.25">
      <c r="A205" t="s">
        <v>330</v>
      </c>
      <c r="B205">
        <v>26</v>
      </c>
      <c r="C205" t="s">
        <v>331</v>
      </c>
      <c r="D205">
        <v>212321</v>
      </c>
      <c r="E205" t="s">
        <v>124</v>
      </c>
      <c r="F205">
        <v>2012</v>
      </c>
      <c r="G205">
        <v>75</v>
      </c>
    </row>
    <row r="206" spans="1:7" x14ac:dyDescent="0.25">
      <c r="A206" t="s">
        <v>330</v>
      </c>
      <c r="B206">
        <v>26</v>
      </c>
      <c r="C206" t="s">
        <v>331</v>
      </c>
      <c r="D206">
        <v>212322</v>
      </c>
      <c r="E206" t="s">
        <v>125</v>
      </c>
      <c r="F206">
        <v>2012</v>
      </c>
      <c r="G206">
        <v>8</v>
      </c>
    </row>
    <row r="207" spans="1:7" x14ac:dyDescent="0.25">
      <c r="A207" t="s">
        <v>330</v>
      </c>
      <c r="B207">
        <v>26</v>
      </c>
      <c r="C207" t="s">
        <v>331</v>
      </c>
      <c r="D207">
        <v>212399</v>
      </c>
      <c r="E207" t="s">
        <v>138</v>
      </c>
      <c r="F207">
        <v>2012</v>
      </c>
      <c r="G207">
        <v>5</v>
      </c>
    </row>
    <row r="208" spans="1:7" x14ac:dyDescent="0.25">
      <c r="A208" t="s">
        <v>330</v>
      </c>
      <c r="B208">
        <v>26</v>
      </c>
      <c r="C208" t="s">
        <v>331</v>
      </c>
      <c r="D208">
        <v>213111</v>
      </c>
      <c r="E208" t="s">
        <v>140</v>
      </c>
      <c r="F208">
        <v>2012</v>
      </c>
      <c r="G208">
        <v>25</v>
      </c>
    </row>
    <row r="209" spans="1:7" x14ac:dyDescent="0.25">
      <c r="A209" t="s">
        <v>330</v>
      </c>
      <c r="B209">
        <v>26</v>
      </c>
      <c r="C209" t="s">
        <v>331</v>
      </c>
      <c r="D209">
        <v>213112</v>
      </c>
      <c r="E209" t="s">
        <v>142</v>
      </c>
      <c r="F209">
        <v>2012</v>
      </c>
      <c r="G209">
        <v>94</v>
      </c>
    </row>
    <row r="210" spans="1:7" x14ac:dyDescent="0.25">
      <c r="A210" t="s">
        <v>330</v>
      </c>
      <c r="B210">
        <v>26</v>
      </c>
      <c r="C210" t="s">
        <v>331</v>
      </c>
      <c r="D210">
        <v>213115</v>
      </c>
      <c r="E210" t="s">
        <v>145</v>
      </c>
      <c r="F210">
        <v>2012</v>
      </c>
      <c r="G210">
        <v>9</v>
      </c>
    </row>
    <row r="211" spans="1:7" x14ac:dyDescent="0.25">
      <c r="A211" t="s">
        <v>332</v>
      </c>
      <c r="B211">
        <v>27</v>
      </c>
      <c r="C211" t="s">
        <v>333</v>
      </c>
      <c r="D211">
        <v>211111</v>
      </c>
      <c r="E211" t="s">
        <v>26</v>
      </c>
      <c r="F211">
        <v>2012</v>
      </c>
      <c r="G211">
        <v>4</v>
      </c>
    </row>
    <row r="212" spans="1:7" x14ac:dyDescent="0.25">
      <c r="A212" t="s">
        <v>332</v>
      </c>
      <c r="B212">
        <v>27</v>
      </c>
      <c r="C212" t="s">
        <v>333</v>
      </c>
      <c r="D212">
        <v>212210</v>
      </c>
      <c r="E212" t="s">
        <v>88</v>
      </c>
      <c r="F212">
        <v>2012</v>
      </c>
      <c r="G212">
        <v>10</v>
      </c>
    </row>
    <row r="213" spans="1:7" x14ac:dyDescent="0.25">
      <c r="A213" t="s">
        <v>332</v>
      </c>
      <c r="B213">
        <v>27</v>
      </c>
      <c r="C213" t="s">
        <v>333</v>
      </c>
      <c r="D213">
        <v>212234</v>
      </c>
      <c r="E213" t="s">
        <v>105</v>
      </c>
      <c r="F213">
        <v>2012</v>
      </c>
      <c r="G213">
        <v>3</v>
      </c>
    </row>
    <row r="214" spans="1:7" x14ac:dyDescent="0.25">
      <c r="A214" t="s">
        <v>332</v>
      </c>
      <c r="B214">
        <v>27</v>
      </c>
      <c r="C214" t="s">
        <v>333</v>
      </c>
      <c r="D214">
        <v>212311</v>
      </c>
      <c r="E214" t="s">
        <v>112</v>
      </c>
      <c r="F214">
        <v>2012</v>
      </c>
      <c r="G214">
        <v>9</v>
      </c>
    </row>
    <row r="215" spans="1:7" x14ac:dyDescent="0.25">
      <c r="A215" t="s">
        <v>332</v>
      </c>
      <c r="B215">
        <v>27</v>
      </c>
      <c r="C215" t="s">
        <v>333</v>
      </c>
      <c r="D215">
        <v>212312</v>
      </c>
      <c r="E215" t="s">
        <v>118</v>
      </c>
      <c r="F215">
        <v>2012</v>
      </c>
      <c r="G215">
        <v>15</v>
      </c>
    </row>
    <row r="216" spans="1:7" x14ac:dyDescent="0.25">
      <c r="A216" t="s">
        <v>332</v>
      </c>
      <c r="B216">
        <v>27</v>
      </c>
      <c r="C216" t="s">
        <v>333</v>
      </c>
      <c r="D216">
        <v>212313</v>
      </c>
      <c r="E216" t="s">
        <v>120</v>
      </c>
      <c r="F216">
        <v>2012</v>
      </c>
      <c r="G216">
        <v>5</v>
      </c>
    </row>
    <row r="217" spans="1:7" x14ac:dyDescent="0.25">
      <c r="A217" t="s">
        <v>332</v>
      </c>
      <c r="B217">
        <v>27</v>
      </c>
      <c r="C217" t="s">
        <v>333</v>
      </c>
      <c r="D217">
        <v>212319</v>
      </c>
      <c r="E217" t="s">
        <v>121</v>
      </c>
      <c r="F217">
        <v>2012</v>
      </c>
      <c r="G217">
        <v>6</v>
      </c>
    </row>
    <row r="218" spans="1:7" x14ac:dyDescent="0.25">
      <c r="A218" t="s">
        <v>332</v>
      </c>
      <c r="B218">
        <v>27</v>
      </c>
      <c r="C218" t="s">
        <v>333</v>
      </c>
      <c r="D218">
        <v>212321</v>
      </c>
      <c r="E218" t="s">
        <v>124</v>
      </c>
      <c r="F218">
        <v>2012</v>
      </c>
      <c r="G218">
        <v>55</v>
      </c>
    </row>
    <row r="219" spans="1:7" x14ac:dyDescent="0.25">
      <c r="A219" t="s">
        <v>332</v>
      </c>
      <c r="B219">
        <v>27</v>
      </c>
      <c r="C219" t="s">
        <v>333</v>
      </c>
      <c r="D219">
        <v>212322</v>
      </c>
      <c r="E219" t="s">
        <v>125</v>
      </c>
      <c r="F219">
        <v>2012</v>
      </c>
      <c r="G219">
        <v>5</v>
      </c>
    </row>
    <row r="220" spans="1:7" x14ac:dyDescent="0.25">
      <c r="A220" t="s">
        <v>332</v>
      </c>
      <c r="B220">
        <v>27</v>
      </c>
      <c r="C220" t="s">
        <v>333</v>
      </c>
      <c r="D220">
        <v>212399</v>
      </c>
      <c r="E220" t="s">
        <v>138</v>
      </c>
      <c r="F220">
        <v>2012</v>
      </c>
      <c r="G220">
        <v>6</v>
      </c>
    </row>
    <row r="221" spans="1:7" x14ac:dyDescent="0.25">
      <c r="A221" t="s">
        <v>332</v>
      </c>
      <c r="B221">
        <v>27</v>
      </c>
      <c r="C221" t="s">
        <v>333</v>
      </c>
      <c r="D221">
        <v>213111</v>
      </c>
      <c r="E221" t="s">
        <v>140</v>
      </c>
      <c r="F221">
        <v>2012</v>
      </c>
      <c r="G221">
        <v>5</v>
      </c>
    </row>
    <row r="222" spans="1:7" x14ac:dyDescent="0.25">
      <c r="A222" t="s">
        <v>332</v>
      </c>
      <c r="B222">
        <v>27</v>
      </c>
      <c r="C222" t="s">
        <v>333</v>
      </c>
      <c r="D222">
        <v>213112</v>
      </c>
      <c r="E222" t="s">
        <v>142</v>
      </c>
      <c r="F222">
        <v>2012</v>
      </c>
      <c r="G222">
        <v>10</v>
      </c>
    </row>
    <row r="223" spans="1:7" x14ac:dyDescent="0.25">
      <c r="A223" t="s">
        <v>332</v>
      </c>
      <c r="B223">
        <v>27</v>
      </c>
      <c r="C223" t="s">
        <v>333</v>
      </c>
      <c r="D223">
        <v>213114</v>
      </c>
      <c r="E223" t="s">
        <v>144</v>
      </c>
      <c r="F223">
        <v>2012</v>
      </c>
      <c r="G223">
        <v>6</v>
      </c>
    </row>
    <row r="224" spans="1:7" x14ac:dyDescent="0.25">
      <c r="A224" t="s">
        <v>332</v>
      </c>
      <c r="B224">
        <v>27</v>
      </c>
      <c r="C224" t="s">
        <v>333</v>
      </c>
      <c r="D224">
        <v>213115</v>
      </c>
      <c r="E224" t="s">
        <v>145</v>
      </c>
      <c r="F224">
        <v>2012</v>
      </c>
      <c r="G224">
        <v>4</v>
      </c>
    </row>
    <row r="225" spans="1:7" x14ac:dyDescent="0.25">
      <c r="A225" t="s">
        <v>334</v>
      </c>
      <c r="B225">
        <v>28</v>
      </c>
      <c r="C225" t="s">
        <v>335</v>
      </c>
      <c r="D225">
        <v>211111</v>
      </c>
      <c r="E225" t="s">
        <v>26</v>
      </c>
      <c r="F225">
        <v>2012</v>
      </c>
      <c r="G225">
        <v>75</v>
      </c>
    </row>
    <row r="226" spans="1:7" x14ac:dyDescent="0.25">
      <c r="A226" t="s">
        <v>334</v>
      </c>
      <c r="B226">
        <v>28</v>
      </c>
      <c r="C226" t="s">
        <v>335</v>
      </c>
      <c r="D226">
        <v>211112</v>
      </c>
      <c r="E226" t="s">
        <v>59</v>
      </c>
      <c r="F226">
        <v>2012</v>
      </c>
      <c r="G226">
        <v>3</v>
      </c>
    </row>
    <row r="227" spans="1:7" x14ac:dyDescent="0.25">
      <c r="A227" t="s">
        <v>334</v>
      </c>
      <c r="B227">
        <v>28</v>
      </c>
      <c r="C227" t="s">
        <v>335</v>
      </c>
      <c r="D227">
        <v>212111</v>
      </c>
      <c r="E227" t="s">
        <v>66</v>
      </c>
      <c r="F227">
        <v>2012</v>
      </c>
      <c r="G227">
        <v>3</v>
      </c>
    </row>
    <row r="228" spans="1:7" x14ac:dyDescent="0.25">
      <c r="A228" t="s">
        <v>334</v>
      </c>
      <c r="B228">
        <v>28</v>
      </c>
      <c r="C228" t="s">
        <v>335</v>
      </c>
      <c r="D228">
        <v>212321</v>
      </c>
      <c r="E228" t="s">
        <v>124</v>
      </c>
      <c r="F228">
        <v>2012</v>
      </c>
      <c r="G228">
        <v>27</v>
      </c>
    </row>
    <row r="229" spans="1:7" x14ac:dyDescent="0.25">
      <c r="A229" t="s">
        <v>334</v>
      </c>
      <c r="B229">
        <v>28</v>
      </c>
      <c r="C229" t="s">
        <v>335</v>
      </c>
      <c r="D229">
        <v>213111</v>
      </c>
      <c r="E229" t="s">
        <v>140</v>
      </c>
      <c r="F229">
        <v>2012</v>
      </c>
      <c r="G229">
        <v>34</v>
      </c>
    </row>
    <row r="230" spans="1:7" x14ac:dyDescent="0.25">
      <c r="A230" t="s">
        <v>334</v>
      </c>
      <c r="B230">
        <v>28</v>
      </c>
      <c r="C230" t="s">
        <v>335</v>
      </c>
      <c r="D230">
        <v>213112</v>
      </c>
      <c r="E230" t="s">
        <v>142</v>
      </c>
      <c r="F230">
        <v>2012</v>
      </c>
      <c r="G230">
        <v>179</v>
      </c>
    </row>
    <row r="231" spans="1:7" x14ac:dyDescent="0.25">
      <c r="A231" t="s">
        <v>334</v>
      </c>
      <c r="B231">
        <v>28</v>
      </c>
      <c r="C231" t="s">
        <v>335</v>
      </c>
      <c r="D231">
        <v>213115</v>
      </c>
      <c r="E231" t="s">
        <v>145</v>
      </c>
      <c r="F231">
        <v>2012</v>
      </c>
      <c r="G231">
        <v>4</v>
      </c>
    </row>
    <row r="232" spans="1:7" x14ac:dyDescent="0.25">
      <c r="A232" t="s">
        <v>336</v>
      </c>
      <c r="B232">
        <v>29</v>
      </c>
      <c r="C232" t="s">
        <v>337</v>
      </c>
      <c r="D232">
        <v>211111</v>
      </c>
      <c r="E232" t="s">
        <v>26</v>
      </c>
      <c r="F232">
        <v>2012</v>
      </c>
      <c r="G232">
        <v>7</v>
      </c>
    </row>
    <row r="233" spans="1:7" x14ac:dyDescent="0.25">
      <c r="A233" t="s">
        <v>336</v>
      </c>
      <c r="B233">
        <v>29</v>
      </c>
      <c r="C233" t="s">
        <v>337</v>
      </c>
      <c r="D233">
        <v>212231</v>
      </c>
      <c r="E233" t="s">
        <v>104</v>
      </c>
      <c r="F233">
        <v>2012</v>
      </c>
      <c r="G233">
        <v>5</v>
      </c>
    </row>
    <row r="234" spans="1:7" x14ac:dyDescent="0.25">
      <c r="A234" t="s">
        <v>336</v>
      </c>
      <c r="B234">
        <v>29</v>
      </c>
      <c r="C234" t="s">
        <v>337</v>
      </c>
      <c r="D234">
        <v>212311</v>
      </c>
      <c r="E234" t="s">
        <v>112</v>
      </c>
      <c r="F234">
        <v>2012</v>
      </c>
      <c r="G234">
        <v>3</v>
      </c>
    </row>
    <row r="235" spans="1:7" x14ac:dyDescent="0.25">
      <c r="A235" t="s">
        <v>336</v>
      </c>
      <c r="B235">
        <v>29</v>
      </c>
      <c r="C235" t="s">
        <v>337</v>
      </c>
      <c r="D235">
        <v>212312</v>
      </c>
      <c r="E235" t="s">
        <v>118</v>
      </c>
      <c r="F235">
        <v>2012</v>
      </c>
      <c r="G235">
        <v>164</v>
      </c>
    </row>
    <row r="236" spans="1:7" x14ac:dyDescent="0.25">
      <c r="A236" t="s">
        <v>336</v>
      </c>
      <c r="B236">
        <v>29</v>
      </c>
      <c r="C236" t="s">
        <v>337</v>
      </c>
      <c r="D236">
        <v>212313</v>
      </c>
      <c r="E236" t="s">
        <v>120</v>
      </c>
      <c r="F236">
        <v>2012</v>
      </c>
      <c r="G236">
        <v>5</v>
      </c>
    </row>
    <row r="237" spans="1:7" x14ac:dyDescent="0.25">
      <c r="A237" t="s">
        <v>336</v>
      </c>
      <c r="B237">
        <v>29</v>
      </c>
      <c r="C237" t="s">
        <v>337</v>
      </c>
      <c r="D237">
        <v>212319</v>
      </c>
      <c r="E237" t="s">
        <v>121</v>
      </c>
      <c r="F237">
        <v>2012</v>
      </c>
      <c r="G237">
        <v>6</v>
      </c>
    </row>
    <row r="238" spans="1:7" x14ac:dyDescent="0.25">
      <c r="A238" t="s">
        <v>336</v>
      </c>
      <c r="B238">
        <v>29</v>
      </c>
      <c r="C238" t="s">
        <v>337</v>
      </c>
      <c r="D238">
        <v>212321</v>
      </c>
      <c r="E238" t="s">
        <v>124</v>
      </c>
      <c r="F238">
        <v>2012</v>
      </c>
      <c r="G238">
        <v>30</v>
      </c>
    </row>
    <row r="239" spans="1:7" x14ac:dyDescent="0.25">
      <c r="A239" t="s">
        <v>336</v>
      </c>
      <c r="B239">
        <v>29</v>
      </c>
      <c r="C239" t="s">
        <v>337</v>
      </c>
      <c r="D239">
        <v>212322</v>
      </c>
      <c r="E239" t="s">
        <v>125</v>
      </c>
      <c r="F239">
        <v>2012</v>
      </c>
      <c r="G239">
        <v>3</v>
      </c>
    </row>
    <row r="240" spans="1:7" x14ac:dyDescent="0.25">
      <c r="A240" t="s">
        <v>336</v>
      </c>
      <c r="B240">
        <v>29</v>
      </c>
      <c r="C240" t="s">
        <v>337</v>
      </c>
      <c r="D240">
        <v>212325</v>
      </c>
      <c r="E240" t="s">
        <v>130</v>
      </c>
      <c r="F240">
        <v>2012</v>
      </c>
      <c r="G240">
        <v>5</v>
      </c>
    </row>
    <row r="241" spans="1:7" x14ac:dyDescent="0.25">
      <c r="A241" t="s">
        <v>336</v>
      </c>
      <c r="B241">
        <v>29</v>
      </c>
      <c r="C241" t="s">
        <v>337</v>
      </c>
      <c r="D241">
        <v>213111</v>
      </c>
      <c r="E241" t="s">
        <v>140</v>
      </c>
      <c r="F241">
        <v>2012</v>
      </c>
      <c r="G241">
        <v>4</v>
      </c>
    </row>
    <row r="242" spans="1:7" x14ac:dyDescent="0.25">
      <c r="A242" t="s">
        <v>336</v>
      </c>
      <c r="B242">
        <v>29</v>
      </c>
      <c r="C242" t="s">
        <v>337</v>
      </c>
      <c r="D242">
        <v>213112</v>
      </c>
      <c r="E242" t="s">
        <v>142</v>
      </c>
      <c r="F242">
        <v>2012</v>
      </c>
      <c r="G242">
        <v>5</v>
      </c>
    </row>
    <row r="243" spans="1:7" x14ac:dyDescent="0.25">
      <c r="A243" t="s">
        <v>336</v>
      </c>
      <c r="B243">
        <v>29</v>
      </c>
      <c r="C243" t="s">
        <v>337</v>
      </c>
      <c r="D243">
        <v>213114</v>
      </c>
      <c r="E243" t="s">
        <v>144</v>
      </c>
      <c r="F243">
        <v>2012</v>
      </c>
      <c r="G243">
        <v>6</v>
      </c>
    </row>
    <row r="244" spans="1:7" x14ac:dyDescent="0.25">
      <c r="A244" t="s">
        <v>338</v>
      </c>
      <c r="B244">
        <v>30</v>
      </c>
      <c r="C244" t="s">
        <v>339</v>
      </c>
      <c r="D244">
        <v>211111</v>
      </c>
      <c r="E244" t="s">
        <v>26</v>
      </c>
      <c r="F244">
        <v>2012</v>
      </c>
      <c r="G244">
        <v>81</v>
      </c>
    </row>
    <row r="245" spans="1:7" x14ac:dyDescent="0.25">
      <c r="A245" t="s">
        <v>338</v>
      </c>
      <c r="B245">
        <v>30</v>
      </c>
      <c r="C245" t="s">
        <v>339</v>
      </c>
      <c r="D245">
        <v>211112</v>
      </c>
      <c r="E245" t="s">
        <v>59</v>
      </c>
      <c r="F245">
        <v>2012</v>
      </c>
      <c r="G245">
        <v>3</v>
      </c>
    </row>
    <row r="246" spans="1:7" x14ac:dyDescent="0.25">
      <c r="A246" t="s">
        <v>338</v>
      </c>
      <c r="B246">
        <v>30</v>
      </c>
      <c r="C246" t="s">
        <v>339</v>
      </c>
      <c r="D246">
        <v>212111</v>
      </c>
      <c r="E246" t="s">
        <v>66</v>
      </c>
      <c r="F246">
        <v>2012</v>
      </c>
      <c r="G246">
        <v>7</v>
      </c>
    </row>
    <row r="247" spans="1:7" x14ac:dyDescent="0.25">
      <c r="A247" t="s">
        <v>338</v>
      </c>
      <c r="B247">
        <v>30</v>
      </c>
      <c r="C247" t="s">
        <v>339</v>
      </c>
      <c r="D247">
        <v>212221</v>
      </c>
      <c r="E247" t="s">
        <v>98</v>
      </c>
      <c r="F247">
        <v>2012</v>
      </c>
      <c r="G247">
        <v>11</v>
      </c>
    </row>
    <row r="248" spans="1:7" x14ac:dyDescent="0.25">
      <c r="A248" t="s">
        <v>338</v>
      </c>
      <c r="B248">
        <v>30</v>
      </c>
      <c r="C248" t="s">
        <v>339</v>
      </c>
      <c r="D248">
        <v>212311</v>
      </c>
      <c r="E248" t="s">
        <v>112</v>
      </c>
      <c r="F248">
        <v>2012</v>
      </c>
      <c r="G248">
        <v>7</v>
      </c>
    </row>
    <row r="249" spans="1:7" x14ac:dyDescent="0.25">
      <c r="A249" t="s">
        <v>338</v>
      </c>
      <c r="B249">
        <v>30</v>
      </c>
      <c r="C249" t="s">
        <v>339</v>
      </c>
      <c r="D249">
        <v>212321</v>
      </c>
      <c r="E249" t="s">
        <v>124</v>
      </c>
      <c r="F249">
        <v>2012</v>
      </c>
      <c r="G249">
        <v>23</v>
      </c>
    </row>
    <row r="250" spans="1:7" x14ac:dyDescent="0.25">
      <c r="A250" t="s">
        <v>338</v>
      </c>
      <c r="B250">
        <v>30</v>
      </c>
      <c r="C250" t="s">
        <v>339</v>
      </c>
      <c r="D250">
        <v>212399</v>
      </c>
      <c r="E250" t="s">
        <v>138</v>
      </c>
      <c r="F250">
        <v>2012</v>
      </c>
      <c r="G250">
        <v>5</v>
      </c>
    </row>
    <row r="251" spans="1:7" x14ac:dyDescent="0.25">
      <c r="A251" t="s">
        <v>338</v>
      </c>
      <c r="B251">
        <v>30</v>
      </c>
      <c r="C251" t="s">
        <v>339</v>
      </c>
      <c r="D251">
        <v>213111</v>
      </c>
      <c r="E251" t="s">
        <v>140</v>
      </c>
      <c r="F251">
        <v>2012</v>
      </c>
      <c r="G251">
        <v>27</v>
      </c>
    </row>
    <row r="252" spans="1:7" x14ac:dyDescent="0.25">
      <c r="A252" t="s">
        <v>338</v>
      </c>
      <c r="B252">
        <v>30</v>
      </c>
      <c r="C252" t="s">
        <v>339</v>
      </c>
      <c r="D252">
        <v>213112</v>
      </c>
      <c r="E252" t="s">
        <v>142</v>
      </c>
      <c r="F252">
        <v>2012</v>
      </c>
      <c r="G252">
        <v>134</v>
      </c>
    </row>
    <row r="253" spans="1:7" x14ac:dyDescent="0.25">
      <c r="A253" t="s">
        <v>338</v>
      </c>
      <c r="B253">
        <v>30</v>
      </c>
      <c r="C253" t="s">
        <v>339</v>
      </c>
      <c r="D253">
        <v>213113</v>
      </c>
      <c r="E253" t="s">
        <v>143</v>
      </c>
      <c r="F253">
        <v>2012</v>
      </c>
      <c r="G253">
        <v>3</v>
      </c>
    </row>
    <row r="254" spans="1:7" x14ac:dyDescent="0.25">
      <c r="A254" t="s">
        <v>338</v>
      </c>
      <c r="B254">
        <v>30</v>
      </c>
      <c r="C254" t="s">
        <v>339</v>
      </c>
      <c r="D254">
        <v>213114</v>
      </c>
      <c r="E254" t="s">
        <v>144</v>
      </c>
      <c r="F254">
        <v>2012</v>
      </c>
      <c r="G254">
        <v>15</v>
      </c>
    </row>
    <row r="255" spans="1:7" x14ac:dyDescent="0.25">
      <c r="A255" t="s">
        <v>340</v>
      </c>
      <c r="B255">
        <v>31</v>
      </c>
      <c r="C255" t="s">
        <v>341</v>
      </c>
      <c r="D255">
        <v>211111</v>
      </c>
      <c r="E255" t="s">
        <v>26</v>
      </c>
      <c r="F255">
        <v>2012</v>
      </c>
      <c r="G255">
        <v>16</v>
      </c>
    </row>
    <row r="256" spans="1:7" x14ac:dyDescent="0.25">
      <c r="A256" t="s">
        <v>340</v>
      </c>
      <c r="B256">
        <v>31</v>
      </c>
      <c r="C256" t="s">
        <v>341</v>
      </c>
      <c r="D256">
        <v>212312</v>
      </c>
      <c r="E256" t="s">
        <v>118</v>
      </c>
      <c r="F256">
        <v>2012</v>
      </c>
      <c r="G256">
        <v>9</v>
      </c>
    </row>
    <row r="257" spans="1:7" x14ac:dyDescent="0.25">
      <c r="A257" t="s">
        <v>340</v>
      </c>
      <c r="B257">
        <v>31</v>
      </c>
      <c r="C257" t="s">
        <v>341</v>
      </c>
      <c r="D257">
        <v>212321</v>
      </c>
      <c r="E257" t="s">
        <v>124</v>
      </c>
      <c r="F257">
        <v>2012</v>
      </c>
      <c r="G257">
        <v>44</v>
      </c>
    </row>
    <row r="258" spans="1:7" x14ac:dyDescent="0.25">
      <c r="A258" t="s">
        <v>340</v>
      </c>
      <c r="B258">
        <v>31</v>
      </c>
      <c r="C258" t="s">
        <v>341</v>
      </c>
      <c r="D258">
        <v>213111</v>
      </c>
      <c r="E258" t="s">
        <v>140</v>
      </c>
      <c r="F258">
        <v>2012</v>
      </c>
      <c r="G258">
        <v>5</v>
      </c>
    </row>
    <row r="259" spans="1:7" x14ac:dyDescent="0.25">
      <c r="A259" t="s">
        <v>340</v>
      </c>
      <c r="B259">
        <v>31</v>
      </c>
      <c r="C259" t="s">
        <v>341</v>
      </c>
      <c r="D259">
        <v>213112</v>
      </c>
      <c r="E259" t="s">
        <v>142</v>
      </c>
      <c r="F259">
        <v>2012</v>
      </c>
      <c r="G259">
        <v>19</v>
      </c>
    </row>
    <row r="260" spans="1:7" x14ac:dyDescent="0.25">
      <c r="A260" t="s">
        <v>342</v>
      </c>
      <c r="B260">
        <v>32</v>
      </c>
      <c r="C260" t="s">
        <v>343</v>
      </c>
      <c r="D260">
        <v>211111</v>
      </c>
      <c r="E260" t="s">
        <v>26</v>
      </c>
      <c r="F260">
        <v>2012</v>
      </c>
      <c r="G260">
        <v>15</v>
      </c>
    </row>
    <row r="261" spans="1:7" x14ac:dyDescent="0.25">
      <c r="A261" t="s">
        <v>342</v>
      </c>
      <c r="B261">
        <v>32</v>
      </c>
      <c r="C261" t="s">
        <v>343</v>
      </c>
      <c r="D261">
        <v>212221</v>
      </c>
      <c r="E261" t="s">
        <v>98</v>
      </c>
      <c r="F261">
        <v>2012</v>
      </c>
      <c r="G261">
        <v>55</v>
      </c>
    </row>
    <row r="262" spans="1:7" x14ac:dyDescent="0.25">
      <c r="A262" t="s">
        <v>342</v>
      </c>
      <c r="B262">
        <v>32</v>
      </c>
      <c r="C262" t="s">
        <v>343</v>
      </c>
      <c r="D262">
        <v>212299</v>
      </c>
      <c r="E262" t="s">
        <v>111</v>
      </c>
      <c r="F262">
        <v>2012</v>
      </c>
      <c r="G262">
        <v>3</v>
      </c>
    </row>
    <row r="263" spans="1:7" x14ac:dyDescent="0.25">
      <c r="A263" t="s">
        <v>342</v>
      </c>
      <c r="B263">
        <v>32</v>
      </c>
      <c r="C263" t="s">
        <v>343</v>
      </c>
      <c r="D263">
        <v>212312</v>
      </c>
      <c r="E263" t="s">
        <v>118</v>
      </c>
      <c r="F263">
        <v>2012</v>
      </c>
      <c r="G263">
        <v>4</v>
      </c>
    </row>
    <row r="264" spans="1:7" x14ac:dyDescent="0.25">
      <c r="A264" t="s">
        <v>342</v>
      </c>
      <c r="B264">
        <v>32</v>
      </c>
      <c r="C264" t="s">
        <v>343</v>
      </c>
      <c r="D264">
        <v>212319</v>
      </c>
      <c r="E264" t="s">
        <v>121</v>
      </c>
      <c r="F264">
        <v>2012</v>
      </c>
      <c r="G264">
        <v>6</v>
      </c>
    </row>
    <row r="265" spans="1:7" x14ac:dyDescent="0.25">
      <c r="A265" t="s">
        <v>342</v>
      </c>
      <c r="B265">
        <v>32</v>
      </c>
      <c r="C265" t="s">
        <v>343</v>
      </c>
      <c r="D265">
        <v>212321</v>
      </c>
      <c r="E265" t="s">
        <v>124</v>
      </c>
      <c r="F265">
        <v>2012</v>
      </c>
      <c r="G265">
        <v>16</v>
      </c>
    </row>
    <row r="266" spans="1:7" x14ac:dyDescent="0.25">
      <c r="A266" t="s">
        <v>342</v>
      </c>
      <c r="B266">
        <v>32</v>
      </c>
      <c r="C266" t="s">
        <v>343</v>
      </c>
      <c r="D266">
        <v>212325</v>
      </c>
      <c r="E266" t="s">
        <v>130</v>
      </c>
      <c r="F266">
        <v>2012</v>
      </c>
      <c r="G266">
        <v>4</v>
      </c>
    </row>
    <row r="267" spans="1:7" x14ac:dyDescent="0.25">
      <c r="A267" t="s">
        <v>342</v>
      </c>
      <c r="B267">
        <v>32</v>
      </c>
      <c r="C267" t="s">
        <v>343</v>
      </c>
      <c r="D267">
        <v>212399</v>
      </c>
      <c r="E267" t="s">
        <v>138</v>
      </c>
      <c r="F267">
        <v>2012</v>
      </c>
      <c r="G267">
        <v>10</v>
      </c>
    </row>
    <row r="268" spans="1:7" x14ac:dyDescent="0.25">
      <c r="A268" t="s">
        <v>342</v>
      </c>
      <c r="B268">
        <v>32</v>
      </c>
      <c r="C268" t="s">
        <v>343</v>
      </c>
      <c r="D268">
        <v>213111</v>
      </c>
      <c r="E268" t="s">
        <v>140</v>
      </c>
      <c r="F268">
        <v>2012</v>
      </c>
      <c r="G268">
        <v>7</v>
      </c>
    </row>
    <row r="269" spans="1:7" x14ac:dyDescent="0.25">
      <c r="A269" t="s">
        <v>342</v>
      </c>
      <c r="B269">
        <v>32</v>
      </c>
      <c r="C269" t="s">
        <v>343</v>
      </c>
      <c r="D269">
        <v>213112</v>
      </c>
      <c r="E269" t="s">
        <v>142</v>
      </c>
      <c r="F269">
        <v>2012</v>
      </c>
      <c r="G269">
        <v>29</v>
      </c>
    </row>
    <row r="270" spans="1:7" x14ac:dyDescent="0.25">
      <c r="A270" t="s">
        <v>342</v>
      </c>
      <c r="B270">
        <v>32</v>
      </c>
      <c r="C270" t="s">
        <v>343</v>
      </c>
      <c r="D270">
        <v>213114</v>
      </c>
      <c r="E270" t="s">
        <v>144</v>
      </c>
      <c r="F270">
        <v>2012</v>
      </c>
      <c r="G270">
        <v>45</v>
      </c>
    </row>
    <row r="271" spans="1:7" x14ac:dyDescent="0.25">
      <c r="A271" t="s">
        <v>342</v>
      </c>
      <c r="B271">
        <v>32</v>
      </c>
      <c r="C271" t="s">
        <v>343</v>
      </c>
      <c r="D271">
        <v>213115</v>
      </c>
      <c r="E271" t="s">
        <v>145</v>
      </c>
      <c r="F271">
        <v>2012</v>
      </c>
      <c r="G271">
        <v>7</v>
      </c>
    </row>
    <row r="272" spans="1:7" x14ac:dyDescent="0.25">
      <c r="A272" t="s">
        <v>344</v>
      </c>
      <c r="B272">
        <v>33</v>
      </c>
      <c r="C272" t="s">
        <v>345</v>
      </c>
      <c r="D272">
        <v>212319</v>
      </c>
      <c r="E272" t="s">
        <v>121</v>
      </c>
      <c r="F272">
        <v>2012</v>
      </c>
      <c r="G272">
        <v>5</v>
      </c>
    </row>
    <row r="273" spans="1:7" x14ac:dyDescent="0.25">
      <c r="A273" t="s">
        <v>344</v>
      </c>
      <c r="B273">
        <v>33</v>
      </c>
      <c r="C273" t="s">
        <v>345</v>
      </c>
      <c r="D273">
        <v>212321</v>
      </c>
      <c r="E273" t="s">
        <v>124</v>
      </c>
      <c r="F273">
        <v>2012</v>
      </c>
      <c r="G273">
        <v>23</v>
      </c>
    </row>
    <row r="274" spans="1:7" x14ac:dyDescent="0.25">
      <c r="A274" t="s">
        <v>346</v>
      </c>
      <c r="B274">
        <v>34</v>
      </c>
      <c r="C274" t="s">
        <v>347</v>
      </c>
      <c r="D274">
        <v>212312</v>
      </c>
      <c r="E274" t="s">
        <v>118</v>
      </c>
      <c r="F274">
        <v>2012</v>
      </c>
      <c r="G274">
        <v>6</v>
      </c>
    </row>
    <row r="275" spans="1:7" x14ac:dyDescent="0.25">
      <c r="A275" t="s">
        <v>346</v>
      </c>
      <c r="B275">
        <v>34</v>
      </c>
      <c r="C275" t="s">
        <v>347</v>
      </c>
      <c r="D275">
        <v>212313</v>
      </c>
      <c r="E275" t="s">
        <v>120</v>
      </c>
      <c r="F275">
        <v>2012</v>
      </c>
      <c r="G275">
        <v>5</v>
      </c>
    </row>
    <row r="276" spans="1:7" x14ac:dyDescent="0.25">
      <c r="A276" t="s">
        <v>346</v>
      </c>
      <c r="B276">
        <v>34</v>
      </c>
      <c r="C276" t="s">
        <v>347</v>
      </c>
      <c r="D276">
        <v>212319</v>
      </c>
      <c r="E276" t="s">
        <v>121</v>
      </c>
      <c r="F276">
        <v>2012</v>
      </c>
      <c r="G276">
        <v>7</v>
      </c>
    </row>
    <row r="277" spans="1:7" x14ac:dyDescent="0.25">
      <c r="A277" t="s">
        <v>346</v>
      </c>
      <c r="B277">
        <v>34</v>
      </c>
      <c r="C277" t="s">
        <v>347</v>
      </c>
      <c r="D277">
        <v>212321</v>
      </c>
      <c r="E277" t="s">
        <v>124</v>
      </c>
      <c r="F277">
        <v>2012</v>
      </c>
      <c r="G277">
        <v>23</v>
      </c>
    </row>
    <row r="278" spans="1:7" x14ac:dyDescent="0.25">
      <c r="A278" t="s">
        <v>346</v>
      </c>
      <c r="B278">
        <v>34</v>
      </c>
      <c r="C278" t="s">
        <v>347</v>
      </c>
      <c r="D278">
        <v>212322</v>
      </c>
      <c r="E278" t="s">
        <v>125</v>
      </c>
      <c r="F278">
        <v>2012</v>
      </c>
      <c r="G278">
        <v>6</v>
      </c>
    </row>
    <row r="279" spans="1:7" x14ac:dyDescent="0.25">
      <c r="A279" t="s">
        <v>346</v>
      </c>
      <c r="B279">
        <v>34</v>
      </c>
      <c r="C279" t="s">
        <v>347</v>
      </c>
      <c r="D279">
        <v>213111</v>
      </c>
      <c r="E279" t="s">
        <v>140</v>
      </c>
      <c r="F279">
        <v>2012</v>
      </c>
      <c r="G279">
        <v>4</v>
      </c>
    </row>
    <row r="280" spans="1:7" x14ac:dyDescent="0.25">
      <c r="A280" t="s">
        <v>346</v>
      </c>
      <c r="B280">
        <v>34</v>
      </c>
      <c r="C280" t="s">
        <v>347</v>
      </c>
      <c r="D280">
        <v>213112</v>
      </c>
      <c r="E280" t="s">
        <v>142</v>
      </c>
      <c r="F280">
        <v>2012</v>
      </c>
      <c r="G280">
        <v>9</v>
      </c>
    </row>
    <row r="281" spans="1:7" x14ac:dyDescent="0.25">
      <c r="A281" t="s">
        <v>346</v>
      </c>
      <c r="B281">
        <v>34</v>
      </c>
      <c r="C281" t="s">
        <v>347</v>
      </c>
      <c r="D281">
        <v>213115</v>
      </c>
      <c r="E281" t="s">
        <v>145</v>
      </c>
      <c r="F281">
        <v>2012</v>
      </c>
      <c r="G281">
        <v>4</v>
      </c>
    </row>
    <row r="282" spans="1:7" x14ac:dyDescent="0.25">
      <c r="A282" t="s">
        <v>348</v>
      </c>
      <c r="B282">
        <v>35</v>
      </c>
      <c r="C282" t="s">
        <v>349</v>
      </c>
      <c r="D282">
        <v>211111</v>
      </c>
      <c r="E282" t="s">
        <v>26</v>
      </c>
      <c r="F282">
        <v>2012</v>
      </c>
      <c r="G282">
        <v>162</v>
      </c>
    </row>
    <row r="283" spans="1:7" x14ac:dyDescent="0.25">
      <c r="A283" t="s">
        <v>348</v>
      </c>
      <c r="B283">
        <v>35</v>
      </c>
      <c r="C283" t="s">
        <v>349</v>
      </c>
      <c r="D283">
        <v>211112</v>
      </c>
      <c r="E283" t="s">
        <v>59</v>
      </c>
      <c r="F283">
        <v>2012</v>
      </c>
      <c r="G283">
        <v>19</v>
      </c>
    </row>
    <row r="284" spans="1:7" x14ac:dyDescent="0.25">
      <c r="A284" t="s">
        <v>348</v>
      </c>
      <c r="B284">
        <v>35</v>
      </c>
      <c r="C284" t="s">
        <v>349</v>
      </c>
      <c r="D284">
        <v>212234</v>
      </c>
      <c r="E284" t="s">
        <v>105</v>
      </c>
      <c r="F284">
        <v>2012</v>
      </c>
      <c r="G284">
        <v>4</v>
      </c>
    </row>
    <row r="285" spans="1:7" x14ac:dyDescent="0.25">
      <c r="A285" t="s">
        <v>348</v>
      </c>
      <c r="B285">
        <v>35</v>
      </c>
      <c r="C285" t="s">
        <v>349</v>
      </c>
      <c r="D285">
        <v>212312</v>
      </c>
      <c r="E285" t="s">
        <v>118</v>
      </c>
      <c r="F285">
        <v>2012</v>
      </c>
      <c r="G285">
        <v>5</v>
      </c>
    </row>
    <row r="286" spans="1:7" x14ac:dyDescent="0.25">
      <c r="A286" t="s">
        <v>348</v>
      </c>
      <c r="B286">
        <v>35</v>
      </c>
      <c r="C286" t="s">
        <v>349</v>
      </c>
      <c r="D286">
        <v>212321</v>
      </c>
      <c r="E286" t="s">
        <v>124</v>
      </c>
      <c r="F286">
        <v>2012</v>
      </c>
      <c r="G286">
        <v>15</v>
      </c>
    </row>
    <row r="287" spans="1:7" x14ac:dyDescent="0.25">
      <c r="A287" t="s">
        <v>348</v>
      </c>
      <c r="B287">
        <v>35</v>
      </c>
      <c r="C287" t="s">
        <v>349</v>
      </c>
      <c r="D287">
        <v>212399</v>
      </c>
      <c r="E287" t="s">
        <v>138</v>
      </c>
      <c r="F287">
        <v>2012</v>
      </c>
      <c r="G287">
        <v>6</v>
      </c>
    </row>
    <row r="288" spans="1:7" x14ac:dyDescent="0.25">
      <c r="A288" t="s">
        <v>348</v>
      </c>
      <c r="B288">
        <v>35</v>
      </c>
      <c r="C288" t="s">
        <v>349</v>
      </c>
      <c r="D288">
        <v>213111</v>
      </c>
      <c r="E288" t="s">
        <v>140</v>
      </c>
      <c r="F288">
        <v>2012</v>
      </c>
      <c r="G288">
        <v>68</v>
      </c>
    </row>
    <row r="289" spans="1:7" x14ac:dyDescent="0.25">
      <c r="A289" t="s">
        <v>348</v>
      </c>
      <c r="B289">
        <v>35</v>
      </c>
      <c r="C289" t="s">
        <v>349</v>
      </c>
      <c r="D289">
        <v>213112</v>
      </c>
      <c r="E289" t="s">
        <v>142</v>
      </c>
      <c r="F289">
        <v>2012</v>
      </c>
      <c r="G289">
        <v>382</v>
      </c>
    </row>
    <row r="290" spans="1:7" x14ac:dyDescent="0.25">
      <c r="A290" t="s">
        <v>348</v>
      </c>
      <c r="B290">
        <v>35</v>
      </c>
      <c r="C290" t="s">
        <v>349</v>
      </c>
      <c r="D290">
        <v>213115</v>
      </c>
      <c r="E290" t="s">
        <v>145</v>
      </c>
      <c r="F290">
        <v>2012</v>
      </c>
      <c r="G290">
        <v>4</v>
      </c>
    </row>
    <row r="291" spans="1:7" x14ac:dyDescent="0.25">
      <c r="A291" t="s">
        <v>350</v>
      </c>
      <c r="B291">
        <v>36</v>
      </c>
      <c r="C291" t="s">
        <v>351</v>
      </c>
      <c r="D291">
        <v>211111</v>
      </c>
      <c r="E291" t="s">
        <v>26</v>
      </c>
      <c r="F291">
        <v>2012</v>
      </c>
      <c r="G291">
        <v>34</v>
      </c>
    </row>
    <row r="292" spans="1:7" x14ac:dyDescent="0.25">
      <c r="A292" t="s">
        <v>350</v>
      </c>
      <c r="B292">
        <v>36</v>
      </c>
      <c r="C292" t="s">
        <v>351</v>
      </c>
      <c r="D292">
        <v>212311</v>
      </c>
      <c r="E292" t="s">
        <v>112</v>
      </c>
      <c r="F292">
        <v>2012</v>
      </c>
      <c r="G292">
        <v>13</v>
      </c>
    </row>
    <row r="293" spans="1:7" x14ac:dyDescent="0.25">
      <c r="A293" t="s">
        <v>350</v>
      </c>
      <c r="B293">
        <v>36</v>
      </c>
      <c r="C293" t="s">
        <v>351</v>
      </c>
      <c r="D293">
        <v>212312</v>
      </c>
      <c r="E293" t="s">
        <v>118</v>
      </c>
      <c r="F293">
        <v>2012</v>
      </c>
      <c r="G293">
        <v>49</v>
      </c>
    </row>
    <row r="294" spans="1:7" x14ac:dyDescent="0.25">
      <c r="A294" t="s">
        <v>350</v>
      </c>
      <c r="B294">
        <v>36</v>
      </c>
      <c r="C294" t="s">
        <v>351</v>
      </c>
      <c r="D294">
        <v>212319</v>
      </c>
      <c r="E294" t="s">
        <v>121</v>
      </c>
      <c r="F294">
        <v>2012</v>
      </c>
      <c r="G294">
        <v>13</v>
      </c>
    </row>
    <row r="295" spans="1:7" x14ac:dyDescent="0.25">
      <c r="A295" t="s">
        <v>350</v>
      </c>
      <c r="B295">
        <v>36</v>
      </c>
      <c r="C295" t="s">
        <v>351</v>
      </c>
      <c r="D295">
        <v>212321</v>
      </c>
      <c r="E295" t="s">
        <v>124</v>
      </c>
      <c r="F295">
        <v>2012</v>
      </c>
      <c r="G295">
        <v>101</v>
      </c>
    </row>
    <row r="296" spans="1:7" x14ac:dyDescent="0.25">
      <c r="A296" t="s">
        <v>350</v>
      </c>
      <c r="B296">
        <v>36</v>
      </c>
      <c r="C296" t="s">
        <v>351</v>
      </c>
      <c r="D296">
        <v>212393</v>
      </c>
      <c r="E296" t="s">
        <v>137</v>
      </c>
      <c r="F296">
        <v>2012</v>
      </c>
      <c r="G296">
        <v>3</v>
      </c>
    </row>
    <row r="297" spans="1:7" x14ac:dyDescent="0.25">
      <c r="A297" t="s">
        <v>350</v>
      </c>
      <c r="B297">
        <v>36</v>
      </c>
      <c r="C297" t="s">
        <v>351</v>
      </c>
      <c r="D297">
        <v>212399</v>
      </c>
      <c r="E297" t="s">
        <v>138</v>
      </c>
      <c r="F297">
        <v>2012</v>
      </c>
      <c r="G297">
        <v>7</v>
      </c>
    </row>
    <row r="298" spans="1:7" x14ac:dyDescent="0.25">
      <c r="A298" t="s">
        <v>350</v>
      </c>
      <c r="B298">
        <v>36</v>
      </c>
      <c r="C298" t="s">
        <v>351</v>
      </c>
      <c r="D298">
        <v>213111</v>
      </c>
      <c r="E298" t="s">
        <v>140</v>
      </c>
      <c r="F298">
        <v>2012</v>
      </c>
      <c r="G298">
        <v>14</v>
      </c>
    </row>
    <row r="299" spans="1:7" x14ac:dyDescent="0.25">
      <c r="A299" t="s">
        <v>350</v>
      </c>
      <c r="B299">
        <v>36</v>
      </c>
      <c r="C299" t="s">
        <v>351</v>
      </c>
      <c r="D299">
        <v>213112</v>
      </c>
      <c r="E299" t="s">
        <v>142</v>
      </c>
      <c r="F299">
        <v>2012</v>
      </c>
      <c r="G299">
        <v>24</v>
      </c>
    </row>
    <row r="300" spans="1:7" x14ac:dyDescent="0.25">
      <c r="A300" t="s">
        <v>350</v>
      </c>
      <c r="B300">
        <v>36</v>
      </c>
      <c r="C300" t="s">
        <v>351</v>
      </c>
      <c r="D300">
        <v>213115</v>
      </c>
      <c r="E300" t="s">
        <v>145</v>
      </c>
      <c r="F300">
        <v>2012</v>
      </c>
      <c r="G300">
        <v>9</v>
      </c>
    </row>
    <row r="301" spans="1:7" x14ac:dyDescent="0.25">
      <c r="A301" t="s">
        <v>352</v>
      </c>
      <c r="B301">
        <v>37</v>
      </c>
      <c r="C301" t="s">
        <v>353</v>
      </c>
      <c r="D301">
        <v>211111</v>
      </c>
      <c r="E301" t="s">
        <v>26</v>
      </c>
      <c r="F301">
        <v>2012</v>
      </c>
      <c r="G301">
        <v>3</v>
      </c>
    </row>
    <row r="302" spans="1:7" x14ac:dyDescent="0.25">
      <c r="A302" t="s">
        <v>352</v>
      </c>
      <c r="B302">
        <v>37</v>
      </c>
      <c r="C302" t="s">
        <v>353</v>
      </c>
      <c r="D302">
        <v>212311</v>
      </c>
      <c r="E302" t="s">
        <v>112</v>
      </c>
      <c r="F302">
        <v>2012</v>
      </c>
      <c r="G302">
        <v>6</v>
      </c>
    </row>
    <row r="303" spans="1:7" x14ac:dyDescent="0.25">
      <c r="A303" t="s">
        <v>352</v>
      </c>
      <c r="B303">
        <v>37</v>
      </c>
      <c r="C303" t="s">
        <v>353</v>
      </c>
      <c r="D303">
        <v>212312</v>
      </c>
      <c r="E303" t="s">
        <v>118</v>
      </c>
      <c r="F303">
        <v>2012</v>
      </c>
      <c r="G303">
        <v>21</v>
      </c>
    </row>
    <row r="304" spans="1:7" x14ac:dyDescent="0.25">
      <c r="A304" t="s">
        <v>352</v>
      </c>
      <c r="B304">
        <v>37</v>
      </c>
      <c r="C304" t="s">
        <v>353</v>
      </c>
      <c r="D304">
        <v>212313</v>
      </c>
      <c r="E304" t="s">
        <v>120</v>
      </c>
      <c r="F304">
        <v>2012</v>
      </c>
      <c r="G304">
        <v>77</v>
      </c>
    </row>
    <row r="305" spans="1:7" x14ac:dyDescent="0.25">
      <c r="A305" t="s">
        <v>352</v>
      </c>
      <c r="B305">
        <v>37</v>
      </c>
      <c r="C305" t="s">
        <v>353</v>
      </c>
      <c r="D305">
        <v>212319</v>
      </c>
      <c r="E305" t="s">
        <v>121</v>
      </c>
      <c r="F305">
        <v>2012</v>
      </c>
      <c r="G305">
        <v>14</v>
      </c>
    </row>
    <row r="306" spans="1:7" x14ac:dyDescent="0.25">
      <c r="A306" t="s">
        <v>352</v>
      </c>
      <c r="B306">
        <v>37</v>
      </c>
      <c r="C306" t="s">
        <v>353</v>
      </c>
      <c r="D306">
        <v>212321</v>
      </c>
      <c r="E306" t="s">
        <v>124</v>
      </c>
      <c r="F306">
        <v>2012</v>
      </c>
      <c r="G306">
        <v>31</v>
      </c>
    </row>
    <row r="307" spans="1:7" x14ac:dyDescent="0.25">
      <c r="A307" t="s">
        <v>352</v>
      </c>
      <c r="B307">
        <v>37</v>
      </c>
      <c r="C307" t="s">
        <v>353</v>
      </c>
      <c r="D307">
        <v>212322</v>
      </c>
      <c r="E307" t="s">
        <v>125</v>
      </c>
      <c r="F307">
        <v>2012</v>
      </c>
      <c r="G307">
        <v>6</v>
      </c>
    </row>
    <row r="308" spans="1:7" x14ac:dyDescent="0.25">
      <c r="A308" t="s">
        <v>352</v>
      </c>
      <c r="B308">
        <v>37</v>
      </c>
      <c r="C308" t="s">
        <v>353</v>
      </c>
      <c r="D308">
        <v>212399</v>
      </c>
      <c r="E308" t="s">
        <v>138</v>
      </c>
      <c r="F308">
        <v>2012</v>
      </c>
      <c r="G308">
        <v>11</v>
      </c>
    </row>
    <row r="309" spans="1:7" x14ac:dyDescent="0.25">
      <c r="A309" t="s">
        <v>352</v>
      </c>
      <c r="B309">
        <v>37</v>
      </c>
      <c r="C309" t="s">
        <v>353</v>
      </c>
      <c r="D309">
        <v>213111</v>
      </c>
      <c r="E309" t="s">
        <v>140</v>
      </c>
      <c r="F309">
        <v>2012</v>
      </c>
      <c r="G309">
        <v>9</v>
      </c>
    </row>
    <row r="310" spans="1:7" x14ac:dyDescent="0.25">
      <c r="A310" t="s">
        <v>352</v>
      </c>
      <c r="B310">
        <v>37</v>
      </c>
      <c r="C310" t="s">
        <v>353</v>
      </c>
      <c r="D310">
        <v>213112</v>
      </c>
      <c r="E310" t="s">
        <v>142</v>
      </c>
      <c r="F310">
        <v>2012</v>
      </c>
      <c r="G310">
        <v>6</v>
      </c>
    </row>
    <row r="311" spans="1:7" x14ac:dyDescent="0.25">
      <c r="A311" t="s">
        <v>352</v>
      </c>
      <c r="B311">
        <v>37</v>
      </c>
      <c r="C311" t="s">
        <v>353</v>
      </c>
      <c r="D311">
        <v>213115</v>
      </c>
      <c r="E311" t="s">
        <v>145</v>
      </c>
      <c r="F311">
        <v>2012</v>
      </c>
      <c r="G311">
        <v>10</v>
      </c>
    </row>
    <row r="312" spans="1:7" x14ac:dyDescent="0.25">
      <c r="A312" t="s">
        <v>354</v>
      </c>
      <c r="B312">
        <v>38</v>
      </c>
      <c r="C312" t="s">
        <v>355</v>
      </c>
      <c r="D312">
        <v>211111</v>
      </c>
      <c r="E312" t="s">
        <v>26</v>
      </c>
      <c r="F312">
        <v>2012</v>
      </c>
      <c r="G312">
        <v>61</v>
      </c>
    </row>
    <row r="313" spans="1:7" x14ac:dyDescent="0.25">
      <c r="A313" t="s">
        <v>354</v>
      </c>
      <c r="B313">
        <v>38</v>
      </c>
      <c r="C313" t="s">
        <v>355</v>
      </c>
      <c r="D313">
        <v>212111</v>
      </c>
      <c r="E313" t="s">
        <v>66</v>
      </c>
      <c r="F313">
        <v>2012</v>
      </c>
      <c r="G313">
        <v>5</v>
      </c>
    </row>
    <row r="314" spans="1:7" x14ac:dyDescent="0.25">
      <c r="A314" t="s">
        <v>354</v>
      </c>
      <c r="B314">
        <v>38</v>
      </c>
      <c r="C314" t="s">
        <v>355</v>
      </c>
      <c r="D314">
        <v>212321</v>
      </c>
      <c r="E314" t="s">
        <v>124</v>
      </c>
      <c r="F314">
        <v>2012</v>
      </c>
      <c r="G314">
        <v>23</v>
      </c>
    </row>
    <row r="315" spans="1:7" x14ac:dyDescent="0.25">
      <c r="A315" t="s">
        <v>354</v>
      </c>
      <c r="B315">
        <v>38</v>
      </c>
      <c r="C315" t="s">
        <v>355</v>
      </c>
      <c r="D315">
        <v>213111</v>
      </c>
      <c r="E315" t="s">
        <v>140</v>
      </c>
      <c r="F315">
        <v>2012</v>
      </c>
      <c r="G315">
        <v>45</v>
      </c>
    </row>
    <row r="316" spans="1:7" x14ac:dyDescent="0.25">
      <c r="A316" t="s">
        <v>354</v>
      </c>
      <c r="B316">
        <v>38</v>
      </c>
      <c r="C316" t="s">
        <v>355</v>
      </c>
      <c r="D316">
        <v>213112</v>
      </c>
      <c r="E316" t="s">
        <v>142</v>
      </c>
      <c r="F316">
        <v>2012</v>
      </c>
      <c r="G316">
        <v>299</v>
      </c>
    </row>
    <row r="317" spans="1:7" x14ac:dyDescent="0.25">
      <c r="A317" t="s">
        <v>356</v>
      </c>
      <c r="B317">
        <v>39</v>
      </c>
      <c r="C317" t="s">
        <v>357</v>
      </c>
      <c r="D317">
        <v>211111</v>
      </c>
      <c r="E317" t="s">
        <v>26</v>
      </c>
      <c r="F317">
        <v>2012</v>
      </c>
      <c r="G317">
        <v>144</v>
      </c>
    </row>
    <row r="318" spans="1:7" x14ac:dyDescent="0.25">
      <c r="A318" t="s">
        <v>356</v>
      </c>
      <c r="B318">
        <v>39</v>
      </c>
      <c r="C318" t="s">
        <v>357</v>
      </c>
      <c r="D318">
        <v>211112</v>
      </c>
      <c r="E318" t="s">
        <v>59</v>
      </c>
      <c r="F318">
        <v>2012</v>
      </c>
      <c r="G318">
        <v>5</v>
      </c>
    </row>
    <row r="319" spans="1:7" x14ac:dyDescent="0.25">
      <c r="A319" t="s">
        <v>356</v>
      </c>
      <c r="B319">
        <v>39</v>
      </c>
      <c r="C319" t="s">
        <v>357</v>
      </c>
      <c r="D319">
        <v>212111</v>
      </c>
      <c r="E319" t="s">
        <v>66</v>
      </c>
      <c r="F319">
        <v>2012</v>
      </c>
      <c r="G319">
        <v>69</v>
      </c>
    </row>
    <row r="320" spans="1:7" x14ac:dyDescent="0.25">
      <c r="A320" t="s">
        <v>356</v>
      </c>
      <c r="B320">
        <v>39</v>
      </c>
      <c r="C320" t="s">
        <v>357</v>
      </c>
      <c r="D320">
        <v>212112</v>
      </c>
      <c r="E320" t="s">
        <v>85</v>
      </c>
      <c r="F320">
        <v>2012</v>
      </c>
      <c r="G320">
        <v>12</v>
      </c>
    </row>
    <row r="321" spans="1:7" x14ac:dyDescent="0.25">
      <c r="A321" t="s">
        <v>356</v>
      </c>
      <c r="B321">
        <v>39</v>
      </c>
      <c r="C321" t="s">
        <v>357</v>
      </c>
      <c r="D321">
        <v>212312</v>
      </c>
      <c r="E321" t="s">
        <v>118</v>
      </c>
      <c r="F321">
        <v>2012</v>
      </c>
      <c r="G321">
        <v>80</v>
      </c>
    </row>
    <row r="322" spans="1:7" x14ac:dyDescent="0.25">
      <c r="A322" t="s">
        <v>356</v>
      </c>
      <c r="B322">
        <v>39</v>
      </c>
      <c r="C322" t="s">
        <v>357</v>
      </c>
      <c r="D322">
        <v>212313</v>
      </c>
      <c r="E322" t="s">
        <v>120</v>
      </c>
      <c r="F322">
        <v>2012</v>
      </c>
      <c r="G322">
        <v>4</v>
      </c>
    </row>
    <row r="323" spans="1:7" x14ac:dyDescent="0.25">
      <c r="A323" t="s">
        <v>356</v>
      </c>
      <c r="B323">
        <v>39</v>
      </c>
      <c r="C323" t="s">
        <v>357</v>
      </c>
      <c r="D323">
        <v>212319</v>
      </c>
      <c r="E323" t="s">
        <v>121</v>
      </c>
      <c r="F323">
        <v>2012</v>
      </c>
      <c r="G323">
        <v>5</v>
      </c>
    </row>
    <row r="324" spans="1:7" x14ac:dyDescent="0.25">
      <c r="A324" t="s">
        <v>356</v>
      </c>
      <c r="B324">
        <v>39</v>
      </c>
      <c r="C324" t="s">
        <v>357</v>
      </c>
      <c r="D324">
        <v>212321</v>
      </c>
      <c r="E324" t="s">
        <v>124</v>
      </c>
      <c r="F324">
        <v>2012</v>
      </c>
      <c r="G324">
        <v>101</v>
      </c>
    </row>
    <row r="325" spans="1:7" x14ac:dyDescent="0.25">
      <c r="A325" t="s">
        <v>356</v>
      </c>
      <c r="B325">
        <v>39</v>
      </c>
      <c r="C325" t="s">
        <v>357</v>
      </c>
      <c r="D325">
        <v>212322</v>
      </c>
      <c r="E325" t="s">
        <v>125</v>
      </c>
      <c r="F325">
        <v>2012</v>
      </c>
      <c r="G325">
        <v>7</v>
      </c>
    </row>
    <row r="326" spans="1:7" x14ac:dyDescent="0.25">
      <c r="A326" t="s">
        <v>356</v>
      </c>
      <c r="B326">
        <v>39</v>
      </c>
      <c r="C326" t="s">
        <v>357</v>
      </c>
      <c r="D326">
        <v>212325</v>
      </c>
      <c r="E326" t="s">
        <v>130</v>
      </c>
      <c r="F326">
        <v>2012</v>
      </c>
      <c r="G326">
        <v>3</v>
      </c>
    </row>
    <row r="327" spans="1:7" x14ac:dyDescent="0.25">
      <c r="A327" t="s">
        <v>356</v>
      </c>
      <c r="B327">
        <v>39</v>
      </c>
      <c r="C327" t="s">
        <v>357</v>
      </c>
      <c r="D327">
        <v>212393</v>
      </c>
      <c r="E327" t="s">
        <v>137</v>
      </c>
      <c r="F327">
        <v>2012</v>
      </c>
      <c r="G327">
        <v>3</v>
      </c>
    </row>
    <row r="328" spans="1:7" x14ac:dyDescent="0.25">
      <c r="A328" t="s">
        <v>356</v>
      </c>
      <c r="B328">
        <v>39</v>
      </c>
      <c r="C328" t="s">
        <v>357</v>
      </c>
      <c r="D328">
        <v>212399</v>
      </c>
      <c r="E328" t="s">
        <v>138</v>
      </c>
      <c r="F328">
        <v>2012</v>
      </c>
      <c r="G328">
        <v>4</v>
      </c>
    </row>
    <row r="329" spans="1:7" x14ac:dyDescent="0.25">
      <c r="A329" t="s">
        <v>356</v>
      </c>
      <c r="B329">
        <v>39</v>
      </c>
      <c r="C329" t="s">
        <v>357</v>
      </c>
      <c r="D329">
        <v>213111</v>
      </c>
      <c r="E329" t="s">
        <v>140</v>
      </c>
      <c r="F329">
        <v>2012</v>
      </c>
      <c r="G329">
        <v>55</v>
      </c>
    </row>
    <row r="330" spans="1:7" x14ac:dyDescent="0.25">
      <c r="A330" t="s">
        <v>356</v>
      </c>
      <c r="B330">
        <v>39</v>
      </c>
      <c r="C330" t="s">
        <v>357</v>
      </c>
      <c r="D330">
        <v>213112</v>
      </c>
      <c r="E330" t="s">
        <v>142</v>
      </c>
      <c r="F330">
        <v>2012</v>
      </c>
      <c r="G330">
        <v>125</v>
      </c>
    </row>
    <row r="331" spans="1:7" x14ac:dyDescent="0.25">
      <c r="A331" t="s">
        <v>356</v>
      </c>
      <c r="B331">
        <v>39</v>
      </c>
      <c r="C331" t="s">
        <v>357</v>
      </c>
      <c r="D331">
        <v>213113</v>
      </c>
      <c r="E331" t="s">
        <v>143</v>
      </c>
      <c r="F331">
        <v>2012</v>
      </c>
      <c r="G331">
        <v>11</v>
      </c>
    </row>
    <row r="332" spans="1:7" x14ac:dyDescent="0.25">
      <c r="A332" t="s">
        <v>356</v>
      </c>
      <c r="B332">
        <v>39</v>
      </c>
      <c r="C332" t="s">
        <v>357</v>
      </c>
      <c r="D332">
        <v>213115</v>
      </c>
      <c r="E332" t="s">
        <v>145</v>
      </c>
      <c r="F332">
        <v>2012</v>
      </c>
      <c r="G332">
        <v>7</v>
      </c>
    </row>
    <row r="333" spans="1:7" x14ac:dyDescent="0.25">
      <c r="A333" t="s">
        <v>358</v>
      </c>
      <c r="B333">
        <v>40</v>
      </c>
      <c r="C333" t="s">
        <v>359</v>
      </c>
      <c r="D333">
        <v>211111</v>
      </c>
      <c r="E333" t="s">
        <v>26</v>
      </c>
      <c r="F333">
        <v>2012</v>
      </c>
      <c r="G333">
        <v>962</v>
      </c>
    </row>
    <row r="334" spans="1:7" x14ac:dyDescent="0.25">
      <c r="A334" t="s">
        <v>358</v>
      </c>
      <c r="B334">
        <v>40</v>
      </c>
      <c r="C334" t="s">
        <v>359</v>
      </c>
      <c r="D334">
        <v>211112</v>
      </c>
      <c r="E334" t="s">
        <v>59</v>
      </c>
      <c r="F334">
        <v>2012</v>
      </c>
      <c r="G334">
        <v>43</v>
      </c>
    </row>
    <row r="335" spans="1:7" x14ac:dyDescent="0.25">
      <c r="A335" t="s">
        <v>358</v>
      </c>
      <c r="B335">
        <v>40</v>
      </c>
      <c r="C335" t="s">
        <v>359</v>
      </c>
      <c r="D335">
        <v>212111</v>
      </c>
      <c r="E335" t="s">
        <v>66</v>
      </c>
      <c r="F335">
        <v>2012</v>
      </c>
      <c r="G335">
        <v>3</v>
      </c>
    </row>
    <row r="336" spans="1:7" x14ac:dyDescent="0.25">
      <c r="A336" t="s">
        <v>358</v>
      </c>
      <c r="B336">
        <v>40</v>
      </c>
      <c r="C336" t="s">
        <v>359</v>
      </c>
      <c r="D336">
        <v>212112</v>
      </c>
      <c r="E336" t="s">
        <v>85</v>
      </c>
      <c r="F336">
        <v>2012</v>
      </c>
      <c r="G336">
        <v>3</v>
      </c>
    </row>
    <row r="337" spans="1:7" x14ac:dyDescent="0.25">
      <c r="A337" t="s">
        <v>358</v>
      </c>
      <c r="B337">
        <v>40</v>
      </c>
      <c r="C337" t="s">
        <v>359</v>
      </c>
      <c r="D337">
        <v>212311</v>
      </c>
      <c r="E337" t="s">
        <v>112</v>
      </c>
      <c r="F337">
        <v>2012</v>
      </c>
      <c r="G337">
        <v>11</v>
      </c>
    </row>
    <row r="338" spans="1:7" x14ac:dyDescent="0.25">
      <c r="A338" t="s">
        <v>358</v>
      </c>
      <c r="B338">
        <v>40</v>
      </c>
      <c r="C338" t="s">
        <v>359</v>
      </c>
      <c r="D338">
        <v>212312</v>
      </c>
      <c r="E338" t="s">
        <v>118</v>
      </c>
      <c r="F338">
        <v>2012</v>
      </c>
      <c r="G338">
        <v>35</v>
      </c>
    </row>
    <row r="339" spans="1:7" x14ac:dyDescent="0.25">
      <c r="A339" t="s">
        <v>358</v>
      </c>
      <c r="B339">
        <v>40</v>
      </c>
      <c r="C339" t="s">
        <v>359</v>
      </c>
      <c r="D339">
        <v>212313</v>
      </c>
      <c r="E339" t="s">
        <v>120</v>
      </c>
      <c r="F339">
        <v>2012</v>
      </c>
      <c r="G339">
        <v>3</v>
      </c>
    </row>
    <row r="340" spans="1:7" x14ac:dyDescent="0.25">
      <c r="A340" t="s">
        <v>358</v>
      </c>
      <c r="B340">
        <v>40</v>
      </c>
      <c r="C340" t="s">
        <v>359</v>
      </c>
      <c r="D340">
        <v>212319</v>
      </c>
      <c r="E340" t="s">
        <v>121</v>
      </c>
      <c r="F340">
        <v>2012</v>
      </c>
      <c r="G340">
        <v>12</v>
      </c>
    </row>
    <row r="341" spans="1:7" x14ac:dyDescent="0.25">
      <c r="A341" t="s">
        <v>358</v>
      </c>
      <c r="B341">
        <v>40</v>
      </c>
      <c r="C341" t="s">
        <v>359</v>
      </c>
      <c r="D341">
        <v>212321</v>
      </c>
      <c r="E341" t="s">
        <v>124</v>
      </c>
      <c r="F341">
        <v>2012</v>
      </c>
      <c r="G341">
        <v>31</v>
      </c>
    </row>
    <row r="342" spans="1:7" x14ac:dyDescent="0.25">
      <c r="A342" t="s">
        <v>358</v>
      </c>
      <c r="B342">
        <v>40</v>
      </c>
      <c r="C342" t="s">
        <v>359</v>
      </c>
      <c r="D342">
        <v>212322</v>
      </c>
      <c r="E342" t="s">
        <v>125</v>
      </c>
      <c r="F342">
        <v>2012</v>
      </c>
      <c r="G342">
        <v>4</v>
      </c>
    </row>
    <row r="343" spans="1:7" x14ac:dyDescent="0.25">
      <c r="A343" t="s">
        <v>358</v>
      </c>
      <c r="B343">
        <v>40</v>
      </c>
      <c r="C343" t="s">
        <v>359</v>
      </c>
      <c r="D343">
        <v>212399</v>
      </c>
      <c r="E343" t="s">
        <v>138</v>
      </c>
      <c r="F343">
        <v>2012</v>
      </c>
      <c r="G343">
        <v>9</v>
      </c>
    </row>
    <row r="344" spans="1:7" x14ac:dyDescent="0.25">
      <c r="A344" t="s">
        <v>358</v>
      </c>
      <c r="B344">
        <v>40</v>
      </c>
      <c r="C344" t="s">
        <v>359</v>
      </c>
      <c r="D344">
        <v>213111</v>
      </c>
      <c r="E344" t="s">
        <v>140</v>
      </c>
      <c r="F344">
        <v>2012</v>
      </c>
      <c r="G344">
        <v>233</v>
      </c>
    </row>
    <row r="345" spans="1:7" x14ac:dyDescent="0.25">
      <c r="A345" t="s">
        <v>358</v>
      </c>
      <c r="B345">
        <v>40</v>
      </c>
      <c r="C345" t="s">
        <v>359</v>
      </c>
      <c r="D345">
        <v>213112</v>
      </c>
      <c r="E345" t="s">
        <v>142</v>
      </c>
      <c r="F345">
        <v>2012</v>
      </c>
      <c r="G345">
        <v>1191</v>
      </c>
    </row>
    <row r="346" spans="1:7" x14ac:dyDescent="0.25">
      <c r="A346" t="s">
        <v>358</v>
      </c>
      <c r="B346">
        <v>40</v>
      </c>
      <c r="C346" t="s">
        <v>359</v>
      </c>
      <c r="D346">
        <v>213113</v>
      </c>
      <c r="E346" t="s">
        <v>143</v>
      </c>
      <c r="F346">
        <v>2012</v>
      </c>
      <c r="G346">
        <v>3</v>
      </c>
    </row>
    <row r="347" spans="1:7" x14ac:dyDescent="0.25">
      <c r="A347" t="s">
        <v>358</v>
      </c>
      <c r="B347">
        <v>40</v>
      </c>
      <c r="C347" t="s">
        <v>359</v>
      </c>
      <c r="D347">
        <v>213115</v>
      </c>
      <c r="E347" t="s">
        <v>145</v>
      </c>
      <c r="F347">
        <v>2012</v>
      </c>
      <c r="G347">
        <v>4</v>
      </c>
    </row>
    <row r="348" spans="1:7" x14ac:dyDescent="0.25">
      <c r="A348" t="s">
        <v>360</v>
      </c>
      <c r="B348">
        <v>41</v>
      </c>
      <c r="C348" t="s">
        <v>361</v>
      </c>
      <c r="D348">
        <v>211111</v>
      </c>
      <c r="E348" t="s">
        <v>26</v>
      </c>
      <c r="F348">
        <v>2012</v>
      </c>
      <c r="G348">
        <v>3</v>
      </c>
    </row>
    <row r="349" spans="1:7" x14ac:dyDescent="0.25">
      <c r="A349" t="s">
        <v>360</v>
      </c>
      <c r="B349">
        <v>41</v>
      </c>
      <c r="C349" t="s">
        <v>361</v>
      </c>
      <c r="D349">
        <v>212221</v>
      </c>
      <c r="E349" t="s">
        <v>98</v>
      </c>
      <c r="F349">
        <v>2012</v>
      </c>
      <c r="G349">
        <v>3</v>
      </c>
    </row>
    <row r="350" spans="1:7" x14ac:dyDescent="0.25">
      <c r="A350" t="s">
        <v>360</v>
      </c>
      <c r="B350">
        <v>41</v>
      </c>
      <c r="C350" t="s">
        <v>361</v>
      </c>
      <c r="D350">
        <v>212312</v>
      </c>
      <c r="E350" t="s">
        <v>118</v>
      </c>
      <c r="F350">
        <v>2012</v>
      </c>
      <c r="G350">
        <v>17</v>
      </c>
    </row>
    <row r="351" spans="1:7" x14ac:dyDescent="0.25">
      <c r="A351" t="s">
        <v>360</v>
      </c>
      <c r="B351">
        <v>41</v>
      </c>
      <c r="C351" t="s">
        <v>361</v>
      </c>
      <c r="D351">
        <v>212313</v>
      </c>
      <c r="E351" t="s">
        <v>120</v>
      </c>
      <c r="F351">
        <v>2012</v>
      </c>
      <c r="G351">
        <v>7</v>
      </c>
    </row>
    <row r="352" spans="1:7" x14ac:dyDescent="0.25">
      <c r="A352" t="s">
        <v>360</v>
      </c>
      <c r="B352">
        <v>41</v>
      </c>
      <c r="C352" t="s">
        <v>361</v>
      </c>
      <c r="D352">
        <v>212319</v>
      </c>
      <c r="E352" t="s">
        <v>121</v>
      </c>
      <c r="F352">
        <v>2012</v>
      </c>
      <c r="G352">
        <v>33</v>
      </c>
    </row>
    <row r="353" spans="1:7" x14ac:dyDescent="0.25">
      <c r="A353" t="s">
        <v>360</v>
      </c>
      <c r="B353">
        <v>41</v>
      </c>
      <c r="C353" t="s">
        <v>361</v>
      </c>
      <c r="D353">
        <v>212321</v>
      </c>
      <c r="E353" t="s">
        <v>124</v>
      </c>
      <c r="F353">
        <v>2012</v>
      </c>
      <c r="G353">
        <v>45</v>
      </c>
    </row>
    <row r="354" spans="1:7" x14ac:dyDescent="0.25">
      <c r="A354" t="s">
        <v>360</v>
      </c>
      <c r="B354">
        <v>41</v>
      </c>
      <c r="C354" t="s">
        <v>361</v>
      </c>
      <c r="D354">
        <v>212322</v>
      </c>
      <c r="E354" t="s">
        <v>125</v>
      </c>
      <c r="F354">
        <v>2012</v>
      </c>
      <c r="G354">
        <v>3</v>
      </c>
    </row>
    <row r="355" spans="1:7" x14ac:dyDescent="0.25">
      <c r="A355" t="s">
        <v>360</v>
      </c>
      <c r="B355">
        <v>41</v>
      </c>
      <c r="C355" t="s">
        <v>361</v>
      </c>
      <c r="D355">
        <v>212399</v>
      </c>
      <c r="E355" t="s">
        <v>138</v>
      </c>
      <c r="F355">
        <v>2012</v>
      </c>
      <c r="G355">
        <v>3</v>
      </c>
    </row>
    <row r="356" spans="1:7" x14ac:dyDescent="0.25">
      <c r="A356" t="s">
        <v>360</v>
      </c>
      <c r="B356">
        <v>41</v>
      </c>
      <c r="C356" t="s">
        <v>361</v>
      </c>
      <c r="D356">
        <v>213111</v>
      </c>
      <c r="E356" t="s">
        <v>140</v>
      </c>
      <c r="F356">
        <v>2012</v>
      </c>
      <c r="G356">
        <v>3</v>
      </c>
    </row>
    <row r="357" spans="1:7" x14ac:dyDescent="0.25">
      <c r="A357" t="s">
        <v>360</v>
      </c>
      <c r="B357">
        <v>41</v>
      </c>
      <c r="C357" t="s">
        <v>361</v>
      </c>
      <c r="D357">
        <v>213114</v>
      </c>
      <c r="E357" t="s">
        <v>144</v>
      </c>
      <c r="F357">
        <v>2012</v>
      </c>
      <c r="G357">
        <v>6</v>
      </c>
    </row>
    <row r="358" spans="1:7" x14ac:dyDescent="0.25">
      <c r="A358" t="s">
        <v>360</v>
      </c>
      <c r="B358">
        <v>41</v>
      </c>
      <c r="C358" t="s">
        <v>361</v>
      </c>
      <c r="D358">
        <v>213115</v>
      </c>
      <c r="E358" t="s">
        <v>145</v>
      </c>
      <c r="F358">
        <v>2012</v>
      </c>
      <c r="G358">
        <v>4</v>
      </c>
    </row>
    <row r="359" spans="1:7" x14ac:dyDescent="0.25">
      <c r="A359" t="s">
        <v>362</v>
      </c>
      <c r="B359">
        <v>42</v>
      </c>
      <c r="C359" t="s">
        <v>363</v>
      </c>
      <c r="D359">
        <v>211111</v>
      </c>
      <c r="E359" t="s">
        <v>26</v>
      </c>
      <c r="F359">
        <v>2012</v>
      </c>
      <c r="G359">
        <v>165</v>
      </c>
    </row>
    <row r="360" spans="1:7" x14ac:dyDescent="0.25">
      <c r="A360" t="s">
        <v>362</v>
      </c>
      <c r="B360">
        <v>42</v>
      </c>
      <c r="C360" t="s">
        <v>363</v>
      </c>
      <c r="D360">
        <v>211112</v>
      </c>
      <c r="E360" t="s">
        <v>59</v>
      </c>
      <c r="F360">
        <v>2012</v>
      </c>
      <c r="G360">
        <v>10</v>
      </c>
    </row>
    <row r="361" spans="1:7" x14ac:dyDescent="0.25">
      <c r="A361" t="s">
        <v>362</v>
      </c>
      <c r="B361">
        <v>42</v>
      </c>
      <c r="C361" t="s">
        <v>363</v>
      </c>
      <c r="D361">
        <v>212111</v>
      </c>
      <c r="E361" t="s">
        <v>66</v>
      </c>
      <c r="F361">
        <v>2012</v>
      </c>
      <c r="G361">
        <v>97</v>
      </c>
    </row>
    <row r="362" spans="1:7" x14ac:dyDescent="0.25">
      <c r="A362" t="s">
        <v>362</v>
      </c>
      <c r="B362">
        <v>42</v>
      </c>
      <c r="C362" t="s">
        <v>363</v>
      </c>
      <c r="D362">
        <v>212112</v>
      </c>
      <c r="E362" t="s">
        <v>85</v>
      </c>
      <c r="F362">
        <v>2012</v>
      </c>
      <c r="G362">
        <v>41</v>
      </c>
    </row>
    <row r="363" spans="1:7" x14ac:dyDescent="0.25">
      <c r="A363" t="s">
        <v>362</v>
      </c>
      <c r="B363">
        <v>42</v>
      </c>
      <c r="C363" t="s">
        <v>363</v>
      </c>
      <c r="D363">
        <v>212113</v>
      </c>
      <c r="E363" t="s">
        <v>87</v>
      </c>
      <c r="F363">
        <v>2012</v>
      </c>
      <c r="G363">
        <v>52</v>
      </c>
    </row>
    <row r="364" spans="1:7" x14ac:dyDescent="0.25">
      <c r="A364" t="s">
        <v>362</v>
      </c>
      <c r="B364">
        <v>42</v>
      </c>
      <c r="C364" t="s">
        <v>363</v>
      </c>
      <c r="D364">
        <v>212311</v>
      </c>
      <c r="E364" t="s">
        <v>112</v>
      </c>
      <c r="F364">
        <v>2012</v>
      </c>
      <c r="G364">
        <v>41</v>
      </c>
    </row>
    <row r="365" spans="1:7" x14ac:dyDescent="0.25">
      <c r="A365" t="s">
        <v>362</v>
      </c>
      <c r="B365">
        <v>42</v>
      </c>
      <c r="C365" t="s">
        <v>363</v>
      </c>
      <c r="D365">
        <v>212312</v>
      </c>
      <c r="E365" t="s">
        <v>118</v>
      </c>
      <c r="F365">
        <v>2012</v>
      </c>
      <c r="G365">
        <v>112</v>
      </c>
    </row>
    <row r="366" spans="1:7" x14ac:dyDescent="0.25">
      <c r="A366" t="s">
        <v>362</v>
      </c>
      <c r="B366">
        <v>42</v>
      </c>
      <c r="C366" t="s">
        <v>363</v>
      </c>
      <c r="D366">
        <v>212313</v>
      </c>
      <c r="E366" t="s">
        <v>120</v>
      </c>
      <c r="F366">
        <v>2012</v>
      </c>
      <c r="G366">
        <v>6</v>
      </c>
    </row>
    <row r="367" spans="1:7" x14ac:dyDescent="0.25">
      <c r="A367" t="s">
        <v>362</v>
      </c>
      <c r="B367">
        <v>42</v>
      </c>
      <c r="C367" t="s">
        <v>363</v>
      </c>
      <c r="D367">
        <v>212319</v>
      </c>
      <c r="E367" t="s">
        <v>121</v>
      </c>
      <c r="F367">
        <v>2012</v>
      </c>
      <c r="G367">
        <v>47</v>
      </c>
    </row>
    <row r="368" spans="1:7" x14ac:dyDescent="0.25">
      <c r="A368" t="s">
        <v>362</v>
      </c>
      <c r="B368">
        <v>42</v>
      </c>
      <c r="C368" t="s">
        <v>363</v>
      </c>
      <c r="D368">
        <v>212321</v>
      </c>
      <c r="E368" t="s">
        <v>124</v>
      </c>
      <c r="F368">
        <v>2012</v>
      </c>
      <c r="G368">
        <v>56</v>
      </c>
    </row>
    <row r="369" spans="1:7" x14ac:dyDescent="0.25">
      <c r="A369" t="s">
        <v>362</v>
      </c>
      <c r="B369">
        <v>42</v>
      </c>
      <c r="C369" t="s">
        <v>363</v>
      </c>
      <c r="D369">
        <v>212322</v>
      </c>
      <c r="E369" t="s">
        <v>125</v>
      </c>
      <c r="F369">
        <v>2012</v>
      </c>
      <c r="G369">
        <v>3</v>
      </c>
    </row>
    <row r="370" spans="1:7" x14ac:dyDescent="0.25">
      <c r="A370" t="s">
        <v>362</v>
      </c>
      <c r="B370">
        <v>42</v>
      </c>
      <c r="C370" t="s">
        <v>363</v>
      </c>
      <c r="D370">
        <v>212399</v>
      </c>
      <c r="E370" t="s">
        <v>138</v>
      </c>
      <c r="F370">
        <v>2012</v>
      </c>
      <c r="G370">
        <v>4</v>
      </c>
    </row>
    <row r="371" spans="1:7" x14ac:dyDescent="0.25">
      <c r="A371" t="s">
        <v>362</v>
      </c>
      <c r="B371">
        <v>42</v>
      </c>
      <c r="C371" t="s">
        <v>363</v>
      </c>
      <c r="D371">
        <v>213111</v>
      </c>
      <c r="E371" t="s">
        <v>140</v>
      </c>
      <c r="F371">
        <v>2012</v>
      </c>
      <c r="G371">
        <v>83</v>
      </c>
    </row>
    <row r="372" spans="1:7" x14ac:dyDescent="0.25">
      <c r="A372" t="s">
        <v>362</v>
      </c>
      <c r="B372">
        <v>42</v>
      </c>
      <c r="C372" t="s">
        <v>363</v>
      </c>
      <c r="D372">
        <v>213112</v>
      </c>
      <c r="E372" t="s">
        <v>142</v>
      </c>
      <c r="F372">
        <v>2012</v>
      </c>
      <c r="G372">
        <v>247</v>
      </c>
    </row>
    <row r="373" spans="1:7" x14ac:dyDescent="0.25">
      <c r="A373" t="s">
        <v>362</v>
      </c>
      <c r="B373">
        <v>42</v>
      </c>
      <c r="C373" t="s">
        <v>363</v>
      </c>
      <c r="D373">
        <v>213113</v>
      </c>
      <c r="E373" t="s">
        <v>143</v>
      </c>
      <c r="F373">
        <v>2012</v>
      </c>
      <c r="G373">
        <v>50</v>
      </c>
    </row>
    <row r="374" spans="1:7" x14ac:dyDescent="0.25">
      <c r="A374" t="s">
        <v>362</v>
      </c>
      <c r="B374">
        <v>42</v>
      </c>
      <c r="C374" t="s">
        <v>363</v>
      </c>
      <c r="D374">
        <v>213114</v>
      </c>
      <c r="E374" t="s">
        <v>144</v>
      </c>
      <c r="F374">
        <v>2012</v>
      </c>
      <c r="G374">
        <v>5</v>
      </c>
    </row>
    <row r="375" spans="1:7" x14ac:dyDescent="0.25">
      <c r="A375" t="s">
        <v>362</v>
      </c>
      <c r="B375">
        <v>42</v>
      </c>
      <c r="C375" t="s">
        <v>363</v>
      </c>
      <c r="D375">
        <v>213115</v>
      </c>
      <c r="E375" t="s">
        <v>145</v>
      </c>
      <c r="F375">
        <v>2012</v>
      </c>
      <c r="G375">
        <v>14</v>
      </c>
    </row>
    <row r="376" spans="1:7" x14ac:dyDescent="0.25">
      <c r="A376" t="s">
        <v>364</v>
      </c>
      <c r="B376">
        <v>44</v>
      </c>
      <c r="C376" t="s">
        <v>365</v>
      </c>
      <c r="D376">
        <v>212319</v>
      </c>
      <c r="E376" t="s">
        <v>121</v>
      </c>
      <c r="F376">
        <v>2012</v>
      </c>
      <c r="G376">
        <v>3</v>
      </c>
    </row>
    <row r="377" spans="1:7" x14ac:dyDescent="0.25">
      <c r="A377" t="s">
        <v>364</v>
      </c>
      <c r="B377">
        <v>44</v>
      </c>
      <c r="C377" t="s">
        <v>365</v>
      </c>
      <c r="D377">
        <v>212321</v>
      </c>
      <c r="E377" t="s">
        <v>124</v>
      </c>
      <c r="F377">
        <v>2012</v>
      </c>
      <c r="G377">
        <v>9</v>
      </c>
    </row>
    <row r="378" spans="1:7" x14ac:dyDescent="0.25">
      <c r="A378" t="s">
        <v>366</v>
      </c>
      <c r="B378">
        <v>45</v>
      </c>
      <c r="C378" t="s">
        <v>367</v>
      </c>
      <c r="D378">
        <v>212312</v>
      </c>
      <c r="E378" t="s">
        <v>118</v>
      </c>
      <c r="F378">
        <v>2012</v>
      </c>
      <c r="G378">
        <v>8</v>
      </c>
    </row>
    <row r="379" spans="1:7" x14ac:dyDescent="0.25">
      <c r="A379" t="s">
        <v>366</v>
      </c>
      <c r="B379">
        <v>45</v>
      </c>
      <c r="C379" t="s">
        <v>367</v>
      </c>
      <c r="D379">
        <v>212313</v>
      </c>
      <c r="E379" t="s">
        <v>120</v>
      </c>
      <c r="F379">
        <v>2012</v>
      </c>
      <c r="G379">
        <v>23</v>
      </c>
    </row>
    <row r="380" spans="1:7" x14ac:dyDescent="0.25">
      <c r="A380" t="s">
        <v>366</v>
      </c>
      <c r="B380">
        <v>45</v>
      </c>
      <c r="C380" t="s">
        <v>367</v>
      </c>
      <c r="D380">
        <v>212321</v>
      </c>
      <c r="E380" t="s">
        <v>124</v>
      </c>
      <c r="F380">
        <v>2012</v>
      </c>
      <c r="G380">
        <v>16</v>
      </c>
    </row>
    <row r="381" spans="1:7" x14ac:dyDescent="0.25">
      <c r="A381" t="s">
        <v>366</v>
      </c>
      <c r="B381">
        <v>45</v>
      </c>
      <c r="C381" t="s">
        <v>367</v>
      </c>
      <c r="D381">
        <v>212322</v>
      </c>
      <c r="E381" t="s">
        <v>125</v>
      </c>
      <c r="F381">
        <v>2012</v>
      </c>
      <c r="G381">
        <v>3</v>
      </c>
    </row>
    <row r="382" spans="1:7" x14ac:dyDescent="0.25">
      <c r="A382" t="s">
        <v>366</v>
      </c>
      <c r="B382">
        <v>45</v>
      </c>
      <c r="C382" t="s">
        <v>367</v>
      </c>
      <c r="D382">
        <v>212324</v>
      </c>
      <c r="E382" t="s">
        <v>126</v>
      </c>
      <c r="F382">
        <v>2012</v>
      </c>
      <c r="G382">
        <v>3</v>
      </c>
    </row>
    <row r="383" spans="1:7" x14ac:dyDescent="0.25">
      <c r="A383" t="s">
        <v>366</v>
      </c>
      <c r="B383">
        <v>45</v>
      </c>
      <c r="C383" t="s">
        <v>367</v>
      </c>
      <c r="D383">
        <v>212399</v>
      </c>
      <c r="E383" t="s">
        <v>138</v>
      </c>
      <c r="F383">
        <v>2012</v>
      </c>
      <c r="G383">
        <v>3</v>
      </c>
    </row>
    <row r="384" spans="1:7" x14ac:dyDescent="0.25">
      <c r="A384" t="s">
        <v>366</v>
      </c>
      <c r="B384">
        <v>45</v>
      </c>
      <c r="C384" t="s">
        <v>367</v>
      </c>
      <c r="D384">
        <v>213111</v>
      </c>
      <c r="E384" t="s">
        <v>140</v>
      </c>
      <c r="F384">
        <v>2012</v>
      </c>
      <c r="G384">
        <v>5</v>
      </c>
    </row>
    <row r="385" spans="1:7" x14ac:dyDescent="0.25">
      <c r="A385" t="s">
        <v>366</v>
      </c>
      <c r="B385">
        <v>45</v>
      </c>
      <c r="C385" t="s">
        <v>367</v>
      </c>
      <c r="D385">
        <v>213112</v>
      </c>
      <c r="E385" t="s">
        <v>142</v>
      </c>
      <c r="F385">
        <v>2012</v>
      </c>
      <c r="G385">
        <v>7</v>
      </c>
    </row>
    <row r="386" spans="1:7" x14ac:dyDescent="0.25">
      <c r="A386" t="s">
        <v>366</v>
      </c>
      <c r="B386">
        <v>45</v>
      </c>
      <c r="C386" t="s">
        <v>367</v>
      </c>
      <c r="D386">
        <v>213115</v>
      </c>
      <c r="E386" t="s">
        <v>145</v>
      </c>
      <c r="F386">
        <v>2012</v>
      </c>
      <c r="G386">
        <v>3</v>
      </c>
    </row>
    <row r="387" spans="1:7" x14ac:dyDescent="0.25">
      <c r="A387" t="s">
        <v>368</v>
      </c>
      <c r="B387">
        <v>46</v>
      </c>
      <c r="C387" t="s">
        <v>369</v>
      </c>
      <c r="D387">
        <v>211111</v>
      </c>
      <c r="E387" t="s">
        <v>26</v>
      </c>
      <c r="F387">
        <v>2012</v>
      </c>
      <c r="G387">
        <v>6</v>
      </c>
    </row>
    <row r="388" spans="1:7" x14ac:dyDescent="0.25">
      <c r="A388" t="s">
        <v>368</v>
      </c>
      <c r="B388">
        <v>46</v>
      </c>
      <c r="C388" t="s">
        <v>369</v>
      </c>
      <c r="D388">
        <v>212311</v>
      </c>
      <c r="E388" t="s">
        <v>112</v>
      </c>
      <c r="F388">
        <v>2012</v>
      </c>
      <c r="G388">
        <v>3</v>
      </c>
    </row>
    <row r="389" spans="1:7" x14ac:dyDescent="0.25">
      <c r="A389" t="s">
        <v>368</v>
      </c>
      <c r="B389">
        <v>46</v>
      </c>
      <c r="C389" t="s">
        <v>369</v>
      </c>
      <c r="D389">
        <v>212312</v>
      </c>
      <c r="E389" t="s">
        <v>118</v>
      </c>
      <c r="F389">
        <v>2012</v>
      </c>
      <c r="G389">
        <v>5</v>
      </c>
    </row>
    <row r="390" spans="1:7" x14ac:dyDescent="0.25">
      <c r="A390" t="s">
        <v>368</v>
      </c>
      <c r="B390">
        <v>46</v>
      </c>
      <c r="C390" t="s">
        <v>369</v>
      </c>
      <c r="D390">
        <v>212319</v>
      </c>
      <c r="E390" t="s">
        <v>121</v>
      </c>
      <c r="F390">
        <v>2012</v>
      </c>
      <c r="G390">
        <v>4</v>
      </c>
    </row>
    <row r="391" spans="1:7" x14ac:dyDescent="0.25">
      <c r="A391" t="s">
        <v>368</v>
      </c>
      <c r="B391">
        <v>46</v>
      </c>
      <c r="C391" t="s">
        <v>369</v>
      </c>
      <c r="D391">
        <v>212321</v>
      </c>
      <c r="E391" t="s">
        <v>124</v>
      </c>
      <c r="F391">
        <v>2012</v>
      </c>
      <c r="G391">
        <v>22</v>
      </c>
    </row>
    <row r="392" spans="1:7" x14ac:dyDescent="0.25">
      <c r="A392" t="s">
        <v>368</v>
      </c>
      <c r="B392">
        <v>46</v>
      </c>
      <c r="C392" t="s">
        <v>369</v>
      </c>
      <c r="D392">
        <v>212325</v>
      </c>
      <c r="E392" t="s">
        <v>130</v>
      </c>
      <c r="F392">
        <v>2012</v>
      </c>
      <c r="G392">
        <v>3</v>
      </c>
    </row>
    <row r="393" spans="1:7" x14ac:dyDescent="0.25">
      <c r="A393" t="s">
        <v>368</v>
      </c>
      <c r="B393">
        <v>46</v>
      </c>
      <c r="C393" t="s">
        <v>369</v>
      </c>
      <c r="D393">
        <v>213112</v>
      </c>
      <c r="E393" t="s">
        <v>142</v>
      </c>
      <c r="F393">
        <v>2012</v>
      </c>
      <c r="G393">
        <v>12</v>
      </c>
    </row>
    <row r="394" spans="1:7" x14ac:dyDescent="0.25">
      <c r="A394" t="s">
        <v>370</v>
      </c>
      <c r="B394">
        <v>47</v>
      </c>
      <c r="C394" t="s">
        <v>371</v>
      </c>
      <c r="D394">
        <v>211111</v>
      </c>
      <c r="E394" t="s">
        <v>26</v>
      </c>
      <c r="F394">
        <v>2012</v>
      </c>
      <c r="G394">
        <v>6</v>
      </c>
    </row>
    <row r="395" spans="1:7" x14ac:dyDescent="0.25">
      <c r="A395" t="s">
        <v>370</v>
      </c>
      <c r="B395">
        <v>47</v>
      </c>
      <c r="C395" t="s">
        <v>371</v>
      </c>
      <c r="D395">
        <v>212111</v>
      </c>
      <c r="E395" t="s">
        <v>66</v>
      </c>
      <c r="F395">
        <v>2012</v>
      </c>
      <c r="G395">
        <v>6</v>
      </c>
    </row>
    <row r="396" spans="1:7" x14ac:dyDescent="0.25">
      <c r="A396" t="s">
        <v>370</v>
      </c>
      <c r="B396">
        <v>47</v>
      </c>
      <c r="C396" t="s">
        <v>371</v>
      </c>
      <c r="D396">
        <v>212112</v>
      </c>
      <c r="E396" t="s">
        <v>85</v>
      </c>
      <c r="F396">
        <v>2012</v>
      </c>
      <c r="G396">
        <v>3</v>
      </c>
    </row>
    <row r="397" spans="1:7" x14ac:dyDescent="0.25">
      <c r="A397" t="s">
        <v>370</v>
      </c>
      <c r="B397">
        <v>47</v>
      </c>
      <c r="C397" t="s">
        <v>371</v>
      </c>
      <c r="D397">
        <v>212311</v>
      </c>
      <c r="E397" t="s">
        <v>112</v>
      </c>
      <c r="F397">
        <v>2012</v>
      </c>
      <c r="G397">
        <v>4</v>
      </c>
    </row>
    <row r="398" spans="1:7" x14ac:dyDescent="0.25">
      <c r="A398" t="s">
        <v>370</v>
      </c>
      <c r="B398">
        <v>47</v>
      </c>
      <c r="C398" t="s">
        <v>371</v>
      </c>
      <c r="D398">
        <v>212312</v>
      </c>
      <c r="E398" t="s">
        <v>118</v>
      </c>
      <c r="F398">
        <v>2012</v>
      </c>
      <c r="G398">
        <v>97</v>
      </c>
    </row>
    <row r="399" spans="1:7" x14ac:dyDescent="0.25">
      <c r="A399" t="s">
        <v>370</v>
      </c>
      <c r="B399">
        <v>47</v>
      </c>
      <c r="C399" t="s">
        <v>371</v>
      </c>
      <c r="D399">
        <v>212319</v>
      </c>
      <c r="E399" t="s">
        <v>121</v>
      </c>
      <c r="F399">
        <v>2012</v>
      </c>
      <c r="G399">
        <v>7</v>
      </c>
    </row>
    <row r="400" spans="1:7" x14ac:dyDescent="0.25">
      <c r="A400" t="s">
        <v>370</v>
      </c>
      <c r="B400">
        <v>47</v>
      </c>
      <c r="C400" t="s">
        <v>371</v>
      </c>
      <c r="D400">
        <v>212321</v>
      </c>
      <c r="E400" t="s">
        <v>124</v>
      </c>
      <c r="F400">
        <v>2012</v>
      </c>
      <c r="G400">
        <v>23</v>
      </c>
    </row>
    <row r="401" spans="1:7" x14ac:dyDescent="0.25">
      <c r="A401" t="s">
        <v>370</v>
      </c>
      <c r="B401">
        <v>47</v>
      </c>
      <c r="C401" t="s">
        <v>371</v>
      </c>
      <c r="D401">
        <v>212322</v>
      </c>
      <c r="E401" t="s">
        <v>125</v>
      </c>
      <c r="F401">
        <v>2012</v>
      </c>
      <c r="G401">
        <v>4</v>
      </c>
    </row>
    <row r="402" spans="1:7" x14ac:dyDescent="0.25">
      <c r="A402" t="s">
        <v>370</v>
      </c>
      <c r="B402">
        <v>47</v>
      </c>
      <c r="C402" t="s">
        <v>371</v>
      </c>
      <c r="D402">
        <v>212324</v>
      </c>
      <c r="E402" t="s">
        <v>126</v>
      </c>
      <c r="F402">
        <v>2012</v>
      </c>
      <c r="G402">
        <v>3</v>
      </c>
    </row>
    <row r="403" spans="1:7" x14ac:dyDescent="0.25">
      <c r="A403" t="s">
        <v>370</v>
      </c>
      <c r="B403">
        <v>47</v>
      </c>
      <c r="C403" t="s">
        <v>371</v>
      </c>
      <c r="D403">
        <v>213111</v>
      </c>
      <c r="E403" t="s">
        <v>140</v>
      </c>
      <c r="F403">
        <v>2012</v>
      </c>
      <c r="G403">
        <v>8</v>
      </c>
    </row>
    <row r="404" spans="1:7" x14ac:dyDescent="0.25">
      <c r="A404" t="s">
        <v>370</v>
      </c>
      <c r="B404">
        <v>47</v>
      </c>
      <c r="C404" t="s">
        <v>371</v>
      </c>
      <c r="D404">
        <v>213112</v>
      </c>
      <c r="E404" t="s">
        <v>142</v>
      </c>
      <c r="F404">
        <v>2012</v>
      </c>
      <c r="G404">
        <v>17</v>
      </c>
    </row>
    <row r="405" spans="1:7" x14ac:dyDescent="0.25">
      <c r="A405" t="s">
        <v>370</v>
      </c>
      <c r="B405">
        <v>47</v>
      </c>
      <c r="C405" t="s">
        <v>371</v>
      </c>
      <c r="D405">
        <v>213113</v>
      </c>
      <c r="E405" t="s">
        <v>143</v>
      </c>
      <c r="F405">
        <v>2012</v>
      </c>
      <c r="G405">
        <v>7</v>
      </c>
    </row>
    <row r="406" spans="1:7" x14ac:dyDescent="0.25">
      <c r="A406" t="s">
        <v>370</v>
      </c>
      <c r="B406">
        <v>47</v>
      </c>
      <c r="C406" t="s">
        <v>371</v>
      </c>
      <c r="D406">
        <v>213115</v>
      </c>
      <c r="E406" t="s">
        <v>145</v>
      </c>
      <c r="F406">
        <v>2012</v>
      </c>
      <c r="G406">
        <v>4</v>
      </c>
    </row>
    <row r="407" spans="1:7" x14ac:dyDescent="0.25">
      <c r="A407" t="s">
        <v>372</v>
      </c>
      <c r="B407">
        <v>48</v>
      </c>
      <c r="C407" t="s">
        <v>373</v>
      </c>
      <c r="D407">
        <v>211111</v>
      </c>
      <c r="E407" t="s">
        <v>26</v>
      </c>
      <c r="F407">
        <v>2012</v>
      </c>
      <c r="G407">
        <v>2534</v>
      </c>
    </row>
    <row r="408" spans="1:7" x14ac:dyDescent="0.25">
      <c r="A408" t="s">
        <v>372</v>
      </c>
      <c r="B408">
        <v>48</v>
      </c>
      <c r="C408" t="s">
        <v>373</v>
      </c>
      <c r="D408">
        <v>211112</v>
      </c>
      <c r="E408" t="s">
        <v>59</v>
      </c>
      <c r="F408">
        <v>2012</v>
      </c>
      <c r="G408">
        <v>112</v>
      </c>
    </row>
    <row r="409" spans="1:7" x14ac:dyDescent="0.25">
      <c r="A409" t="s">
        <v>372</v>
      </c>
      <c r="B409">
        <v>48</v>
      </c>
      <c r="C409" t="s">
        <v>373</v>
      </c>
      <c r="D409">
        <v>212111</v>
      </c>
      <c r="E409" t="s">
        <v>66</v>
      </c>
      <c r="F409">
        <v>2012</v>
      </c>
      <c r="G409">
        <v>16</v>
      </c>
    </row>
    <row r="410" spans="1:7" x14ac:dyDescent="0.25">
      <c r="A410" t="s">
        <v>372</v>
      </c>
      <c r="B410">
        <v>48</v>
      </c>
      <c r="C410" t="s">
        <v>373</v>
      </c>
      <c r="D410">
        <v>212291</v>
      </c>
      <c r="E410" t="s">
        <v>106</v>
      </c>
      <c r="F410">
        <v>2012</v>
      </c>
      <c r="G410">
        <v>7</v>
      </c>
    </row>
    <row r="411" spans="1:7" x14ac:dyDescent="0.25">
      <c r="A411" t="s">
        <v>372</v>
      </c>
      <c r="B411">
        <v>48</v>
      </c>
      <c r="C411" t="s">
        <v>373</v>
      </c>
      <c r="D411">
        <v>212311</v>
      </c>
      <c r="E411" t="s">
        <v>112</v>
      </c>
      <c r="F411">
        <v>2012</v>
      </c>
      <c r="G411">
        <v>33</v>
      </c>
    </row>
    <row r="412" spans="1:7" x14ac:dyDescent="0.25">
      <c r="A412" t="s">
        <v>372</v>
      </c>
      <c r="B412">
        <v>48</v>
      </c>
      <c r="C412" t="s">
        <v>373</v>
      </c>
      <c r="D412">
        <v>212312</v>
      </c>
      <c r="E412" t="s">
        <v>118</v>
      </c>
      <c r="F412">
        <v>2012</v>
      </c>
      <c r="G412">
        <v>74</v>
      </c>
    </row>
    <row r="413" spans="1:7" x14ac:dyDescent="0.25">
      <c r="A413" t="s">
        <v>372</v>
      </c>
      <c r="B413">
        <v>48</v>
      </c>
      <c r="C413" t="s">
        <v>373</v>
      </c>
      <c r="D413">
        <v>212313</v>
      </c>
      <c r="E413" t="s">
        <v>120</v>
      </c>
      <c r="F413">
        <v>2012</v>
      </c>
      <c r="G413">
        <v>4</v>
      </c>
    </row>
    <row r="414" spans="1:7" x14ac:dyDescent="0.25">
      <c r="A414" t="s">
        <v>372</v>
      </c>
      <c r="B414">
        <v>48</v>
      </c>
      <c r="C414" t="s">
        <v>373</v>
      </c>
      <c r="D414">
        <v>212319</v>
      </c>
      <c r="E414" t="s">
        <v>121</v>
      </c>
      <c r="F414">
        <v>2012</v>
      </c>
      <c r="G414">
        <v>24</v>
      </c>
    </row>
    <row r="415" spans="1:7" x14ac:dyDescent="0.25">
      <c r="A415" t="s">
        <v>372</v>
      </c>
      <c r="B415">
        <v>48</v>
      </c>
      <c r="C415" t="s">
        <v>373</v>
      </c>
      <c r="D415">
        <v>212321</v>
      </c>
      <c r="E415" t="s">
        <v>124</v>
      </c>
      <c r="F415">
        <v>2012</v>
      </c>
      <c r="G415">
        <v>145</v>
      </c>
    </row>
    <row r="416" spans="1:7" x14ac:dyDescent="0.25">
      <c r="A416" t="s">
        <v>372</v>
      </c>
      <c r="B416">
        <v>48</v>
      </c>
      <c r="C416" t="s">
        <v>373</v>
      </c>
      <c r="D416">
        <v>212322</v>
      </c>
      <c r="E416" t="s">
        <v>125</v>
      </c>
      <c r="F416">
        <v>2012</v>
      </c>
      <c r="G416">
        <v>20</v>
      </c>
    </row>
    <row r="417" spans="1:7" x14ac:dyDescent="0.25">
      <c r="A417" t="s">
        <v>372</v>
      </c>
      <c r="B417">
        <v>48</v>
      </c>
      <c r="C417" t="s">
        <v>373</v>
      </c>
      <c r="D417">
        <v>212325</v>
      </c>
      <c r="E417" t="s">
        <v>130</v>
      </c>
      <c r="F417">
        <v>2012</v>
      </c>
      <c r="G417">
        <v>8</v>
      </c>
    </row>
    <row r="418" spans="1:7" x14ac:dyDescent="0.25">
      <c r="A418" t="s">
        <v>372</v>
      </c>
      <c r="B418">
        <v>48</v>
      </c>
      <c r="C418" t="s">
        <v>373</v>
      </c>
      <c r="D418">
        <v>212391</v>
      </c>
      <c r="E418" t="s">
        <v>131</v>
      </c>
      <c r="F418">
        <v>2012</v>
      </c>
      <c r="G418">
        <v>4</v>
      </c>
    </row>
    <row r="419" spans="1:7" x14ac:dyDescent="0.25">
      <c r="A419" t="s">
        <v>372</v>
      </c>
      <c r="B419">
        <v>48</v>
      </c>
      <c r="C419" t="s">
        <v>373</v>
      </c>
      <c r="D419">
        <v>212393</v>
      </c>
      <c r="E419" t="s">
        <v>137</v>
      </c>
      <c r="F419">
        <v>2012</v>
      </c>
      <c r="G419">
        <v>3</v>
      </c>
    </row>
    <row r="420" spans="1:7" x14ac:dyDescent="0.25">
      <c r="A420" t="s">
        <v>372</v>
      </c>
      <c r="B420">
        <v>48</v>
      </c>
      <c r="C420" t="s">
        <v>373</v>
      </c>
      <c r="D420">
        <v>212399</v>
      </c>
      <c r="E420" t="s">
        <v>138</v>
      </c>
      <c r="F420">
        <v>2012</v>
      </c>
      <c r="G420">
        <v>10</v>
      </c>
    </row>
    <row r="421" spans="1:7" x14ac:dyDescent="0.25">
      <c r="A421" t="s">
        <v>372</v>
      </c>
      <c r="B421">
        <v>48</v>
      </c>
      <c r="C421" t="s">
        <v>373</v>
      </c>
      <c r="D421">
        <v>213111</v>
      </c>
      <c r="E421" t="s">
        <v>140</v>
      </c>
      <c r="F421">
        <v>2012</v>
      </c>
      <c r="G421">
        <v>684</v>
      </c>
    </row>
    <row r="422" spans="1:7" x14ac:dyDescent="0.25">
      <c r="A422" t="s">
        <v>372</v>
      </c>
      <c r="B422">
        <v>48</v>
      </c>
      <c r="C422" t="s">
        <v>373</v>
      </c>
      <c r="D422">
        <v>213112</v>
      </c>
      <c r="E422" t="s">
        <v>142</v>
      </c>
      <c r="F422">
        <v>2012</v>
      </c>
      <c r="G422">
        <v>3496</v>
      </c>
    </row>
    <row r="423" spans="1:7" x14ac:dyDescent="0.25">
      <c r="A423" t="s">
        <v>372</v>
      </c>
      <c r="B423">
        <v>48</v>
      </c>
      <c r="C423" t="s">
        <v>373</v>
      </c>
      <c r="D423">
        <v>213113</v>
      </c>
      <c r="E423" t="s">
        <v>143</v>
      </c>
      <c r="F423">
        <v>2012</v>
      </c>
      <c r="G423">
        <v>11</v>
      </c>
    </row>
    <row r="424" spans="1:7" x14ac:dyDescent="0.25">
      <c r="A424" t="s">
        <v>372</v>
      </c>
      <c r="B424">
        <v>48</v>
      </c>
      <c r="C424" t="s">
        <v>373</v>
      </c>
      <c r="D424">
        <v>213114</v>
      </c>
      <c r="E424" t="s">
        <v>144</v>
      </c>
      <c r="F424">
        <v>2012</v>
      </c>
      <c r="G424">
        <v>7</v>
      </c>
    </row>
    <row r="425" spans="1:7" x14ac:dyDescent="0.25">
      <c r="A425" t="s">
        <v>372</v>
      </c>
      <c r="B425">
        <v>48</v>
      </c>
      <c r="C425" t="s">
        <v>373</v>
      </c>
      <c r="D425">
        <v>213115</v>
      </c>
      <c r="E425" t="s">
        <v>145</v>
      </c>
      <c r="F425">
        <v>2012</v>
      </c>
      <c r="G425">
        <v>16</v>
      </c>
    </row>
    <row r="426" spans="1:7" x14ac:dyDescent="0.25">
      <c r="A426" t="s">
        <v>374</v>
      </c>
      <c r="B426">
        <v>49</v>
      </c>
      <c r="C426" t="s">
        <v>375</v>
      </c>
      <c r="D426">
        <v>211111</v>
      </c>
      <c r="E426" t="s">
        <v>26</v>
      </c>
      <c r="F426">
        <v>2012</v>
      </c>
      <c r="G426">
        <v>58</v>
      </c>
    </row>
    <row r="427" spans="1:7" x14ac:dyDescent="0.25">
      <c r="A427" t="s">
        <v>374</v>
      </c>
      <c r="B427">
        <v>49</v>
      </c>
      <c r="C427" t="s">
        <v>375</v>
      </c>
      <c r="D427">
        <v>211112</v>
      </c>
      <c r="E427" t="s">
        <v>59</v>
      </c>
      <c r="F427">
        <v>2012</v>
      </c>
      <c r="G427">
        <v>3</v>
      </c>
    </row>
    <row r="428" spans="1:7" x14ac:dyDescent="0.25">
      <c r="A428" t="s">
        <v>374</v>
      </c>
      <c r="B428">
        <v>49</v>
      </c>
      <c r="C428" t="s">
        <v>375</v>
      </c>
      <c r="D428">
        <v>212112</v>
      </c>
      <c r="E428" t="s">
        <v>85</v>
      </c>
      <c r="F428">
        <v>2012</v>
      </c>
      <c r="G428">
        <v>13</v>
      </c>
    </row>
    <row r="429" spans="1:7" x14ac:dyDescent="0.25">
      <c r="A429" t="s">
        <v>374</v>
      </c>
      <c r="B429">
        <v>49</v>
      </c>
      <c r="C429" t="s">
        <v>375</v>
      </c>
      <c r="D429">
        <v>212221</v>
      </c>
      <c r="E429" t="s">
        <v>98</v>
      </c>
      <c r="F429">
        <v>2012</v>
      </c>
      <c r="G429">
        <v>6</v>
      </c>
    </row>
    <row r="430" spans="1:7" x14ac:dyDescent="0.25">
      <c r="A430" t="s">
        <v>374</v>
      </c>
      <c r="B430">
        <v>49</v>
      </c>
      <c r="C430" t="s">
        <v>375</v>
      </c>
      <c r="D430">
        <v>212234</v>
      </c>
      <c r="E430" t="s">
        <v>105</v>
      </c>
      <c r="F430">
        <v>2012</v>
      </c>
      <c r="G430">
        <v>3</v>
      </c>
    </row>
    <row r="431" spans="1:7" x14ac:dyDescent="0.25">
      <c r="A431" t="s">
        <v>374</v>
      </c>
      <c r="B431">
        <v>49</v>
      </c>
      <c r="C431" t="s">
        <v>375</v>
      </c>
      <c r="D431">
        <v>212311</v>
      </c>
      <c r="E431" t="s">
        <v>112</v>
      </c>
      <c r="F431">
        <v>2012</v>
      </c>
      <c r="G431">
        <v>3</v>
      </c>
    </row>
    <row r="432" spans="1:7" x14ac:dyDescent="0.25">
      <c r="A432" t="s">
        <v>374</v>
      </c>
      <c r="B432">
        <v>49</v>
      </c>
      <c r="C432" t="s">
        <v>375</v>
      </c>
      <c r="D432">
        <v>212312</v>
      </c>
      <c r="E432" t="s">
        <v>118</v>
      </c>
      <c r="F432">
        <v>2012</v>
      </c>
      <c r="G432">
        <v>6</v>
      </c>
    </row>
    <row r="433" spans="1:7" x14ac:dyDescent="0.25">
      <c r="A433" t="s">
        <v>374</v>
      </c>
      <c r="B433">
        <v>49</v>
      </c>
      <c r="C433" t="s">
        <v>375</v>
      </c>
      <c r="D433">
        <v>212319</v>
      </c>
      <c r="E433" t="s">
        <v>121</v>
      </c>
      <c r="F433">
        <v>2012</v>
      </c>
      <c r="G433">
        <v>10</v>
      </c>
    </row>
    <row r="434" spans="1:7" x14ac:dyDescent="0.25">
      <c r="A434" t="s">
        <v>374</v>
      </c>
      <c r="B434">
        <v>49</v>
      </c>
      <c r="C434" t="s">
        <v>375</v>
      </c>
      <c r="D434">
        <v>212321</v>
      </c>
      <c r="E434" t="s">
        <v>124</v>
      </c>
      <c r="F434">
        <v>2012</v>
      </c>
      <c r="G434">
        <v>21</v>
      </c>
    </row>
    <row r="435" spans="1:7" x14ac:dyDescent="0.25">
      <c r="A435" t="s">
        <v>374</v>
      </c>
      <c r="B435">
        <v>49</v>
      </c>
      <c r="C435" t="s">
        <v>375</v>
      </c>
      <c r="D435">
        <v>212391</v>
      </c>
      <c r="E435" t="s">
        <v>131</v>
      </c>
      <c r="F435">
        <v>2012</v>
      </c>
      <c r="G435">
        <v>3</v>
      </c>
    </row>
    <row r="436" spans="1:7" x14ac:dyDescent="0.25">
      <c r="A436" t="s">
        <v>374</v>
      </c>
      <c r="B436">
        <v>49</v>
      </c>
      <c r="C436" t="s">
        <v>375</v>
      </c>
      <c r="D436">
        <v>212399</v>
      </c>
      <c r="E436" t="s">
        <v>138</v>
      </c>
      <c r="F436">
        <v>2012</v>
      </c>
      <c r="G436">
        <v>6</v>
      </c>
    </row>
    <row r="437" spans="1:7" x14ac:dyDescent="0.25">
      <c r="A437" t="s">
        <v>374</v>
      </c>
      <c r="B437">
        <v>49</v>
      </c>
      <c r="C437" t="s">
        <v>375</v>
      </c>
      <c r="D437">
        <v>213111</v>
      </c>
      <c r="E437" t="s">
        <v>140</v>
      </c>
      <c r="F437">
        <v>2012</v>
      </c>
      <c r="G437">
        <v>50</v>
      </c>
    </row>
    <row r="438" spans="1:7" x14ac:dyDescent="0.25">
      <c r="A438" t="s">
        <v>374</v>
      </c>
      <c r="B438">
        <v>49</v>
      </c>
      <c r="C438" t="s">
        <v>375</v>
      </c>
      <c r="D438">
        <v>213112</v>
      </c>
      <c r="E438" t="s">
        <v>142</v>
      </c>
      <c r="F438">
        <v>2012</v>
      </c>
      <c r="G438">
        <v>224</v>
      </c>
    </row>
    <row r="439" spans="1:7" x14ac:dyDescent="0.25">
      <c r="A439" t="s">
        <v>374</v>
      </c>
      <c r="B439">
        <v>49</v>
      </c>
      <c r="C439" t="s">
        <v>375</v>
      </c>
      <c r="D439">
        <v>213113</v>
      </c>
      <c r="E439" t="s">
        <v>143</v>
      </c>
      <c r="F439">
        <v>2012</v>
      </c>
      <c r="G439">
        <v>6</v>
      </c>
    </row>
    <row r="440" spans="1:7" x14ac:dyDescent="0.25">
      <c r="A440" t="s">
        <v>374</v>
      </c>
      <c r="B440">
        <v>49</v>
      </c>
      <c r="C440" t="s">
        <v>375</v>
      </c>
      <c r="D440">
        <v>213114</v>
      </c>
      <c r="E440" t="s">
        <v>144</v>
      </c>
      <c r="F440">
        <v>2012</v>
      </c>
      <c r="G440">
        <v>10</v>
      </c>
    </row>
    <row r="441" spans="1:7" x14ac:dyDescent="0.25">
      <c r="A441" t="s">
        <v>374</v>
      </c>
      <c r="B441">
        <v>49</v>
      </c>
      <c r="C441" t="s">
        <v>375</v>
      </c>
      <c r="D441">
        <v>213115</v>
      </c>
      <c r="E441" t="s">
        <v>145</v>
      </c>
      <c r="F441">
        <v>2012</v>
      </c>
      <c r="G441">
        <v>6</v>
      </c>
    </row>
    <row r="442" spans="1:7" x14ac:dyDescent="0.25">
      <c r="A442" t="s">
        <v>376</v>
      </c>
      <c r="B442">
        <v>50</v>
      </c>
      <c r="C442" t="s">
        <v>377</v>
      </c>
      <c r="D442">
        <v>212311</v>
      </c>
      <c r="E442" t="s">
        <v>112</v>
      </c>
      <c r="F442">
        <v>2012</v>
      </c>
      <c r="G442">
        <v>13</v>
      </c>
    </row>
    <row r="443" spans="1:7" x14ac:dyDescent="0.25">
      <c r="A443" t="s">
        <v>376</v>
      </c>
      <c r="B443">
        <v>50</v>
      </c>
      <c r="C443" t="s">
        <v>377</v>
      </c>
      <c r="D443">
        <v>212312</v>
      </c>
      <c r="E443" t="s">
        <v>118</v>
      </c>
      <c r="F443">
        <v>2012</v>
      </c>
      <c r="G443">
        <v>8</v>
      </c>
    </row>
    <row r="444" spans="1:7" x14ac:dyDescent="0.25">
      <c r="A444" t="s">
        <v>376</v>
      </c>
      <c r="B444">
        <v>50</v>
      </c>
      <c r="C444" t="s">
        <v>377</v>
      </c>
      <c r="D444">
        <v>212313</v>
      </c>
      <c r="E444" t="s">
        <v>120</v>
      </c>
      <c r="F444">
        <v>2012</v>
      </c>
      <c r="G444">
        <v>3</v>
      </c>
    </row>
    <row r="445" spans="1:7" x14ac:dyDescent="0.25">
      <c r="A445" t="s">
        <v>376</v>
      </c>
      <c r="B445">
        <v>50</v>
      </c>
      <c r="C445" t="s">
        <v>377</v>
      </c>
      <c r="D445">
        <v>212319</v>
      </c>
      <c r="E445" t="s">
        <v>121</v>
      </c>
      <c r="F445">
        <v>2012</v>
      </c>
      <c r="G445">
        <v>6</v>
      </c>
    </row>
    <row r="446" spans="1:7" x14ac:dyDescent="0.25">
      <c r="A446" t="s">
        <v>376</v>
      </c>
      <c r="B446">
        <v>50</v>
      </c>
      <c r="C446" t="s">
        <v>377</v>
      </c>
      <c r="D446">
        <v>212321</v>
      </c>
      <c r="E446" t="s">
        <v>124</v>
      </c>
      <c r="F446">
        <v>2012</v>
      </c>
      <c r="G446">
        <v>12</v>
      </c>
    </row>
    <row r="447" spans="1:7" x14ac:dyDescent="0.25">
      <c r="A447" t="s">
        <v>378</v>
      </c>
      <c r="B447">
        <v>51</v>
      </c>
      <c r="C447" t="s">
        <v>379</v>
      </c>
      <c r="D447">
        <v>211111</v>
      </c>
      <c r="E447" t="s">
        <v>26</v>
      </c>
      <c r="F447">
        <v>2012</v>
      </c>
      <c r="G447">
        <v>13</v>
      </c>
    </row>
    <row r="448" spans="1:7" x14ac:dyDescent="0.25">
      <c r="A448" t="s">
        <v>378</v>
      </c>
      <c r="B448">
        <v>51</v>
      </c>
      <c r="C448" t="s">
        <v>379</v>
      </c>
      <c r="D448">
        <v>212111</v>
      </c>
      <c r="E448" t="s">
        <v>66</v>
      </c>
      <c r="F448">
        <v>2012</v>
      </c>
      <c r="G448">
        <v>31</v>
      </c>
    </row>
    <row r="449" spans="1:7" x14ac:dyDescent="0.25">
      <c r="A449" t="s">
        <v>378</v>
      </c>
      <c r="B449">
        <v>51</v>
      </c>
      <c r="C449" t="s">
        <v>379</v>
      </c>
      <c r="D449">
        <v>212112</v>
      </c>
      <c r="E449" t="s">
        <v>85</v>
      </c>
      <c r="F449">
        <v>2012</v>
      </c>
      <c r="G449">
        <v>40</v>
      </c>
    </row>
    <row r="450" spans="1:7" x14ac:dyDescent="0.25">
      <c r="A450" t="s">
        <v>378</v>
      </c>
      <c r="B450">
        <v>51</v>
      </c>
      <c r="C450" t="s">
        <v>379</v>
      </c>
      <c r="D450">
        <v>212312</v>
      </c>
      <c r="E450" t="s">
        <v>118</v>
      </c>
      <c r="F450">
        <v>2012</v>
      </c>
      <c r="G450">
        <v>33</v>
      </c>
    </row>
    <row r="451" spans="1:7" x14ac:dyDescent="0.25">
      <c r="A451" t="s">
        <v>378</v>
      </c>
      <c r="B451">
        <v>51</v>
      </c>
      <c r="C451" t="s">
        <v>379</v>
      </c>
      <c r="D451">
        <v>212313</v>
      </c>
      <c r="E451" t="s">
        <v>120</v>
      </c>
      <c r="F451">
        <v>2012</v>
      </c>
      <c r="G451">
        <v>41</v>
      </c>
    </row>
    <row r="452" spans="1:7" x14ac:dyDescent="0.25">
      <c r="A452" t="s">
        <v>378</v>
      </c>
      <c r="B452">
        <v>51</v>
      </c>
      <c r="C452" t="s">
        <v>379</v>
      </c>
      <c r="D452">
        <v>212319</v>
      </c>
      <c r="E452" t="s">
        <v>121</v>
      </c>
      <c r="F452">
        <v>2012</v>
      </c>
      <c r="G452">
        <v>12</v>
      </c>
    </row>
    <row r="453" spans="1:7" x14ac:dyDescent="0.25">
      <c r="A453" t="s">
        <v>378</v>
      </c>
      <c r="B453">
        <v>51</v>
      </c>
      <c r="C453" t="s">
        <v>379</v>
      </c>
      <c r="D453">
        <v>212321</v>
      </c>
      <c r="E453" t="s">
        <v>124</v>
      </c>
      <c r="F453">
        <v>2012</v>
      </c>
      <c r="G453">
        <v>19</v>
      </c>
    </row>
    <row r="454" spans="1:7" x14ac:dyDescent="0.25">
      <c r="A454" t="s">
        <v>378</v>
      </c>
      <c r="B454">
        <v>51</v>
      </c>
      <c r="C454" t="s">
        <v>379</v>
      </c>
      <c r="D454">
        <v>212322</v>
      </c>
      <c r="E454" t="s">
        <v>125</v>
      </c>
      <c r="F454">
        <v>2012</v>
      </c>
      <c r="G454">
        <v>3</v>
      </c>
    </row>
    <row r="455" spans="1:7" x14ac:dyDescent="0.25">
      <c r="A455" t="s">
        <v>378</v>
      </c>
      <c r="B455">
        <v>51</v>
      </c>
      <c r="C455" t="s">
        <v>379</v>
      </c>
      <c r="D455">
        <v>212325</v>
      </c>
      <c r="E455" t="s">
        <v>130</v>
      </c>
      <c r="F455">
        <v>2012</v>
      </c>
      <c r="G455">
        <v>8</v>
      </c>
    </row>
    <row r="456" spans="1:7" x14ac:dyDescent="0.25">
      <c r="A456" t="s">
        <v>378</v>
      </c>
      <c r="B456">
        <v>51</v>
      </c>
      <c r="C456" t="s">
        <v>379</v>
      </c>
      <c r="D456">
        <v>212399</v>
      </c>
      <c r="E456" t="s">
        <v>138</v>
      </c>
      <c r="F456">
        <v>2012</v>
      </c>
      <c r="G456">
        <v>4</v>
      </c>
    </row>
    <row r="457" spans="1:7" x14ac:dyDescent="0.25">
      <c r="A457" t="s">
        <v>378</v>
      </c>
      <c r="B457">
        <v>51</v>
      </c>
      <c r="C457" t="s">
        <v>379</v>
      </c>
      <c r="D457">
        <v>213111</v>
      </c>
      <c r="E457" t="s">
        <v>140</v>
      </c>
      <c r="F457">
        <v>2012</v>
      </c>
      <c r="G457">
        <v>11</v>
      </c>
    </row>
    <row r="458" spans="1:7" x14ac:dyDescent="0.25">
      <c r="A458" t="s">
        <v>378</v>
      </c>
      <c r="B458">
        <v>51</v>
      </c>
      <c r="C458" t="s">
        <v>379</v>
      </c>
      <c r="D458">
        <v>213112</v>
      </c>
      <c r="E458" t="s">
        <v>142</v>
      </c>
      <c r="F458">
        <v>2012</v>
      </c>
      <c r="G458">
        <v>25</v>
      </c>
    </row>
    <row r="459" spans="1:7" x14ac:dyDescent="0.25">
      <c r="A459" t="s">
        <v>378</v>
      </c>
      <c r="B459">
        <v>51</v>
      </c>
      <c r="C459" t="s">
        <v>379</v>
      </c>
      <c r="D459">
        <v>213113</v>
      </c>
      <c r="E459" t="s">
        <v>143</v>
      </c>
      <c r="F459">
        <v>2012</v>
      </c>
      <c r="G459">
        <v>22</v>
      </c>
    </row>
    <row r="460" spans="1:7" x14ac:dyDescent="0.25">
      <c r="A460" t="s">
        <v>378</v>
      </c>
      <c r="B460">
        <v>51</v>
      </c>
      <c r="C460" t="s">
        <v>379</v>
      </c>
      <c r="D460">
        <v>213115</v>
      </c>
      <c r="E460" t="s">
        <v>145</v>
      </c>
      <c r="F460">
        <v>2012</v>
      </c>
      <c r="G460">
        <v>4</v>
      </c>
    </row>
    <row r="461" spans="1:7" x14ac:dyDescent="0.25">
      <c r="A461" t="s">
        <v>380</v>
      </c>
      <c r="B461">
        <v>53</v>
      </c>
      <c r="C461" t="s">
        <v>381</v>
      </c>
      <c r="D461">
        <v>212221</v>
      </c>
      <c r="E461" t="s">
        <v>98</v>
      </c>
      <c r="F461">
        <v>2012</v>
      </c>
      <c r="G461">
        <v>6</v>
      </c>
    </row>
    <row r="462" spans="1:7" x14ac:dyDescent="0.25">
      <c r="A462" t="s">
        <v>380</v>
      </c>
      <c r="B462">
        <v>53</v>
      </c>
      <c r="C462" t="s">
        <v>381</v>
      </c>
      <c r="D462">
        <v>212311</v>
      </c>
      <c r="E462" t="s">
        <v>112</v>
      </c>
      <c r="F462">
        <v>2012</v>
      </c>
      <c r="G462">
        <v>3</v>
      </c>
    </row>
    <row r="463" spans="1:7" x14ac:dyDescent="0.25">
      <c r="A463" t="s">
        <v>380</v>
      </c>
      <c r="B463">
        <v>53</v>
      </c>
      <c r="C463" t="s">
        <v>381</v>
      </c>
      <c r="D463">
        <v>212312</v>
      </c>
      <c r="E463" t="s">
        <v>118</v>
      </c>
      <c r="F463">
        <v>2012</v>
      </c>
      <c r="G463">
        <v>16</v>
      </c>
    </row>
    <row r="464" spans="1:7" x14ac:dyDescent="0.25">
      <c r="A464" t="s">
        <v>380</v>
      </c>
      <c r="B464">
        <v>53</v>
      </c>
      <c r="C464" t="s">
        <v>381</v>
      </c>
      <c r="D464">
        <v>212313</v>
      </c>
      <c r="E464" t="s">
        <v>120</v>
      </c>
      <c r="F464">
        <v>2012</v>
      </c>
      <c r="G464">
        <v>6</v>
      </c>
    </row>
    <row r="465" spans="1:7" x14ac:dyDescent="0.25">
      <c r="A465" t="s">
        <v>380</v>
      </c>
      <c r="B465">
        <v>53</v>
      </c>
      <c r="C465" t="s">
        <v>381</v>
      </c>
      <c r="D465">
        <v>212319</v>
      </c>
      <c r="E465" t="s">
        <v>121</v>
      </c>
      <c r="F465">
        <v>2012</v>
      </c>
      <c r="G465">
        <v>21</v>
      </c>
    </row>
    <row r="466" spans="1:7" x14ac:dyDescent="0.25">
      <c r="A466" t="s">
        <v>380</v>
      </c>
      <c r="B466">
        <v>53</v>
      </c>
      <c r="C466" t="s">
        <v>381</v>
      </c>
      <c r="D466">
        <v>212321</v>
      </c>
      <c r="E466" t="s">
        <v>124</v>
      </c>
      <c r="F466">
        <v>2012</v>
      </c>
      <c r="G466">
        <v>60</v>
      </c>
    </row>
    <row r="467" spans="1:7" x14ac:dyDescent="0.25">
      <c r="A467" t="s">
        <v>380</v>
      </c>
      <c r="B467">
        <v>53</v>
      </c>
      <c r="C467" t="s">
        <v>381</v>
      </c>
      <c r="D467">
        <v>213111</v>
      </c>
      <c r="E467" t="s">
        <v>140</v>
      </c>
      <c r="F467">
        <v>2012</v>
      </c>
      <c r="G467">
        <v>7</v>
      </c>
    </row>
    <row r="468" spans="1:7" x14ac:dyDescent="0.25">
      <c r="A468" t="s">
        <v>380</v>
      </c>
      <c r="B468">
        <v>53</v>
      </c>
      <c r="C468" t="s">
        <v>381</v>
      </c>
      <c r="D468">
        <v>213112</v>
      </c>
      <c r="E468" t="s">
        <v>142</v>
      </c>
      <c r="F468">
        <v>2012</v>
      </c>
      <c r="G468">
        <v>13</v>
      </c>
    </row>
    <row r="469" spans="1:7" x14ac:dyDescent="0.25">
      <c r="A469" t="s">
        <v>380</v>
      </c>
      <c r="B469">
        <v>53</v>
      </c>
      <c r="C469" t="s">
        <v>381</v>
      </c>
      <c r="D469">
        <v>213114</v>
      </c>
      <c r="E469" t="s">
        <v>144</v>
      </c>
      <c r="F469">
        <v>2012</v>
      </c>
      <c r="G469">
        <v>11</v>
      </c>
    </row>
    <row r="470" spans="1:7" x14ac:dyDescent="0.25">
      <c r="A470" t="s">
        <v>380</v>
      </c>
      <c r="B470">
        <v>53</v>
      </c>
      <c r="C470" t="s">
        <v>381</v>
      </c>
      <c r="D470">
        <v>213115</v>
      </c>
      <c r="E470" t="s">
        <v>145</v>
      </c>
      <c r="F470">
        <v>2012</v>
      </c>
      <c r="G470">
        <v>9</v>
      </c>
    </row>
    <row r="471" spans="1:7" x14ac:dyDescent="0.25">
      <c r="A471" t="s">
        <v>382</v>
      </c>
      <c r="B471">
        <v>54</v>
      </c>
      <c r="C471" t="s">
        <v>383</v>
      </c>
      <c r="D471">
        <v>211111</v>
      </c>
      <c r="E471" t="s">
        <v>26</v>
      </c>
      <c r="F471">
        <v>2012</v>
      </c>
      <c r="G471">
        <v>156</v>
      </c>
    </row>
    <row r="472" spans="1:7" x14ac:dyDescent="0.25">
      <c r="A472" t="s">
        <v>382</v>
      </c>
      <c r="B472">
        <v>54</v>
      </c>
      <c r="C472" t="s">
        <v>383</v>
      </c>
      <c r="D472">
        <v>211112</v>
      </c>
      <c r="E472" t="s">
        <v>59</v>
      </c>
      <c r="F472">
        <v>2012</v>
      </c>
      <c r="G472">
        <v>9</v>
      </c>
    </row>
    <row r="473" spans="1:7" x14ac:dyDescent="0.25">
      <c r="A473" t="s">
        <v>382</v>
      </c>
      <c r="B473">
        <v>54</v>
      </c>
      <c r="C473" t="s">
        <v>383</v>
      </c>
      <c r="D473">
        <v>212111</v>
      </c>
      <c r="E473" t="s">
        <v>66</v>
      </c>
      <c r="F473">
        <v>2012</v>
      </c>
      <c r="G473">
        <v>97</v>
      </c>
    </row>
    <row r="474" spans="1:7" x14ac:dyDescent="0.25">
      <c r="A474" t="s">
        <v>382</v>
      </c>
      <c r="B474">
        <v>54</v>
      </c>
      <c r="C474" t="s">
        <v>383</v>
      </c>
      <c r="D474">
        <v>212112</v>
      </c>
      <c r="E474" t="s">
        <v>85</v>
      </c>
      <c r="F474">
        <v>2012</v>
      </c>
      <c r="G474">
        <v>89</v>
      </c>
    </row>
    <row r="475" spans="1:7" x14ac:dyDescent="0.25">
      <c r="A475" t="s">
        <v>382</v>
      </c>
      <c r="B475">
        <v>54</v>
      </c>
      <c r="C475" t="s">
        <v>383</v>
      </c>
      <c r="D475">
        <v>212312</v>
      </c>
      <c r="E475" t="s">
        <v>118</v>
      </c>
      <c r="F475">
        <v>2012</v>
      </c>
      <c r="G475">
        <v>15</v>
      </c>
    </row>
    <row r="476" spans="1:7" x14ac:dyDescent="0.25">
      <c r="A476" t="s">
        <v>382</v>
      </c>
      <c r="B476">
        <v>54</v>
      </c>
      <c r="C476" t="s">
        <v>383</v>
      </c>
      <c r="D476">
        <v>212319</v>
      </c>
      <c r="E476" t="s">
        <v>121</v>
      </c>
      <c r="F476">
        <v>2012</v>
      </c>
      <c r="G476">
        <v>9</v>
      </c>
    </row>
    <row r="477" spans="1:7" x14ac:dyDescent="0.25">
      <c r="A477" t="s">
        <v>382</v>
      </c>
      <c r="B477">
        <v>54</v>
      </c>
      <c r="C477" t="s">
        <v>383</v>
      </c>
      <c r="D477">
        <v>212321</v>
      </c>
      <c r="E477" t="s">
        <v>124</v>
      </c>
      <c r="F477">
        <v>2012</v>
      </c>
      <c r="G477">
        <v>3</v>
      </c>
    </row>
    <row r="478" spans="1:7" x14ac:dyDescent="0.25">
      <c r="A478" t="s">
        <v>382</v>
      </c>
      <c r="B478">
        <v>54</v>
      </c>
      <c r="C478" t="s">
        <v>383</v>
      </c>
      <c r="D478">
        <v>213111</v>
      </c>
      <c r="E478" t="s">
        <v>140</v>
      </c>
      <c r="F478">
        <v>2012</v>
      </c>
      <c r="G478">
        <v>39</v>
      </c>
    </row>
    <row r="479" spans="1:7" x14ac:dyDescent="0.25">
      <c r="A479" t="s">
        <v>382</v>
      </c>
      <c r="B479">
        <v>54</v>
      </c>
      <c r="C479" t="s">
        <v>383</v>
      </c>
      <c r="D479">
        <v>213112</v>
      </c>
      <c r="E479" t="s">
        <v>142</v>
      </c>
      <c r="F479">
        <v>2012</v>
      </c>
      <c r="G479">
        <v>137</v>
      </c>
    </row>
    <row r="480" spans="1:7" x14ac:dyDescent="0.25">
      <c r="A480" t="s">
        <v>382</v>
      </c>
      <c r="B480">
        <v>54</v>
      </c>
      <c r="C480" t="s">
        <v>383</v>
      </c>
      <c r="D480">
        <v>213113</v>
      </c>
      <c r="E480" t="s">
        <v>143</v>
      </c>
      <c r="F480">
        <v>2012</v>
      </c>
      <c r="G480">
        <v>53</v>
      </c>
    </row>
    <row r="481" spans="1:7" x14ac:dyDescent="0.25">
      <c r="A481" t="s">
        <v>382</v>
      </c>
      <c r="B481">
        <v>54</v>
      </c>
      <c r="C481" t="s">
        <v>383</v>
      </c>
      <c r="D481">
        <v>213115</v>
      </c>
      <c r="E481" t="s">
        <v>145</v>
      </c>
      <c r="F481">
        <v>2012</v>
      </c>
      <c r="G481">
        <v>3</v>
      </c>
    </row>
    <row r="482" spans="1:7" x14ac:dyDescent="0.25">
      <c r="A482" t="s">
        <v>384</v>
      </c>
      <c r="B482">
        <v>55</v>
      </c>
      <c r="C482" t="s">
        <v>385</v>
      </c>
      <c r="D482">
        <v>212311</v>
      </c>
      <c r="E482" t="s">
        <v>112</v>
      </c>
      <c r="F482">
        <v>2012</v>
      </c>
      <c r="G482">
        <v>4</v>
      </c>
    </row>
    <row r="483" spans="1:7" x14ac:dyDescent="0.25">
      <c r="A483" t="s">
        <v>384</v>
      </c>
      <c r="B483">
        <v>55</v>
      </c>
      <c r="C483" t="s">
        <v>385</v>
      </c>
      <c r="D483">
        <v>212312</v>
      </c>
      <c r="E483" t="s">
        <v>118</v>
      </c>
      <c r="F483">
        <v>2012</v>
      </c>
      <c r="G483">
        <v>54</v>
      </c>
    </row>
    <row r="484" spans="1:7" x14ac:dyDescent="0.25">
      <c r="A484" t="s">
        <v>384</v>
      </c>
      <c r="B484">
        <v>55</v>
      </c>
      <c r="C484" t="s">
        <v>385</v>
      </c>
      <c r="D484">
        <v>212313</v>
      </c>
      <c r="E484" t="s">
        <v>120</v>
      </c>
      <c r="F484">
        <v>2012</v>
      </c>
      <c r="G484">
        <v>6</v>
      </c>
    </row>
    <row r="485" spans="1:7" x14ac:dyDescent="0.25">
      <c r="A485" t="s">
        <v>384</v>
      </c>
      <c r="B485">
        <v>55</v>
      </c>
      <c r="C485" t="s">
        <v>385</v>
      </c>
      <c r="D485">
        <v>212319</v>
      </c>
      <c r="E485" t="s">
        <v>121</v>
      </c>
      <c r="F485">
        <v>2012</v>
      </c>
      <c r="G485">
        <v>5</v>
      </c>
    </row>
    <row r="486" spans="1:7" x14ac:dyDescent="0.25">
      <c r="A486" t="s">
        <v>384</v>
      </c>
      <c r="B486">
        <v>55</v>
      </c>
      <c r="C486" t="s">
        <v>385</v>
      </c>
      <c r="D486">
        <v>212321</v>
      </c>
      <c r="E486" t="s">
        <v>124</v>
      </c>
      <c r="F486">
        <v>2012</v>
      </c>
      <c r="G486">
        <v>40</v>
      </c>
    </row>
    <row r="487" spans="1:7" x14ac:dyDescent="0.25">
      <c r="A487" t="s">
        <v>384</v>
      </c>
      <c r="B487">
        <v>55</v>
      </c>
      <c r="C487" t="s">
        <v>385</v>
      </c>
      <c r="D487">
        <v>212322</v>
      </c>
      <c r="E487" t="s">
        <v>125</v>
      </c>
      <c r="F487">
        <v>2012</v>
      </c>
      <c r="G487">
        <v>14</v>
      </c>
    </row>
    <row r="488" spans="1:7" x14ac:dyDescent="0.25">
      <c r="A488" t="s">
        <v>384</v>
      </c>
      <c r="B488">
        <v>55</v>
      </c>
      <c r="C488" t="s">
        <v>385</v>
      </c>
      <c r="D488">
        <v>213111</v>
      </c>
      <c r="E488" t="s">
        <v>140</v>
      </c>
      <c r="F488">
        <v>2012</v>
      </c>
      <c r="G488">
        <v>3</v>
      </c>
    </row>
    <row r="489" spans="1:7" x14ac:dyDescent="0.25">
      <c r="A489" t="s">
        <v>384</v>
      </c>
      <c r="B489">
        <v>55</v>
      </c>
      <c r="C489" t="s">
        <v>385</v>
      </c>
      <c r="D489">
        <v>213112</v>
      </c>
      <c r="E489" t="s">
        <v>142</v>
      </c>
      <c r="F489">
        <v>2012</v>
      </c>
      <c r="G489">
        <v>8</v>
      </c>
    </row>
    <row r="490" spans="1:7" x14ac:dyDescent="0.25">
      <c r="A490" t="s">
        <v>384</v>
      </c>
      <c r="B490">
        <v>55</v>
      </c>
      <c r="C490" t="s">
        <v>385</v>
      </c>
      <c r="D490">
        <v>213115</v>
      </c>
      <c r="E490" t="s">
        <v>145</v>
      </c>
      <c r="F490">
        <v>2012</v>
      </c>
      <c r="G490">
        <v>7</v>
      </c>
    </row>
    <row r="491" spans="1:7" x14ac:dyDescent="0.25">
      <c r="A491" t="s">
        <v>386</v>
      </c>
      <c r="B491">
        <v>56</v>
      </c>
      <c r="C491" t="s">
        <v>387</v>
      </c>
      <c r="D491">
        <v>211111</v>
      </c>
      <c r="E491" t="s">
        <v>26</v>
      </c>
      <c r="F491">
        <v>2012</v>
      </c>
      <c r="G491">
        <v>158</v>
      </c>
    </row>
    <row r="492" spans="1:7" x14ac:dyDescent="0.25">
      <c r="A492" t="s">
        <v>386</v>
      </c>
      <c r="B492">
        <v>56</v>
      </c>
      <c r="C492" t="s">
        <v>387</v>
      </c>
      <c r="D492">
        <v>211112</v>
      </c>
      <c r="E492" t="s">
        <v>59</v>
      </c>
      <c r="F492">
        <v>2012</v>
      </c>
      <c r="G492">
        <v>21</v>
      </c>
    </row>
    <row r="493" spans="1:7" x14ac:dyDescent="0.25">
      <c r="A493" t="s">
        <v>386</v>
      </c>
      <c r="B493">
        <v>56</v>
      </c>
      <c r="C493" t="s">
        <v>387</v>
      </c>
      <c r="D493">
        <v>212111</v>
      </c>
      <c r="E493" t="s">
        <v>66</v>
      </c>
      <c r="F493">
        <v>2012</v>
      </c>
      <c r="G493">
        <v>18</v>
      </c>
    </row>
    <row r="494" spans="1:7" x14ac:dyDescent="0.25">
      <c r="A494" t="s">
        <v>386</v>
      </c>
      <c r="B494">
        <v>56</v>
      </c>
      <c r="C494" t="s">
        <v>387</v>
      </c>
      <c r="D494">
        <v>212291</v>
      </c>
      <c r="E494" t="s">
        <v>106</v>
      </c>
      <c r="F494">
        <v>2012</v>
      </c>
      <c r="G494">
        <v>7</v>
      </c>
    </row>
    <row r="495" spans="1:7" x14ac:dyDescent="0.25">
      <c r="A495" t="s">
        <v>386</v>
      </c>
      <c r="B495">
        <v>56</v>
      </c>
      <c r="C495" t="s">
        <v>387</v>
      </c>
      <c r="D495">
        <v>212312</v>
      </c>
      <c r="E495" t="s">
        <v>118</v>
      </c>
      <c r="F495">
        <v>2012</v>
      </c>
      <c r="G495">
        <v>4</v>
      </c>
    </row>
    <row r="496" spans="1:7" x14ac:dyDescent="0.25">
      <c r="A496" t="s">
        <v>386</v>
      </c>
      <c r="B496">
        <v>56</v>
      </c>
      <c r="C496" t="s">
        <v>387</v>
      </c>
      <c r="D496">
        <v>212319</v>
      </c>
      <c r="E496" t="s">
        <v>121</v>
      </c>
      <c r="F496">
        <v>2012</v>
      </c>
      <c r="G496">
        <v>3</v>
      </c>
    </row>
    <row r="497" spans="1:7" x14ac:dyDescent="0.25">
      <c r="A497" t="s">
        <v>386</v>
      </c>
      <c r="B497">
        <v>56</v>
      </c>
      <c r="C497" t="s">
        <v>387</v>
      </c>
      <c r="D497">
        <v>212321</v>
      </c>
      <c r="E497" t="s">
        <v>124</v>
      </c>
      <c r="F497">
        <v>2012</v>
      </c>
      <c r="G497">
        <v>8</v>
      </c>
    </row>
    <row r="498" spans="1:7" x14ac:dyDescent="0.25">
      <c r="A498" t="s">
        <v>386</v>
      </c>
      <c r="B498">
        <v>56</v>
      </c>
      <c r="C498" t="s">
        <v>387</v>
      </c>
      <c r="D498">
        <v>212325</v>
      </c>
      <c r="E498" t="s">
        <v>130</v>
      </c>
      <c r="F498">
        <v>2012</v>
      </c>
      <c r="G498">
        <v>19</v>
      </c>
    </row>
    <row r="499" spans="1:7" x14ac:dyDescent="0.25">
      <c r="A499" t="s">
        <v>386</v>
      </c>
      <c r="B499">
        <v>56</v>
      </c>
      <c r="C499" t="s">
        <v>387</v>
      </c>
      <c r="D499">
        <v>212391</v>
      </c>
      <c r="E499" t="s">
        <v>131</v>
      </c>
      <c r="F499">
        <v>2012</v>
      </c>
      <c r="G499">
        <v>4</v>
      </c>
    </row>
    <row r="500" spans="1:7" x14ac:dyDescent="0.25">
      <c r="A500" t="s">
        <v>386</v>
      </c>
      <c r="B500">
        <v>56</v>
      </c>
      <c r="C500" t="s">
        <v>387</v>
      </c>
      <c r="D500">
        <v>213111</v>
      </c>
      <c r="E500" t="s">
        <v>140</v>
      </c>
      <c r="F500">
        <v>2012</v>
      </c>
      <c r="G500">
        <v>116</v>
      </c>
    </row>
    <row r="501" spans="1:7" x14ac:dyDescent="0.25">
      <c r="A501" t="s">
        <v>386</v>
      </c>
      <c r="B501">
        <v>56</v>
      </c>
      <c r="C501" t="s">
        <v>387</v>
      </c>
      <c r="D501">
        <v>213112</v>
      </c>
      <c r="E501" t="s">
        <v>142</v>
      </c>
      <c r="F501">
        <v>2012</v>
      </c>
      <c r="G501">
        <v>433</v>
      </c>
    </row>
    <row r="502" spans="1:7" x14ac:dyDescent="0.25">
      <c r="A502" t="s">
        <v>386</v>
      </c>
      <c r="B502">
        <v>56</v>
      </c>
      <c r="C502" t="s">
        <v>387</v>
      </c>
      <c r="D502">
        <v>213113</v>
      </c>
      <c r="E502" t="s">
        <v>143</v>
      </c>
      <c r="F502">
        <v>2012</v>
      </c>
      <c r="G502">
        <v>8</v>
      </c>
    </row>
    <row r="503" spans="1:7" x14ac:dyDescent="0.25">
      <c r="A503" t="s">
        <v>386</v>
      </c>
      <c r="B503">
        <v>56</v>
      </c>
      <c r="C503" t="s">
        <v>387</v>
      </c>
      <c r="D503">
        <v>213114</v>
      </c>
      <c r="E503" t="s">
        <v>144</v>
      </c>
      <c r="F503">
        <v>2012</v>
      </c>
      <c r="G503">
        <v>4</v>
      </c>
    </row>
    <row r="504" spans="1:7" x14ac:dyDescent="0.25">
      <c r="A504" t="s">
        <v>386</v>
      </c>
      <c r="B504">
        <v>56</v>
      </c>
      <c r="C504" t="s">
        <v>387</v>
      </c>
      <c r="D504">
        <v>213115</v>
      </c>
      <c r="E504" t="s">
        <v>145</v>
      </c>
      <c r="F504">
        <v>2012</v>
      </c>
      <c r="G504">
        <v>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1"/>
  <sheetViews>
    <sheetView workbookViewId="0">
      <selection activeCell="C3" sqref="C3"/>
    </sheetView>
  </sheetViews>
  <sheetFormatPr defaultRowHeight="15" x14ac:dyDescent="0.25"/>
  <sheetData>
    <row r="1" spans="1:31" x14ac:dyDescent="0.25">
      <c r="A1" t="s">
        <v>13</v>
      </c>
      <c r="B1" t="s">
        <v>14</v>
      </c>
      <c r="C1">
        <v>211111</v>
      </c>
      <c r="D1">
        <v>211112</v>
      </c>
      <c r="E1">
        <v>212111</v>
      </c>
      <c r="F1">
        <v>212112</v>
      </c>
      <c r="G1">
        <v>212113</v>
      </c>
      <c r="H1">
        <v>212210</v>
      </c>
      <c r="I1">
        <v>212221</v>
      </c>
      <c r="J1">
        <v>212222</v>
      </c>
      <c r="K1">
        <v>212231</v>
      </c>
      <c r="L1">
        <v>212234</v>
      </c>
      <c r="M1">
        <v>212291</v>
      </c>
      <c r="N1">
        <v>212299</v>
      </c>
      <c r="O1">
        <v>212311</v>
      </c>
      <c r="P1">
        <v>212312</v>
      </c>
      <c r="Q1">
        <v>212313</v>
      </c>
      <c r="R1">
        <v>212319</v>
      </c>
      <c r="S1">
        <v>212321</v>
      </c>
      <c r="T1">
        <v>212322</v>
      </c>
      <c r="U1">
        <v>212324</v>
      </c>
      <c r="V1">
        <v>212325</v>
      </c>
      <c r="W1">
        <v>212391</v>
      </c>
      <c r="X1">
        <v>212392</v>
      </c>
      <c r="Y1">
        <v>212393</v>
      </c>
      <c r="Z1">
        <v>212399</v>
      </c>
      <c r="AA1">
        <v>213111</v>
      </c>
      <c r="AB1">
        <v>213112</v>
      </c>
      <c r="AC1">
        <v>213113</v>
      </c>
      <c r="AD1">
        <v>213114</v>
      </c>
      <c r="AE1">
        <v>213115</v>
      </c>
    </row>
    <row r="2" spans="1:31" x14ac:dyDescent="0.25">
      <c r="A2">
        <v>1</v>
      </c>
      <c r="B2" t="s">
        <v>287</v>
      </c>
      <c r="C2">
        <v>35</v>
      </c>
      <c r="E2">
        <v>26</v>
      </c>
      <c r="F2">
        <v>10</v>
      </c>
      <c r="P2">
        <v>48</v>
      </c>
      <c r="Q2">
        <v>5</v>
      </c>
      <c r="R2">
        <v>7</v>
      </c>
      <c r="S2">
        <v>31</v>
      </c>
      <c r="T2">
        <v>3</v>
      </c>
      <c r="Z2">
        <v>3</v>
      </c>
      <c r="AA2">
        <v>12</v>
      </c>
      <c r="AB2">
        <v>45</v>
      </c>
      <c r="AC2">
        <v>9</v>
      </c>
    </row>
    <row r="3" spans="1:31" x14ac:dyDescent="0.25">
      <c r="A3">
        <v>2</v>
      </c>
      <c r="B3" t="s">
        <v>290</v>
      </c>
      <c r="C3">
        <v>22</v>
      </c>
      <c r="I3">
        <v>31</v>
      </c>
      <c r="K3">
        <v>3</v>
      </c>
      <c r="Q3">
        <v>3</v>
      </c>
      <c r="S3">
        <v>25</v>
      </c>
      <c r="AA3">
        <v>9</v>
      </c>
      <c r="AB3">
        <v>46</v>
      </c>
      <c r="AC3">
        <v>3</v>
      </c>
      <c r="AD3">
        <v>11</v>
      </c>
      <c r="AE3">
        <v>5</v>
      </c>
    </row>
    <row r="4" spans="1:31" x14ac:dyDescent="0.25">
      <c r="A4">
        <v>4</v>
      </c>
      <c r="B4" t="s">
        <v>292</v>
      </c>
      <c r="C4">
        <v>13</v>
      </c>
      <c r="I4">
        <v>7</v>
      </c>
      <c r="L4">
        <v>18</v>
      </c>
      <c r="N4">
        <v>3</v>
      </c>
      <c r="O4">
        <v>6</v>
      </c>
      <c r="P4">
        <v>13</v>
      </c>
      <c r="Q4">
        <v>15</v>
      </c>
      <c r="R4">
        <v>11</v>
      </c>
      <c r="S4">
        <v>50</v>
      </c>
      <c r="T4">
        <v>4</v>
      </c>
      <c r="Z4">
        <v>10</v>
      </c>
      <c r="AA4">
        <v>13</v>
      </c>
      <c r="AB4">
        <v>20</v>
      </c>
      <c r="AD4">
        <v>18</v>
      </c>
      <c r="AE4">
        <v>9</v>
      </c>
    </row>
    <row r="5" spans="1:31" x14ac:dyDescent="0.25">
      <c r="A5">
        <v>5</v>
      </c>
      <c r="B5" t="s">
        <v>294</v>
      </c>
      <c r="C5">
        <v>99</v>
      </c>
      <c r="O5">
        <v>5</v>
      </c>
      <c r="P5">
        <v>26</v>
      </c>
      <c r="Q5">
        <v>5</v>
      </c>
      <c r="R5">
        <v>13</v>
      </c>
      <c r="S5">
        <v>34</v>
      </c>
      <c r="T5">
        <v>6</v>
      </c>
      <c r="AA5">
        <v>38</v>
      </c>
      <c r="AB5">
        <v>137</v>
      </c>
    </row>
    <row r="6" spans="1:31" x14ac:dyDescent="0.25">
      <c r="A6">
        <v>6</v>
      </c>
      <c r="B6" t="s">
        <v>296</v>
      </c>
      <c r="C6">
        <v>184</v>
      </c>
      <c r="D6">
        <v>6</v>
      </c>
      <c r="I6">
        <v>14</v>
      </c>
      <c r="O6">
        <v>7</v>
      </c>
      <c r="P6">
        <v>23</v>
      </c>
      <c r="Q6">
        <v>21</v>
      </c>
      <c r="R6">
        <v>20</v>
      </c>
      <c r="S6">
        <v>120</v>
      </c>
      <c r="T6">
        <v>6</v>
      </c>
      <c r="V6">
        <v>5</v>
      </c>
      <c r="W6">
        <v>4</v>
      </c>
      <c r="Z6">
        <v>18</v>
      </c>
      <c r="AA6">
        <v>64</v>
      </c>
      <c r="AB6">
        <v>233</v>
      </c>
      <c r="AD6">
        <v>11</v>
      </c>
      <c r="AE6">
        <v>9</v>
      </c>
    </row>
    <row r="7" spans="1:31" x14ac:dyDescent="0.25">
      <c r="A7">
        <v>8</v>
      </c>
      <c r="B7" t="s">
        <v>298</v>
      </c>
      <c r="C7">
        <v>316</v>
      </c>
      <c r="D7">
        <v>23</v>
      </c>
      <c r="E7">
        <v>3</v>
      </c>
      <c r="F7">
        <v>8</v>
      </c>
      <c r="I7">
        <v>25</v>
      </c>
      <c r="J7">
        <v>4</v>
      </c>
      <c r="L7">
        <v>3</v>
      </c>
      <c r="M7">
        <v>7</v>
      </c>
      <c r="O7">
        <v>7</v>
      </c>
      <c r="P7">
        <v>24</v>
      </c>
      <c r="Q7">
        <v>14</v>
      </c>
      <c r="R7">
        <v>10</v>
      </c>
      <c r="S7">
        <v>47</v>
      </c>
      <c r="Z7">
        <v>5</v>
      </c>
      <c r="AA7">
        <v>82</v>
      </c>
      <c r="AB7">
        <v>527</v>
      </c>
      <c r="AC7">
        <v>13</v>
      </c>
      <c r="AD7">
        <v>22</v>
      </c>
      <c r="AE7">
        <v>9</v>
      </c>
    </row>
    <row r="8" spans="1:31" x14ac:dyDescent="0.25">
      <c r="A8">
        <v>9</v>
      </c>
      <c r="B8" t="s">
        <v>300</v>
      </c>
      <c r="P8">
        <v>6</v>
      </c>
      <c r="Q8">
        <v>8</v>
      </c>
      <c r="R8">
        <v>4</v>
      </c>
      <c r="S8">
        <v>36</v>
      </c>
      <c r="AB8">
        <v>7</v>
      </c>
    </row>
    <row r="9" spans="1:31" x14ac:dyDescent="0.25">
      <c r="A9">
        <v>10</v>
      </c>
      <c r="B9" t="s">
        <v>302</v>
      </c>
      <c r="S9">
        <v>3</v>
      </c>
      <c r="AB9">
        <v>5</v>
      </c>
    </row>
    <row r="10" spans="1:31" x14ac:dyDescent="0.25">
      <c r="A10">
        <v>12</v>
      </c>
      <c r="B10" t="s">
        <v>305</v>
      </c>
      <c r="C10">
        <v>20</v>
      </c>
      <c r="O10">
        <v>3</v>
      </c>
      <c r="P10">
        <v>39</v>
      </c>
      <c r="R10">
        <v>5</v>
      </c>
      <c r="S10">
        <v>42</v>
      </c>
      <c r="W10">
        <v>3</v>
      </c>
      <c r="X10">
        <v>8</v>
      </c>
      <c r="Z10">
        <v>8</v>
      </c>
      <c r="AA10">
        <v>21</v>
      </c>
      <c r="AB10">
        <v>25</v>
      </c>
      <c r="AD10">
        <v>3</v>
      </c>
      <c r="AE10">
        <v>4</v>
      </c>
    </row>
    <row r="11" spans="1:31" x14ac:dyDescent="0.25">
      <c r="A11">
        <v>13</v>
      </c>
      <c r="B11" t="s">
        <v>307</v>
      </c>
      <c r="O11">
        <v>20</v>
      </c>
      <c r="P11">
        <v>26</v>
      </c>
      <c r="Q11">
        <v>55</v>
      </c>
      <c r="R11">
        <v>5</v>
      </c>
      <c r="S11">
        <v>16</v>
      </c>
      <c r="T11">
        <v>3</v>
      </c>
      <c r="U11">
        <v>15</v>
      </c>
      <c r="V11">
        <v>5</v>
      </c>
      <c r="Z11">
        <v>3</v>
      </c>
      <c r="AA11">
        <v>10</v>
      </c>
      <c r="AB11">
        <v>5</v>
      </c>
      <c r="AC11">
        <v>3</v>
      </c>
      <c r="AD11">
        <v>3</v>
      </c>
      <c r="AE11">
        <v>8</v>
      </c>
    </row>
    <row r="12" spans="1:31" x14ac:dyDescent="0.25">
      <c r="A12">
        <v>15</v>
      </c>
      <c r="B12" t="s">
        <v>311</v>
      </c>
      <c r="C12">
        <v>3</v>
      </c>
      <c r="I12">
        <v>7</v>
      </c>
      <c r="J12">
        <v>5</v>
      </c>
      <c r="K12">
        <v>3</v>
      </c>
      <c r="O12">
        <v>4</v>
      </c>
      <c r="P12">
        <v>4</v>
      </c>
      <c r="Q12">
        <v>3</v>
      </c>
      <c r="R12">
        <v>14</v>
      </c>
      <c r="S12">
        <v>18</v>
      </c>
      <c r="Z12">
        <v>3</v>
      </c>
      <c r="AA12">
        <v>4</v>
      </c>
      <c r="AB12">
        <v>9</v>
      </c>
      <c r="AD12">
        <v>15</v>
      </c>
      <c r="AE12">
        <v>6</v>
      </c>
    </row>
    <row r="13" spans="1:31" x14ac:dyDescent="0.25">
      <c r="A13">
        <v>16</v>
      </c>
      <c r="B13" t="s">
        <v>313</v>
      </c>
      <c r="C13">
        <v>122</v>
      </c>
      <c r="E13">
        <v>8</v>
      </c>
      <c r="F13">
        <v>10</v>
      </c>
      <c r="P13">
        <v>92</v>
      </c>
      <c r="R13">
        <v>4</v>
      </c>
      <c r="S13">
        <v>65</v>
      </c>
      <c r="T13">
        <v>11</v>
      </c>
      <c r="AA13">
        <v>42</v>
      </c>
      <c r="AB13">
        <v>101</v>
      </c>
      <c r="AC13">
        <v>11</v>
      </c>
      <c r="AE13">
        <v>5</v>
      </c>
    </row>
    <row r="14" spans="1:31" x14ac:dyDescent="0.25">
      <c r="A14">
        <v>17</v>
      </c>
      <c r="B14" t="s">
        <v>315</v>
      </c>
      <c r="C14">
        <v>40</v>
      </c>
      <c r="E14">
        <v>19</v>
      </c>
      <c r="F14">
        <v>10</v>
      </c>
      <c r="O14">
        <v>4</v>
      </c>
      <c r="P14">
        <v>69</v>
      </c>
      <c r="R14">
        <v>5</v>
      </c>
      <c r="S14">
        <v>77</v>
      </c>
      <c r="AA14">
        <v>15</v>
      </c>
      <c r="AB14">
        <v>15</v>
      </c>
      <c r="AC14">
        <v>7</v>
      </c>
      <c r="AE14">
        <v>4</v>
      </c>
    </row>
    <row r="15" spans="1:31" x14ac:dyDescent="0.25">
      <c r="A15">
        <v>18</v>
      </c>
      <c r="B15" t="s">
        <v>317</v>
      </c>
      <c r="P15">
        <v>112</v>
      </c>
      <c r="S15">
        <v>49</v>
      </c>
      <c r="T15">
        <v>3</v>
      </c>
      <c r="AB15">
        <v>4</v>
      </c>
      <c r="AE15">
        <v>5</v>
      </c>
    </row>
    <row r="16" spans="1:31" x14ac:dyDescent="0.25">
      <c r="A16">
        <v>19</v>
      </c>
      <c r="B16" t="s">
        <v>319</v>
      </c>
      <c r="C16">
        <v>316</v>
      </c>
      <c r="D16">
        <v>16</v>
      </c>
      <c r="O16">
        <v>5</v>
      </c>
      <c r="P16">
        <v>37</v>
      </c>
      <c r="S16">
        <v>28</v>
      </c>
      <c r="Y16">
        <v>3</v>
      </c>
      <c r="AA16">
        <v>113</v>
      </c>
      <c r="AB16">
        <v>347</v>
      </c>
    </row>
    <row r="17" spans="1:31" x14ac:dyDescent="0.25">
      <c r="A17">
        <v>20</v>
      </c>
      <c r="B17" t="s">
        <v>321</v>
      </c>
      <c r="C17">
        <v>68</v>
      </c>
      <c r="E17">
        <v>110</v>
      </c>
      <c r="F17">
        <v>128</v>
      </c>
      <c r="P17">
        <v>71</v>
      </c>
      <c r="S17">
        <v>9</v>
      </c>
      <c r="AA17">
        <v>38</v>
      </c>
      <c r="AB17">
        <v>47</v>
      </c>
      <c r="AC17">
        <v>51</v>
      </c>
      <c r="AE17">
        <v>7</v>
      </c>
    </row>
    <row r="18" spans="1:31" x14ac:dyDescent="0.25">
      <c r="A18">
        <v>21</v>
      </c>
      <c r="B18" t="s">
        <v>323</v>
      </c>
      <c r="C18">
        <v>335</v>
      </c>
      <c r="D18">
        <v>37</v>
      </c>
      <c r="P18">
        <v>3</v>
      </c>
      <c r="S18">
        <v>38</v>
      </c>
      <c r="Y18">
        <v>5</v>
      </c>
      <c r="Z18">
        <v>4</v>
      </c>
      <c r="AA18">
        <v>152</v>
      </c>
      <c r="AB18">
        <v>927</v>
      </c>
    </row>
    <row r="19" spans="1:31" x14ac:dyDescent="0.25">
      <c r="A19">
        <v>22</v>
      </c>
      <c r="B19" t="s">
        <v>325</v>
      </c>
      <c r="P19">
        <v>3</v>
      </c>
      <c r="Q19">
        <v>3</v>
      </c>
      <c r="S19">
        <v>6</v>
      </c>
      <c r="Z19">
        <v>3</v>
      </c>
    </row>
    <row r="20" spans="1:31" x14ac:dyDescent="0.25">
      <c r="A20">
        <v>23</v>
      </c>
      <c r="B20" t="s">
        <v>327</v>
      </c>
      <c r="E20">
        <v>9</v>
      </c>
      <c r="P20">
        <v>14</v>
      </c>
      <c r="R20">
        <v>4</v>
      </c>
      <c r="S20">
        <v>22</v>
      </c>
      <c r="AB20">
        <v>5</v>
      </c>
      <c r="AC20">
        <v>6</v>
      </c>
    </row>
    <row r="21" spans="1:31" x14ac:dyDescent="0.25">
      <c r="A21">
        <v>24</v>
      </c>
      <c r="B21" t="s">
        <v>329</v>
      </c>
      <c r="P21">
        <v>7</v>
      </c>
      <c r="Q21">
        <v>5</v>
      </c>
      <c r="R21">
        <v>15</v>
      </c>
      <c r="S21">
        <v>27</v>
      </c>
      <c r="AA21">
        <v>5</v>
      </c>
      <c r="AB21">
        <v>4</v>
      </c>
      <c r="AE21">
        <v>4</v>
      </c>
    </row>
    <row r="22" spans="1:31" x14ac:dyDescent="0.25">
      <c r="A22">
        <v>25</v>
      </c>
      <c r="B22" t="s">
        <v>331</v>
      </c>
      <c r="C22">
        <v>67</v>
      </c>
      <c r="D22">
        <v>8</v>
      </c>
      <c r="H22">
        <v>3</v>
      </c>
      <c r="P22">
        <v>19</v>
      </c>
      <c r="R22">
        <v>7</v>
      </c>
      <c r="S22">
        <v>75</v>
      </c>
      <c r="T22">
        <v>8</v>
      </c>
      <c r="Z22">
        <v>5</v>
      </c>
      <c r="AA22">
        <v>25</v>
      </c>
      <c r="AB22">
        <v>94</v>
      </c>
      <c r="AE22">
        <v>9</v>
      </c>
    </row>
    <row r="23" spans="1:31" x14ac:dyDescent="0.25">
      <c r="A23">
        <v>26</v>
      </c>
      <c r="B23" t="s">
        <v>333</v>
      </c>
      <c r="C23">
        <v>4</v>
      </c>
      <c r="H23">
        <v>10</v>
      </c>
      <c r="L23">
        <v>3</v>
      </c>
      <c r="O23">
        <v>9</v>
      </c>
      <c r="P23">
        <v>15</v>
      </c>
      <c r="Q23">
        <v>5</v>
      </c>
      <c r="R23">
        <v>6</v>
      </c>
      <c r="S23">
        <v>55</v>
      </c>
      <c r="T23">
        <v>5</v>
      </c>
      <c r="Z23">
        <v>6</v>
      </c>
      <c r="AA23">
        <v>5</v>
      </c>
      <c r="AB23">
        <v>10</v>
      </c>
      <c r="AD23">
        <v>6</v>
      </c>
      <c r="AE23">
        <v>4</v>
      </c>
    </row>
    <row r="24" spans="1:31" x14ac:dyDescent="0.25">
      <c r="A24">
        <v>27</v>
      </c>
      <c r="B24" t="s">
        <v>335</v>
      </c>
      <c r="C24">
        <v>75</v>
      </c>
      <c r="D24">
        <v>3</v>
      </c>
      <c r="E24">
        <v>3</v>
      </c>
      <c r="S24">
        <v>27</v>
      </c>
      <c r="AA24">
        <v>34</v>
      </c>
      <c r="AB24">
        <v>179</v>
      </c>
      <c r="AE24">
        <v>4</v>
      </c>
    </row>
    <row r="25" spans="1:31" x14ac:dyDescent="0.25">
      <c r="A25">
        <v>28</v>
      </c>
      <c r="B25" t="s">
        <v>337</v>
      </c>
      <c r="C25">
        <v>7</v>
      </c>
      <c r="K25">
        <v>5</v>
      </c>
      <c r="O25">
        <v>3</v>
      </c>
      <c r="P25">
        <v>164</v>
      </c>
      <c r="Q25">
        <v>5</v>
      </c>
      <c r="R25">
        <v>6</v>
      </c>
      <c r="S25">
        <v>30</v>
      </c>
      <c r="T25">
        <v>3</v>
      </c>
      <c r="V25">
        <v>5</v>
      </c>
      <c r="AA25">
        <v>4</v>
      </c>
      <c r="AB25">
        <v>5</v>
      </c>
      <c r="AD25">
        <v>6</v>
      </c>
    </row>
    <row r="26" spans="1:31" x14ac:dyDescent="0.25">
      <c r="A26">
        <v>29</v>
      </c>
      <c r="B26" t="s">
        <v>339</v>
      </c>
      <c r="C26">
        <v>81</v>
      </c>
      <c r="D26">
        <v>3</v>
      </c>
      <c r="E26">
        <v>7</v>
      </c>
      <c r="I26">
        <v>11</v>
      </c>
      <c r="O26">
        <v>7</v>
      </c>
      <c r="S26">
        <v>23</v>
      </c>
      <c r="Z26">
        <v>5</v>
      </c>
      <c r="AA26">
        <v>27</v>
      </c>
      <c r="AB26">
        <v>134</v>
      </c>
      <c r="AC26">
        <v>3</v>
      </c>
      <c r="AD26">
        <v>15</v>
      </c>
    </row>
    <row r="27" spans="1:31" x14ac:dyDescent="0.25">
      <c r="A27">
        <v>30</v>
      </c>
      <c r="B27" t="s">
        <v>341</v>
      </c>
      <c r="C27">
        <v>16</v>
      </c>
      <c r="P27">
        <v>9</v>
      </c>
      <c r="S27">
        <v>44</v>
      </c>
      <c r="AA27">
        <v>5</v>
      </c>
      <c r="AB27">
        <v>19</v>
      </c>
    </row>
    <row r="28" spans="1:31" x14ac:dyDescent="0.25">
      <c r="A28">
        <v>31</v>
      </c>
      <c r="B28" t="s">
        <v>343</v>
      </c>
      <c r="C28">
        <v>15</v>
      </c>
      <c r="I28">
        <v>55</v>
      </c>
      <c r="N28">
        <v>3</v>
      </c>
      <c r="P28">
        <v>4</v>
      </c>
      <c r="R28">
        <v>6</v>
      </c>
      <c r="S28">
        <v>16</v>
      </c>
      <c r="V28">
        <v>4</v>
      </c>
      <c r="Z28">
        <v>10</v>
      </c>
      <c r="AA28">
        <v>7</v>
      </c>
      <c r="AB28">
        <v>29</v>
      </c>
      <c r="AD28">
        <v>45</v>
      </c>
      <c r="AE28">
        <v>7</v>
      </c>
    </row>
    <row r="29" spans="1:31" x14ac:dyDescent="0.25">
      <c r="A29">
        <v>32</v>
      </c>
      <c r="B29" t="s">
        <v>345</v>
      </c>
      <c r="R29">
        <v>5</v>
      </c>
      <c r="S29">
        <v>23</v>
      </c>
    </row>
    <row r="30" spans="1:31" x14ac:dyDescent="0.25">
      <c r="A30">
        <v>33</v>
      </c>
      <c r="B30" t="s">
        <v>347</v>
      </c>
      <c r="P30">
        <v>6</v>
      </c>
      <c r="Q30">
        <v>5</v>
      </c>
      <c r="R30">
        <v>7</v>
      </c>
      <c r="S30">
        <v>23</v>
      </c>
      <c r="T30">
        <v>6</v>
      </c>
      <c r="AA30">
        <v>4</v>
      </c>
      <c r="AB30">
        <v>9</v>
      </c>
      <c r="AE30">
        <v>4</v>
      </c>
    </row>
    <row r="31" spans="1:31" x14ac:dyDescent="0.25">
      <c r="A31">
        <v>34</v>
      </c>
      <c r="B31" t="s">
        <v>349</v>
      </c>
      <c r="C31">
        <v>162</v>
      </c>
      <c r="D31">
        <v>19</v>
      </c>
      <c r="L31">
        <v>4</v>
      </c>
      <c r="P31">
        <v>5</v>
      </c>
      <c r="S31">
        <v>15</v>
      </c>
      <c r="Z31">
        <v>6</v>
      </c>
      <c r="AA31">
        <v>68</v>
      </c>
      <c r="AB31">
        <v>382</v>
      </c>
      <c r="AE31">
        <v>4</v>
      </c>
    </row>
    <row r="32" spans="1:31" x14ac:dyDescent="0.25">
      <c r="A32">
        <v>35</v>
      </c>
      <c r="B32" t="s">
        <v>351</v>
      </c>
      <c r="C32">
        <v>34</v>
      </c>
      <c r="O32">
        <v>13</v>
      </c>
      <c r="P32">
        <v>49</v>
      </c>
      <c r="R32">
        <v>13</v>
      </c>
      <c r="S32">
        <v>101</v>
      </c>
      <c r="Y32">
        <v>3</v>
      </c>
      <c r="Z32">
        <v>7</v>
      </c>
      <c r="AA32">
        <v>14</v>
      </c>
      <c r="AB32">
        <v>24</v>
      </c>
      <c r="AE32">
        <v>9</v>
      </c>
    </row>
    <row r="33" spans="1:31" x14ac:dyDescent="0.25">
      <c r="A33">
        <v>36</v>
      </c>
      <c r="B33" t="s">
        <v>353</v>
      </c>
      <c r="C33">
        <v>3</v>
      </c>
      <c r="O33">
        <v>6</v>
      </c>
      <c r="P33">
        <v>21</v>
      </c>
      <c r="Q33">
        <v>77</v>
      </c>
      <c r="R33">
        <v>14</v>
      </c>
      <c r="S33">
        <v>31</v>
      </c>
      <c r="T33">
        <v>6</v>
      </c>
      <c r="Z33">
        <v>11</v>
      </c>
      <c r="AA33">
        <v>9</v>
      </c>
      <c r="AB33">
        <v>6</v>
      </c>
      <c r="AE33">
        <v>10</v>
      </c>
    </row>
    <row r="34" spans="1:31" x14ac:dyDescent="0.25">
      <c r="A34">
        <v>37</v>
      </c>
      <c r="B34" t="s">
        <v>355</v>
      </c>
      <c r="C34">
        <v>61</v>
      </c>
      <c r="E34">
        <v>5</v>
      </c>
      <c r="S34">
        <v>23</v>
      </c>
      <c r="AA34">
        <v>45</v>
      </c>
      <c r="AB34">
        <v>299</v>
      </c>
    </row>
    <row r="35" spans="1:31" x14ac:dyDescent="0.25">
      <c r="A35">
        <v>38</v>
      </c>
      <c r="B35" t="s">
        <v>357</v>
      </c>
      <c r="C35">
        <v>144</v>
      </c>
      <c r="D35">
        <v>5</v>
      </c>
      <c r="E35">
        <v>69</v>
      </c>
      <c r="F35">
        <v>12</v>
      </c>
      <c r="P35">
        <v>80</v>
      </c>
      <c r="Q35">
        <v>4</v>
      </c>
      <c r="R35">
        <v>5</v>
      </c>
      <c r="S35">
        <v>101</v>
      </c>
      <c r="T35">
        <v>7</v>
      </c>
      <c r="V35">
        <v>3</v>
      </c>
      <c r="Y35">
        <v>3</v>
      </c>
      <c r="Z35">
        <v>4</v>
      </c>
      <c r="AA35">
        <v>55</v>
      </c>
      <c r="AB35">
        <v>125</v>
      </c>
      <c r="AC35">
        <v>11</v>
      </c>
      <c r="AE35">
        <v>7</v>
      </c>
    </row>
    <row r="36" spans="1:31" x14ac:dyDescent="0.25">
      <c r="A36">
        <v>39</v>
      </c>
      <c r="B36" t="s">
        <v>359</v>
      </c>
      <c r="C36">
        <v>962</v>
      </c>
      <c r="D36">
        <v>43</v>
      </c>
      <c r="E36">
        <v>3</v>
      </c>
      <c r="F36">
        <v>3</v>
      </c>
      <c r="O36">
        <v>11</v>
      </c>
      <c r="P36">
        <v>35</v>
      </c>
      <c r="Q36">
        <v>3</v>
      </c>
      <c r="R36">
        <v>12</v>
      </c>
      <c r="S36">
        <v>31</v>
      </c>
      <c r="T36">
        <v>4</v>
      </c>
      <c r="Z36">
        <v>9</v>
      </c>
      <c r="AA36">
        <v>233</v>
      </c>
      <c r="AB36">
        <v>1191</v>
      </c>
      <c r="AC36">
        <v>3</v>
      </c>
      <c r="AE36">
        <v>4</v>
      </c>
    </row>
    <row r="37" spans="1:31" x14ac:dyDescent="0.25">
      <c r="A37">
        <v>40</v>
      </c>
      <c r="B37" t="s">
        <v>361</v>
      </c>
      <c r="C37">
        <v>3</v>
      </c>
      <c r="I37">
        <v>3</v>
      </c>
      <c r="P37">
        <v>17</v>
      </c>
      <c r="Q37">
        <v>7</v>
      </c>
      <c r="R37">
        <v>33</v>
      </c>
      <c r="S37">
        <v>45</v>
      </c>
      <c r="T37">
        <v>3</v>
      </c>
      <c r="Z37">
        <v>3</v>
      </c>
      <c r="AA37">
        <v>3</v>
      </c>
      <c r="AD37">
        <v>6</v>
      </c>
      <c r="AE37">
        <v>4</v>
      </c>
    </row>
    <row r="38" spans="1:31" x14ac:dyDescent="0.25">
      <c r="A38">
        <v>41</v>
      </c>
      <c r="B38" t="s">
        <v>363</v>
      </c>
      <c r="C38">
        <v>165</v>
      </c>
      <c r="D38">
        <v>10</v>
      </c>
      <c r="E38">
        <v>97</v>
      </c>
      <c r="F38">
        <v>41</v>
      </c>
      <c r="G38">
        <v>52</v>
      </c>
      <c r="O38">
        <v>41</v>
      </c>
      <c r="P38">
        <v>112</v>
      </c>
      <c r="Q38">
        <v>6</v>
      </c>
      <c r="R38">
        <v>47</v>
      </c>
      <c r="S38">
        <v>56</v>
      </c>
      <c r="T38">
        <v>3</v>
      </c>
      <c r="Z38">
        <v>4</v>
      </c>
      <c r="AA38">
        <v>83</v>
      </c>
      <c r="AB38">
        <v>247</v>
      </c>
      <c r="AC38">
        <v>50</v>
      </c>
      <c r="AD38">
        <v>5</v>
      </c>
      <c r="AE38">
        <v>14</v>
      </c>
    </row>
    <row r="39" spans="1:31" x14ac:dyDescent="0.25">
      <c r="A39">
        <v>42</v>
      </c>
      <c r="B39" t="s">
        <v>365</v>
      </c>
      <c r="R39">
        <v>3</v>
      </c>
      <c r="S39">
        <v>9</v>
      </c>
    </row>
    <row r="40" spans="1:31" x14ac:dyDescent="0.25">
      <c r="A40">
        <v>44</v>
      </c>
      <c r="B40" t="s">
        <v>367</v>
      </c>
      <c r="P40">
        <v>8</v>
      </c>
      <c r="Q40">
        <v>23</v>
      </c>
      <c r="S40">
        <v>16</v>
      </c>
      <c r="T40">
        <v>3</v>
      </c>
      <c r="U40">
        <v>3</v>
      </c>
      <c r="Z40">
        <v>3</v>
      </c>
      <c r="AA40">
        <v>5</v>
      </c>
      <c r="AB40">
        <v>7</v>
      </c>
      <c r="AE40">
        <v>3</v>
      </c>
    </row>
    <row r="41" spans="1:31" x14ac:dyDescent="0.25">
      <c r="A41">
        <v>45</v>
      </c>
      <c r="B41" t="s">
        <v>369</v>
      </c>
      <c r="C41">
        <v>6</v>
      </c>
      <c r="O41">
        <v>3</v>
      </c>
      <c r="P41">
        <v>5</v>
      </c>
      <c r="R41">
        <v>4</v>
      </c>
      <c r="S41">
        <v>22</v>
      </c>
      <c r="V41">
        <v>3</v>
      </c>
      <c r="AB41">
        <v>12</v>
      </c>
    </row>
    <row r="42" spans="1:31" x14ac:dyDescent="0.25">
      <c r="A42">
        <v>46</v>
      </c>
      <c r="B42" t="s">
        <v>371</v>
      </c>
      <c r="C42">
        <v>6</v>
      </c>
      <c r="E42">
        <v>6</v>
      </c>
      <c r="F42">
        <v>3</v>
      </c>
      <c r="O42">
        <v>4</v>
      </c>
      <c r="P42">
        <v>97</v>
      </c>
      <c r="R42">
        <v>7</v>
      </c>
      <c r="S42">
        <v>23</v>
      </c>
      <c r="T42">
        <v>4</v>
      </c>
      <c r="U42">
        <v>3</v>
      </c>
      <c r="AA42">
        <v>8</v>
      </c>
      <c r="AB42">
        <v>17</v>
      </c>
      <c r="AC42">
        <v>7</v>
      </c>
      <c r="AE42">
        <v>4</v>
      </c>
    </row>
    <row r="43" spans="1:31" x14ac:dyDescent="0.25">
      <c r="A43">
        <v>47</v>
      </c>
      <c r="B43" t="s">
        <v>373</v>
      </c>
      <c r="C43">
        <v>2534</v>
      </c>
      <c r="D43">
        <v>112</v>
      </c>
      <c r="E43">
        <v>16</v>
      </c>
      <c r="M43">
        <v>7</v>
      </c>
      <c r="O43">
        <v>33</v>
      </c>
      <c r="P43">
        <v>74</v>
      </c>
      <c r="Q43">
        <v>4</v>
      </c>
      <c r="R43">
        <v>24</v>
      </c>
      <c r="S43">
        <v>145</v>
      </c>
      <c r="T43">
        <v>20</v>
      </c>
      <c r="V43">
        <v>8</v>
      </c>
      <c r="W43">
        <v>4</v>
      </c>
      <c r="Y43">
        <v>3</v>
      </c>
      <c r="Z43">
        <v>10</v>
      </c>
      <c r="AA43">
        <v>684</v>
      </c>
      <c r="AB43">
        <v>3496</v>
      </c>
      <c r="AC43">
        <v>11</v>
      </c>
      <c r="AD43">
        <v>7</v>
      </c>
      <c r="AE43">
        <v>16</v>
      </c>
    </row>
    <row r="44" spans="1:31" x14ac:dyDescent="0.25">
      <c r="A44">
        <v>48</v>
      </c>
      <c r="B44" t="s">
        <v>375</v>
      </c>
      <c r="C44">
        <v>58</v>
      </c>
      <c r="D44">
        <v>3</v>
      </c>
      <c r="F44">
        <v>13</v>
      </c>
      <c r="I44">
        <v>6</v>
      </c>
      <c r="L44">
        <v>3</v>
      </c>
      <c r="O44">
        <v>3</v>
      </c>
      <c r="P44">
        <v>6</v>
      </c>
      <c r="R44">
        <v>10</v>
      </c>
      <c r="S44">
        <v>21</v>
      </c>
      <c r="W44">
        <v>3</v>
      </c>
      <c r="Z44">
        <v>6</v>
      </c>
      <c r="AA44">
        <v>50</v>
      </c>
      <c r="AB44">
        <v>224</v>
      </c>
      <c r="AC44">
        <v>6</v>
      </c>
      <c r="AD44">
        <v>10</v>
      </c>
      <c r="AE44">
        <v>6</v>
      </c>
    </row>
    <row r="45" spans="1:31" x14ac:dyDescent="0.25">
      <c r="A45">
        <v>49</v>
      </c>
      <c r="B45" t="s">
        <v>377</v>
      </c>
      <c r="O45">
        <v>13</v>
      </c>
      <c r="P45">
        <v>8</v>
      </c>
      <c r="Q45">
        <v>3</v>
      </c>
      <c r="R45">
        <v>6</v>
      </c>
      <c r="S45">
        <v>12</v>
      </c>
    </row>
    <row r="46" spans="1:31" x14ac:dyDescent="0.25">
      <c r="A46">
        <v>50</v>
      </c>
      <c r="B46" t="s">
        <v>379</v>
      </c>
      <c r="C46">
        <v>13</v>
      </c>
      <c r="E46">
        <v>31</v>
      </c>
      <c r="F46">
        <v>40</v>
      </c>
      <c r="P46">
        <v>33</v>
      </c>
      <c r="Q46">
        <v>41</v>
      </c>
      <c r="R46">
        <v>12</v>
      </c>
      <c r="S46">
        <v>19</v>
      </c>
      <c r="T46">
        <v>3</v>
      </c>
      <c r="V46">
        <v>8</v>
      </c>
      <c r="Z46">
        <v>4</v>
      </c>
      <c r="AA46">
        <v>11</v>
      </c>
      <c r="AB46">
        <v>25</v>
      </c>
      <c r="AC46">
        <v>22</v>
      </c>
      <c r="AE46">
        <v>4</v>
      </c>
    </row>
    <row r="47" spans="1:31" x14ac:dyDescent="0.25">
      <c r="A47">
        <v>51</v>
      </c>
      <c r="B47" t="s">
        <v>381</v>
      </c>
      <c r="I47">
        <v>6</v>
      </c>
      <c r="O47">
        <v>3</v>
      </c>
      <c r="P47">
        <v>16</v>
      </c>
      <c r="Q47">
        <v>6</v>
      </c>
      <c r="R47">
        <v>21</v>
      </c>
      <c r="S47">
        <v>60</v>
      </c>
      <c r="AA47">
        <v>7</v>
      </c>
      <c r="AB47">
        <v>13</v>
      </c>
      <c r="AD47">
        <v>11</v>
      </c>
      <c r="AE47">
        <v>9</v>
      </c>
    </row>
    <row r="48" spans="1:31" x14ac:dyDescent="0.25">
      <c r="A48">
        <v>53</v>
      </c>
      <c r="B48" t="s">
        <v>383</v>
      </c>
      <c r="C48">
        <v>156</v>
      </c>
      <c r="D48">
        <v>9</v>
      </c>
      <c r="E48">
        <v>97</v>
      </c>
      <c r="F48">
        <v>89</v>
      </c>
      <c r="P48">
        <v>15</v>
      </c>
      <c r="R48">
        <v>9</v>
      </c>
      <c r="S48">
        <v>3</v>
      </c>
      <c r="AA48">
        <v>39</v>
      </c>
      <c r="AB48">
        <v>137</v>
      </c>
      <c r="AC48">
        <v>53</v>
      </c>
      <c r="AE48">
        <v>3</v>
      </c>
    </row>
    <row r="49" spans="1:31" x14ac:dyDescent="0.25">
      <c r="A49">
        <v>54</v>
      </c>
      <c r="B49" t="s">
        <v>385</v>
      </c>
      <c r="O49">
        <v>4</v>
      </c>
      <c r="P49">
        <v>54</v>
      </c>
      <c r="Q49">
        <v>6</v>
      </c>
      <c r="R49">
        <v>5</v>
      </c>
      <c r="S49">
        <v>40</v>
      </c>
      <c r="T49">
        <v>14</v>
      </c>
      <c r="AA49">
        <v>3</v>
      </c>
      <c r="AB49">
        <v>8</v>
      </c>
      <c r="AE49">
        <v>7</v>
      </c>
    </row>
    <row r="50" spans="1:31" x14ac:dyDescent="0.25">
      <c r="A50">
        <v>55</v>
      </c>
      <c r="B50" t="s">
        <v>387</v>
      </c>
      <c r="C50">
        <v>158</v>
      </c>
      <c r="D50">
        <v>21</v>
      </c>
      <c r="E50">
        <v>18</v>
      </c>
      <c r="M50">
        <v>7</v>
      </c>
      <c r="P50">
        <v>4</v>
      </c>
      <c r="R50">
        <v>3</v>
      </c>
      <c r="S50">
        <v>8</v>
      </c>
      <c r="V50">
        <v>19</v>
      </c>
      <c r="W50">
        <v>4</v>
      </c>
      <c r="AA50">
        <v>116</v>
      </c>
      <c r="AB50">
        <v>433</v>
      </c>
      <c r="AC50">
        <v>8</v>
      </c>
      <c r="AD50">
        <v>4</v>
      </c>
      <c r="AE50">
        <v>5</v>
      </c>
    </row>
    <row r="51" spans="1:31" x14ac:dyDescent="0.25">
      <c r="A51">
        <v>56</v>
      </c>
      <c r="B51" t="s">
        <v>387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6"/>
  <sheetViews>
    <sheetView workbookViewId="0">
      <pane xSplit="6" ySplit="2" topLeftCell="V3" activePane="bottomRight" state="frozen"/>
      <selection pane="topRight" activeCell="G1" sqref="G1"/>
      <selection pane="bottomLeft" activeCell="A3" sqref="A3"/>
      <selection pane="bottomRight" activeCell="F3" sqref="F3:F5"/>
    </sheetView>
  </sheetViews>
  <sheetFormatPr defaultRowHeight="15" x14ac:dyDescent="0.25"/>
  <cols>
    <col min="1" max="1" width="12.85546875" bestFit="1" customWidth="1"/>
    <col min="3" max="3" width="41" bestFit="1" customWidth="1"/>
    <col min="5" max="5" width="15.140625" customWidth="1"/>
    <col min="6" max="6" width="14" customWidth="1"/>
    <col min="7" max="7" width="22.5703125" customWidth="1"/>
    <col min="8" max="8" width="16.5703125" customWidth="1"/>
    <col min="9" max="9" width="14.5703125" customWidth="1"/>
    <col min="10" max="10" width="17.7109375" customWidth="1"/>
    <col min="11" max="11" width="21.7109375" bestFit="1" customWidth="1"/>
    <col min="12" max="12" width="20.42578125" customWidth="1"/>
    <col min="13" max="13" width="30.42578125" customWidth="1"/>
    <col min="14" max="14" width="53.7109375" bestFit="1" customWidth="1"/>
    <col min="15" max="15" width="36.5703125" customWidth="1"/>
    <col min="16" max="16" width="30.85546875" customWidth="1"/>
    <col min="17" max="17" width="35.7109375" customWidth="1"/>
    <col min="18" max="18" width="38.140625" customWidth="1"/>
    <col min="19" max="19" width="36.5703125" customWidth="1"/>
    <col min="20" max="20" width="20.7109375" customWidth="1"/>
    <col min="21" max="21" width="43.140625" customWidth="1"/>
    <col min="22" max="22" width="15.42578125" customWidth="1"/>
    <col min="23" max="23" width="22.7109375" customWidth="1"/>
    <col min="24" max="24" width="20.5703125" customWidth="1"/>
    <col min="25" max="25" width="27.5703125" bestFit="1" customWidth="1"/>
    <col min="26" max="26" width="40.28515625" customWidth="1"/>
    <col min="27" max="27" width="29.42578125" customWidth="1"/>
    <col min="28" max="28" width="28.42578125" customWidth="1"/>
    <col min="29" max="29" width="19.42578125" customWidth="1"/>
    <col min="32" max="32" width="12" customWidth="1"/>
    <col min="33" max="33" width="22.28515625" customWidth="1"/>
    <col min="34" max="34" width="15.7109375" customWidth="1"/>
    <col min="36" max="36" width="23.7109375" customWidth="1"/>
    <col min="37" max="37" width="15.140625" customWidth="1"/>
    <col min="38" max="38" width="16" customWidth="1"/>
    <col min="39" max="39" width="18" customWidth="1"/>
    <col min="40" max="40" width="29.42578125" customWidth="1"/>
  </cols>
  <sheetData>
    <row r="1" spans="1:40" ht="105" x14ac:dyDescent="0.25">
      <c r="A1" s="4" t="s">
        <v>388</v>
      </c>
      <c r="B1" s="4" t="s">
        <v>15</v>
      </c>
      <c r="C1" s="4" t="s">
        <v>16</v>
      </c>
      <c r="D1" s="4" t="s">
        <v>21</v>
      </c>
      <c r="E1" s="4" t="s">
        <v>212</v>
      </c>
      <c r="F1" s="4" t="s">
        <v>213</v>
      </c>
      <c r="G1" s="4" t="s">
        <v>273</v>
      </c>
      <c r="H1" s="4" t="s">
        <v>274</v>
      </c>
      <c r="I1" s="4" t="s">
        <v>275</v>
      </c>
      <c r="J1" s="4" t="s">
        <v>217</v>
      </c>
      <c r="K1" s="4" t="s">
        <v>218</v>
      </c>
      <c r="L1" s="4" t="s">
        <v>277</v>
      </c>
      <c r="M1" s="4" t="s">
        <v>220</v>
      </c>
      <c r="N1" s="4" t="s">
        <v>221</v>
      </c>
      <c r="O1" s="4" t="s">
        <v>222</v>
      </c>
      <c r="P1" s="4" t="s">
        <v>223</v>
      </c>
      <c r="Q1" s="4" t="s">
        <v>224</v>
      </c>
      <c r="R1" s="4" t="s">
        <v>225</v>
      </c>
      <c r="S1" s="4" t="s">
        <v>392</v>
      </c>
      <c r="T1" s="4" t="s">
        <v>227</v>
      </c>
      <c r="U1" s="4" t="s">
        <v>228</v>
      </c>
      <c r="V1" s="4" t="s">
        <v>229</v>
      </c>
      <c r="W1" s="4" t="s">
        <v>230</v>
      </c>
      <c r="X1" s="4" t="s">
        <v>231</v>
      </c>
      <c r="Y1" s="4" t="s">
        <v>232</v>
      </c>
      <c r="Z1" s="4" t="s">
        <v>389</v>
      </c>
      <c r="AA1" s="4" t="s">
        <v>234</v>
      </c>
      <c r="AB1" s="4" t="s">
        <v>235</v>
      </c>
      <c r="AC1" s="4" t="s">
        <v>236</v>
      </c>
      <c r="AD1" s="4" t="s">
        <v>237</v>
      </c>
      <c r="AE1" s="4" t="s">
        <v>238</v>
      </c>
      <c r="AF1" s="4" t="s">
        <v>283</v>
      </c>
      <c r="AG1" s="4" t="s">
        <v>240</v>
      </c>
      <c r="AH1" s="4" t="s">
        <v>284</v>
      </c>
      <c r="AI1" s="4" t="s">
        <v>242</v>
      </c>
      <c r="AJ1" s="4" t="s">
        <v>243</v>
      </c>
      <c r="AK1" s="4" t="s">
        <v>285</v>
      </c>
      <c r="AL1" s="4" t="s">
        <v>245</v>
      </c>
      <c r="AM1" s="4" t="s">
        <v>246</v>
      </c>
      <c r="AN1" s="4" t="s">
        <v>247</v>
      </c>
    </row>
    <row r="2" spans="1:40" x14ac:dyDescent="0.25">
      <c r="A2" t="s">
        <v>25</v>
      </c>
      <c r="B2">
        <v>21</v>
      </c>
      <c r="C2" t="s">
        <v>288</v>
      </c>
      <c r="D2">
        <v>2012</v>
      </c>
      <c r="E2" s="5">
        <v>18702</v>
      </c>
      <c r="F2" s="5">
        <v>25417</v>
      </c>
      <c r="G2" s="5">
        <v>18737</v>
      </c>
      <c r="H2" s="5">
        <v>5025</v>
      </c>
      <c r="I2" s="5">
        <v>1655</v>
      </c>
      <c r="J2" s="5">
        <v>848189</v>
      </c>
      <c r="K2" s="5">
        <v>59461950</v>
      </c>
      <c r="L2" s="5">
        <v>14979100</v>
      </c>
      <c r="M2" s="5">
        <v>5154538</v>
      </c>
      <c r="N2" s="5">
        <v>1023168</v>
      </c>
      <c r="O2" s="5">
        <v>1634740</v>
      </c>
      <c r="P2" s="5">
        <v>7166654</v>
      </c>
      <c r="Q2" s="5">
        <v>611967</v>
      </c>
      <c r="R2" s="5">
        <v>1236198</v>
      </c>
      <c r="S2" s="5">
        <v>42032273</v>
      </c>
      <c r="T2" s="5">
        <v>140073895</v>
      </c>
      <c r="U2" s="5">
        <v>98381702</v>
      </c>
      <c r="V2" s="5">
        <v>4003691</v>
      </c>
      <c r="W2" s="5">
        <v>10051833</v>
      </c>
      <c r="X2" s="5">
        <v>5084899</v>
      </c>
      <c r="Y2" s="5">
        <v>22551770</v>
      </c>
      <c r="Z2" s="5">
        <v>86130971</v>
      </c>
      <c r="AA2" s="5">
        <v>3004361</v>
      </c>
      <c r="AB2" t="s">
        <v>35</v>
      </c>
      <c r="AC2" s="5">
        <v>529239818</v>
      </c>
      <c r="AD2" s="5">
        <v>5374186</v>
      </c>
      <c r="AE2" s="5">
        <v>609127458</v>
      </c>
      <c r="AF2" s="5">
        <v>15239120</v>
      </c>
      <c r="AG2" s="5">
        <v>9224417</v>
      </c>
      <c r="AH2" s="5">
        <v>6014703</v>
      </c>
      <c r="AI2" s="5">
        <v>16923741</v>
      </c>
      <c r="AJ2" s="5">
        <v>9671166</v>
      </c>
      <c r="AK2" s="5">
        <v>7252575</v>
      </c>
      <c r="AL2" s="5">
        <v>219961535</v>
      </c>
      <c r="AM2" s="5">
        <v>90542206</v>
      </c>
      <c r="AN2" s="5">
        <v>129419329</v>
      </c>
    </row>
    <row r="3" spans="1:40" x14ac:dyDescent="0.25">
      <c r="A3" t="s">
        <v>25</v>
      </c>
      <c r="B3">
        <v>211</v>
      </c>
      <c r="C3" t="s">
        <v>390</v>
      </c>
      <c r="D3">
        <v>2012</v>
      </c>
      <c r="E3" s="5">
        <v>5330</v>
      </c>
      <c r="F3" s="5">
        <v>6735</v>
      </c>
      <c r="G3" s="5">
        <v>5500</v>
      </c>
      <c r="H3">
        <v>925</v>
      </c>
      <c r="I3">
        <v>310</v>
      </c>
      <c r="J3" s="5">
        <v>176222</v>
      </c>
      <c r="K3" s="5">
        <v>15137960</v>
      </c>
      <c r="L3" s="5">
        <v>3860509</v>
      </c>
      <c r="M3" s="5">
        <v>1206546</v>
      </c>
      <c r="N3" s="5">
        <v>352397</v>
      </c>
      <c r="O3" s="5">
        <v>585662</v>
      </c>
      <c r="P3" s="5">
        <v>1715904</v>
      </c>
      <c r="Q3" s="5">
        <v>93852</v>
      </c>
      <c r="R3" s="5">
        <v>173763</v>
      </c>
      <c r="S3" s="5">
        <v>7441444</v>
      </c>
      <c r="T3" s="5">
        <v>84657612</v>
      </c>
      <c r="U3" s="5">
        <v>59865640</v>
      </c>
      <c r="V3" s="5">
        <v>1853259</v>
      </c>
      <c r="W3" s="5">
        <v>2035542</v>
      </c>
      <c r="X3" s="5">
        <v>2175870</v>
      </c>
      <c r="Y3" s="5">
        <v>18727301</v>
      </c>
      <c r="Z3" s="5">
        <v>37233163</v>
      </c>
      <c r="AA3" s="5">
        <v>2630012</v>
      </c>
      <c r="AB3" t="s">
        <v>35</v>
      </c>
      <c r="AC3" s="5">
        <v>310960365</v>
      </c>
      <c r="AD3" t="s">
        <v>35</v>
      </c>
      <c r="AE3" s="5">
        <v>402737526</v>
      </c>
      <c r="AF3" s="5">
        <v>4382969</v>
      </c>
      <c r="AG3" s="5">
        <v>1514452</v>
      </c>
      <c r="AH3" s="5">
        <v>2868517</v>
      </c>
      <c r="AI3" s="5">
        <v>4770202</v>
      </c>
      <c r="AJ3" s="5">
        <v>1672066</v>
      </c>
      <c r="AK3" s="5">
        <v>3098136</v>
      </c>
      <c r="AL3" s="5">
        <v>176434773</v>
      </c>
      <c r="AM3" s="5">
        <v>50463801</v>
      </c>
      <c r="AN3" s="5">
        <v>125970972</v>
      </c>
    </row>
    <row r="4" spans="1:40" x14ac:dyDescent="0.25">
      <c r="A4" t="s">
        <v>25</v>
      </c>
      <c r="B4">
        <v>212</v>
      </c>
      <c r="C4" t="s">
        <v>272</v>
      </c>
      <c r="D4">
        <v>2012</v>
      </c>
      <c r="E4" s="5">
        <v>3509</v>
      </c>
      <c r="F4" s="5">
        <v>6091</v>
      </c>
      <c r="G4" s="5">
        <v>4435</v>
      </c>
      <c r="H4" s="5">
        <v>1247</v>
      </c>
      <c r="I4">
        <v>409</v>
      </c>
      <c r="J4" s="5">
        <v>211830</v>
      </c>
      <c r="K4" s="5">
        <v>14061227</v>
      </c>
      <c r="L4" s="5">
        <v>4872275</v>
      </c>
      <c r="M4" s="5">
        <v>1900429</v>
      </c>
      <c r="N4" s="5">
        <v>432400</v>
      </c>
      <c r="O4" s="5">
        <v>495759</v>
      </c>
      <c r="P4" s="5">
        <v>2043687</v>
      </c>
      <c r="Q4" s="5">
        <v>176710</v>
      </c>
      <c r="R4" s="5">
        <v>378503</v>
      </c>
      <c r="S4" s="5">
        <v>11693164</v>
      </c>
      <c r="T4" s="5">
        <v>31541671</v>
      </c>
      <c r="U4" s="5">
        <v>20534857</v>
      </c>
      <c r="V4" s="5">
        <v>527156</v>
      </c>
      <c r="W4" s="5">
        <v>5321854</v>
      </c>
      <c r="X4" s="5">
        <v>2773883</v>
      </c>
      <c r="Y4" s="5">
        <v>2383921</v>
      </c>
      <c r="Z4" s="5">
        <v>47002607</v>
      </c>
      <c r="AA4" s="5">
        <v>373963</v>
      </c>
      <c r="AB4" t="s">
        <v>35</v>
      </c>
      <c r="AC4" s="5">
        <v>98287014</v>
      </c>
      <c r="AD4" t="s">
        <v>35</v>
      </c>
      <c r="AE4" s="5">
        <v>87351123</v>
      </c>
      <c r="AF4" s="5">
        <v>7798667</v>
      </c>
      <c r="AG4" s="5">
        <v>5924166</v>
      </c>
      <c r="AH4" s="5">
        <v>1874501</v>
      </c>
      <c r="AI4" s="5">
        <v>8346864</v>
      </c>
      <c r="AJ4" s="5">
        <v>6138809</v>
      </c>
      <c r="AK4" s="5">
        <v>2208055</v>
      </c>
      <c r="AL4" s="5">
        <v>20605780</v>
      </c>
      <c r="AM4" s="5">
        <v>17157423</v>
      </c>
      <c r="AN4" s="5">
        <v>3448357</v>
      </c>
    </row>
    <row r="5" spans="1:40" x14ac:dyDescent="0.25">
      <c r="A5" t="s">
        <v>25</v>
      </c>
      <c r="B5">
        <v>213</v>
      </c>
      <c r="C5" t="s">
        <v>391</v>
      </c>
      <c r="D5">
        <v>2012</v>
      </c>
      <c r="E5" s="5">
        <v>10007</v>
      </c>
      <c r="F5" s="5">
        <v>12591</v>
      </c>
      <c r="G5" s="5">
        <v>8802</v>
      </c>
      <c r="H5" s="5">
        <v>2853</v>
      </c>
      <c r="I5">
        <v>936</v>
      </c>
      <c r="J5" s="5">
        <v>460137</v>
      </c>
      <c r="K5" s="5">
        <v>30262763</v>
      </c>
      <c r="L5" s="5">
        <v>6246316</v>
      </c>
      <c r="M5" s="5">
        <v>2047563</v>
      </c>
      <c r="N5" s="5">
        <v>238371</v>
      </c>
      <c r="O5" s="5">
        <v>553319</v>
      </c>
      <c r="P5" s="5">
        <v>3407063</v>
      </c>
      <c r="Q5" s="5">
        <v>341405</v>
      </c>
      <c r="R5" s="5">
        <v>683932</v>
      </c>
      <c r="S5" s="5">
        <v>22897665</v>
      </c>
      <c r="T5" s="5">
        <v>23874612</v>
      </c>
      <c r="U5" s="5">
        <v>17981205</v>
      </c>
      <c r="V5" s="5">
        <v>1623276</v>
      </c>
      <c r="W5" s="5">
        <v>2694437</v>
      </c>
      <c r="X5" s="5">
        <v>135146</v>
      </c>
      <c r="Y5" s="5">
        <v>1440548</v>
      </c>
      <c r="Z5" s="5">
        <v>1895201</v>
      </c>
      <c r="AA5">
        <v>386</v>
      </c>
      <c r="AB5">
        <v>0</v>
      </c>
      <c r="AC5" s="5">
        <v>119992439</v>
      </c>
      <c r="AD5" s="5">
        <v>2916977</v>
      </c>
      <c r="AE5" s="5">
        <v>119038809</v>
      </c>
      <c r="AF5" s="5">
        <v>3057484</v>
      </c>
      <c r="AG5" s="5">
        <v>1785799</v>
      </c>
      <c r="AH5" s="5">
        <v>1271685</v>
      </c>
      <c r="AI5" s="5">
        <v>3806675</v>
      </c>
      <c r="AJ5" s="5">
        <v>1860291</v>
      </c>
      <c r="AK5" s="5">
        <v>1946384</v>
      </c>
      <c r="AL5" s="5">
        <v>22920982</v>
      </c>
      <c r="AM5" s="5">
        <v>22920982</v>
      </c>
      <c r="AN5">
        <v>0</v>
      </c>
    </row>
    <row r="6" spans="1:40" x14ac:dyDescent="0.25">
      <c r="W6">
        <f>SUM(State_2D!O3:O52)/W2</f>
        <v>0.97502982789308179</v>
      </c>
      <c r="Z6">
        <f>SUM(State_2D!R3:R52)/Z2</f>
        <v>0.99830615052511129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F32"/>
  <sheetViews>
    <sheetView topLeftCell="Y1" workbookViewId="0">
      <selection activeCell="AB2" sqref="AB2"/>
    </sheetView>
  </sheetViews>
  <sheetFormatPr defaultRowHeight="15" x14ac:dyDescent="0.25"/>
  <sheetData>
    <row r="1" spans="1:5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160</v>
      </c>
      <c r="H1" t="s">
        <v>161</v>
      </c>
      <c r="I1" t="s">
        <v>162</v>
      </c>
      <c r="J1" t="s">
        <v>163</v>
      </c>
      <c r="K1" t="s">
        <v>164</v>
      </c>
      <c r="L1" t="s">
        <v>165</v>
      </c>
      <c r="M1" t="s">
        <v>166</v>
      </c>
      <c r="N1" t="s">
        <v>167</v>
      </c>
      <c r="O1" t="s">
        <v>168</v>
      </c>
      <c r="P1" t="s">
        <v>169</v>
      </c>
      <c r="Q1" t="s">
        <v>170</v>
      </c>
      <c r="R1" t="s">
        <v>171</v>
      </c>
      <c r="S1" t="s">
        <v>172</v>
      </c>
      <c r="T1" t="s">
        <v>173</v>
      </c>
      <c r="U1" t="s">
        <v>174</v>
      </c>
      <c r="V1" t="s">
        <v>175</v>
      </c>
      <c r="W1" t="s">
        <v>176</v>
      </c>
      <c r="X1" t="s">
        <v>177</v>
      </c>
      <c r="Y1" t="s">
        <v>178</v>
      </c>
      <c r="Z1" t="s">
        <v>179</v>
      </c>
      <c r="AA1" t="s">
        <v>180</v>
      </c>
      <c r="AB1" t="s">
        <v>181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  <c r="AH1" t="s">
        <v>187</v>
      </c>
      <c r="AI1" t="s">
        <v>188</v>
      </c>
      <c r="AJ1" t="s">
        <v>189</v>
      </c>
      <c r="AK1" t="s">
        <v>190</v>
      </c>
      <c r="AL1" t="s">
        <v>191</v>
      </c>
      <c r="AM1" t="s">
        <v>192</v>
      </c>
      <c r="AN1" t="s">
        <v>193</v>
      </c>
      <c r="AO1" t="s">
        <v>194</v>
      </c>
      <c r="AP1" t="s">
        <v>195</v>
      </c>
      <c r="AQ1" t="s">
        <v>196</v>
      </c>
      <c r="AR1" t="s">
        <v>197</v>
      </c>
      <c r="AS1" t="s">
        <v>198</v>
      </c>
      <c r="AT1" t="s">
        <v>199</v>
      </c>
      <c r="AU1" t="s">
        <v>200</v>
      </c>
      <c r="AV1" t="s">
        <v>201</v>
      </c>
      <c r="AW1" t="s">
        <v>202</v>
      </c>
      <c r="AX1" t="s">
        <v>203</v>
      </c>
      <c r="AY1" t="s">
        <v>204</v>
      </c>
      <c r="AZ1" t="s">
        <v>205</v>
      </c>
      <c r="BA1" t="s">
        <v>206</v>
      </c>
      <c r="BB1" t="s">
        <v>207</v>
      </c>
      <c r="BC1" t="s">
        <v>208</v>
      </c>
      <c r="BD1" t="s">
        <v>209</v>
      </c>
      <c r="BE1" t="s">
        <v>210</v>
      </c>
      <c r="BF1" t="s">
        <v>211</v>
      </c>
    </row>
    <row r="2" spans="1:58" ht="195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21</v>
      </c>
      <c r="G2" t="s">
        <v>212</v>
      </c>
      <c r="H2" t="s">
        <v>213</v>
      </c>
      <c r="I2" s="4" t="s">
        <v>214</v>
      </c>
      <c r="J2" s="4" t="s">
        <v>215</v>
      </c>
      <c r="K2" s="4" t="s">
        <v>216</v>
      </c>
      <c r="L2" t="s">
        <v>217</v>
      </c>
      <c r="M2" t="s">
        <v>218</v>
      </c>
      <c r="N2" s="4" t="s">
        <v>219</v>
      </c>
      <c r="O2" t="s">
        <v>220</v>
      </c>
      <c r="P2" t="s">
        <v>221</v>
      </c>
      <c r="Q2" t="s">
        <v>222</v>
      </c>
      <c r="R2" t="s">
        <v>223</v>
      </c>
      <c r="S2" t="s">
        <v>224</v>
      </c>
      <c r="T2" t="s">
        <v>225</v>
      </c>
      <c r="U2" s="4" t="s">
        <v>226</v>
      </c>
      <c r="V2" t="s">
        <v>227</v>
      </c>
      <c r="W2" t="s">
        <v>228</v>
      </c>
      <c r="X2" t="s">
        <v>229</v>
      </c>
      <c r="Y2" t="s">
        <v>230</v>
      </c>
      <c r="Z2" t="s">
        <v>231</v>
      </c>
      <c r="AA2" t="s">
        <v>232</v>
      </c>
      <c r="AB2" t="s">
        <v>233</v>
      </c>
      <c r="AC2" t="s">
        <v>234</v>
      </c>
      <c r="AD2" t="s">
        <v>235</v>
      </c>
      <c r="AE2" t="s">
        <v>236</v>
      </c>
      <c r="AF2" t="s">
        <v>237</v>
      </c>
      <c r="AG2" t="s">
        <v>238</v>
      </c>
      <c r="AH2" t="s">
        <v>239</v>
      </c>
      <c r="AI2" t="s">
        <v>240</v>
      </c>
      <c r="AJ2" t="s">
        <v>241</v>
      </c>
      <c r="AK2" t="s">
        <v>242</v>
      </c>
      <c r="AL2" t="s">
        <v>243</v>
      </c>
      <c r="AM2" t="s">
        <v>244</v>
      </c>
      <c r="AN2" t="s">
        <v>245</v>
      </c>
      <c r="AO2" t="s">
        <v>246</v>
      </c>
      <c r="AP2" t="s">
        <v>247</v>
      </c>
      <c r="AQ2" t="s">
        <v>248</v>
      </c>
      <c r="AR2" t="s">
        <v>249</v>
      </c>
      <c r="AS2" t="s">
        <v>250</v>
      </c>
      <c r="AT2" t="s">
        <v>251</v>
      </c>
      <c r="AU2" t="s">
        <v>252</v>
      </c>
      <c r="AV2" t="s">
        <v>253</v>
      </c>
      <c r="AW2" t="s">
        <v>254</v>
      </c>
      <c r="AX2" t="s">
        <v>255</v>
      </c>
      <c r="AY2" t="s">
        <v>256</v>
      </c>
      <c r="AZ2" t="s">
        <v>257</v>
      </c>
      <c r="BA2" t="s">
        <v>258</v>
      </c>
      <c r="BB2" t="s">
        <v>259</v>
      </c>
      <c r="BC2" t="s">
        <v>260</v>
      </c>
      <c r="BD2" t="s">
        <v>261</v>
      </c>
      <c r="BE2" t="s">
        <v>262</v>
      </c>
      <c r="BF2" t="s">
        <v>263</v>
      </c>
    </row>
    <row r="3" spans="1:58" x14ac:dyDescent="0.25">
      <c r="A3" t="s">
        <v>24</v>
      </c>
      <c r="C3" t="s">
        <v>25</v>
      </c>
      <c r="D3">
        <v>211111</v>
      </c>
      <c r="E3" t="s">
        <v>26</v>
      </c>
      <c r="F3">
        <v>2012</v>
      </c>
      <c r="G3">
        <v>5243</v>
      </c>
      <c r="H3">
        <v>6398</v>
      </c>
      <c r="I3">
        <v>5306</v>
      </c>
      <c r="J3">
        <v>815</v>
      </c>
      <c r="K3">
        <v>277</v>
      </c>
      <c r="L3">
        <v>161685</v>
      </c>
      <c r="M3">
        <v>13917174</v>
      </c>
      <c r="N3">
        <v>3552052</v>
      </c>
      <c r="O3">
        <v>1117874</v>
      </c>
      <c r="P3">
        <v>332556</v>
      </c>
      <c r="Q3">
        <v>542143</v>
      </c>
      <c r="R3">
        <v>1559479</v>
      </c>
      <c r="S3">
        <v>83513</v>
      </c>
      <c r="T3">
        <v>152870</v>
      </c>
      <c r="U3">
        <v>6567445</v>
      </c>
      <c r="V3">
        <v>54922861</v>
      </c>
      <c r="W3">
        <v>30792658</v>
      </c>
      <c r="X3" t="s">
        <v>35</v>
      </c>
      <c r="Y3">
        <v>1882003</v>
      </c>
      <c r="Z3" t="s">
        <v>35</v>
      </c>
      <c r="AA3">
        <v>18415687</v>
      </c>
      <c r="AB3">
        <v>34084869</v>
      </c>
      <c r="AC3" t="s">
        <v>35</v>
      </c>
      <c r="AD3" t="s">
        <v>35</v>
      </c>
      <c r="AE3">
        <v>271148770</v>
      </c>
      <c r="AF3" t="s">
        <v>35</v>
      </c>
      <c r="AG3">
        <v>384782473</v>
      </c>
      <c r="AH3">
        <v>3950092</v>
      </c>
      <c r="AI3">
        <v>1395096</v>
      </c>
      <c r="AJ3">
        <v>2554996</v>
      </c>
      <c r="AK3">
        <v>4310848</v>
      </c>
      <c r="AL3">
        <v>1511284</v>
      </c>
      <c r="AM3">
        <v>2799564</v>
      </c>
      <c r="AN3">
        <v>168556564</v>
      </c>
      <c r="AO3">
        <v>42585592</v>
      </c>
      <c r="AP3">
        <v>125970972</v>
      </c>
      <c r="AQ3">
        <v>0</v>
      </c>
      <c r="AR3">
        <v>3890089</v>
      </c>
      <c r="AS3">
        <v>934958</v>
      </c>
      <c r="AT3">
        <v>2955131</v>
      </c>
      <c r="AU3">
        <v>49459143</v>
      </c>
      <c r="AV3">
        <v>2242431</v>
      </c>
      <c r="AW3">
        <v>252875</v>
      </c>
      <c r="AX3">
        <v>170139</v>
      </c>
      <c r="AY3">
        <v>381516</v>
      </c>
      <c r="AZ3">
        <v>275892</v>
      </c>
      <c r="BA3">
        <v>2311606</v>
      </c>
      <c r="BB3">
        <v>943856</v>
      </c>
      <c r="BC3">
        <v>78835</v>
      </c>
      <c r="BD3">
        <v>2837201</v>
      </c>
      <c r="BE3">
        <v>10971636</v>
      </c>
      <c r="BF3">
        <v>28993156</v>
      </c>
    </row>
    <row r="4" spans="1:58" x14ac:dyDescent="0.25">
      <c r="A4" t="s">
        <v>24</v>
      </c>
      <c r="C4" t="s">
        <v>25</v>
      </c>
      <c r="D4">
        <v>211112</v>
      </c>
      <c r="E4" t="s">
        <v>59</v>
      </c>
      <c r="F4">
        <v>2012</v>
      </c>
      <c r="G4">
        <v>126</v>
      </c>
      <c r="H4">
        <v>337</v>
      </c>
      <c r="I4">
        <v>194</v>
      </c>
      <c r="J4">
        <v>110</v>
      </c>
      <c r="K4">
        <v>33</v>
      </c>
      <c r="L4">
        <v>14537</v>
      </c>
      <c r="M4">
        <v>1220786</v>
      </c>
      <c r="N4">
        <v>308457</v>
      </c>
      <c r="O4">
        <v>88672</v>
      </c>
      <c r="P4">
        <v>19841</v>
      </c>
      <c r="Q4">
        <v>43519</v>
      </c>
      <c r="R4">
        <v>156425</v>
      </c>
      <c r="S4">
        <v>10339</v>
      </c>
      <c r="T4">
        <v>20893</v>
      </c>
      <c r="U4">
        <v>873999</v>
      </c>
      <c r="V4">
        <v>29734751</v>
      </c>
      <c r="W4">
        <v>29072982</v>
      </c>
      <c r="X4" t="s">
        <v>35</v>
      </c>
      <c r="Y4">
        <v>153539</v>
      </c>
      <c r="Z4" t="s">
        <v>35</v>
      </c>
      <c r="AA4">
        <v>311614</v>
      </c>
      <c r="AB4">
        <v>3148294</v>
      </c>
      <c r="AC4" t="s">
        <v>35</v>
      </c>
      <c r="AD4">
        <v>0</v>
      </c>
      <c r="AE4">
        <v>39811595</v>
      </c>
      <c r="AF4" t="s">
        <v>35</v>
      </c>
      <c r="AG4">
        <v>17955053</v>
      </c>
      <c r="AH4">
        <v>432877</v>
      </c>
      <c r="AI4">
        <v>119356</v>
      </c>
      <c r="AJ4">
        <v>313521</v>
      </c>
      <c r="AK4">
        <v>459354</v>
      </c>
      <c r="AL4">
        <v>160782</v>
      </c>
      <c r="AM4">
        <v>298572</v>
      </c>
      <c r="AN4">
        <v>7878209</v>
      </c>
      <c r="AO4">
        <v>7878209</v>
      </c>
      <c r="AP4">
        <v>0</v>
      </c>
      <c r="AQ4">
        <v>0</v>
      </c>
      <c r="AR4">
        <v>273968</v>
      </c>
      <c r="AS4">
        <v>61238</v>
      </c>
      <c r="AT4">
        <v>212730</v>
      </c>
      <c r="AU4">
        <v>4902465</v>
      </c>
      <c r="AV4">
        <v>549324</v>
      </c>
      <c r="AW4">
        <v>81558</v>
      </c>
      <c r="AX4">
        <v>5817</v>
      </c>
      <c r="AY4">
        <v>29574</v>
      </c>
      <c r="AZ4">
        <v>28307</v>
      </c>
      <c r="BA4">
        <v>196449</v>
      </c>
      <c r="BB4">
        <v>83659</v>
      </c>
      <c r="BC4">
        <v>30917</v>
      </c>
      <c r="BD4">
        <v>695713</v>
      </c>
      <c r="BE4">
        <v>447958</v>
      </c>
      <c r="BF4">
        <v>2753189</v>
      </c>
    </row>
    <row r="5" spans="1:58" x14ac:dyDescent="0.25">
      <c r="A5" t="s">
        <v>24</v>
      </c>
      <c r="C5" t="s">
        <v>25</v>
      </c>
      <c r="D5">
        <v>212111</v>
      </c>
      <c r="E5" t="s">
        <v>66</v>
      </c>
      <c r="F5">
        <v>2012</v>
      </c>
      <c r="G5">
        <v>315</v>
      </c>
      <c r="H5">
        <v>545</v>
      </c>
      <c r="I5">
        <v>281</v>
      </c>
      <c r="J5">
        <v>175</v>
      </c>
      <c r="K5">
        <v>89</v>
      </c>
      <c r="L5">
        <v>35664</v>
      </c>
      <c r="M5">
        <v>2617518</v>
      </c>
      <c r="N5">
        <v>943647</v>
      </c>
      <c r="O5">
        <v>370677</v>
      </c>
      <c r="P5" t="s">
        <v>35</v>
      </c>
      <c r="Q5" t="s">
        <v>35</v>
      </c>
      <c r="R5">
        <v>410824</v>
      </c>
      <c r="S5">
        <v>31470</v>
      </c>
      <c r="T5">
        <v>68773</v>
      </c>
      <c r="U5">
        <v>2273214</v>
      </c>
      <c r="V5">
        <v>7389957</v>
      </c>
      <c r="W5">
        <v>4609274</v>
      </c>
      <c r="X5" t="s">
        <v>35</v>
      </c>
      <c r="Y5">
        <v>1853542</v>
      </c>
      <c r="Z5" t="s">
        <v>35</v>
      </c>
      <c r="AA5">
        <v>569049</v>
      </c>
      <c r="AB5">
        <v>3891986</v>
      </c>
      <c r="AC5" t="s">
        <v>35</v>
      </c>
      <c r="AD5">
        <v>0</v>
      </c>
      <c r="AE5">
        <v>19648954</v>
      </c>
      <c r="AF5" t="s">
        <v>35</v>
      </c>
      <c r="AG5">
        <v>15454384</v>
      </c>
      <c r="AH5">
        <v>1028177</v>
      </c>
      <c r="AI5">
        <v>501090</v>
      </c>
      <c r="AJ5">
        <v>527087</v>
      </c>
      <c r="AK5">
        <v>984880</v>
      </c>
      <c r="AL5">
        <v>415542</v>
      </c>
      <c r="AM5">
        <v>569338</v>
      </c>
      <c r="AN5">
        <v>3195387</v>
      </c>
      <c r="AO5">
        <v>2757470</v>
      </c>
      <c r="AP5">
        <v>437917</v>
      </c>
      <c r="AQ5">
        <v>524949</v>
      </c>
      <c r="AR5">
        <v>305740</v>
      </c>
      <c r="AS5">
        <v>4235</v>
      </c>
      <c r="AT5">
        <v>301505</v>
      </c>
      <c r="AU5">
        <v>2387710</v>
      </c>
      <c r="AV5">
        <v>420568</v>
      </c>
      <c r="AW5">
        <v>4154</v>
      </c>
      <c r="AX5">
        <v>4572</v>
      </c>
      <c r="AY5">
        <v>3813</v>
      </c>
      <c r="AZ5">
        <v>7907</v>
      </c>
      <c r="BA5">
        <v>472244</v>
      </c>
      <c r="BB5">
        <v>38812</v>
      </c>
      <c r="BC5">
        <v>2429</v>
      </c>
      <c r="BD5">
        <v>126524</v>
      </c>
      <c r="BE5">
        <v>790781</v>
      </c>
      <c r="BF5">
        <v>515906</v>
      </c>
    </row>
    <row r="6" spans="1:58" x14ac:dyDescent="0.25">
      <c r="A6" t="s">
        <v>24</v>
      </c>
      <c r="C6" t="s">
        <v>25</v>
      </c>
      <c r="D6">
        <v>212112</v>
      </c>
      <c r="E6" t="s">
        <v>85</v>
      </c>
      <c r="F6">
        <v>2012</v>
      </c>
      <c r="G6">
        <v>199</v>
      </c>
      <c r="H6">
        <v>372</v>
      </c>
      <c r="I6">
        <v>140</v>
      </c>
      <c r="J6">
        <v>100</v>
      </c>
      <c r="K6">
        <v>132</v>
      </c>
      <c r="L6">
        <v>52329</v>
      </c>
      <c r="M6">
        <v>4068631</v>
      </c>
      <c r="N6">
        <v>1593557</v>
      </c>
      <c r="O6">
        <v>638681</v>
      </c>
      <c r="P6">
        <v>87741</v>
      </c>
      <c r="Q6">
        <v>167157</v>
      </c>
      <c r="R6">
        <v>699978</v>
      </c>
      <c r="S6">
        <v>48656</v>
      </c>
      <c r="T6">
        <v>104877</v>
      </c>
      <c r="U6">
        <v>3729355</v>
      </c>
      <c r="V6">
        <v>5624598</v>
      </c>
      <c r="W6">
        <v>4181812</v>
      </c>
      <c r="X6" t="s">
        <v>35</v>
      </c>
      <c r="Y6">
        <v>272810</v>
      </c>
      <c r="Z6" t="s">
        <v>35</v>
      </c>
      <c r="AA6">
        <v>377481</v>
      </c>
      <c r="AB6">
        <v>8030068</v>
      </c>
      <c r="AC6" t="s">
        <v>35</v>
      </c>
      <c r="AD6">
        <v>0</v>
      </c>
      <c r="AE6">
        <v>22319635</v>
      </c>
      <c r="AF6" t="s">
        <v>35</v>
      </c>
      <c r="AG6">
        <v>22506034</v>
      </c>
      <c r="AH6">
        <v>774121</v>
      </c>
      <c r="AI6">
        <v>525290</v>
      </c>
      <c r="AJ6">
        <v>248831</v>
      </c>
      <c r="AK6">
        <v>789881</v>
      </c>
      <c r="AL6">
        <v>520532</v>
      </c>
      <c r="AM6">
        <v>269349</v>
      </c>
      <c r="AN6">
        <v>5810997</v>
      </c>
      <c r="AO6">
        <v>5111699</v>
      </c>
      <c r="AP6">
        <v>699298</v>
      </c>
      <c r="AQ6">
        <v>281803</v>
      </c>
      <c r="AR6">
        <v>225930</v>
      </c>
      <c r="AS6">
        <v>4292</v>
      </c>
      <c r="AT6">
        <v>221638</v>
      </c>
      <c r="AU6">
        <v>2955718</v>
      </c>
      <c r="AV6">
        <v>361721</v>
      </c>
      <c r="AW6">
        <v>3857</v>
      </c>
      <c r="AX6" t="s">
        <v>35</v>
      </c>
      <c r="AY6" t="s">
        <v>35</v>
      </c>
      <c r="AZ6">
        <v>16177</v>
      </c>
      <c r="BA6">
        <v>328507</v>
      </c>
      <c r="BB6">
        <v>38117</v>
      </c>
      <c r="BC6">
        <v>2075</v>
      </c>
      <c r="BD6">
        <v>152402</v>
      </c>
      <c r="BE6">
        <v>703030</v>
      </c>
      <c r="BF6">
        <v>1347776</v>
      </c>
    </row>
    <row r="7" spans="1:58" x14ac:dyDescent="0.25">
      <c r="A7" t="s">
        <v>24</v>
      </c>
      <c r="C7" t="s">
        <v>25</v>
      </c>
      <c r="D7">
        <v>212113</v>
      </c>
      <c r="E7" t="s">
        <v>87</v>
      </c>
      <c r="F7">
        <v>2012</v>
      </c>
      <c r="G7">
        <v>47</v>
      </c>
      <c r="H7">
        <v>52</v>
      </c>
      <c r="I7">
        <v>39</v>
      </c>
      <c r="J7">
        <v>13</v>
      </c>
      <c r="K7">
        <v>0</v>
      </c>
      <c r="L7">
        <v>735</v>
      </c>
      <c r="M7">
        <v>35729</v>
      </c>
      <c r="N7">
        <v>12022</v>
      </c>
      <c r="O7">
        <v>4581</v>
      </c>
      <c r="P7" t="s">
        <v>35</v>
      </c>
      <c r="Q7" t="s">
        <v>35</v>
      </c>
      <c r="R7">
        <v>6904</v>
      </c>
      <c r="S7">
        <v>586</v>
      </c>
      <c r="T7">
        <v>1226</v>
      </c>
      <c r="U7">
        <v>27836</v>
      </c>
      <c r="V7">
        <v>118150</v>
      </c>
      <c r="W7">
        <v>89176</v>
      </c>
      <c r="X7" t="s">
        <v>35</v>
      </c>
      <c r="Y7">
        <v>12990</v>
      </c>
      <c r="Z7" t="s">
        <v>35</v>
      </c>
      <c r="AA7">
        <v>4926</v>
      </c>
      <c r="AB7">
        <v>97159</v>
      </c>
      <c r="AC7">
        <v>0</v>
      </c>
      <c r="AD7">
        <v>0</v>
      </c>
      <c r="AE7">
        <v>285697</v>
      </c>
      <c r="AF7" t="s">
        <v>35</v>
      </c>
      <c r="AG7">
        <v>195941</v>
      </c>
      <c r="AH7" t="s">
        <v>35</v>
      </c>
      <c r="AI7">
        <v>18889</v>
      </c>
      <c r="AJ7" t="s">
        <v>35</v>
      </c>
      <c r="AK7">
        <v>41363</v>
      </c>
      <c r="AL7">
        <v>35674</v>
      </c>
      <c r="AM7">
        <v>5689</v>
      </c>
      <c r="AN7">
        <v>28394</v>
      </c>
      <c r="AO7">
        <v>20187</v>
      </c>
      <c r="AP7">
        <v>8207</v>
      </c>
      <c r="AQ7">
        <v>1538</v>
      </c>
      <c r="AR7">
        <v>3077</v>
      </c>
      <c r="AS7">
        <v>978</v>
      </c>
      <c r="AT7">
        <v>2099</v>
      </c>
      <c r="AU7">
        <v>30655</v>
      </c>
      <c r="AV7">
        <v>10559</v>
      </c>
      <c r="AW7">
        <v>123</v>
      </c>
      <c r="AX7" t="s">
        <v>35</v>
      </c>
      <c r="AY7" t="s">
        <v>35</v>
      </c>
      <c r="AZ7">
        <v>183</v>
      </c>
      <c r="BA7">
        <v>5079</v>
      </c>
      <c r="BB7">
        <v>228</v>
      </c>
      <c r="BC7">
        <v>125</v>
      </c>
      <c r="BD7">
        <v>3005</v>
      </c>
      <c r="BE7">
        <v>1522</v>
      </c>
      <c r="BF7">
        <v>9766</v>
      </c>
    </row>
    <row r="8" spans="1:58" x14ac:dyDescent="0.25">
      <c r="A8" t="s">
        <v>24</v>
      </c>
      <c r="C8" t="s">
        <v>25</v>
      </c>
      <c r="D8">
        <v>212210</v>
      </c>
      <c r="E8" t="s">
        <v>88</v>
      </c>
      <c r="F8">
        <v>2012</v>
      </c>
      <c r="G8">
        <v>15</v>
      </c>
      <c r="H8">
        <v>21</v>
      </c>
      <c r="I8">
        <v>7</v>
      </c>
      <c r="J8">
        <v>5</v>
      </c>
      <c r="K8">
        <v>9</v>
      </c>
      <c r="L8">
        <v>6021</v>
      </c>
      <c r="M8">
        <v>415783</v>
      </c>
      <c r="N8">
        <v>231347</v>
      </c>
      <c r="O8">
        <v>80238</v>
      </c>
      <c r="P8" t="s">
        <v>35</v>
      </c>
      <c r="Q8" t="s">
        <v>35</v>
      </c>
      <c r="R8">
        <v>57763</v>
      </c>
      <c r="S8">
        <v>5288</v>
      </c>
      <c r="T8">
        <v>11690</v>
      </c>
      <c r="U8">
        <v>355459</v>
      </c>
      <c r="V8">
        <v>2549924</v>
      </c>
      <c r="W8">
        <v>1830425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>
        <v>0</v>
      </c>
      <c r="AD8">
        <v>0</v>
      </c>
      <c r="AE8">
        <v>4769386</v>
      </c>
      <c r="AF8" t="s">
        <v>35</v>
      </c>
      <c r="AG8">
        <v>2623590</v>
      </c>
      <c r="AH8" t="s">
        <v>35</v>
      </c>
      <c r="AI8" t="s">
        <v>35</v>
      </c>
      <c r="AJ8" t="s">
        <v>35</v>
      </c>
      <c r="AK8" t="s">
        <v>35</v>
      </c>
      <c r="AL8" t="s">
        <v>35</v>
      </c>
      <c r="AM8" t="s">
        <v>35</v>
      </c>
      <c r="AN8">
        <v>404128</v>
      </c>
      <c r="AO8" t="s">
        <v>35</v>
      </c>
      <c r="AP8" t="s">
        <v>35</v>
      </c>
      <c r="AQ8" t="s">
        <v>35</v>
      </c>
      <c r="AR8">
        <v>34572</v>
      </c>
      <c r="AS8">
        <v>354</v>
      </c>
      <c r="AT8">
        <v>34218</v>
      </c>
      <c r="AU8">
        <v>541143</v>
      </c>
      <c r="AV8">
        <v>1344</v>
      </c>
      <c r="AW8" t="s">
        <v>35</v>
      </c>
      <c r="AX8" t="s">
        <v>35</v>
      </c>
      <c r="AY8">
        <v>47</v>
      </c>
      <c r="AZ8">
        <v>1081</v>
      </c>
      <c r="BA8">
        <v>97149</v>
      </c>
      <c r="BB8">
        <v>6290</v>
      </c>
      <c r="BC8" t="s">
        <v>35</v>
      </c>
      <c r="BD8">
        <v>98448</v>
      </c>
      <c r="BE8">
        <v>145829</v>
      </c>
      <c r="BF8">
        <v>189919</v>
      </c>
    </row>
    <row r="9" spans="1:58" x14ac:dyDescent="0.25">
      <c r="A9" t="s">
        <v>24</v>
      </c>
      <c r="C9" t="s">
        <v>25</v>
      </c>
      <c r="D9">
        <v>212221</v>
      </c>
      <c r="E9" t="s">
        <v>98</v>
      </c>
      <c r="F9">
        <v>2012</v>
      </c>
      <c r="G9">
        <v>156</v>
      </c>
      <c r="H9">
        <v>174</v>
      </c>
      <c r="I9">
        <v>126</v>
      </c>
      <c r="J9">
        <v>20</v>
      </c>
      <c r="K9">
        <v>28</v>
      </c>
      <c r="L9">
        <v>14179</v>
      </c>
      <c r="M9">
        <v>1201317</v>
      </c>
      <c r="N9">
        <v>297763</v>
      </c>
      <c r="O9">
        <v>129423</v>
      </c>
      <c r="P9">
        <v>3318</v>
      </c>
      <c r="Q9">
        <v>33010</v>
      </c>
      <c r="R9">
        <v>132012</v>
      </c>
      <c r="S9">
        <v>11877</v>
      </c>
      <c r="T9">
        <v>25979</v>
      </c>
      <c r="U9">
        <v>993312</v>
      </c>
      <c r="V9">
        <v>4389706</v>
      </c>
      <c r="W9">
        <v>2807871</v>
      </c>
      <c r="X9" t="s">
        <v>35</v>
      </c>
      <c r="Y9">
        <v>706634</v>
      </c>
      <c r="Z9" t="s">
        <v>35</v>
      </c>
      <c r="AA9">
        <v>499024</v>
      </c>
      <c r="AB9">
        <v>7154628</v>
      </c>
      <c r="AC9" t="s">
        <v>35</v>
      </c>
      <c r="AD9">
        <v>0</v>
      </c>
      <c r="AE9">
        <v>9519847</v>
      </c>
      <c r="AF9" t="s">
        <v>35</v>
      </c>
      <c r="AG9">
        <v>9111127</v>
      </c>
      <c r="AH9">
        <v>1533028</v>
      </c>
      <c r="AI9">
        <v>1437429</v>
      </c>
      <c r="AJ9">
        <v>95599</v>
      </c>
      <c r="AK9">
        <v>1712393</v>
      </c>
      <c r="AL9">
        <v>1609546</v>
      </c>
      <c r="AM9">
        <v>102847</v>
      </c>
      <c r="AN9">
        <v>3980986</v>
      </c>
      <c r="AO9">
        <v>3411799</v>
      </c>
      <c r="AP9">
        <v>569187</v>
      </c>
      <c r="AQ9">
        <v>189910</v>
      </c>
      <c r="AR9">
        <v>21095</v>
      </c>
      <c r="AS9" t="s">
        <v>35</v>
      </c>
      <c r="AT9" t="s">
        <v>35</v>
      </c>
      <c r="AU9">
        <v>1437173</v>
      </c>
      <c r="AV9" t="s">
        <v>35</v>
      </c>
      <c r="AW9" t="s">
        <v>35</v>
      </c>
      <c r="AX9">
        <v>9314</v>
      </c>
      <c r="AY9">
        <v>2845</v>
      </c>
      <c r="AZ9">
        <v>11851</v>
      </c>
      <c r="BA9">
        <v>153668</v>
      </c>
      <c r="BB9">
        <v>7861</v>
      </c>
      <c r="BC9" t="s">
        <v>35</v>
      </c>
      <c r="BD9">
        <v>153020</v>
      </c>
      <c r="BE9">
        <v>145097</v>
      </c>
      <c r="BF9">
        <v>431322</v>
      </c>
    </row>
    <row r="10" spans="1:58" x14ac:dyDescent="0.25">
      <c r="A10" t="s">
        <v>24</v>
      </c>
      <c r="C10" t="s">
        <v>25</v>
      </c>
      <c r="D10">
        <v>212222</v>
      </c>
      <c r="E10" t="s">
        <v>103</v>
      </c>
      <c r="F10">
        <v>2012</v>
      </c>
      <c r="G10">
        <v>13</v>
      </c>
      <c r="H10">
        <v>15</v>
      </c>
      <c r="I10">
        <v>7</v>
      </c>
      <c r="J10">
        <v>5</v>
      </c>
      <c r="K10">
        <v>3</v>
      </c>
      <c r="L10">
        <v>1127</v>
      </c>
      <c r="M10">
        <v>72213</v>
      </c>
      <c r="N10">
        <v>30911</v>
      </c>
      <c r="O10">
        <v>7156</v>
      </c>
      <c r="P10">
        <v>5867</v>
      </c>
      <c r="Q10">
        <v>3319</v>
      </c>
      <c r="R10">
        <v>14569</v>
      </c>
      <c r="S10">
        <v>994</v>
      </c>
      <c r="T10">
        <v>2068</v>
      </c>
      <c r="U10">
        <v>63878</v>
      </c>
      <c r="V10">
        <v>136385</v>
      </c>
      <c r="W10">
        <v>67562</v>
      </c>
      <c r="X10">
        <v>0</v>
      </c>
      <c r="Y10">
        <v>23196</v>
      </c>
      <c r="Z10">
        <v>20295</v>
      </c>
      <c r="AA10">
        <v>25332</v>
      </c>
      <c r="AB10">
        <v>321784</v>
      </c>
      <c r="AC10">
        <v>0</v>
      </c>
      <c r="AD10">
        <v>0</v>
      </c>
      <c r="AE10">
        <v>657393</v>
      </c>
      <c r="AF10">
        <v>0</v>
      </c>
      <c r="AG10">
        <v>691683</v>
      </c>
      <c r="AH10" t="s">
        <v>35</v>
      </c>
      <c r="AI10" t="s">
        <v>35</v>
      </c>
      <c r="AJ10" t="s">
        <v>35</v>
      </c>
      <c r="AK10" t="s">
        <v>35</v>
      </c>
      <c r="AL10" t="s">
        <v>35</v>
      </c>
      <c r="AM10" t="s">
        <v>35</v>
      </c>
      <c r="AN10">
        <v>170675</v>
      </c>
      <c r="AO10">
        <v>108118</v>
      </c>
      <c r="AP10">
        <v>62557</v>
      </c>
      <c r="AQ10">
        <v>6522</v>
      </c>
      <c r="AR10">
        <v>8422</v>
      </c>
      <c r="AS10" t="s">
        <v>35</v>
      </c>
      <c r="AT10" t="s">
        <v>35</v>
      </c>
      <c r="AU10">
        <v>60878</v>
      </c>
      <c r="AV10" t="s">
        <v>35</v>
      </c>
      <c r="AW10" t="s">
        <v>35</v>
      </c>
      <c r="AX10">
        <v>965</v>
      </c>
      <c r="AY10">
        <v>16</v>
      </c>
      <c r="AZ10">
        <v>693</v>
      </c>
      <c r="BA10">
        <v>17421</v>
      </c>
      <c r="BB10">
        <v>183</v>
      </c>
      <c r="BC10" t="s">
        <v>35</v>
      </c>
      <c r="BD10">
        <v>14199</v>
      </c>
      <c r="BE10">
        <v>13481</v>
      </c>
      <c r="BF10">
        <v>12062</v>
      </c>
    </row>
    <row r="11" spans="1:58" x14ac:dyDescent="0.25">
      <c r="A11" t="s">
        <v>24</v>
      </c>
      <c r="C11" t="s">
        <v>25</v>
      </c>
      <c r="D11">
        <v>212231</v>
      </c>
      <c r="E11" t="s">
        <v>104</v>
      </c>
      <c r="F11">
        <v>2012</v>
      </c>
      <c r="G11">
        <v>11</v>
      </c>
      <c r="H11">
        <v>16</v>
      </c>
      <c r="I11">
        <v>8</v>
      </c>
      <c r="J11">
        <v>1</v>
      </c>
      <c r="K11">
        <v>7</v>
      </c>
      <c r="L11">
        <v>2218</v>
      </c>
      <c r="M11">
        <v>170295</v>
      </c>
      <c r="N11">
        <v>66446</v>
      </c>
      <c r="O11">
        <v>17752</v>
      </c>
      <c r="P11" t="s">
        <v>35</v>
      </c>
      <c r="Q11" t="s">
        <v>35</v>
      </c>
      <c r="R11">
        <v>31009</v>
      </c>
      <c r="S11">
        <v>2021</v>
      </c>
      <c r="T11">
        <v>4983</v>
      </c>
      <c r="U11">
        <v>148548</v>
      </c>
      <c r="V11">
        <v>289231</v>
      </c>
      <c r="W11">
        <v>142626</v>
      </c>
      <c r="X11">
        <v>0</v>
      </c>
      <c r="Y11">
        <v>72890</v>
      </c>
      <c r="Z11" t="s">
        <v>35</v>
      </c>
      <c r="AA11" t="s">
        <v>35</v>
      </c>
      <c r="AB11">
        <v>889520</v>
      </c>
      <c r="AC11">
        <v>0</v>
      </c>
      <c r="AD11">
        <v>0</v>
      </c>
      <c r="AE11">
        <v>1680830</v>
      </c>
      <c r="AF11">
        <v>0</v>
      </c>
      <c r="AG11">
        <v>1494437</v>
      </c>
      <c r="AH11" t="s">
        <v>35</v>
      </c>
      <c r="AI11" t="s">
        <v>35</v>
      </c>
      <c r="AJ11" t="s">
        <v>35</v>
      </c>
      <c r="AK11" t="s">
        <v>35</v>
      </c>
      <c r="AL11" t="s">
        <v>35</v>
      </c>
      <c r="AM11" t="s">
        <v>35</v>
      </c>
      <c r="AN11">
        <v>102838</v>
      </c>
      <c r="AO11" t="s">
        <v>35</v>
      </c>
      <c r="AP11" t="s">
        <v>35</v>
      </c>
      <c r="AQ11" t="s">
        <v>35</v>
      </c>
      <c r="AR11">
        <v>4078</v>
      </c>
      <c r="AS11" t="s">
        <v>35</v>
      </c>
      <c r="AT11" t="s">
        <v>35</v>
      </c>
      <c r="AU11">
        <v>126661</v>
      </c>
      <c r="AV11" t="s">
        <v>35</v>
      </c>
      <c r="AW11">
        <v>1957</v>
      </c>
      <c r="AX11" t="s">
        <v>35</v>
      </c>
      <c r="AY11" t="s">
        <v>35</v>
      </c>
      <c r="AZ11" t="s">
        <v>35</v>
      </c>
      <c r="BA11">
        <v>48004</v>
      </c>
      <c r="BB11" t="s">
        <v>35</v>
      </c>
      <c r="BC11" t="s">
        <v>35</v>
      </c>
      <c r="BD11">
        <v>9924</v>
      </c>
      <c r="BE11">
        <v>35797</v>
      </c>
      <c r="BF11">
        <v>27517</v>
      </c>
    </row>
    <row r="12" spans="1:58" x14ac:dyDescent="0.25">
      <c r="A12" t="s">
        <v>24</v>
      </c>
      <c r="C12" t="s">
        <v>25</v>
      </c>
      <c r="D12">
        <v>212234</v>
      </c>
      <c r="E12" t="s">
        <v>105</v>
      </c>
      <c r="F12">
        <v>2012</v>
      </c>
      <c r="G12">
        <v>26</v>
      </c>
      <c r="H12">
        <v>39</v>
      </c>
      <c r="I12">
        <v>13</v>
      </c>
      <c r="J12">
        <v>5</v>
      </c>
      <c r="K12">
        <v>21</v>
      </c>
      <c r="L12">
        <v>12555</v>
      </c>
      <c r="M12">
        <v>837861</v>
      </c>
      <c r="N12">
        <v>235808</v>
      </c>
      <c r="O12">
        <v>102495</v>
      </c>
      <c r="P12" t="s">
        <v>35</v>
      </c>
      <c r="Q12" t="s">
        <v>35</v>
      </c>
      <c r="R12">
        <v>93192</v>
      </c>
      <c r="S12">
        <v>10253</v>
      </c>
      <c r="T12">
        <v>21284</v>
      </c>
      <c r="U12">
        <v>699821</v>
      </c>
      <c r="V12">
        <v>3472842</v>
      </c>
      <c r="W12">
        <v>2563335</v>
      </c>
      <c r="X12">
        <v>0</v>
      </c>
      <c r="Y12">
        <v>501681</v>
      </c>
      <c r="Z12" t="s">
        <v>35</v>
      </c>
      <c r="AA12" t="s">
        <v>35</v>
      </c>
      <c r="AB12">
        <v>5246712</v>
      </c>
      <c r="AC12">
        <v>0</v>
      </c>
      <c r="AD12">
        <v>0</v>
      </c>
      <c r="AE12">
        <v>10743655</v>
      </c>
      <c r="AF12">
        <v>0</v>
      </c>
      <c r="AG12">
        <v>8621049</v>
      </c>
      <c r="AH12">
        <v>850226</v>
      </c>
      <c r="AI12">
        <v>603538</v>
      </c>
      <c r="AJ12">
        <v>246688</v>
      </c>
      <c r="AK12">
        <v>955449</v>
      </c>
      <c r="AL12">
        <v>604750</v>
      </c>
      <c r="AM12">
        <v>350699</v>
      </c>
      <c r="AN12">
        <v>1350236</v>
      </c>
      <c r="AO12" t="s">
        <v>35</v>
      </c>
      <c r="AP12" t="s">
        <v>35</v>
      </c>
      <c r="AQ12" t="s">
        <v>35</v>
      </c>
      <c r="AR12">
        <v>39229</v>
      </c>
      <c r="AS12" t="s">
        <v>35</v>
      </c>
      <c r="AT12" t="s">
        <v>35</v>
      </c>
      <c r="AU12">
        <v>1407138</v>
      </c>
      <c r="AV12" t="s">
        <v>35</v>
      </c>
      <c r="AW12">
        <v>14946</v>
      </c>
      <c r="AX12">
        <v>6164</v>
      </c>
      <c r="AY12" t="s">
        <v>35</v>
      </c>
      <c r="AZ12" t="s">
        <v>35</v>
      </c>
      <c r="BA12">
        <v>271036</v>
      </c>
      <c r="BB12" t="s">
        <v>35</v>
      </c>
      <c r="BC12" t="s">
        <v>35</v>
      </c>
      <c r="BD12">
        <v>227217</v>
      </c>
      <c r="BE12">
        <v>180852</v>
      </c>
      <c r="BF12">
        <v>273974</v>
      </c>
    </row>
    <row r="13" spans="1:58" x14ac:dyDescent="0.25">
      <c r="A13" t="s">
        <v>24</v>
      </c>
      <c r="C13" t="s">
        <v>25</v>
      </c>
      <c r="D13">
        <v>212291</v>
      </c>
      <c r="E13" t="s">
        <v>106</v>
      </c>
      <c r="F13">
        <v>2012</v>
      </c>
      <c r="G13">
        <v>27</v>
      </c>
      <c r="H13">
        <v>30</v>
      </c>
      <c r="I13">
        <v>18</v>
      </c>
      <c r="J13">
        <v>8</v>
      </c>
      <c r="K13">
        <v>4</v>
      </c>
      <c r="L13">
        <v>973</v>
      </c>
      <c r="M13">
        <v>58800</v>
      </c>
      <c r="N13">
        <v>13651</v>
      </c>
      <c r="O13">
        <v>5627</v>
      </c>
      <c r="P13" t="s">
        <v>35</v>
      </c>
      <c r="Q13" t="s">
        <v>35</v>
      </c>
      <c r="R13">
        <v>6404</v>
      </c>
      <c r="S13">
        <v>814</v>
      </c>
      <c r="T13">
        <v>1777</v>
      </c>
      <c r="U13">
        <v>49801</v>
      </c>
      <c r="V13">
        <v>103364</v>
      </c>
      <c r="W13">
        <v>67477</v>
      </c>
      <c r="X13" t="s">
        <v>35</v>
      </c>
      <c r="Y13" t="s">
        <v>35</v>
      </c>
      <c r="Z13" t="s">
        <v>35</v>
      </c>
      <c r="AA13" t="s">
        <v>35</v>
      </c>
      <c r="AB13" t="s">
        <v>35</v>
      </c>
      <c r="AC13">
        <v>0</v>
      </c>
      <c r="AD13">
        <v>0</v>
      </c>
      <c r="AE13">
        <v>195909</v>
      </c>
      <c r="AF13" t="s">
        <v>35</v>
      </c>
      <c r="AG13">
        <v>203634</v>
      </c>
      <c r="AH13">
        <v>42493</v>
      </c>
      <c r="AI13">
        <v>37748</v>
      </c>
      <c r="AJ13">
        <v>4745</v>
      </c>
      <c r="AK13">
        <v>48562</v>
      </c>
      <c r="AL13">
        <v>44059</v>
      </c>
      <c r="AM13">
        <v>4503</v>
      </c>
      <c r="AN13">
        <v>111089</v>
      </c>
      <c r="AO13" t="s">
        <v>35</v>
      </c>
      <c r="AP13" t="s">
        <v>35</v>
      </c>
      <c r="AQ13">
        <v>12380</v>
      </c>
      <c r="AR13" t="s">
        <v>35</v>
      </c>
      <c r="AS13" t="s">
        <v>35</v>
      </c>
      <c r="AT13" t="s">
        <v>35</v>
      </c>
      <c r="AU13">
        <v>59940</v>
      </c>
      <c r="AV13">
        <v>7636</v>
      </c>
      <c r="AW13" t="s">
        <v>35</v>
      </c>
      <c r="AX13" t="s">
        <v>35</v>
      </c>
      <c r="AY13">
        <v>14</v>
      </c>
      <c r="AZ13">
        <v>841</v>
      </c>
      <c r="BA13">
        <v>664</v>
      </c>
      <c r="BB13">
        <v>3395</v>
      </c>
      <c r="BC13" t="s">
        <v>35</v>
      </c>
      <c r="BD13">
        <v>2437</v>
      </c>
      <c r="BE13">
        <v>4343</v>
      </c>
      <c r="BF13">
        <v>38791</v>
      </c>
    </row>
    <row r="14" spans="1:58" x14ac:dyDescent="0.25">
      <c r="A14" t="s">
        <v>24</v>
      </c>
      <c r="C14" t="s">
        <v>25</v>
      </c>
      <c r="D14">
        <v>212299</v>
      </c>
      <c r="E14" t="s">
        <v>111</v>
      </c>
      <c r="F14">
        <v>2012</v>
      </c>
      <c r="G14">
        <v>22</v>
      </c>
      <c r="H14">
        <v>26</v>
      </c>
      <c r="I14">
        <v>15</v>
      </c>
      <c r="J14">
        <v>2</v>
      </c>
      <c r="K14">
        <v>9</v>
      </c>
      <c r="L14">
        <v>3824</v>
      </c>
      <c r="M14">
        <v>304978</v>
      </c>
      <c r="N14">
        <v>92998</v>
      </c>
      <c r="O14">
        <v>39382</v>
      </c>
      <c r="P14">
        <v>6148</v>
      </c>
      <c r="Q14">
        <v>11885</v>
      </c>
      <c r="R14">
        <v>35583</v>
      </c>
      <c r="S14">
        <v>2984</v>
      </c>
      <c r="T14">
        <v>6679</v>
      </c>
      <c r="U14">
        <v>230088</v>
      </c>
      <c r="V14">
        <v>564318</v>
      </c>
      <c r="W14">
        <v>358125</v>
      </c>
      <c r="X14">
        <v>0</v>
      </c>
      <c r="Y14" t="s">
        <v>35</v>
      </c>
      <c r="Z14" t="s">
        <v>35</v>
      </c>
      <c r="AA14">
        <v>77031</v>
      </c>
      <c r="AB14">
        <v>1139514</v>
      </c>
      <c r="AC14">
        <v>0</v>
      </c>
      <c r="AD14">
        <v>0</v>
      </c>
      <c r="AE14">
        <v>1528622</v>
      </c>
      <c r="AF14">
        <v>0</v>
      </c>
      <c r="AG14">
        <v>2166125</v>
      </c>
      <c r="AH14" t="s">
        <v>35</v>
      </c>
      <c r="AI14">
        <v>96269</v>
      </c>
      <c r="AJ14" t="s">
        <v>35</v>
      </c>
      <c r="AK14" t="s">
        <v>35</v>
      </c>
      <c r="AL14">
        <v>137056</v>
      </c>
      <c r="AM14" t="s">
        <v>35</v>
      </c>
      <c r="AN14">
        <v>1201821</v>
      </c>
      <c r="AO14">
        <v>879323</v>
      </c>
      <c r="AP14">
        <v>322498</v>
      </c>
      <c r="AQ14">
        <v>39818</v>
      </c>
      <c r="AR14" t="s">
        <v>35</v>
      </c>
      <c r="AS14" t="s">
        <v>35</v>
      </c>
      <c r="AT14" t="s">
        <v>35</v>
      </c>
      <c r="AU14">
        <v>328565</v>
      </c>
      <c r="AV14">
        <v>42219</v>
      </c>
      <c r="AW14" t="s">
        <v>35</v>
      </c>
      <c r="AX14" t="s">
        <v>35</v>
      </c>
      <c r="AY14">
        <v>9352</v>
      </c>
      <c r="AZ14">
        <v>3692</v>
      </c>
      <c r="BA14">
        <v>32663</v>
      </c>
      <c r="BB14">
        <v>4324</v>
      </c>
      <c r="BC14" t="s">
        <v>35</v>
      </c>
      <c r="BD14">
        <v>110898</v>
      </c>
      <c r="BE14">
        <v>34077</v>
      </c>
      <c r="BF14">
        <v>71452</v>
      </c>
    </row>
    <row r="15" spans="1:58" x14ac:dyDescent="0.25">
      <c r="A15" t="s">
        <v>24</v>
      </c>
      <c r="C15" t="s">
        <v>25</v>
      </c>
      <c r="D15">
        <v>212311</v>
      </c>
      <c r="E15" t="s">
        <v>112</v>
      </c>
      <c r="F15">
        <v>2012</v>
      </c>
      <c r="G15">
        <v>211</v>
      </c>
      <c r="H15">
        <v>238</v>
      </c>
      <c r="I15">
        <v>195</v>
      </c>
      <c r="J15">
        <v>42</v>
      </c>
      <c r="K15">
        <v>1</v>
      </c>
      <c r="L15">
        <v>2860</v>
      </c>
      <c r="M15">
        <v>100299</v>
      </c>
      <c r="N15">
        <v>24251</v>
      </c>
      <c r="O15">
        <v>9802</v>
      </c>
      <c r="P15">
        <v>586</v>
      </c>
      <c r="Q15">
        <v>1013</v>
      </c>
      <c r="R15">
        <v>12850</v>
      </c>
      <c r="S15">
        <v>2265</v>
      </c>
      <c r="T15">
        <v>3988</v>
      </c>
      <c r="U15">
        <v>77782</v>
      </c>
      <c r="V15">
        <v>89387</v>
      </c>
      <c r="W15">
        <v>57203</v>
      </c>
      <c r="X15">
        <v>3824</v>
      </c>
      <c r="Y15">
        <v>15043</v>
      </c>
      <c r="Z15">
        <v>5713</v>
      </c>
      <c r="AA15">
        <v>7604</v>
      </c>
      <c r="AB15">
        <v>61809</v>
      </c>
      <c r="AC15" t="s">
        <v>35</v>
      </c>
      <c r="AD15" t="s">
        <v>35</v>
      </c>
      <c r="AE15">
        <v>368608</v>
      </c>
      <c r="AF15">
        <v>5609</v>
      </c>
      <c r="AG15">
        <v>323955</v>
      </c>
      <c r="AH15">
        <v>35956</v>
      </c>
      <c r="AI15">
        <v>34291</v>
      </c>
      <c r="AJ15">
        <v>1665</v>
      </c>
      <c r="AK15">
        <v>36412</v>
      </c>
      <c r="AL15">
        <v>34706</v>
      </c>
      <c r="AM15">
        <v>1706</v>
      </c>
      <c r="AN15">
        <v>44734</v>
      </c>
      <c r="AO15">
        <v>39341</v>
      </c>
      <c r="AP15">
        <v>5393</v>
      </c>
      <c r="AQ15">
        <v>3192</v>
      </c>
      <c r="AR15">
        <v>3959</v>
      </c>
      <c r="AS15">
        <v>715</v>
      </c>
      <c r="AT15">
        <v>3244</v>
      </c>
      <c r="AU15">
        <v>84683</v>
      </c>
      <c r="AV15">
        <v>9495</v>
      </c>
      <c r="AW15">
        <v>236</v>
      </c>
      <c r="AX15">
        <v>94</v>
      </c>
      <c r="AY15">
        <v>48</v>
      </c>
      <c r="AZ15">
        <v>942</v>
      </c>
      <c r="BA15">
        <v>22323</v>
      </c>
      <c r="BB15">
        <v>983</v>
      </c>
      <c r="BC15">
        <v>410</v>
      </c>
      <c r="BD15">
        <v>8874</v>
      </c>
      <c r="BE15">
        <v>7936</v>
      </c>
      <c r="BF15">
        <v>33342</v>
      </c>
    </row>
    <row r="16" spans="1:58" x14ac:dyDescent="0.25">
      <c r="A16" t="s">
        <v>24</v>
      </c>
      <c r="C16" t="s">
        <v>25</v>
      </c>
      <c r="D16">
        <v>212312</v>
      </c>
      <c r="E16" t="s">
        <v>118</v>
      </c>
      <c r="F16">
        <v>2012</v>
      </c>
      <c r="G16">
        <v>615</v>
      </c>
      <c r="H16">
        <v>1483</v>
      </c>
      <c r="I16">
        <v>1130</v>
      </c>
      <c r="J16">
        <v>323</v>
      </c>
      <c r="K16">
        <v>30</v>
      </c>
      <c r="L16">
        <v>26369</v>
      </c>
      <c r="M16">
        <v>1394706</v>
      </c>
      <c r="N16">
        <v>441782</v>
      </c>
      <c r="O16">
        <v>158280</v>
      </c>
      <c r="P16">
        <v>67579</v>
      </c>
      <c r="Q16">
        <v>42465</v>
      </c>
      <c r="R16">
        <v>173458</v>
      </c>
      <c r="S16">
        <v>19740</v>
      </c>
      <c r="T16">
        <v>42363</v>
      </c>
      <c r="U16">
        <v>999525</v>
      </c>
      <c r="V16">
        <v>1844428</v>
      </c>
      <c r="W16">
        <v>899698</v>
      </c>
      <c r="X16">
        <v>70681</v>
      </c>
      <c r="Y16">
        <v>486914</v>
      </c>
      <c r="Z16">
        <v>233012</v>
      </c>
      <c r="AA16">
        <v>154123</v>
      </c>
      <c r="AB16">
        <v>2947122</v>
      </c>
      <c r="AC16">
        <v>76951</v>
      </c>
      <c r="AD16">
        <v>0</v>
      </c>
      <c r="AE16">
        <v>8020504</v>
      </c>
      <c r="AF16">
        <v>79197</v>
      </c>
      <c r="AG16">
        <v>7656916</v>
      </c>
      <c r="AH16">
        <v>1135492</v>
      </c>
      <c r="AI16">
        <v>1029071</v>
      </c>
      <c r="AJ16">
        <v>106421</v>
      </c>
      <c r="AK16">
        <v>1221142</v>
      </c>
      <c r="AL16">
        <v>1092615</v>
      </c>
      <c r="AM16">
        <v>128527</v>
      </c>
      <c r="AN16">
        <v>1480840</v>
      </c>
      <c r="AO16">
        <v>1177761</v>
      </c>
      <c r="AP16">
        <v>303079</v>
      </c>
      <c r="AQ16">
        <v>259684</v>
      </c>
      <c r="AR16">
        <v>144040</v>
      </c>
      <c r="AS16">
        <v>40516</v>
      </c>
      <c r="AT16">
        <v>103524</v>
      </c>
      <c r="AU16">
        <v>1700075</v>
      </c>
      <c r="AV16">
        <v>196732</v>
      </c>
      <c r="AW16">
        <v>10142</v>
      </c>
      <c r="AX16">
        <v>6008</v>
      </c>
      <c r="AY16">
        <v>3701</v>
      </c>
      <c r="AZ16">
        <v>16267</v>
      </c>
      <c r="BA16">
        <v>352217</v>
      </c>
      <c r="BB16">
        <v>36532</v>
      </c>
      <c r="BC16">
        <v>5956</v>
      </c>
      <c r="BD16">
        <v>63101</v>
      </c>
      <c r="BE16">
        <v>98066</v>
      </c>
      <c r="BF16">
        <v>911353</v>
      </c>
    </row>
    <row r="17" spans="1:58" x14ac:dyDescent="0.25">
      <c r="A17" t="s">
        <v>24</v>
      </c>
      <c r="C17" t="s">
        <v>25</v>
      </c>
      <c r="D17">
        <v>212313</v>
      </c>
      <c r="E17" t="s">
        <v>120</v>
      </c>
      <c r="F17">
        <v>2012</v>
      </c>
      <c r="G17">
        <v>146</v>
      </c>
      <c r="H17">
        <v>353</v>
      </c>
      <c r="I17">
        <v>263</v>
      </c>
      <c r="J17">
        <v>88</v>
      </c>
      <c r="K17">
        <v>2</v>
      </c>
      <c r="L17">
        <v>5208</v>
      </c>
      <c r="M17">
        <v>278389</v>
      </c>
      <c r="N17">
        <v>88737</v>
      </c>
      <c r="O17">
        <v>28038</v>
      </c>
      <c r="P17">
        <v>14996</v>
      </c>
      <c r="Q17">
        <v>13902</v>
      </c>
      <c r="R17">
        <v>31801</v>
      </c>
      <c r="S17">
        <v>4175</v>
      </c>
      <c r="T17">
        <v>9358</v>
      </c>
      <c r="U17">
        <v>218446</v>
      </c>
      <c r="V17">
        <v>320317</v>
      </c>
      <c r="W17">
        <v>130874</v>
      </c>
      <c r="X17">
        <v>7650</v>
      </c>
      <c r="Y17">
        <v>75953</v>
      </c>
      <c r="Z17">
        <v>49294</v>
      </c>
      <c r="AA17">
        <v>56546</v>
      </c>
      <c r="AB17">
        <v>545497</v>
      </c>
      <c r="AC17">
        <v>2046</v>
      </c>
      <c r="AD17">
        <v>0</v>
      </c>
      <c r="AE17">
        <v>1851378</v>
      </c>
      <c r="AF17">
        <v>7746</v>
      </c>
      <c r="AG17">
        <v>1809811</v>
      </c>
      <c r="AH17">
        <v>287258</v>
      </c>
      <c r="AI17">
        <v>274092</v>
      </c>
      <c r="AJ17">
        <v>13166</v>
      </c>
      <c r="AK17">
        <v>272342</v>
      </c>
      <c r="AL17">
        <v>260386</v>
      </c>
      <c r="AM17">
        <v>11956</v>
      </c>
      <c r="AN17">
        <v>278750</v>
      </c>
      <c r="AO17">
        <v>249090</v>
      </c>
      <c r="AP17">
        <v>29660</v>
      </c>
      <c r="AQ17">
        <v>142197</v>
      </c>
      <c r="AR17">
        <v>33563</v>
      </c>
      <c r="AS17">
        <v>4557</v>
      </c>
      <c r="AT17">
        <v>29006</v>
      </c>
      <c r="AU17">
        <v>638190</v>
      </c>
      <c r="AV17">
        <v>45702</v>
      </c>
      <c r="AW17">
        <v>1061</v>
      </c>
      <c r="AX17">
        <v>84</v>
      </c>
      <c r="AY17">
        <v>68</v>
      </c>
      <c r="AZ17">
        <v>3346</v>
      </c>
      <c r="BA17">
        <v>138953</v>
      </c>
      <c r="BB17">
        <v>4403</v>
      </c>
      <c r="BC17">
        <v>956</v>
      </c>
      <c r="BD17">
        <v>7466</v>
      </c>
      <c r="BE17">
        <v>33465</v>
      </c>
      <c r="BF17">
        <v>402686</v>
      </c>
    </row>
    <row r="18" spans="1:58" x14ac:dyDescent="0.25">
      <c r="A18" t="s">
        <v>24</v>
      </c>
      <c r="C18" t="s">
        <v>25</v>
      </c>
      <c r="D18">
        <v>212319</v>
      </c>
      <c r="E18" t="s">
        <v>121</v>
      </c>
      <c r="F18">
        <v>2012</v>
      </c>
      <c r="G18">
        <v>308</v>
      </c>
      <c r="H18">
        <v>397</v>
      </c>
      <c r="I18">
        <v>307</v>
      </c>
      <c r="J18">
        <v>77</v>
      </c>
      <c r="K18">
        <v>13</v>
      </c>
      <c r="L18">
        <v>6984</v>
      </c>
      <c r="M18">
        <v>340879</v>
      </c>
      <c r="N18">
        <v>98714</v>
      </c>
      <c r="O18">
        <v>38155</v>
      </c>
      <c r="P18">
        <v>8210</v>
      </c>
      <c r="Q18">
        <v>6986</v>
      </c>
      <c r="R18">
        <v>45363</v>
      </c>
      <c r="S18">
        <v>4790</v>
      </c>
      <c r="T18">
        <v>10187</v>
      </c>
      <c r="U18">
        <v>230264</v>
      </c>
      <c r="V18">
        <v>429696</v>
      </c>
      <c r="W18">
        <v>260477</v>
      </c>
      <c r="X18">
        <v>8084</v>
      </c>
      <c r="Y18">
        <v>100559</v>
      </c>
      <c r="Z18">
        <v>37853</v>
      </c>
      <c r="AA18">
        <v>22723</v>
      </c>
      <c r="AB18">
        <v>422024</v>
      </c>
      <c r="AC18" t="s">
        <v>35</v>
      </c>
      <c r="AD18">
        <v>0</v>
      </c>
      <c r="AE18">
        <v>1923893</v>
      </c>
      <c r="AF18">
        <v>10011</v>
      </c>
      <c r="AG18">
        <v>1750399</v>
      </c>
      <c r="AH18">
        <v>205283</v>
      </c>
      <c r="AI18">
        <v>189069</v>
      </c>
      <c r="AJ18">
        <v>16214</v>
      </c>
      <c r="AK18">
        <v>210478</v>
      </c>
      <c r="AL18">
        <v>191686</v>
      </c>
      <c r="AM18">
        <v>18792</v>
      </c>
      <c r="AN18">
        <v>256202</v>
      </c>
      <c r="AO18">
        <v>234603</v>
      </c>
      <c r="AP18">
        <v>21599</v>
      </c>
      <c r="AQ18">
        <v>26383</v>
      </c>
      <c r="AR18">
        <v>30725</v>
      </c>
      <c r="AS18">
        <v>5528</v>
      </c>
      <c r="AT18">
        <v>25197</v>
      </c>
      <c r="AU18">
        <v>368223</v>
      </c>
      <c r="AV18">
        <v>53546</v>
      </c>
      <c r="AW18">
        <v>5579</v>
      </c>
      <c r="AX18">
        <v>214</v>
      </c>
      <c r="AY18">
        <v>419</v>
      </c>
      <c r="AZ18">
        <v>16914</v>
      </c>
      <c r="BA18">
        <v>73147</v>
      </c>
      <c r="BB18">
        <v>5746</v>
      </c>
      <c r="BC18">
        <v>1674</v>
      </c>
      <c r="BD18">
        <v>14579</v>
      </c>
      <c r="BE18">
        <v>46022</v>
      </c>
      <c r="BF18">
        <v>150383</v>
      </c>
    </row>
    <row r="19" spans="1:58" x14ac:dyDescent="0.25">
      <c r="A19" t="s">
        <v>24</v>
      </c>
      <c r="C19" t="s">
        <v>25</v>
      </c>
      <c r="D19">
        <v>212321</v>
      </c>
      <c r="E19" t="s">
        <v>124</v>
      </c>
      <c r="F19">
        <v>2012</v>
      </c>
      <c r="G19">
        <v>1272</v>
      </c>
      <c r="H19">
        <v>1840</v>
      </c>
      <c r="I19">
        <v>1604</v>
      </c>
      <c r="J19">
        <v>220</v>
      </c>
      <c r="K19">
        <v>16</v>
      </c>
      <c r="L19">
        <v>19600</v>
      </c>
      <c r="M19">
        <v>967835</v>
      </c>
      <c r="N19">
        <v>276298</v>
      </c>
      <c r="O19">
        <v>103217</v>
      </c>
      <c r="P19">
        <v>22112</v>
      </c>
      <c r="Q19">
        <v>23322</v>
      </c>
      <c r="R19">
        <v>127647</v>
      </c>
      <c r="S19">
        <v>13830</v>
      </c>
      <c r="T19">
        <v>28219</v>
      </c>
      <c r="U19">
        <v>676959</v>
      </c>
      <c r="V19">
        <v>1031076</v>
      </c>
      <c r="W19">
        <v>506884</v>
      </c>
      <c r="X19">
        <v>30866</v>
      </c>
      <c r="Y19">
        <v>300296</v>
      </c>
      <c r="Z19">
        <v>111977</v>
      </c>
      <c r="AA19">
        <v>81053</v>
      </c>
      <c r="AB19">
        <v>1152430</v>
      </c>
      <c r="AC19" t="s">
        <v>35</v>
      </c>
      <c r="AD19">
        <v>0</v>
      </c>
      <c r="AE19">
        <v>4850716</v>
      </c>
      <c r="AF19">
        <v>35740</v>
      </c>
      <c r="AG19">
        <v>4972982</v>
      </c>
      <c r="AH19">
        <v>404845</v>
      </c>
      <c r="AI19">
        <v>381705</v>
      </c>
      <c r="AJ19">
        <v>23140</v>
      </c>
      <c r="AK19">
        <v>386751</v>
      </c>
      <c r="AL19">
        <v>354860</v>
      </c>
      <c r="AM19">
        <v>31891</v>
      </c>
      <c r="AN19">
        <v>1153342</v>
      </c>
      <c r="AO19">
        <v>876847</v>
      </c>
      <c r="AP19">
        <v>276495</v>
      </c>
      <c r="AQ19">
        <v>87826</v>
      </c>
      <c r="AR19">
        <v>124522</v>
      </c>
      <c r="AS19">
        <v>22156</v>
      </c>
      <c r="AT19">
        <v>102366</v>
      </c>
      <c r="AU19">
        <v>1011555</v>
      </c>
      <c r="AV19">
        <v>138907</v>
      </c>
      <c r="AW19">
        <v>3883</v>
      </c>
      <c r="AX19">
        <v>1652</v>
      </c>
      <c r="AY19">
        <v>2257</v>
      </c>
      <c r="AZ19">
        <v>14525</v>
      </c>
      <c r="BA19">
        <v>250168</v>
      </c>
      <c r="BB19">
        <v>18530</v>
      </c>
      <c r="BC19">
        <v>6084</v>
      </c>
      <c r="BD19">
        <v>59041</v>
      </c>
      <c r="BE19">
        <v>99757</v>
      </c>
      <c r="BF19">
        <v>416751</v>
      </c>
    </row>
    <row r="20" spans="1:58" x14ac:dyDescent="0.25">
      <c r="A20" t="s">
        <v>24</v>
      </c>
      <c r="C20" t="s">
        <v>25</v>
      </c>
      <c r="D20">
        <v>212322</v>
      </c>
      <c r="E20" t="s">
        <v>125</v>
      </c>
      <c r="F20">
        <v>2012</v>
      </c>
      <c r="G20">
        <v>88</v>
      </c>
      <c r="H20">
        <v>140</v>
      </c>
      <c r="I20">
        <v>73</v>
      </c>
      <c r="J20">
        <v>62</v>
      </c>
      <c r="K20">
        <v>5</v>
      </c>
      <c r="L20">
        <v>4168</v>
      </c>
      <c r="M20">
        <v>203832</v>
      </c>
      <c r="N20">
        <v>64154</v>
      </c>
      <c r="O20">
        <v>18387</v>
      </c>
      <c r="P20">
        <v>2210</v>
      </c>
      <c r="Q20">
        <v>3039</v>
      </c>
      <c r="R20">
        <v>40518</v>
      </c>
      <c r="S20">
        <v>3299</v>
      </c>
      <c r="T20">
        <v>6912</v>
      </c>
      <c r="U20">
        <v>149260</v>
      </c>
      <c r="V20">
        <v>414912</v>
      </c>
      <c r="W20">
        <v>165284</v>
      </c>
      <c r="X20">
        <v>1458</v>
      </c>
      <c r="Y20">
        <v>85023</v>
      </c>
      <c r="Z20">
        <v>56577</v>
      </c>
      <c r="AA20">
        <v>106570</v>
      </c>
      <c r="AB20">
        <v>773231</v>
      </c>
      <c r="AC20">
        <v>0</v>
      </c>
      <c r="AD20">
        <v>0</v>
      </c>
      <c r="AE20">
        <v>1732976</v>
      </c>
      <c r="AF20">
        <v>1820</v>
      </c>
      <c r="AG20">
        <v>1579072</v>
      </c>
      <c r="AH20">
        <v>96690</v>
      </c>
      <c r="AI20">
        <v>59663</v>
      </c>
      <c r="AJ20">
        <v>37027</v>
      </c>
      <c r="AK20">
        <v>133457</v>
      </c>
      <c r="AL20">
        <v>87354</v>
      </c>
      <c r="AM20">
        <v>46103</v>
      </c>
      <c r="AN20">
        <v>261008</v>
      </c>
      <c r="AO20">
        <v>199200</v>
      </c>
      <c r="AP20">
        <v>61808</v>
      </c>
      <c r="AQ20">
        <v>82897</v>
      </c>
      <c r="AR20">
        <v>25757</v>
      </c>
      <c r="AS20">
        <v>895</v>
      </c>
      <c r="AT20">
        <v>24862</v>
      </c>
      <c r="AU20">
        <v>260519</v>
      </c>
      <c r="AV20">
        <v>53197</v>
      </c>
      <c r="AW20">
        <v>684</v>
      </c>
      <c r="AX20">
        <v>46</v>
      </c>
      <c r="AY20">
        <v>3605</v>
      </c>
      <c r="AZ20">
        <v>3292</v>
      </c>
      <c r="BA20">
        <v>80373</v>
      </c>
      <c r="BB20">
        <v>3475</v>
      </c>
      <c r="BC20">
        <v>1569</v>
      </c>
      <c r="BD20">
        <v>15758</v>
      </c>
      <c r="BE20">
        <v>13872</v>
      </c>
      <c r="BF20">
        <v>84648</v>
      </c>
    </row>
    <row r="21" spans="1:58" x14ac:dyDescent="0.25">
      <c r="A21" t="s">
        <v>24</v>
      </c>
      <c r="C21" t="s">
        <v>25</v>
      </c>
      <c r="D21">
        <v>212324</v>
      </c>
      <c r="E21" t="s">
        <v>126</v>
      </c>
      <c r="F21">
        <v>2012</v>
      </c>
      <c r="G21">
        <v>15</v>
      </c>
      <c r="H21">
        <v>30</v>
      </c>
      <c r="I21">
        <v>7</v>
      </c>
      <c r="J21">
        <v>15</v>
      </c>
      <c r="K21">
        <v>8</v>
      </c>
      <c r="L21">
        <v>2405</v>
      </c>
      <c r="M21">
        <v>138559</v>
      </c>
      <c r="N21">
        <v>46975</v>
      </c>
      <c r="O21">
        <v>20717</v>
      </c>
      <c r="P21">
        <v>2374</v>
      </c>
      <c r="Q21">
        <v>5132</v>
      </c>
      <c r="R21">
        <v>18752</v>
      </c>
      <c r="S21">
        <v>1863</v>
      </c>
      <c r="T21">
        <v>3857</v>
      </c>
      <c r="U21">
        <v>103372</v>
      </c>
      <c r="V21">
        <v>339672</v>
      </c>
      <c r="W21">
        <v>198304</v>
      </c>
      <c r="X21" t="s">
        <v>35</v>
      </c>
      <c r="Y21">
        <v>78130</v>
      </c>
      <c r="Z21">
        <v>44667</v>
      </c>
      <c r="AA21" t="s">
        <v>35</v>
      </c>
      <c r="AB21">
        <v>753513</v>
      </c>
      <c r="AC21">
        <v>0</v>
      </c>
      <c r="AD21">
        <v>0</v>
      </c>
      <c r="AE21">
        <v>852519</v>
      </c>
      <c r="AF21" t="s">
        <v>35</v>
      </c>
      <c r="AG21">
        <v>575497</v>
      </c>
      <c r="AH21">
        <v>93813</v>
      </c>
      <c r="AI21">
        <v>65701</v>
      </c>
      <c r="AJ21">
        <v>28112</v>
      </c>
      <c r="AK21">
        <v>96082</v>
      </c>
      <c r="AL21">
        <v>64972</v>
      </c>
      <c r="AM21">
        <v>31110</v>
      </c>
      <c r="AN21">
        <v>62650</v>
      </c>
      <c r="AO21" t="s">
        <v>35</v>
      </c>
      <c r="AP21" t="s">
        <v>35</v>
      </c>
      <c r="AQ21" t="s">
        <v>35</v>
      </c>
      <c r="AR21">
        <v>4618</v>
      </c>
      <c r="AS21">
        <v>1340</v>
      </c>
      <c r="AT21">
        <v>3278</v>
      </c>
      <c r="AU21">
        <v>171172</v>
      </c>
      <c r="AV21">
        <v>2593</v>
      </c>
      <c r="AW21">
        <v>869</v>
      </c>
      <c r="AX21">
        <v>711</v>
      </c>
      <c r="AY21">
        <v>1464</v>
      </c>
      <c r="AZ21">
        <v>1564</v>
      </c>
      <c r="BA21">
        <v>41241</v>
      </c>
      <c r="BB21">
        <v>3052</v>
      </c>
      <c r="BC21">
        <v>403</v>
      </c>
      <c r="BD21">
        <v>6164</v>
      </c>
      <c r="BE21">
        <v>7721</v>
      </c>
      <c r="BF21">
        <v>105390</v>
      </c>
    </row>
    <row r="22" spans="1:58" x14ac:dyDescent="0.25">
      <c r="A22" t="s">
        <v>24</v>
      </c>
      <c r="C22" t="s">
        <v>25</v>
      </c>
      <c r="D22">
        <v>212325</v>
      </c>
      <c r="E22" t="s">
        <v>130</v>
      </c>
      <c r="F22">
        <v>2012</v>
      </c>
      <c r="G22">
        <v>60</v>
      </c>
      <c r="H22">
        <v>85</v>
      </c>
      <c r="I22">
        <v>50</v>
      </c>
      <c r="J22">
        <v>31</v>
      </c>
      <c r="K22">
        <v>4</v>
      </c>
      <c r="L22">
        <v>2329</v>
      </c>
      <c r="M22">
        <v>107451</v>
      </c>
      <c r="N22">
        <v>37609</v>
      </c>
      <c r="O22">
        <v>20046</v>
      </c>
      <c r="P22">
        <v>1250</v>
      </c>
      <c r="Q22">
        <v>2277</v>
      </c>
      <c r="R22">
        <v>14036</v>
      </c>
      <c r="S22">
        <v>1951</v>
      </c>
      <c r="T22">
        <v>3946</v>
      </c>
      <c r="U22">
        <v>86503</v>
      </c>
      <c r="V22">
        <v>292560</v>
      </c>
      <c r="W22">
        <v>176018</v>
      </c>
      <c r="X22" t="s">
        <v>35</v>
      </c>
      <c r="Y22">
        <v>55778</v>
      </c>
      <c r="Z22">
        <v>23959</v>
      </c>
      <c r="AA22" t="s">
        <v>35</v>
      </c>
      <c r="AB22">
        <v>369722</v>
      </c>
      <c r="AC22" t="s">
        <v>35</v>
      </c>
      <c r="AD22">
        <v>0</v>
      </c>
      <c r="AE22">
        <v>704287</v>
      </c>
      <c r="AF22" t="s">
        <v>35</v>
      </c>
      <c r="AG22">
        <v>476455</v>
      </c>
      <c r="AH22">
        <v>81236</v>
      </c>
      <c r="AI22">
        <v>62042</v>
      </c>
      <c r="AJ22">
        <v>19194</v>
      </c>
      <c r="AK22">
        <v>83464</v>
      </c>
      <c r="AL22">
        <v>64167</v>
      </c>
      <c r="AM22">
        <v>19297</v>
      </c>
      <c r="AN22">
        <v>64728</v>
      </c>
      <c r="AO22" t="s">
        <v>35</v>
      </c>
      <c r="AP22" t="s">
        <v>35</v>
      </c>
      <c r="AQ22" t="s">
        <v>35</v>
      </c>
      <c r="AR22">
        <v>3148</v>
      </c>
      <c r="AS22">
        <v>825</v>
      </c>
      <c r="AT22">
        <v>2323</v>
      </c>
      <c r="AU22">
        <v>141697</v>
      </c>
      <c r="AV22">
        <v>6950</v>
      </c>
      <c r="AW22">
        <v>341</v>
      </c>
      <c r="AX22">
        <v>244</v>
      </c>
      <c r="AY22">
        <v>576</v>
      </c>
      <c r="AZ22">
        <v>1209</v>
      </c>
      <c r="BA22">
        <v>32466</v>
      </c>
      <c r="BB22">
        <v>2767</v>
      </c>
      <c r="BC22">
        <v>503</v>
      </c>
      <c r="BD22">
        <v>3680</v>
      </c>
      <c r="BE22">
        <v>6402</v>
      </c>
      <c r="BF22">
        <v>86559</v>
      </c>
    </row>
    <row r="23" spans="1:58" x14ac:dyDescent="0.25">
      <c r="A23" t="s">
        <v>24</v>
      </c>
      <c r="C23" t="s">
        <v>25</v>
      </c>
      <c r="D23">
        <v>212391</v>
      </c>
      <c r="E23" t="s">
        <v>131</v>
      </c>
      <c r="F23">
        <v>2012</v>
      </c>
      <c r="G23">
        <v>21</v>
      </c>
      <c r="H23">
        <v>25</v>
      </c>
      <c r="I23">
        <v>13</v>
      </c>
      <c r="J23">
        <v>3</v>
      </c>
      <c r="K23">
        <v>9</v>
      </c>
      <c r="L23">
        <v>5109</v>
      </c>
      <c r="M23">
        <v>335538</v>
      </c>
      <c r="N23">
        <v>128501</v>
      </c>
      <c r="O23">
        <v>42915</v>
      </c>
      <c r="P23">
        <v>33361</v>
      </c>
      <c r="Q23">
        <v>14538</v>
      </c>
      <c r="R23">
        <v>37687</v>
      </c>
      <c r="S23">
        <v>4481</v>
      </c>
      <c r="T23">
        <v>9375</v>
      </c>
      <c r="U23">
        <v>291365</v>
      </c>
      <c r="V23">
        <v>853328</v>
      </c>
      <c r="W23">
        <v>515675</v>
      </c>
      <c r="X23" t="s">
        <v>35</v>
      </c>
      <c r="Y23">
        <v>224861</v>
      </c>
      <c r="Z23" t="s">
        <v>35</v>
      </c>
      <c r="AA23" t="s">
        <v>35</v>
      </c>
      <c r="AB23">
        <v>1458575</v>
      </c>
      <c r="AC23" t="s">
        <v>35</v>
      </c>
      <c r="AD23" t="s">
        <v>35</v>
      </c>
      <c r="AE23">
        <v>2903263</v>
      </c>
      <c r="AF23" t="s">
        <v>35</v>
      </c>
      <c r="AG23">
        <v>2350239</v>
      </c>
      <c r="AH23">
        <v>147811</v>
      </c>
      <c r="AI23">
        <v>52381</v>
      </c>
      <c r="AJ23">
        <v>95430</v>
      </c>
      <c r="AK23">
        <v>202205</v>
      </c>
      <c r="AL23">
        <v>82714</v>
      </c>
      <c r="AM23">
        <v>119491</v>
      </c>
      <c r="AN23">
        <v>300304</v>
      </c>
      <c r="AO23">
        <v>275271</v>
      </c>
      <c r="AP23">
        <v>25033</v>
      </c>
      <c r="AQ23" t="s">
        <v>35</v>
      </c>
      <c r="AR23">
        <v>39638</v>
      </c>
      <c r="AS23">
        <v>2353</v>
      </c>
      <c r="AT23">
        <v>37285</v>
      </c>
      <c r="AU23">
        <v>400952</v>
      </c>
      <c r="AV23">
        <v>16423</v>
      </c>
      <c r="AW23">
        <v>988</v>
      </c>
      <c r="AX23">
        <v>329</v>
      </c>
      <c r="AY23">
        <v>875</v>
      </c>
      <c r="AZ23">
        <v>2938</v>
      </c>
      <c r="BA23">
        <v>146839</v>
      </c>
      <c r="BB23">
        <v>4979</v>
      </c>
      <c r="BC23">
        <v>7369</v>
      </c>
      <c r="BD23">
        <v>29581</v>
      </c>
      <c r="BE23">
        <v>71314</v>
      </c>
      <c r="BF23">
        <v>119317</v>
      </c>
    </row>
    <row r="24" spans="1:58" x14ac:dyDescent="0.25">
      <c r="A24" t="s">
        <v>24</v>
      </c>
      <c r="C24" t="s">
        <v>25</v>
      </c>
      <c r="D24">
        <v>212392</v>
      </c>
      <c r="E24" t="s">
        <v>135</v>
      </c>
      <c r="F24">
        <v>2012</v>
      </c>
      <c r="G24">
        <v>6</v>
      </c>
      <c r="H24">
        <v>11</v>
      </c>
      <c r="I24">
        <v>2</v>
      </c>
      <c r="J24">
        <v>0</v>
      </c>
      <c r="K24">
        <v>9</v>
      </c>
      <c r="L24">
        <v>2510</v>
      </c>
      <c r="M24">
        <v>159073</v>
      </c>
      <c r="N24">
        <v>61298</v>
      </c>
      <c r="O24">
        <v>25535</v>
      </c>
      <c r="P24">
        <v>7442</v>
      </c>
      <c r="Q24">
        <v>8783</v>
      </c>
      <c r="R24">
        <v>19538</v>
      </c>
      <c r="S24">
        <v>1810</v>
      </c>
      <c r="T24">
        <v>3723</v>
      </c>
      <c r="U24">
        <v>103185</v>
      </c>
      <c r="V24" t="s">
        <v>35</v>
      </c>
      <c r="W24" t="s">
        <v>35</v>
      </c>
      <c r="X24" t="s">
        <v>35</v>
      </c>
      <c r="Y24">
        <v>43495</v>
      </c>
      <c r="Z24">
        <v>146606</v>
      </c>
      <c r="AA24" t="s">
        <v>35</v>
      </c>
      <c r="AB24" t="s">
        <v>35</v>
      </c>
      <c r="AC24">
        <v>0</v>
      </c>
      <c r="AD24" t="s">
        <v>35</v>
      </c>
      <c r="AE24">
        <v>2486447</v>
      </c>
      <c r="AF24" t="s">
        <v>35</v>
      </c>
      <c r="AG24" t="s">
        <v>35</v>
      </c>
      <c r="AH24">
        <v>250192</v>
      </c>
      <c r="AI24">
        <v>160430</v>
      </c>
      <c r="AJ24">
        <v>89762</v>
      </c>
      <c r="AK24">
        <v>246000</v>
      </c>
      <c r="AL24">
        <v>151756</v>
      </c>
      <c r="AM24">
        <v>94244</v>
      </c>
      <c r="AN24">
        <v>132760</v>
      </c>
      <c r="AO24" t="s">
        <v>35</v>
      </c>
      <c r="AP24" t="s">
        <v>35</v>
      </c>
      <c r="AQ24" t="s">
        <v>35</v>
      </c>
      <c r="AR24">
        <v>30241</v>
      </c>
      <c r="AS24">
        <v>99</v>
      </c>
      <c r="AT24">
        <v>30142</v>
      </c>
      <c r="AU24">
        <v>238365</v>
      </c>
      <c r="AV24">
        <v>5265</v>
      </c>
      <c r="AW24" t="s">
        <v>35</v>
      </c>
      <c r="AX24" t="s">
        <v>35</v>
      </c>
      <c r="AY24" t="s">
        <v>35</v>
      </c>
      <c r="AZ24">
        <v>263</v>
      </c>
      <c r="BA24">
        <v>13460</v>
      </c>
      <c r="BB24" t="s">
        <v>35</v>
      </c>
      <c r="BC24" t="s">
        <v>35</v>
      </c>
      <c r="BD24">
        <v>27688</v>
      </c>
      <c r="BE24">
        <v>62563</v>
      </c>
      <c r="BF24" t="s">
        <v>35</v>
      </c>
    </row>
    <row r="25" spans="1:58" x14ac:dyDescent="0.25">
      <c r="A25" t="s">
        <v>24</v>
      </c>
      <c r="C25" t="s">
        <v>25</v>
      </c>
      <c r="D25">
        <v>212393</v>
      </c>
      <c r="E25" t="s">
        <v>137</v>
      </c>
      <c r="F25">
        <v>2012</v>
      </c>
      <c r="G25">
        <v>24</v>
      </c>
      <c r="H25">
        <v>28</v>
      </c>
      <c r="I25">
        <v>11</v>
      </c>
      <c r="J25">
        <v>9</v>
      </c>
      <c r="K25">
        <v>8</v>
      </c>
      <c r="L25">
        <v>1873</v>
      </c>
      <c r="M25">
        <v>103871</v>
      </c>
      <c r="N25">
        <v>37213</v>
      </c>
      <c r="O25">
        <v>16088</v>
      </c>
      <c r="P25">
        <v>4790</v>
      </c>
      <c r="Q25">
        <v>2958</v>
      </c>
      <c r="R25">
        <v>13377</v>
      </c>
      <c r="S25">
        <v>1551</v>
      </c>
      <c r="T25">
        <v>3000</v>
      </c>
      <c r="U25">
        <v>83240</v>
      </c>
      <c r="V25" t="s">
        <v>35</v>
      </c>
      <c r="W25">
        <v>101244</v>
      </c>
      <c r="X25" t="s">
        <v>35</v>
      </c>
      <c r="Y25">
        <v>14433</v>
      </c>
      <c r="Z25" t="s">
        <v>35</v>
      </c>
      <c r="AA25" t="s">
        <v>35</v>
      </c>
      <c r="AB25" t="s">
        <v>35</v>
      </c>
      <c r="AC25">
        <v>0</v>
      </c>
      <c r="AD25">
        <v>0</v>
      </c>
      <c r="AE25">
        <v>538362</v>
      </c>
      <c r="AF25" t="s">
        <v>35</v>
      </c>
      <c r="AG25" t="s">
        <v>35</v>
      </c>
      <c r="AH25">
        <v>139285</v>
      </c>
      <c r="AI25">
        <v>132861</v>
      </c>
      <c r="AJ25">
        <v>6424</v>
      </c>
      <c r="AK25">
        <v>112729</v>
      </c>
      <c r="AL25">
        <v>100067</v>
      </c>
      <c r="AM25">
        <v>12662</v>
      </c>
      <c r="AN25">
        <v>53278</v>
      </c>
      <c r="AO25" t="s">
        <v>35</v>
      </c>
      <c r="AP25" t="s">
        <v>35</v>
      </c>
      <c r="AQ25" t="s">
        <v>35</v>
      </c>
      <c r="AR25">
        <v>3145</v>
      </c>
      <c r="AS25">
        <v>1440</v>
      </c>
      <c r="AT25">
        <v>1705</v>
      </c>
      <c r="AU25">
        <v>101787</v>
      </c>
      <c r="AV25">
        <v>1473</v>
      </c>
      <c r="AW25" t="s">
        <v>35</v>
      </c>
      <c r="AX25" t="s">
        <v>35</v>
      </c>
      <c r="AY25" t="s">
        <v>35</v>
      </c>
      <c r="AZ25">
        <v>697</v>
      </c>
      <c r="BA25">
        <v>70752</v>
      </c>
      <c r="BB25">
        <v>3468</v>
      </c>
      <c r="BC25" t="s">
        <v>35</v>
      </c>
      <c r="BD25">
        <v>9354</v>
      </c>
      <c r="BE25">
        <v>4860</v>
      </c>
      <c r="BF25" t="s">
        <v>35</v>
      </c>
    </row>
    <row r="26" spans="1:58" x14ac:dyDescent="0.25">
      <c r="A26" t="s">
        <v>24</v>
      </c>
      <c r="C26" t="s">
        <v>25</v>
      </c>
      <c r="D26">
        <v>212399</v>
      </c>
      <c r="E26" t="s">
        <v>138</v>
      </c>
      <c r="F26">
        <v>2012</v>
      </c>
      <c r="G26">
        <v>145</v>
      </c>
      <c r="H26">
        <v>171</v>
      </c>
      <c r="I26">
        <v>126</v>
      </c>
      <c r="J26">
        <v>43</v>
      </c>
      <c r="K26">
        <v>2</v>
      </c>
      <c r="L26">
        <v>2790</v>
      </c>
      <c r="M26">
        <v>147670</v>
      </c>
      <c r="N26">
        <v>48593</v>
      </c>
      <c r="O26">
        <v>23237</v>
      </c>
      <c r="P26">
        <v>2089</v>
      </c>
      <c r="Q26">
        <v>2845</v>
      </c>
      <c r="R26">
        <v>20422</v>
      </c>
      <c r="S26">
        <v>2012</v>
      </c>
      <c r="T26">
        <v>4239</v>
      </c>
      <c r="U26">
        <v>101951</v>
      </c>
      <c r="V26">
        <v>171269</v>
      </c>
      <c r="W26" t="s">
        <v>35</v>
      </c>
      <c r="X26" t="s">
        <v>35</v>
      </c>
      <c r="Y26">
        <v>38649</v>
      </c>
      <c r="Z26">
        <v>17906</v>
      </c>
      <c r="AA26">
        <v>11938</v>
      </c>
      <c r="AB26" t="s">
        <v>35</v>
      </c>
      <c r="AC26" t="s">
        <v>35</v>
      </c>
      <c r="AD26">
        <v>0</v>
      </c>
      <c r="AE26">
        <v>704133</v>
      </c>
      <c r="AF26" t="s">
        <v>35</v>
      </c>
      <c r="AG26">
        <v>693497</v>
      </c>
      <c r="AH26">
        <v>62530</v>
      </c>
      <c r="AI26">
        <v>38027</v>
      </c>
      <c r="AJ26">
        <v>24503</v>
      </c>
      <c r="AK26">
        <v>63868</v>
      </c>
      <c r="AL26">
        <v>38877</v>
      </c>
      <c r="AM26">
        <v>24991</v>
      </c>
      <c r="AN26">
        <v>160633</v>
      </c>
      <c r="AO26">
        <v>87698</v>
      </c>
      <c r="AP26">
        <v>72935</v>
      </c>
      <c r="AQ26">
        <v>24057</v>
      </c>
      <c r="AR26">
        <v>12527</v>
      </c>
      <c r="AS26">
        <v>3015</v>
      </c>
      <c r="AT26">
        <v>9512</v>
      </c>
      <c r="AU26">
        <v>155927</v>
      </c>
      <c r="AV26">
        <v>21220</v>
      </c>
      <c r="AW26">
        <v>624</v>
      </c>
      <c r="AX26" t="s">
        <v>35</v>
      </c>
      <c r="AY26">
        <v>574</v>
      </c>
      <c r="AZ26">
        <v>2153</v>
      </c>
      <c r="BA26">
        <v>20223</v>
      </c>
      <c r="BB26" t="s">
        <v>35</v>
      </c>
      <c r="BC26">
        <v>2621</v>
      </c>
      <c r="BD26">
        <v>44809</v>
      </c>
      <c r="BE26">
        <v>10046</v>
      </c>
      <c r="BF26">
        <v>50453</v>
      </c>
    </row>
    <row r="27" spans="1:58" x14ac:dyDescent="0.25">
      <c r="A27" t="s">
        <v>24</v>
      </c>
      <c r="C27" t="s">
        <v>25</v>
      </c>
      <c r="D27">
        <v>213111</v>
      </c>
      <c r="E27" t="s">
        <v>140</v>
      </c>
      <c r="F27">
        <v>2012</v>
      </c>
      <c r="G27">
        <v>1847</v>
      </c>
      <c r="H27">
        <v>2179</v>
      </c>
      <c r="I27">
        <v>1467</v>
      </c>
      <c r="J27">
        <v>466</v>
      </c>
      <c r="K27">
        <v>246</v>
      </c>
      <c r="L27">
        <v>115466</v>
      </c>
      <c r="M27">
        <v>8439260</v>
      </c>
      <c r="N27">
        <v>1777859</v>
      </c>
      <c r="O27">
        <v>568613</v>
      </c>
      <c r="P27">
        <v>84764</v>
      </c>
      <c r="Q27">
        <v>173050</v>
      </c>
      <c r="R27">
        <v>951432</v>
      </c>
      <c r="S27">
        <v>98339</v>
      </c>
      <c r="T27">
        <v>207871</v>
      </c>
      <c r="U27">
        <v>7322598</v>
      </c>
      <c r="V27">
        <v>7081024</v>
      </c>
      <c r="W27">
        <v>5690676</v>
      </c>
      <c r="X27">
        <v>138974</v>
      </c>
      <c r="Y27">
        <v>638484</v>
      </c>
      <c r="Z27">
        <v>22591</v>
      </c>
      <c r="AA27">
        <v>590299</v>
      </c>
      <c r="AB27">
        <v>277362</v>
      </c>
      <c r="AC27">
        <v>339</v>
      </c>
      <c r="AD27">
        <v>0</v>
      </c>
      <c r="AE27">
        <v>30735287</v>
      </c>
      <c r="AF27">
        <v>187401</v>
      </c>
      <c r="AG27">
        <v>32784053</v>
      </c>
      <c r="AH27">
        <v>432952</v>
      </c>
      <c r="AI27">
        <v>226196</v>
      </c>
      <c r="AJ27">
        <v>206756</v>
      </c>
      <c r="AK27">
        <v>563022</v>
      </c>
      <c r="AL27">
        <v>173892</v>
      </c>
      <c r="AM27">
        <v>389130</v>
      </c>
      <c r="AN27">
        <v>9129790</v>
      </c>
      <c r="AO27">
        <v>9129790</v>
      </c>
      <c r="AP27">
        <v>0</v>
      </c>
      <c r="AQ27">
        <v>0</v>
      </c>
      <c r="AR27">
        <v>1429430</v>
      </c>
      <c r="AS27">
        <v>79453</v>
      </c>
      <c r="AT27">
        <v>1349977</v>
      </c>
      <c r="AU27">
        <v>7536273</v>
      </c>
      <c r="AV27">
        <v>922620</v>
      </c>
      <c r="AW27">
        <v>62802</v>
      </c>
      <c r="AX27">
        <v>14690</v>
      </c>
      <c r="AY27">
        <v>12885</v>
      </c>
      <c r="AZ27">
        <v>58304</v>
      </c>
      <c r="BA27">
        <v>879627</v>
      </c>
      <c r="BB27">
        <v>19380</v>
      </c>
      <c r="BC27">
        <v>31457</v>
      </c>
      <c r="BD27">
        <v>313619</v>
      </c>
      <c r="BE27">
        <v>309504</v>
      </c>
      <c r="BF27">
        <v>4911385</v>
      </c>
    </row>
    <row r="28" spans="1:58" x14ac:dyDescent="0.25">
      <c r="A28" t="s">
        <v>24</v>
      </c>
      <c r="C28" t="s">
        <v>25</v>
      </c>
      <c r="D28">
        <v>213112</v>
      </c>
      <c r="E28" t="s">
        <v>142</v>
      </c>
      <c r="F28">
        <v>2012</v>
      </c>
      <c r="G28">
        <v>7582</v>
      </c>
      <c r="H28">
        <v>9659</v>
      </c>
      <c r="I28">
        <v>6807</v>
      </c>
      <c r="J28">
        <v>2213</v>
      </c>
      <c r="K28">
        <v>639</v>
      </c>
      <c r="L28">
        <v>323523</v>
      </c>
      <c r="M28">
        <v>20601811</v>
      </c>
      <c r="N28">
        <v>4127644</v>
      </c>
      <c r="O28">
        <v>1345189</v>
      </c>
      <c r="P28">
        <v>144047</v>
      </c>
      <c r="Q28">
        <v>353104</v>
      </c>
      <c r="R28">
        <v>2285304</v>
      </c>
      <c r="S28">
        <v>225986</v>
      </c>
      <c r="T28">
        <v>439185</v>
      </c>
      <c r="U28">
        <v>14585936</v>
      </c>
      <c r="V28">
        <v>15329309</v>
      </c>
      <c r="W28">
        <v>11197064</v>
      </c>
      <c r="X28">
        <v>1417762</v>
      </c>
      <c r="Y28">
        <v>1867120</v>
      </c>
      <c r="Z28">
        <v>92422</v>
      </c>
      <c r="AA28">
        <v>754941</v>
      </c>
      <c r="AB28">
        <v>1320367</v>
      </c>
      <c r="AC28" t="s">
        <v>35</v>
      </c>
      <c r="AD28">
        <v>0</v>
      </c>
      <c r="AE28">
        <v>84790406</v>
      </c>
      <c r="AF28">
        <v>2649515</v>
      </c>
      <c r="AG28">
        <v>82753202</v>
      </c>
      <c r="AH28">
        <v>2563578</v>
      </c>
      <c r="AI28">
        <v>1518310</v>
      </c>
      <c r="AJ28">
        <v>1045268</v>
      </c>
      <c r="AK28">
        <v>3169660</v>
      </c>
      <c r="AL28">
        <v>1672560</v>
      </c>
      <c r="AM28">
        <v>1497100</v>
      </c>
      <c r="AN28">
        <v>13292105</v>
      </c>
      <c r="AO28">
        <v>13292105</v>
      </c>
      <c r="AP28">
        <v>0</v>
      </c>
      <c r="AQ28">
        <v>0</v>
      </c>
      <c r="AR28">
        <v>1817255</v>
      </c>
      <c r="AS28">
        <v>415176</v>
      </c>
      <c r="AT28">
        <v>1402079</v>
      </c>
      <c r="AU28">
        <v>28034492</v>
      </c>
      <c r="AV28">
        <v>3288446</v>
      </c>
      <c r="AW28">
        <v>835015</v>
      </c>
      <c r="AX28">
        <v>119362</v>
      </c>
      <c r="AY28">
        <v>36630</v>
      </c>
      <c r="AZ28">
        <v>308513</v>
      </c>
      <c r="BA28">
        <v>3148599</v>
      </c>
      <c r="BB28">
        <v>239350</v>
      </c>
      <c r="BC28">
        <v>133942</v>
      </c>
      <c r="BD28">
        <v>781981</v>
      </c>
      <c r="BE28">
        <v>1310094</v>
      </c>
      <c r="BF28">
        <v>17832560</v>
      </c>
    </row>
    <row r="29" spans="1:58" x14ac:dyDescent="0.25">
      <c r="A29" t="s">
        <v>24</v>
      </c>
      <c r="C29" t="s">
        <v>25</v>
      </c>
      <c r="D29">
        <v>213113</v>
      </c>
      <c r="E29" t="s">
        <v>143</v>
      </c>
      <c r="F29">
        <v>2012</v>
      </c>
      <c r="G29">
        <v>251</v>
      </c>
      <c r="H29">
        <v>296</v>
      </c>
      <c r="I29">
        <v>196</v>
      </c>
      <c r="J29">
        <v>74</v>
      </c>
      <c r="K29">
        <v>26</v>
      </c>
      <c r="L29">
        <v>9499</v>
      </c>
      <c r="M29">
        <v>540163</v>
      </c>
      <c r="N29">
        <v>172362</v>
      </c>
      <c r="O29">
        <v>72869</v>
      </c>
      <c r="P29">
        <v>2047</v>
      </c>
      <c r="Q29">
        <v>14380</v>
      </c>
      <c r="R29">
        <v>83066</v>
      </c>
      <c r="S29">
        <v>7655</v>
      </c>
      <c r="T29">
        <v>16285</v>
      </c>
      <c r="U29">
        <v>431781</v>
      </c>
      <c r="V29">
        <v>626007</v>
      </c>
      <c r="W29">
        <v>478341</v>
      </c>
      <c r="X29">
        <v>2772</v>
      </c>
      <c r="Y29">
        <v>106982</v>
      </c>
      <c r="Z29">
        <v>9936</v>
      </c>
      <c r="AA29">
        <v>27976</v>
      </c>
      <c r="AB29">
        <v>157711</v>
      </c>
      <c r="AC29" t="s">
        <v>35</v>
      </c>
      <c r="AD29">
        <v>0</v>
      </c>
      <c r="AE29">
        <v>1819026</v>
      </c>
      <c r="AF29">
        <v>3239</v>
      </c>
      <c r="AG29">
        <v>1304179</v>
      </c>
      <c r="AH29">
        <v>15719</v>
      </c>
      <c r="AI29">
        <v>6121</v>
      </c>
      <c r="AJ29">
        <v>9598</v>
      </c>
      <c r="AK29">
        <v>19615</v>
      </c>
      <c r="AL29">
        <v>3220</v>
      </c>
      <c r="AM29">
        <v>16395</v>
      </c>
      <c r="AN29">
        <v>111160</v>
      </c>
      <c r="AO29">
        <v>111160</v>
      </c>
      <c r="AP29">
        <v>0</v>
      </c>
      <c r="AQ29">
        <v>0</v>
      </c>
      <c r="AR29">
        <v>38261</v>
      </c>
      <c r="AS29">
        <v>5042</v>
      </c>
      <c r="AT29">
        <v>33219</v>
      </c>
      <c r="AU29">
        <v>309763</v>
      </c>
      <c r="AV29">
        <v>34967</v>
      </c>
      <c r="AW29">
        <v>424</v>
      </c>
      <c r="AX29">
        <v>99</v>
      </c>
      <c r="AY29">
        <v>1459</v>
      </c>
      <c r="AZ29">
        <v>2910</v>
      </c>
      <c r="BA29">
        <v>94143</v>
      </c>
      <c r="BB29">
        <v>2712</v>
      </c>
      <c r="BC29">
        <v>1770</v>
      </c>
      <c r="BD29">
        <v>48091</v>
      </c>
      <c r="BE29">
        <v>20480</v>
      </c>
      <c r="BF29">
        <v>102708</v>
      </c>
    </row>
    <row r="30" spans="1:58" x14ac:dyDescent="0.25">
      <c r="A30" t="s">
        <v>24</v>
      </c>
      <c r="C30" t="s">
        <v>25</v>
      </c>
      <c r="D30">
        <v>213114</v>
      </c>
      <c r="E30" t="s">
        <v>144</v>
      </c>
      <c r="F30">
        <v>2012</v>
      </c>
      <c r="G30">
        <v>169</v>
      </c>
      <c r="H30">
        <v>230</v>
      </c>
      <c r="I30">
        <v>144</v>
      </c>
      <c r="J30">
        <v>66</v>
      </c>
      <c r="K30">
        <v>20</v>
      </c>
      <c r="L30">
        <v>8658</v>
      </c>
      <c r="M30">
        <v>529407</v>
      </c>
      <c r="N30">
        <v>128792</v>
      </c>
      <c r="O30">
        <v>47165</v>
      </c>
      <c r="P30">
        <v>6964</v>
      </c>
      <c r="Q30">
        <v>11147</v>
      </c>
      <c r="R30">
        <v>63516</v>
      </c>
      <c r="S30">
        <v>7335</v>
      </c>
      <c r="T30">
        <v>15910</v>
      </c>
      <c r="U30">
        <v>450249</v>
      </c>
      <c r="V30">
        <v>656918</v>
      </c>
      <c r="W30">
        <v>494816</v>
      </c>
      <c r="X30">
        <v>59900</v>
      </c>
      <c r="Y30">
        <v>34393</v>
      </c>
      <c r="Z30">
        <v>7211</v>
      </c>
      <c r="AA30">
        <v>60598</v>
      </c>
      <c r="AB30">
        <v>105493</v>
      </c>
      <c r="AC30">
        <v>0</v>
      </c>
      <c r="AD30">
        <v>0</v>
      </c>
      <c r="AE30">
        <v>2058588</v>
      </c>
      <c r="AF30">
        <v>70864</v>
      </c>
      <c r="AG30">
        <v>1702061</v>
      </c>
      <c r="AH30">
        <v>29758</v>
      </c>
      <c r="AI30">
        <v>24276</v>
      </c>
      <c r="AJ30">
        <v>5482</v>
      </c>
      <c r="AK30">
        <v>35505</v>
      </c>
      <c r="AL30">
        <v>0</v>
      </c>
      <c r="AM30">
        <v>35505</v>
      </c>
      <c r="AN30">
        <v>300391</v>
      </c>
      <c r="AO30">
        <v>300391</v>
      </c>
      <c r="AP30">
        <v>0</v>
      </c>
      <c r="AQ30">
        <v>0</v>
      </c>
      <c r="AR30">
        <v>48643</v>
      </c>
      <c r="AS30">
        <v>6791</v>
      </c>
      <c r="AT30">
        <v>41852</v>
      </c>
      <c r="AU30">
        <v>354480</v>
      </c>
      <c r="AV30">
        <v>45661</v>
      </c>
      <c r="AW30">
        <v>1683</v>
      </c>
      <c r="AX30">
        <v>1937</v>
      </c>
      <c r="AY30">
        <v>1117</v>
      </c>
      <c r="AZ30">
        <v>4164</v>
      </c>
      <c r="BA30">
        <v>67650</v>
      </c>
      <c r="BB30">
        <v>3277</v>
      </c>
      <c r="BC30">
        <v>9296</v>
      </c>
      <c r="BD30">
        <v>39258</v>
      </c>
      <c r="BE30">
        <v>15060</v>
      </c>
      <c r="BF30">
        <v>165377</v>
      </c>
    </row>
    <row r="31" spans="1:58" x14ac:dyDescent="0.25">
      <c r="A31" t="s">
        <v>24</v>
      </c>
      <c r="C31" t="s">
        <v>25</v>
      </c>
      <c r="D31">
        <v>213115</v>
      </c>
      <c r="E31" t="s">
        <v>145</v>
      </c>
      <c r="F31">
        <v>2012</v>
      </c>
      <c r="G31">
        <v>207</v>
      </c>
      <c r="H31">
        <v>227</v>
      </c>
      <c r="I31">
        <v>188</v>
      </c>
      <c r="J31">
        <v>34</v>
      </c>
      <c r="K31">
        <v>5</v>
      </c>
      <c r="L31">
        <v>2991</v>
      </c>
      <c r="M31">
        <v>152122</v>
      </c>
      <c r="N31">
        <v>39659</v>
      </c>
      <c r="O31">
        <v>13727</v>
      </c>
      <c r="P31">
        <v>549</v>
      </c>
      <c r="Q31">
        <v>1638</v>
      </c>
      <c r="R31">
        <v>23745</v>
      </c>
      <c r="S31">
        <v>2090</v>
      </c>
      <c r="T31">
        <v>4681</v>
      </c>
      <c r="U31">
        <v>107101</v>
      </c>
      <c r="V31">
        <v>181354</v>
      </c>
      <c r="W31">
        <v>120308</v>
      </c>
      <c r="X31">
        <v>3868</v>
      </c>
      <c r="Y31">
        <v>47458</v>
      </c>
      <c r="Z31">
        <v>2986</v>
      </c>
      <c r="AA31">
        <v>6734</v>
      </c>
      <c r="AB31">
        <v>34268</v>
      </c>
      <c r="AC31">
        <v>0</v>
      </c>
      <c r="AD31">
        <v>0</v>
      </c>
      <c r="AE31">
        <v>589132</v>
      </c>
      <c r="AF31">
        <v>5958</v>
      </c>
      <c r="AG31">
        <v>495314</v>
      </c>
      <c r="AH31">
        <v>15477</v>
      </c>
      <c r="AI31">
        <v>10896</v>
      </c>
      <c r="AJ31">
        <v>4581</v>
      </c>
      <c r="AK31">
        <v>18873</v>
      </c>
      <c r="AL31">
        <v>10619</v>
      </c>
      <c r="AM31">
        <v>8254</v>
      </c>
      <c r="AN31">
        <v>87536</v>
      </c>
      <c r="AO31">
        <v>87536</v>
      </c>
      <c r="AP31">
        <v>0</v>
      </c>
      <c r="AQ31">
        <v>0</v>
      </c>
      <c r="AR31">
        <v>21669</v>
      </c>
      <c r="AS31">
        <v>6632</v>
      </c>
      <c r="AT31">
        <v>15037</v>
      </c>
      <c r="AU31">
        <v>117460</v>
      </c>
      <c r="AV31">
        <v>11369</v>
      </c>
      <c r="AW31">
        <v>498</v>
      </c>
      <c r="AX31">
        <v>58</v>
      </c>
      <c r="AY31">
        <v>111</v>
      </c>
      <c r="AZ31">
        <v>2393</v>
      </c>
      <c r="BA31">
        <v>25162</v>
      </c>
      <c r="BB31">
        <v>837</v>
      </c>
      <c r="BC31">
        <v>1105</v>
      </c>
      <c r="BD31">
        <v>9766</v>
      </c>
      <c r="BE31">
        <v>9611</v>
      </c>
      <c r="BF31">
        <v>56550</v>
      </c>
    </row>
    <row r="32" spans="1:58" x14ac:dyDescent="0.25">
      <c r="A32" t="s">
        <v>24</v>
      </c>
      <c r="C32" t="s">
        <v>25</v>
      </c>
      <c r="D32">
        <v>212</v>
      </c>
      <c r="E32" t="s">
        <v>272</v>
      </c>
      <c r="F32">
        <v>2012</v>
      </c>
      <c r="G32">
        <v>3509</v>
      </c>
      <c r="H32">
        <v>6091</v>
      </c>
      <c r="I32">
        <v>4435</v>
      </c>
      <c r="J32">
        <v>1247</v>
      </c>
      <c r="K32">
        <v>409</v>
      </c>
      <c r="L32">
        <v>211830</v>
      </c>
      <c r="M32">
        <v>14061227</v>
      </c>
      <c r="N32">
        <v>4872275</v>
      </c>
      <c r="O32">
        <v>1900429</v>
      </c>
      <c r="P32">
        <v>432400</v>
      </c>
      <c r="Q32">
        <v>495759</v>
      </c>
      <c r="R32">
        <v>2043687</v>
      </c>
      <c r="S32">
        <v>176710</v>
      </c>
      <c r="T32">
        <v>378503</v>
      </c>
      <c r="U32">
        <v>11693164</v>
      </c>
      <c r="V32">
        <v>31541671</v>
      </c>
      <c r="W32">
        <v>20534857</v>
      </c>
      <c r="X32">
        <v>527156</v>
      </c>
      <c r="Y32">
        <v>5321854</v>
      </c>
      <c r="Z32">
        <v>2773883</v>
      </c>
      <c r="AA32">
        <v>2383921</v>
      </c>
      <c r="AB32">
        <v>47002607</v>
      </c>
      <c r="AC32">
        <v>373963</v>
      </c>
      <c r="AD32" t="s">
        <v>35</v>
      </c>
      <c r="AE32">
        <v>98287014</v>
      </c>
      <c r="AF32" t="s">
        <v>35</v>
      </c>
      <c r="AG32">
        <v>87351123</v>
      </c>
      <c r="AH32">
        <v>7798667</v>
      </c>
      <c r="AI32">
        <v>5924166</v>
      </c>
      <c r="AJ32">
        <v>1874501</v>
      </c>
      <c r="AK32">
        <v>8346864</v>
      </c>
      <c r="AL32">
        <v>6138809</v>
      </c>
      <c r="AM32">
        <v>2208055</v>
      </c>
      <c r="AN32">
        <v>20605780</v>
      </c>
      <c r="AO32">
        <v>17157423</v>
      </c>
      <c r="AP32">
        <v>3448357</v>
      </c>
      <c r="AQ32">
        <v>1768292</v>
      </c>
      <c r="AR32">
        <v>1109431</v>
      </c>
      <c r="AS32">
        <v>98595</v>
      </c>
      <c r="AT32">
        <v>1010836</v>
      </c>
      <c r="AU32">
        <v>14608726</v>
      </c>
      <c r="AV32">
        <v>2312838</v>
      </c>
      <c r="AW32">
        <v>58302</v>
      </c>
      <c r="AX32">
        <v>45158</v>
      </c>
      <c r="AY32">
        <v>45331</v>
      </c>
      <c r="AZ32">
        <v>112195</v>
      </c>
      <c r="BA32">
        <v>2668597</v>
      </c>
      <c r="BB32">
        <v>194606</v>
      </c>
      <c r="BC32">
        <v>48244</v>
      </c>
      <c r="BD32">
        <v>1188169</v>
      </c>
      <c r="BE32">
        <v>2516833</v>
      </c>
      <c r="BF32">
        <v>5418453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41"/>
  <sheetViews>
    <sheetView workbookViewId="0">
      <selection activeCell="I2" sqref="I2"/>
    </sheetView>
  </sheetViews>
  <sheetFormatPr defaultRowHeight="15" x14ac:dyDescent="0.25"/>
  <cols>
    <col min="1" max="1" width="13.140625" bestFit="1" customWidth="1"/>
    <col min="5" max="5" width="9.42578125" customWidth="1"/>
    <col min="6" max="6" width="13.140625" customWidth="1"/>
    <col min="7" max="9" width="15.140625" customWidth="1"/>
  </cols>
  <sheetData>
    <row r="1" spans="1:17" x14ac:dyDescent="0.25">
      <c r="A1" t="s">
        <v>148</v>
      </c>
      <c r="B1" t="s">
        <v>157</v>
      </c>
      <c r="C1" t="s">
        <v>154</v>
      </c>
      <c r="D1" t="s">
        <v>156</v>
      </c>
      <c r="E1" t="s">
        <v>150</v>
      </c>
      <c r="F1" t="s">
        <v>152</v>
      </c>
      <c r="G1" t="s">
        <v>153</v>
      </c>
      <c r="H1" t="s">
        <v>149</v>
      </c>
      <c r="J1" t="s">
        <v>158</v>
      </c>
      <c r="K1" t="s">
        <v>159</v>
      </c>
    </row>
    <row r="2" spans="1:17" x14ac:dyDescent="0.25">
      <c r="A2" s="1">
        <v>211111</v>
      </c>
      <c r="B2">
        <f>46821</f>
        <v>46821</v>
      </c>
      <c r="C2">
        <f>6*10^6*94.05/1000</f>
        <v>564300</v>
      </c>
      <c r="D2" s="10">
        <f>(1-Mining_2012Census_IPF_input_cal!M4-4%)*Mining_2012Census_IPF_input_cal!L4</f>
        <v>43379.879999999946</v>
      </c>
      <c r="E2">
        <v>743744</v>
      </c>
      <c r="F2">
        <v>88565</v>
      </c>
      <c r="G2">
        <f>558505+758*10^9/1000*2.838/1000</f>
        <v>2709709</v>
      </c>
      <c r="H2">
        <v>325708</v>
      </c>
      <c r="I2">
        <f>SUM(B2:H2)</f>
        <v>4522226.88</v>
      </c>
      <c r="J2">
        <v>6398</v>
      </c>
      <c r="K2">
        <v>271148770</v>
      </c>
      <c r="L2" s="3">
        <v>211</v>
      </c>
      <c r="M2">
        <f>I2/VLOOKUP(A2,Mining_2012Census_IPF_input_cal!$D$557:$L$585,9,FALSE)</f>
        <v>2.4028797403617315</v>
      </c>
      <c r="N2">
        <f>VLOOKUP(A2,Mining_2012Census_IPF_input_cal!$D$557:$L$585,9,FALSE)</f>
        <v>1882003</v>
      </c>
      <c r="O2" s="5"/>
      <c r="Q2" s="5"/>
    </row>
    <row r="3" spans="1:17" x14ac:dyDescent="0.25">
      <c r="A3" s="1">
        <v>211112</v>
      </c>
      <c r="B3">
        <v>5744</v>
      </c>
      <c r="C3">
        <v>0</v>
      </c>
      <c r="D3">
        <v>0</v>
      </c>
      <c r="E3">
        <v>13686</v>
      </c>
      <c r="F3">
        <v>1420</v>
      </c>
      <c r="G3">
        <v>114195</v>
      </c>
      <c r="H3">
        <v>13627</v>
      </c>
      <c r="I3">
        <f t="shared" ref="I3:I30" si="0">SUM(B3:H3)</f>
        <v>148672</v>
      </c>
      <c r="J3">
        <v>337</v>
      </c>
      <c r="K3">
        <v>39811595</v>
      </c>
      <c r="L3" s="3">
        <v>211</v>
      </c>
      <c r="M3">
        <f>I3/VLOOKUP(A3,Mining_2012Census_IPF_input_cal!$D$557:$L$585,9,FALSE)</f>
        <v>0.96830121337249819</v>
      </c>
      <c r="N3">
        <f>VLOOKUP(A3,Mining_2012Census_IPF_input_cal!$D$557:$L$585,9,FALSE)</f>
        <v>153539</v>
      </c>
      <c r="O3" s="5"/>
    </row>
    <row r="4" spans="1:17" x14ac:dyDescent="0.25">
      <c r="A4" s="1">
        <v>212111</v>
      </c>
      <c r="B4">
        <v>2183</v>
      </c>
      <c r="C4">
        <v>0</v>
      </c>
      <c r="D4">
        <v>0</v>
      </c>
      <c r="E4">
        <v>1241878</v>
      </c>
      <c r="F4" s="3">
        <v>446353</v>
      </c>
      <c r="G4">
        <v>5570</v>
      </c>
      <c r="H4">
        <v>118985</v>
      </c>
      <c r="I4">
        <f t="shared" si="0"/>
        <v>1814969</v>
      </c>
      <c r="J4">
        <v>545</v>
      </c>
      <c r="K4">
        <v>19648954</v>
      </c>
      <c r="L4" s="3">
        <v>212</v>
      </c>
      <c r="M4">
        <f>I4/VLOOKUP(A4,Mining_2012Census_IPF_input_cal!$D$557:$L$585,9,FALSE)</f>
        <v>0.97918957326027678</v>
      </c>
      <c r="N4">
        <f>VLOOKUP(A4,Mining_2012Census_IPF_input_cal!$D$557:$L$585,9,FALSE)</f>
        <v>1853542</v>
      </c>
      <c r="O4" s="5"/>
      <c r="Q4" s="5"/>
    </row>
    <row r="5" spans="1:17" x14ac:dyDescent="0.25">
      <c r="A5" s="1">
        <v>212112</v>
      </c>
      <c r="B5">
        <v>2589</v>
      </c>
      <c r="C5">
        <v>0</v>
      </c>
      <c r="D5">
        <v>2986</v>
      </c>
      <c r="E5">
        <v>137850</v>
      </c>
      <c r="F5">
        <v>97094</v>
      </c>
      <c r="G5">
        <v>4648</v>
      </c>
      <c r="H5">
        <v>27331</v>
      </c>
      <c r="I5">
        <f t="shared" si="0"/>
        <v>272498</v>
      </c>
      <c r="J5">
        <v>372</v>
      </c>
      <c r="K5">
        <v>22319635</v>
      </c>
      <c r="L5" s="3">
        <v>212</v>
      </c>
      <c r="M5">
        <f>I5/VLOOKUP(A5,Mining_2012Census_IPF_input_cal!$D$557:$L$585,9,FALSE)</f>
        <v>0.99885634690810454</v>
      </c>
      <c r="N5">
        <f>VLOOKUP(A5,Mining_2012Census_IPF_input_cal!$D$557:$L$585,9,FALSE)</f>
        <v>272810</v>
      </c>
    </row>
    <row r="6" spans="1:17" x14ac:dyDescent="0.25">
      <c r="A6" s="1">
        <v>212113</v>
      </c>
      <c r="B6">
        <v>0</v>
      </c>
      <c r="C6">
        <v>0</v>
      </c>
      <c r="D6">
        <v>0</v>
      </c>
      <c r="E6">
        <v>8353</v>
      </c>
      <c r="F6">
        <v>3486</v>
      </c>
      <c r="G6">
        <v>0</v>
      </c>
      <c r="H6">
        <v>812</v>
      </c>
      <c r="I6">
        <f t="shared" si="0"/>
        <v>12651</v>
      </c>
      <c r="J6">
        <v>52</v>
      </c>
      <c r="K6">
        <v>285697</v>
      </c>
      <c r="L6" s="3">
        <v>212</v>
      </c>
      <c r="M6">
        <f>I6/VLOOKUP(A6,Mining_2012Census_IPF_input_cal!$D$557:$L$585,9,FALSE)</f>
        <v>0.9739030023094688</v>
      </c>
      <c r="N6">
        <f>VLOOKUP(A6,Mining_2012Census_IPF_input_cal!$D$557:$L$585,9,FALSE)</f>
        <v>12990</v>
      </c>
    </row>
    <row r="7" spans="1:17" x14ac:dyDescent="0.25">
      <c r="A7" s="1">
        <v>212210</v>
      </c>
      <c r="B7">
        <v>0</v>
      </c>
      <c r="C7">
        <v>0</v>
      </c>
      <c r="D7">
        <v>0</v>
      </c>
      <c r="E7">
        <v>111679</v>
      </c>
      <c r="F7">
        <v>0</v>
      </c>
      <c r="G7">
        <v>103974</v>
      </c>
      <c r="H7">
        <v>4182</v>
      </c>
      <c r="I7">
        <f t="shared" si="0"/>
        <v>219835</v>
      </c>
      <c r="J7">
        <v>21</v>
      </c>
      <c r="K7">
        <v>4769386</v>
      </c>
      <c r="L7" s="3">
        <v>212</v>
      </c>
      <c r="M7" t="e">
        <f>I7/VLOOKUP(A7,Mining_2012Census_IPF_input_cal!$D$557:$L$585,9,FALSE)</f>
        <v>#VALUE!</v>
      </c>
      <c r="N7" t="str">
        <f>VLOOKUP(A7,Mining_2012Census_IPF_input_cal!$D$557:$L$585,9,FALSE)</f>
        <v>D</v>
      </c>
    </row>
    <row r="8" spans="1:17" x14ac:dyDescent="0.25">
      <c r="A8" s="1">
        <v>212221</v>
      </c>
      <c r="B8">
        <v>10402</v>
      </c>
      <c r="C8">
        <v>0</v>
      </c>
      <c r="D8">
        <v>17219</v>
      </c>
      <c r="E8">
        <v>326273</v>
      </c>
      <c r="F8">
        <v>250053.32</v>
      </c>
      <c r="G8">
        <v>69435</v>
      </c>
      <c r="H8">
        <v>19119</v>
      </c>
      <c r="I8">
        <f t="shared" si="0"/>
        <v>692501.32000000007</v>
      </c>
      <c r="J8">
        <v>174</v>
      </c>
      <c r="K8">
        <v>9519847</v>
      </c>
      <c r="L8" s="3">
        <v>212</v>
      </c>
      <c r="M8">
        <f>I8/VLOOKUP(A8,Mining_2012Census_IPF_input_cal!$D$557:$L$585,9,FALSE)</f>
        <v>0.98000000000000009</v>
      </c>
      <c r="N8">
        <f>VLOOKUP(A8,Mining_2012Census_IPF_input_cal!$D$557:$L$585,9,FALSE)</f>
        <v>706634</v>
      </c>
    </row>
    <row r="9" spans="1:17" x14ac:dyDescent="0.25">
      <c r="A9" s="1">
        <v>212222</v>
      </c>
      <c r="C9">
        <v>0</v>
      </c>
      <c r="D9">
        <v>0</v>
      </c>
      <c r="E9">
        <v>20323</v>
      </c>
      <c r="F9">
        <v>0</v>
      </c>
      <c r="G9">
        <v>909</v>
      </c>
      <c r="H9">
        <v>544</v>
      </c>
      <c r="I9">
        <f t="shared" si="0"/>
        <v>21776</v>
      </c>
      <c r="J9">
        <v>15</v>
      </c>
      <c r="K9">
        <v>657393</v>
      </c>
      <c r="L9" s="3">
        <v>212</v>
      </c>
      <c r="M9">
        <f>I9/VLOOKUP(A9,Mining_2012Census_IPF_input_cal!$D$557:$L$585,9,FALSE)</f>
        <v>0.93878254871529576</v>
      </c>
      <c r="N9">
        <f>VLOOKUP(A9,Mining_2012Census_IPF_input_cal!$D$557:$L$585,9,FALSE)</f>
        <v>23196</v>
      </c>
    </row>
    <row r="10" spans="1:17" x14ac:dyDescent="0.25">
      <c r="A10" s="1">
        <v>212231</v>
      </c>
      <c r="B10">
        <v>0</v>
      </c>
      <c r="C10">
        <v>0</v>
      </c>
      <c r="D10">
        <v>0</v>
      </c>
      <c r="E10">
        <v>68026.426800146946</v>
      </c>
      <c r="F10">
        <v>0</v>
      </c>
      <c r="G10">
        <v>3042.6621050698013</v>
      </c>
      <c r="H10">
        <v>1820.9110947832476</v>
      </c>
      <c r="I10">
        <f t="shared" si="0"/>
        <v>72890</v>
      </c>
      <c r="J10">
        <v>16</v>
      </c>
      <c r="K10">
        <v>1680830</v>
      </c>
      <c r="L10" s="3">
        <v>212</v>
      </c>
      <c r="M10">
        <f>I10/VLOOKUP(A10,Mining_2012Census_IPF_input_cal!$D$557:$L$585,9,FALSE)</f>
        <v>1</v>
      </c>
      <c r="N10">
        <f>VLOOKUP(A10,Mining_2012Census_IPF_input_cal!$D$557:$L$585,9,FALSE)</f>
        <v>72890</v>
      </c>
    </row>
    <row r="11" spans="1:17" x14ac:dyDescent="0.25">
      <c r="A11" s="1">
        <v>212234</v>
      </c>
      <c r="B11">
        <v>174</v>
      </c>
      <c r="C11">
        <v>0</v>
      </c>
      <c r="D11">
        <v>0</v>
      </c>
      <c r="E11">
        <v>347501</v>
      </c>
      <c r="F11">
        <v>106873</v>
      </c>
      <c r="G11">
        <v>0</v>
      </c>
      <c r="H11">
        <v>32115</v>
      </c>
      <c r="I11">
        <f t="shared" si="0"/>
        <v>486663</v>
      </c>
      <c r="J11">
        <v>39</v>
      </c>
      <c r="K11">
        <v>10743655</v>
      </c>
      <c r="L11" s="3">
        <v>212</v>
      </c>
      <c r="M11">
        <f>I11/VLOOKUP(A11,Mining_2012Census_IPF_input_cal!$D$557:$L$585,9,FALSE)</f>
        <v>0.97006464267133896</v>
      </c>
      <c r="N11">
        <f>VLOOKUP(A11,Mining_2012Census_IPF_input_cal!$D$557:$L$585,9,FALSE)</f>
        <v>501681</v>
      </c>
    </row>
    <row r="12" spans="1:17" x14ac:dyDescent="0.25">
      <c r="A12" s="1">
        <v>212291</v>
      </c>
      <c r="B12">
        <v>264</v>
      </c>
      <c r="C12">
        <v>0</v>
      </c>
      <c r="D12">
        <v>0</v>
      </c>
      <c r="E12">
        <v>1913</v>
      </c>
      <c r="F12">
        <v>0</v>
      </c>
      <c r="G12">
        <v>0</v>
      </c>
      <c r="H12">
        <v>1285</v>
      </c>
      <c r="I12">
        <f t="shared" si="0"/>
        <v>3462</v>
      </c>
      <c r="J12">
        <v>30</v>
      </c>
      <c r="K12">
        <v>195909</v>
      </c>
      <c r="L12" s="3">
        <v>212</v>
      </c>
      <c r="M12" t="e">
        <f>I12/VLOOKUP(A12,Mining_2012Census_IPF_input_cal!$D$557:$L$585,9,FALSE)</f>
        <v>#VALUE!</v>
      </c>
      <c r="N12" t="str">
        <f>VLOOKUP(A12,Mining_2012Census_IPF_input_cal!$D$557:$L$585,9,FALSE)</f>
        <v>D</v>
      </c>
    </row>
    <row r="13" spans="1:17" x14ac:dyDescent="0.25">
      <c r="A13" s="1">
        <v>212299</v>
      </c>
      <c r="B13">
        <v>0</v>
      </c>
      <c r="C13">
        <v>0</v>
      </c>
      <c r="D13">
        <v>0</v>
      </c>
      <c r="E13">
        <v>19274</v>
      </c>
      <c r="F13">
        <v>9805</v>
      </c>
      <c r="G13">
        <v>8760</v>
      </c>
      <c r="H13">
        <v>25386</v>
      </c>
      <c r="I13">
        <f t="shared" si="0"/>
        <v>63225</v>
      </c>
      <c r="J13">
        <v>26</v>
      </c>
      <c r="K13">
        <v>1528622</v>
      </c>
      <c r="L13" s="3">
        <v>212</v>
      </c>
      <c r="M13" t="e">
        <f>I13/VLOOKUP(A13,Mining_2012Census_IPF_input_cal!$D$557:$L$585,9,FALSE)</f>
        <v>#VALUE!</v>
      </c>
      <c r="N13" t="str">
        <f>VLOOKUP(A13,Mining_2012Census_IPF_input_cal!$D$557:$L$585,9,FALSE)</f>
        <v>D</v>
      </c>
    </row>
    <row r="14" spans="1:17" x14ac:dyDescent="0.25">
      <c r="A14" s="1">
        <v>212311</v>
      </c>
      <c r="B14">
        <v>297</v>
      </c>
      <c r="C14">
        <v>0</v>
      </c>
      <c r="D14">
        <v>0</v>
      </c>
      <c r="E14">
        <v>8287</v>
      </c>
      <c r="F14">
        <v>3428</v>
      </c>
      <c r="G14">
        <v>100</v>
      </c>
      <c r="H14">
        <v>2320</v>
      </c>
      <c r="I14">
        <f t="shared" si="0"/>
        <v>14432</v>
      </c>
      <c r="J14">
        <v>238</v>
      </c>
      <c r="K14">
        <v>368608</v>
      </c>
      <c r="L14" s="3">
        <v>212</v>
      </c>
      <c r="M14">
        <f>I14/VLOOKUP(A14,Mining_2012Census_IPF_input_cal!$D$557:$L$585,9,FALSE)</f>
        <v>0.95938310177491193</v>
      </c>
      <c r="N14">
        <f>VLOOKUP(A14,Mining_2012Census_IPF_input_cal!$D$557:$L$585,9,FALSE)</f>
        <v>15043</v>
      </c>
    </row>
    <row r="15" spans="1:17" x14ac:dyDescent="0.25">
      <c r="A15" s="1">
        <v>212312</v>
      </c>
      <c r="B15">
        <v>37196</v>
      </c>
      <c r="C15">
        <v>0</v>
      </c>
      <c r="D15">
        <v>0</v>
      </c>
      <c r="E15">
        <v>266054</v>
      </c>
      <c r="F15">
        <v>71761</v>
      </c>
      <c r="G15">
        <v>15136</v>
      </c>
      <c r="H15">
        <v>52669</v>
      </c>
      <c r="I15">
        <f t="shared" si="0"/>
        <v>442816</v>
      </c>
      <c r="J15">
        <v>1483</v>
      </c>
      <c r="K15">
        <v>8020504</v>
      </c>
      <c r="L15" s="3">
        <v>212</v>
      </c>
      <c r="M15">
        <f>I15/VLOOKUP(A15,Mining_2012Census_IPF_input_cal!$D$557:$L$585,9,FALSE)</f>
        <v>0.90943369876405278</v>
      </c>
      <c r="N15">
        <f>VLOOKUP(A15,Mining_2012Census_IPF_input_cal!$D$557:$L$585,9,FALSE)</f>
        <v>486914</v>
      </c>
    </row>
    <row r="16" spans="1:17" x14ac:dyDescent="0.25">
      <c r="A16" s="1">
        <v>212313</v>
      </c>
      <c r="B16">
        <v>3054</v>
      </c>
      <c r="C16">
        <v>0</v>
      </c>
      <c r="D16">
        <v>0</v>
      </c>
      <c r="E16">
        <v>36124</v>
      </c>
      <c r="F16">
        <v>11392.949999999999</v>
      </c>
      <c r="G16">
        <v>11392.949999999999</v>
      </c>
      <c r="H16">
        <v>6584</v>
      </c>
      <c r="I16">
        <f t="shared" si="0"/>
        <v>68547.899999999994</v>
      </c>
      <c r="J16">
        <v>353</v>
      </c>
      <c r="K16">
        <v>1851378</v>
      </c>
      <c r="L16" s="3">
        <v>212</v>
      </c>
      <c r="M16">
        <f>I16/VLOOKUP(A16,Mining_2012Census_IPF_input_cal!$D$557:$L$585,9,FALSE)</f>
        <v>0.90250418021671286</v>
      </c>
      <c r="N16">
        <f>VLOOKUP(A16,Mining_2012Census_IPF_input_cal!$D$557:$L$585,9,FALSE)</f>
        <v>75953</v>
      </c>
    </row>
    <row r="17" spans="1:14" x14ac:dyDescent="0.25">
      <c r="A17" s="1">
        <v>212319</v>
      </c>
      <c r="B17">
        <v>2836</v>
      </c>
      <c r="C17">
        <v>0</v>
      </c>
      <c r="D17">
        <v>0</v>
      </c>
      <c r="E17">
        <v>44209</v>
      </c>
      <c r="F17">
        <v>16936</v>
      </c>
      <c r="G17">
        <v>13223</v>
      </c>
      <c r="H17">
        <v>11831</v>
      </c>
      <c r="I17">
        <f t="shared" si="0"/>
        <v>89035</v>
      </c>
      <c r="J17">
        <v>397</v>
      </c>
      <c r="K17">
        <v>1923893</v>
      </c>
      <c r="L17" s="3">
        <v>212</v>
      </c>
      <c r="M17">
        <f>I17/VLOOKUP(A17,Mining_2012Census_IPF_input_cal!$D$557:$L$585,9,FALSE)</f>
        <v>0.88540061058681963</v>
      </c>
      <c r="N17">
        <f>VLOOKUP(A17,Mining_2012Census_IPF_input_cal!$D$557:$L$585,9,FALSE)</f>
        <v>100559</v>
      </c>
    </row>
    <row r="18" spans="1:14" x14ac:dyDescent="0.25">
      <c r="A18" s="1">
        <v>212321</v>
      </c>
      <c r="B18">
        <v>16209</v>
      </c>
      <c r="C18">
        <v>0</v>
      </c>
      <c r="D18">
        <v>3530</v>
      </c>
      <c r="E18">
        <v>165916</v>
      </c>
      <c r="F18">
        <v>25905</v>
      </c>
      <c r="G18">
        <v>6946</v>
      </c>
      <c r="H18">
        <v>52022</v>
      </c>
      <c r="I18">
        <f t="shared" si="0"/>
        <v>270528</v>
      </c>
      <c r="J18">
        <v>1840</v>
      </c>
      <c r="K18">
        <v>4850716</v>
      </c>
      <c r="L18" s="3">
        <v>212</v>
      </c>
      <c r="M18">
        <f>I18/VLOOKUP(A18,Mining_2012Census_IPF_input_cal!$D$557:$L$585,9,FALSE)</f>
        <v>0.9008711404747316</v>
      </c>
      <c r="N18">
        <f>VLOOKUP(A18,Mining_2012Census_IPF_input_cal!$D$557:$L$585,9,FALSE)</f>
        <v>300296</v>
      </c>
    </row>
    <row r="19" spans="1:14" x14ac:dyDescent="0.25">
      <c r="A19" s="1">
        <v>212322</v>
      </c>
      <c r="B19">
        <v>32782</v>
      </c>
      <c r="C19">
        <v>0</v>
      </c>
      <c r="D19">
        <v>0</v>
      </c>
      <c r="E19">
        <v>23781</v>
      </c>
      <c r="F19">
        <v>6759</v>
      </c>
      <c r="G19">
        <v>15396</v>
      </c>
      <c r="H19">
        <v>5437</v>
      </c>
      <c r="I19">
        <f t="shared" si="0"/>
        <v>84155</v>
      </c>
      <c r="J19">
        <v>140</v>
      </c>
      <c r="K19">
        <v>1732976</v>
      </c>
      <c r="L19" s="3">
        <v>212</v>
      </c>
      <c r="M19">
        <f>I19/VLOOKUP(A19,Mining_2012Census_IPF_input_cal!$D$557:$L$585,9,FALSE)</f>
        <v>0.98979099773002599</v>
      </c>
      <c r="N19">
        <f>VLOOKUP(A19,Mining_2012Census_IPF_input_cal!$D$557:$L$585,9,FALSE)</f>
        <v>85023</v>
      </c>
    </row>
    <row r="20" spans="1:14" x14ac:dyDescent="0.25">
      <c r="A20" s="1">
        <v>212324</v>
      </c>
      <c r="B20">
        <v>0</v>
      </c>
      <c r="C20">
        <v>0</v>
      </c>
      <c r="D20">
        <v>0</v>
      </c>
      <c r="E20">
        <v>0</v>
      </c>
      <c r="F20">
        <v>0</v>
      </c>
      <c r="G20">
        <v>58011</v>
      </c>
      <c r="H20">
        <v>6177</v>
      </c>
      <c r="I20">
        <f t="shared" si="0"/>
        <v>64188</v>
      </c>
      <c r="J20">
        <v>30</v>
      </c>
      <c r="K20">
        <v>852519</v>
      </c>
      <c r="L20" s="3">
        <v>212</v>
      </c>
      <c r="M20">
        <f>I20/VLOOKUP(A20,Mining_2012Census_IPF_input_cal!$D$557:$L$585,9,FALSE)</f>
        <v>0.82155382055548443</v>
      </c>
      <c r="N20">
        <f>VLOOKUP(A20,Mining_2012Census_IPF_input_cal!$D$557:$L$585,9,FALSE)</f>
        <v>78130</v>
      </c>
    </row>
    <row r="21" spans="1:14" x14ac:dyDescent="0.25">
      <c r="A21" s="1">
        <v>212325</v>
      </c>
      <c r="B21">
        <v>272</v>
      </c>
      <c r="C21">
        <v>0</v>
      </c>
      <c r="D21">
        <v>5692</v>
      </c>
      <c r="E21">
        <v>9111</v>
      </c>
      <c r="F21">
        <v>13576</v>
      </c>
      <c r="G21">
        <v>21770</v>
      </c>
      <c r="H21">
        <v>1811</v>
      </c>
      <c r="I21">
        <f t="shared" si="0"/>
        <v>52232</v>
      </c>
      <c r="J21">
        <v>85</v>
      </c>
      <c r="K21">
        <v>704287</v>
      </c>
      <c r="L21" s="3">
        <v>212</v>
      </c>
      <c r="M21">
        <f>I21/VLOOKUP(A21,Mining_2012Census_IPF_input_cal!$D$557:$L$585,9,FALSE)</f>
        <v>0.93642654810140202</v>
      </c>
      <c r="N21">
        <f>VLOOKUP(A21,Mining_2012Census_IPF_input_cal!$D$557:$L$585,9,FALSE)</f>
        <v>55778</v>
      </c>
    </row>
    <row r="22" spans="1:14" x14ac:dyDescent="0.25">
      <c r="A22" s="1">
        <v>212391</v>
      </c>
      <c r="B22">
        <v>0</v>
      </c>
      <c r="C22">
        <v>0</v>
      </c>
      <c r="D22">
        <v>62075.000000000007</v>
      </c>
      <c r="E22">
        <v>9231</v>
      </c>
      <c r="F22">
        <v>0</v>
      </c>
      <c r="G22">
        <v>150020</v>
      </c>
      <c r="H22">
        <v>2955</v>
      </c>
      <c r="I22">
        <f t="shared" si="0"/>
        <v>224281</v>
      </c>
      <c r="J22">
        <v>25</v>
      </c>
      <c r="K22">
        <v>2903263</v>
      </c>
      <c r="L22" s="3">
        <v>212</v>
      </c>
      <c r="M22">
        <f>I22/VLOOKUP(A22,Mining_2012Census_IPF_input_cal!$D$557:$L$585,9,FALSE)</f>
        <v>0.99742062874397963</v>
      </c>
      <c r="N22">
        <f>VLOOKUP(A22,Mining_2012Census_IPF_input_cal!$D$557:$L$585,9,FALSE)</f>
        <v>224861</v>
      </c>
    </row>
    <row r="23" spans="1:14" x14ac:dyDescent="0.25">
      <c r="A23" s="1">
        <v>212392</v>
      </c>
      <c r="B23">
        <v>0</v>
      </c>
      <c r="C23">
        <v>0</v>
      </c>
      <c r="D23">
        <v>0</v>
      </c>
      <c r="E23">
        <v>35424</v>
      </c>
      <c r="F23">
        <v>0</v>
      </c>
      <c r="G23">
        <v>0</v>
      </c>
      <c r="H23">
        <v>0</v>
      </c>
      <c r="I23">
        <f t="shared" si="0"/>
        <v>35424</v>
      </c>
      <c r="J23">
        <v>11</v>
      </c>
      <c r="K23">
        <v>2486447</v>
      </c>
      <c r="L23" s="3">
        <v>212</v>
      </c>
      <c r="M23">
        <f>I23/VLOOKUP(A23,Mining_2012Census_IPF_input_cal!$D$557:$L$585,9,FALSE)</f>
        <v>0.81443844120013797</v>
      </c>
      <c r="N23">
        <f>VLOOKUP(A23,Mining_2012Census_IPF_input_cal!$D$557:$L$585,9,FALSE)</f>
        <v>43495</v>
      </c>
    </row>
    <row r="24" spans="1:14" x14ac:dyDescent="0.25">
      <c r="A24" s="1">
        <v>212393</v>
      </c>
      <c r="B24">
        <v>0</v>
      </c>
      <c r="C24">
        <v>0</v>
      </c>
      <c r="D24">
        <v>0</v>
      </c>
      <c r="E24">
        <v>8813</v>
      </c>
      <c r="F24">
        <v>0</v>
      </c>
      <c r="G24">
        <v>1764</v>
      </c>
      <c r="H24">
        <v>3074</v>
      </c>
      <c r="I24">
        <f t="shared" si="0"/>
        <v>13651</v>
      </c>
      <c r="J24">
        <v>28</v>
      </c>
      <c r="K24">
        <v>538362</v>
      </c>
      <c r="L24" s="3">
        <v>212</v>
      </c>
      <c r="M24">
        <f>I24/VLOOKUP(A24,Mining_2012Census_IPF_input_cal!$D$557:$L$585,9,FALSE)</f>
        <v>0.94581861012956414</v>
      </c>
      <c r="N24">
        <f>VLOOKUP(A24,Mining_2012Census_IPF_input_cal!$D$557:$L$585,9,FALSE)</f>
        <v>14433</v>
      </c>
    </row>
    <row r="25" spans="1:14" x14ac:dyDescent="0.25">
      <c r="A25" s="1">
        <v>212399</v>
      </c>
      <c r="B25">
        <v>440</v>
      </c>
      <c r="C25">
        <v>0</v>
      </c>
      <c r="D25">
        <v>606</v>
      </c>
      <c r="E25">
        <v>15712</v>
      </c>
      <c r="F25">
        <v>3776</v>
      </c>
      <c r="G25">
        <v>12032</v>
      </c>
      <c r="H25">
        <v>4211</v>
      </c>
      <c r="I25">
        <f t="shared" si="0"/>
        <v>36777</v>
      </c>
      <c r="J25">
        <v>171</v>
      </c>
      <c r="K25">
        <v>704133</v>
      </c>
      <c r="L25" s="3">
        <v>212</v>
      </c>
      <c r="M25">
        <f>I25/VLOOKUP(A25,Mining_2012Census_IPF_input_cal!$D$557:$L$585,9,FALSE)</f>
        <v>0.95156407669021192</v>
      </c>
      <c r="N25">
        <f>VLOOKUP(A25,Mining_2012Census_IPF_input_cal!$D$557:$L$585,9,FALSE)</f>
        <v>38649</v>
      </c>
    </row>
    <row r="26" spans="1:14" x14ac:dyDescent="0.25">
      <c r="A26" s="1">
        <v>213111</v>
      </c>
      <c r="B26">
        <v>8258</v>
      </c>
      <c r="C26">
        <v>0</v>
      </c>
      <c r="D26">
        <v>0</v>
      </c>
      <c r="E26">
        <v>292092</v>
      </c>
      <c r="F26">
        <v>125574</v>
      </c>
      <c r="G26">
        <v>0</v>
      </c>
      <c r="H26">
        <v>195661</v>
      </c>
      <c r="I26">
        <f t="shared" si="0"/>
        <v>621585</v>
      </c>
      <c r="J26">
        <v>2179</v>
      </c>
      <c r="K26">
        <v>30735287</v>
      </c>
      <c r="L26" s="3">
        <v>213</v>
      </c>
      <c r="M26">
        <f>I26/VLOOKUP(A26,Mining_2012Census_IPF_input_cal!$D$557:$L$585,9,FALSE)</f>
        <v>0.97353261788862366</v>
      </c>
      <c r="N26">
        <f>VLOOKUP(A26,Mining_2012Census_IPF_input_cal!$D$557:$L$585,9,FALSE)</f>
        <v>638484</v>
      </c>
    </row>
    <row r="27" spans="1:14" x14ac:dyDescent="0.25">
      <c r="A27" s="1">
        <v>213112</v>
      </c>
      <c r="B27">
        <v>15334</v>
      </c>
      <c r="C27">
        <v>0</v>
      </c>
      <c r="D27">
        <v>1377</v>
      </c>
      <c r="E27">
        <v>700716</v>
      </c>
      <c r="F27">
        <v>425421</v>
      </c>
      <c r="G27">
        <v>84702</v>
      </c>
      <c r="H27">
        <v>635349</v>
      </c>
      <c r="I27">
        <f t="shared" si="0"/>
        <v>1862899</v>
      </c>
      <c r="J27">
        <v>9659</v>
      </c>
      <c r="K27">
        <v>84790406</v>
      </c>
      <c r="L27" s="3">
        <v>213</v>
      </c>
      <c r="M27">
        <f>I27/VLOOKUP(A27,Mining_2012Census_IPF_input_cal!$D$557:$L$585,9,FALSE)</f>
        <v>0.99773929902737901</v>
      </c>
      <c r="N27">
        <f>VLOOKUP(A27,Mining_2012Census_IPF_input_cal!$D$557:$L$585,9,FALSE)</f>
        <v>1867120</v>
      </c>
    </row>
    <row r="28" spans="1:14" x14ac:dyDescent="0.25">
      <c r="A28" s="1">
        <v>213113</v>
      </c>
      <c r="B28">
        <v>933</v>
      </c>
      <c r="C28">
        <v>0</v>
      </c>
      <c r="D28">
        <v>1155</v>
      </c>
      <c r="E28">
        <v>61063</v>
      </c>
      <c r="F28">
        <v>19995</v>
      </c>
      <c r="G28">
        <v>345</v>
      </c>
      <c r="H28">
        <v>20498</v>
      </c>
      <c r="I28">
        <f t="shared" si="0"/>
        <v>103989</v>
      </c>
      <c r="J28">
        <v>296</v>
      </c>
      <c r="K28">
        <v>1819026</v>
      </c>
      <c r="L28" s="3">
        <v>213</v>
      </c>
      <c r="M28">
        <f>I28/VLOOKUP(A28,Mining_2012Census_IPF_input_cal!$D$557:$L$585,9,FALSE)</f>
        <v>0.97202333102764948</v>
      </c>
      <c r="N28">
        <f>VLOOKUP(A28,Mining_2012Census_IPF_input_cal!$D$557:$L$585,9,FALSE)</f>
        <v>106982</v>
      </c>
    </row>
    <row r="29" spans="1:14" x14ac:dyDescent="0.25">
      <c r="A29" s="1">
        <v>213114</v>
      </c>
      <c r="B29">
        <v>0</v>
      </c>
      <c r="C29">
        <v>0</v>
      </c>
      <c r="D29">
        <v>0</v>
      </c>
      <c r="E29">
        <v>16878</v>
      </c>
      <c r="F29">
        <v>3639</v>
      </c>
      <c r="G29">
        <v>1049</v>
      </c>
      <c r="H29">
        <v>8402</v>
      </c>
      <c r="I29">
        <f t="shared" si="0"/>
        <v>29968</v>
      </c>
      <c r="J29">
        <v>230</v>
      </c>
      <c r="K29">
        <v>2058588</v>
      </c>
      <c r="L29" s="3">
        <v>213</v>
      </c>
      <c r="M29">
        <f>I29/VLOOKUP(A29,Mining_2012Census_IPF_input_cal!$D$557:$L$585,9,FALSE)</f>
        <v>0.87134009827581194</v>
      </c>
      <c r="N29">
        <f>VLOOKUP(A29,Mining_2012Census_IPF_input_cal!$D$557:$L$585,9,FALSE)</f>
        <v>34393</v>
      </c>
    </row>
    <row r="30" spans="1:14" x14ac:dyDescent="0.25">
      <c r="A30" s="1">
        <v>213115</v>
      </c>
      <c r="B30">
        <v>57</v>
      </c>
      <c r="C30">
        <v>0</v>
      </c>
      <c r="D30">
        <v>0</v>
      </c>
      <c r="E30">
        <v>24170</v>
      </c>
      <c r="F30">
        <v>4178</v>
      </c>
      <c r="G30">
        <v>8107.840000000002</v>
      </c>
      <c r="H30">
        <v>9996</v>
      </c>
      <c r="I30">
        <f t="shared" si="0"/>
        <v>46508.840000000004</v>
      </c>
      <c r="J30">
        <v>227</v>
      </c>
      <c r="K30">
        <v>589132</v>
      </c>
      <c r="L30" s="3">
        <v>213</v>
      </c>
      <c r="M30">
        <f>I30/VLOOKUP(A30,Mining_2012Census_IPF_input_cal!$D$557:$L$585,9,FALSE)</f>
        <v>0.98000000000000009</v>
      </c>
      <c r="N30">
        <f>VLOOKUP(A30,Mining_2012Census_IPF_input_cal!$D$557:$L$585,9,FALSE)</f>
        <v>47458</v>
      </c>
    </row>
    <row r="31" spans="1:14" x14ac:dyDescent="0.25">
      <c r="A31" s="1"/>
    </row>
    <row r="32" spans="1:14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ht="78" customHeight="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0"/>
  <sheetViews>
    <sheetView tabSelected="1" topLeftCell="A2" workbookViewId="0">
      <selection activeCell="K30" sqref="K30"/>
    </sheetView>
  </sheetViews>
  <sheetFormatPr defaultRowHeight="15" x14ac:dyDescent="0.25"/>
  <cols>
    <col min="2" max="2" width="10" bestFit="1" customWidth="1"/>
    <col min="3" max="3" width="11" bestFit="1" customWidth="1"/>
    <col min="10" max="11" width="12" bestFit="1" customWidth="1"/>
  </cols>
  <sheetData>
    <row r="1" spans="1:12" x14ac:dyDescent="0.25">
      <c r="A1" t="s">
        <v>148</v>
      </c>
      <c r="B1" t="s">
        <v>157</v>
      </c>
      <c r="C1" t="s">
        <v>154</v>
      </c>
      <c r="D1" t="s">
        <v>156</v>
      </c>
      <c r="E1" t="s">
        <v>150</v>
      </c>
      <c r="F1" t="s">
        <v>152</v>
      </c>
      <c r="G1" t="s">
        <v>153</v>
      </c>
      <c r="H1" t="s">
        <v>149</v>
      </c>
      <c r="I1" t="s">
        <v>419</v>
      </c>
      <c r="J1" t="s">
        <v>270</v>
      </c>
      <c r="K1" t="s">
        <v>271</v>
      </c>
      <c r="L1" t="s">
        <v>420</v>
      </c>
    </row>
    <row r="2" spans="1:12" x14ac:dyDescent="0.25">
      <c r="A2" s="1">
        <v>211111</v>
      </c>
      <c r="B2">
        <f>Mining_input_thousdollars!B2*1000/VLOOKUP(B$1,Energy_prices!$A$2:$B$8,2,FALSE)</f>
        <v>4264207.6502732243</v>
      </c>
      <c r="C2">
        <f>Mining_input_thousdollars!C2*1000/VLOOKUP(C$1,Energy_prices!$A$2:$B$8,2,FALSE)</f>
        <v>34626957.257723235</v>
      </c>
      <c r="D2">
        <f>Mining_input_thousdollars!D2*1000/VLOOKUP(D$1,Energy_prices!$A$2:$B$8,2,FALSE)</f>
        <v>18226840.336134434</v>
      </c>
      <c r="E2">
        <f>Mining_input_thousdollars!E2*1000/VLOOKUP(E$1,Energy_prices!$A$2:$B$8,2,FALSE)</f>
        <v>25767916.282642089</v>
      </c>
      <c r="F2">
        <f>Mining_input_thousdollars!F2*1000/VLOOKUP(F$1,Energy_prices!$A$2:$B$8,2,FALSE)</f>
        <v>4373915.2173571503</v>
      </c>
      <c r="G2">
        <f>Mining_input_thousdollars!G2*1000/VLOOKUP(G$1,Energy_prices!$A$2:$B$8,2,FALSE)</f>
        <v>586626219.02748406</v>
      </c>
      <c r="H2">
        <f>Mining_input_thousdollars!H2*1000/VLOOKUP(H$1,Energy_prices!$A$2:$B$8,2,FALSE)</f>
        <v>10852217.773566032</v>
      </c>
      <c r="I2">
        <v>6398</v>
      </c>
      <c r="J2">
        <f>Mining_input_thousdollars!K2*1000</f>
        <v>271148770000</v>
      </c>
      <c r="K2">
        <f>ECN_2012_US_21SG1_with_ann!AB3*1000*3412.14/10^6</f>
        <v>116302344.90966</v>
      </c>
      <c r="L2">
        <f>VLOOKUP($A2,Mining_growth!$A$2:$D$30,4)/VLOOKUP($A2,Mining_growth!$A$2:$D$30,3)</f>
        <v>1.163302481070668</v>
      </c>
    </row>
    <row r="3" spans="1:12" x14ac:dyDescent="0.25">
      <c r="A3" s="1">
        <v>211112</v>
      </c>
      <c r="B3">
        <f>Mining_input_thousdollars!B3*1000/VLOOKUP(B$1,Energy_prices!$A$2:$B$8,2,FALSE)</f>
        <v>523132.96903460834</v>
      </c>
      <c r="C3">
        <f>Mining_input_thousdollars!C3*1000/VLOOKUP(C$1,Energy_prices!$A$2:$B$8,2,FALSE)</f>
        <v>0</v>
      </c>
      <c r="D3">
        <f>Mining_input_thousdollars!D3*1000/VLOOKUP(D$1,Energy_prices!$A$2:$B$8,2,FALSE)</f>
        <v>0</v>
      </c>
      <c r="E3">
        <f>Mining_input_thousdollars!E3*1000/VLOOKUP(E$1,Energy_prices!$A$2:$B$8,2,FALSE)</f>
        <v>474168.13076036866</v>
      </c>
      <c r="F3">
        <f>Mining_input_thousdollars!F3*1000/VLOOKUP(F$1,Energy_prices!$A$2:$B$8,2,FALSE)</f>
        <v>70128.827512529257</v>
      </c>
      <c r="G3">
        <f>Mining_input_thousdollars!G3*1000/VLOOKUP(G$1,Energy_prices!$A$2:$B$8,2,FALSE)</f>
        <v>24722131.078224096</v>
      </c>
      <c r="H3">
        <f>Mining_input_thousdollars!H3*1000/VLOOKUP(H$1,Energy_prices!$A$2:$B$8,2,FALSE)</f>
        <v>454036.0433283319</v>
      </c>
      <c r="I3">
        <v>337</v>
      </c>
      <c r="J3">
        <f>Mining_input_thousdollars!K3*1000</f>
        <v>39811595000</v>
      </c>
      <c r="K3">
        <f>ECN_2012_US_21SG1_with_ann!AB4*1000*3412.14/10^6</f>
        <v>10742419.88916</v>
      </c>
      <c r="L3">
        <f>VLOOKUP($A3,Mining_growth!$A$2:$D$30,4)/VLOOKUP($A3,Mining_growth!$A$2:$D$30,3)</f>
        <v>1.2994219653179191</v>
      </c>
    </row>
    <row r="4" spans="1:12" x14ac:dyDescent="0.25">
      <c r="A4" s="1">
        <v>212111</v>
      </c>
      <c r="B4">
        <f>Mining_input_thousdollars!B4*1000/VLOOKUP(B$1,Energy_prices!$A$2:$B$8,2,FALSE)</f>
        <v>198816.02914389799</v>
      </c>
      <c r="C4">
        <f>Mining_input_thousdollars!C4*1000/VLOOKUP(C$1,Energy_prices!$A$2:$B$8,2,FALSE)</f>
        <v>0</v>
      </c>
      <c r="D4">
        <f>Mining_input_thousdollars!D4*1000/VLOOKUP(D$1,Energy_prices!$A$2:$B$8,2,FALSE)</f>
        <v>0</v>
      </c>
      <c r="E4">
        <f>Mining_input_thousdollars!E4*1000/VLOOKUP(E$1,Energy_prices!$A$2:$B$8,2,FALSE)</f>
        <v>43026375.120007679</v>
      </c>
      <c r="F4">
        <f>Mining_input_thousdollars!F4*1000/VLOOKUP(F$1,Energy_prices!$A$2:$B$8,2,FALSE)</f>
        <v>22043811.652605612</v>
      </c>
      <c r="G4">
        <f>Mining_input_thousdollars!G4*1000/VLOOKUP(G$1,Energy_prices!$A$2:$B$8,2,FALSE)</f>
        <v>1205852.0084566595</v>
      </c>
      <c r="H4">
        <f>Mining_input_thousdollars!H4*1000/VLOOKUP(H$1,Energy_prices!$A$2:$B$8,2,FALSE)</f>
        <v>3964444.0166890416</v>
      </c>
      <c r="I4">
        <v>545</v>
      </c>
      <c r="J4">
        <f>Mining_input_thousdollars!K4*1000</f>
        <v>19648954000</v>
      </c>
      <c r="K4">
        <f>ECN_2012_US_21SG1_with_ann!AB5*1000*3412.14/10^6</f>
        <v>13280001.11004</v>
      </c>
      <c r="L4">
        <f>VLOOKUP($A4,Mining_growth!$A$2:$D$30,4)/VLOOKUP($A4,Mining_growth!$A$2:$D$30,3)</f>
        <v>0.95685325984664371</v>
      </c>
    </row>
    <row r="5" spans="1:12" x14ac:dyDescent="0.25">
      <c r="A5" s="1">
        <v>212112</v>
      </c>
      <c r="B5">
        <f>Mining_input_thousdollars!B5*1000/VLOOKUP(B$1,Energy_prices!$A$2:$B$8,2,FALSE)</f>
        <v>235792.34972677595</v>
      </c>
      <c r="C5">
        <f>Mining_input_thousdollars!C5*1000/VLOOKUP(C$1,Energy_prices!$A$2:$B$8,2,FALSE)</f>
        <v>0</v>
      </c>
      <c r="D5">
        <f>Mining_input_thousdollars!D5*1000/VLOOKUP(D$1,Energy_prices!$A$2:$B$8,2,FALSE)</f>
        <v>1254621.848739496</v>
      </c>
      <c r="E5">
        <f>Mining_input_thousdollars!E5*1000/VLOOKUP(E$1,Energy_prices!$A$2:$B$8,2,FALSE)</f>
        <v>4775981.062788018</v>
      </c>
      <c r="F5">
        <f>Mining_input_thousdollars!F5*1000/VLOOKUP(F$1,Energy_prices!$A$2:$B$8,2,FALSE)</f>
        <v>4795132.6609165603</v>
      </c>
      <c r="G5">
        <f>Mining_input_thousdollars!G5*1000/VLOOKUP(G$1,Energy_prices!$A$2:$B$8,2,FALSE)</f>
        <v>1006247.7801268497</v>
      </c>
      <c r="H5">
        <f>Mining_input_thousdollars!H5*1000/VLOOKUP(H$1,Energy_prices!$A$2:$B$8,2,FALSE)</f>
        <v>910637.638526942</v>
      </c>
      <c r="I5">
        <v>372</v>
      </c>
      <c r="J5">
        <f>Mining_input_thousdollars!K5*1000</f>
        <v>22319635000</v>
      </c>
      <c r="K5">
        <f>ECN_2012_US_21SG1_with_ann!AB6*1000*3412.14/10^6</f>
        <v>27399716.22552</v>
      </c>
      <c r="L5">
        <f>VLOOKUP($A5,Mining_growth!$A$2:$D$30,4)/VLOOKUP($A5,Mining_growth!$A$2:$D$30,3)</f>
        <v>1.0359749846195079</v>
      </c>
    </row>
    <row r="6" spans="1:12" x14ac:dyDescent="0.25">
      <c r="A6" s="1">
        <v>212113</v>
      </c>
      <c r="B6">
        <f>Mining_input_thousdollars!B6*1000/VLOOKUP(B$1,Energy_prices!$A$2:$B$8,2,FALSE)</f>
        <v>0</v>
      </c>
      <c r="C6">
        <f>Mining_input_thousdollars!C6*1000/VLOOKUP(C$1,Energy_prices!$A$2:$B$8,2,FALSE)</f>
        <v>0</v>
      </c>
      <c r="D6">
        <f>Mining_input_thousdollars!D6*1000/VLOOKUP(D$1,Energy_prices!$A$2:$B$8,2,FALSE)</f>
        <v>0</v>
      </c>
      <c r="E6">
        <f>Mining_input_thousdollars!E6*1000/VLOOKUP(E$1,Energy_prices!$A$2:$B$8,2,FALSE)</f>
        <v>289399.85359062982</v>
      </c>
      <c r="F6">
        <f>Mining_input_thousdollars!F6*1000/VLOOKUP(F$1,Energy_prices!$A$2:$B$8,2,FALSE)</f>
        <v>172161.3328934345</v>
      </c>
      <c r="G6">
        <f>Mining_input_thousdollars!G6*1000/VLOOKUP(G$1,Energy_prices!$A$2:$B$8,2,FALSE)</f>
        <v>0</v>
      </c>
      <c r="H6">
        <f>Mining_input_thousdollars!H6*1000/VLOOKUP(H$1,Energy_prices!$A$2:$B$8,2,FALSE)</f>
        <v>27054.910632025061</v>
      </c>
      <c r="I6">
        <v>52</v>
      </c>
      <c r="J6">
        <f>Mining_input_thousdollars!K6*1000</f>
        <v>285697000</v>
      </c>
      <c r="K6">
        <f>ECN_2012_US_21SG1_with_ann!AB7*1000*3412.14/10^6</f>
        <v>331520.11025999999</v>
      </c>
      <c r="L6">
        <f>VLOOKUP($A6,Mining_growth!$A$2:$D$30,4)/VLOOKUP($A6,Mining_growth!$A$2:$D$30,3)</f>
        <v>1.1131403059591838</v>
      </c>
    </row>
    <row r="7" spans="1:12" x14ac:dyDescent="0.25">
      <c r="A7" s="1">
        <v>212210</v>
      </c>
      <c r="B7">
        <f>Mining_input_thousdollars!B7*1000/VLOOKUP(B$1,Energy_prices!$A$2:$B$8,2,FALSE)</f>
        <v>0</v>
      </c>
      <c r="C7">
        <f>Mining_input_thousdollars!C7*1000/VLOOKUP(C$1,Energy_prices!$A$2:$B$8,2,FALSE)</f>
        <v>0</v>
      </c>
      <c r="D7">
        <f>Mining_input_thousdollars!D7*1000/VLOOKUP(D$1,Energy_prices!$A$2:$B$8,2,FALSE)</f>
        <v>0</v>
      </c>
      <c r="E7">
        <f>Mining_input_thousdollars!E7*1000/VLOOKUP(E$1,Energy_prices!$A$2:$B$8,2,FALSE)</f>
        <v>3869254.9083141321</v>
      </c>
      <c r="F7">
        <f>Mining_input_thousdollars!F7*1000/VLOOKUP(F$1,Energy_prices!$A$2:$B$8,2,FALSE)</f>
        <v>0</v>
      </c>
      <c r="G7">
        <f>Mining_input_thousdollars!G7*1000/VLOOKUP(G$1,Energy_prices!$A$2:$B$8,2,FALSE)</f>
        <v>22509381.818181813</v>
      </c>
      <c r="H7">
        <f>Mining_input_thousdollars!H7*1000/VLOOKUP(H$1,Energy_prices!$A$2:$B$8,2,FALSE)</f>
        <v>139339.45352602069</v>
      </c>
      <c r="I7">
        <v>21</v>
      </c>
      <c r="J7">
        <f>Mining_input_thousdollars!K7*1000</f>
        <v>4769386000</v>
      </c>
      <c r="K7">
        <f>(ECN_2012_US_21SG1_with_ann!$AB$32/ECN_2012_US_21SG1_with_ann!$H$32)*ECN_2012_US_21SG1_with_ann!H8*1000*3412.14/10^6</f>
        <v>552941.87890799204</v>
      </c>
      <c r="L7">
        <f>VLOOKUP($A7,Mining_growth!$A$2:$D$30,4)/VLOOKUP($A7,Mining_growth!$A$2:$D$30,3)</f>
        <v>1.0351851851851852</v>
      </c>
    </row>
    <row r="8" spans="1:12" x14ac:dyDescent="0.25">
      <c r="A8" s="1">
        <v>212221</v>
      </c>
      <c r="B8">
        <f>Mining_input_thousdollars!B8*1000/VLOOKUP(B$1,Energy_prices!$A$2:$B$8,2,FALSE)</f>
        <v>947358.83424408012</v>
      </c>
      <c r="C8">
        <f>Mining_input_thousdollars!C8*1000/VLOOKUP(C$1,Energy_prices!$A$2:$B$8,2,FALSE)</f>
        <v>0</v>
      </c>
      <c r="D8">
        <f>Mining_input_thousdollars!D8*1000/VLOOKUP(D$1,Energy_prices!$A$2:$B$8,2,FALSE)</f>
        <v>7234873.9495798321</v>
      </c>
      <c r="E8">
        <f>Mining_input_thousdollars!E8*1000/VLOOKUP(E$1,Energy_prices!$A$2:$B$8,2,FALSE)</f>
        <v>11304125.276017666</v>
      </c>
      <c r="F8">
        <f>Mining_input_thousdollars!F8*1000/VLOOKUP(F$1,Energy_prices!$A$2:$B$8,2,FALSE)</f>
        <v>12349257.850151606</v>
      </c>
      <c r="G8">
        <f>Mining_input_thousdollars!G8*1000/VLOOKUP(G$1,Energy_prices!$A$2:$B$8,2,FALSE)</f>
        <v>15032016.913319236</v>
      </c>
      <c r="H8">
        <f>Mining_input_thousdollars!H8*1000/VLOOKUP(H$1,Energy_prices!$A$2:$B$8,2,FALSE)</f>
        <v>637023.19750454079</v>
      </c>
      <c r="I8">
        <v>174</v>
      </c>
      <c r="J8">
        <f>Mining_input_thousdollars!K8*1000</f>
        <v>9519847000</v>
      </c>
      <c r="K8">
        <f>ECN_2012_US_21SG1_with_ann!AB9*1000*3412.14/10^6</f>
        <v>24412592.383919999</v>
      </c>
      <c r="L8">
        <f>VLOOKUP($A8,Mining_growth!$A$2:$D$30,4)/VLOOKUP($A8,Mining_growth!$A$2:$D$30,3)</f>
        <v>0.8936170212765957</v>
      </c>
    </row>
    <row r="9" spans="1:12" x14ac:dyDescent="0.25">
      <c r="A9" s="1">
        <v>212222</v>
      </c>
      <c r="B9">
        <f>Mining_input_thousdollars!B9*1000/VLOOKUP(B$1,Energy_prices!$A$2:$B$8,2,FALSE)</f>
        <v>0</v>
      </c>
      <c r="C9">
        <f>Mining_input_thousdollars!C9*1000/VLOOKUP(C$1,Energy_prices!$A$2:$B$8,2,FALSE)</f>
        <v>0</v>
      </c>
      <c r="D9">
        <f>Mining_input_thousdollars!D9*1000/VLOOKUP(D$1,Energy_prices!$A$2:$B$8,2,FALSE)</f>
        <v>0</v>
      </c>
      <c r="E9">
        <f>Mining_input_thousdollars!E9*1000/VLOOKUP(E$1,Energy_prices!$A$2:$B$8,2,FALSE)</f>
        <v>704115.07536482334</v>
      </c>
      <c r="F9">
        <f>Mining_input_thousdollars!F9*1000/VLOOKUP(F$1,Energy_prices!$A$2:$B$8,2,FALSE)</f>
        <v>0</v>
      </c>
      <c r="G9">
        <f>Mining_input_thousdollars!G9*1000/VLOOKUP(G$1,Energy_prices!$A$2:$B$8,2,FALSE)</f>
        <v>196789.85200845663</v>
      </c>
      <c r="H9">
        <f>Mining_input_thousdollars!H9*1000/VLOOKUP(H$1,Energy_prices!$A$2:$B$8,2,FALSE)</f>
        <v>18125.457369238466</v>
      </c>
      <c r="I9">
        <v>15</v>
      </c>
      <c r="J9">
        <f>Mining_input_thousdollars!K9*1000</f>
        <v>657393000</v>
      </c>
      <c r="K9">
        <f>ECN_2012_US_21SG1_with_ann!AB10*1000*3412.14/10^6</f>
        <v>1097972.05776</v>
      </c>
      <c r="L9">
        <f>VLOOKUP($A9,Mining_growth!$A$2:$D$30,4)/VLOOKUP($A9,Mining_growth!$A$2:$D$30,3)</f>
        <v>1.1132075471698113</v>
      </c>
    </row>
    <row r="10" spans="1:12" x14ac:dyDescent="0.25">
      <c r="A10" s="1">
        <v>212231</v>
      </c>
      <c r="B10">
        <f>Mining_input_thousdollars!B10*1000/VLOOKUP(B$1,Energy_prices!$A$2:$B$8,2,FALSE)</f>
        <v>0</v>
      </c>
      <c r="C10">
        <f>Mining_input_thousdollars!C10*1000/VLOOKUP(C$1,Energy_prices!$A$2:$B$8,2,FALSE)</f>
        <v>0</v>
      </c>
      <c r="D10">
        <f>Mining_input_thousdollars!D10*1000/VLOOKUP(D$1,Energy_prices!$A$2:$B$8,2,FALSE)</f>
        <v>0</v>
      </c>
      <c r="E10">
        <f>Mining_input_thousdollars!E10*1000/VLOOKUP(E$1,Energy_prices!$A$2:$B$8,2,FALSE)</f>
        <v>2356858.3689999068</v>
      </c>
      <c r="F10">
        <f>Mining_input_thousdollars!F10*1000/VLOOKUP(F$1,Energy_prices!$A$2:$B$8,2,FALSE)</f>
        <v>0</v>
      </c>
      <c r="G10">
        <f>Mining_input_thousdollars!G10*1000/VLOOKUP(G$1,Energy_prices!$A$2:$B$8,2,FALSE)</f>
        <v>658707.39864513231</v>
      </c>
      <c r="H10">
        <f>Mining_input_thousdollars!H10*1000/VLOOKUP(H$1,Energy_prices!$A$2:$B$8,2,FALSE)</f>
        <v>60670.673569240978</v>
      </c>
      <c r="I10">
        <v>16</v>
      </c>
      <c r="J10">
        <f>Mining_input_thousdollars!K10*1000</f>
        <v>1680830000</v>
      </c>
      <c r="K10">
        <f>ECN_2012_US_21SG1_with_ann!AB11*1000*3412.14/10^6</f>
        <v>3035166.7727999999</v>
      </c>
      <c r="L10">
        <f>VLOOKUP($A10,Mining_growth!$A$2:$D$30,4)/VLOOKUP($A10,Mining_growth!$A$2:$D$30,3)</f>
        <v>1.1181902123730378</v>
      </c>
    </row>
    <row r="11" spans="1:12" x14ac:dyDescent="0.25">
      <c r="A11" s="1">
        <v>212234</v>
      </c>
      <c r="B11">
        <f>Mining_input_thousdollars!B11*1000/VLOOKUP(B$1,Energy_prices!$A$2:$B$8,2,FALSE)</f>
        <v>15846.994535519125</v>
      </c>
      <c r="C11">
        <f>Mining_input_thousdollars!C11*1000/VLOOKUP(C$1,Energy_prices!$A$2:$B$8,2,FALSE)</f>
        <v>0</v>
      </c>
      <c r="D11">
        <f>Mining_input_thousdollars!D11*1000/VLOOKUP(D$1,Energy_prices!$A$2:$B$8,2,FALSE)</f>
        <v>0</v>
      </c>
      <c r="E11">
        <f>Mining_input_thousdollars!E11*1000/VLOOKUP(E$1,Energy_prices!$A$2:$B$8,2,FALSE)</f>
        <v>12039595.178091398</v>
      </c>
      <c r="F11">
        <f>Mining_input_thousdollars!F11*1000/VLOOKUP(F$1,Energy_prices!$A$2:$B$8,2,FALSE)</f>
        <v>5278083.227286295</v>
      </c>
      <c r="G11">
        <f>Mining_input_thousdollars!G11*1000/VLOOKUP(G$1,Energy_prices!$A$2:$B$8,2,FALSE)</f>
        <v>0</v>
      </c>
      <c r="H11">
        <f>Mining_input_thousdollars!H11*1000/VLOOKUP(H$1,Energy_prices!$A$2:$B$8,2,FALSE)</f>
        <v>1070035.0430387745</v>
      </c>
      <c r="I11">
        <v>39</v>
      </c>
      <c r="J11">
        <f>Mining_input_thousdollars!K11*1000</f>
        <v>10743655000</v>
      </c>
      <c r="K11">
        <f>ECN_2012_US_21SG1_with_ann!AB12*1000*3412.14/10^6</f>
        <v>17902515.883680001</v>
      </c>
      <c r="L11">
        <f>VLOOKUP($A11,Mining_growth!$A$2:$D$30,4)/VLOOKUP($A11,Mining_growth!$A$2:$D$30,3)</f>
        <v>1.1623931623931625</v>
      </c>
    </row>
    <row r="12" spans="1:12" x14ac:dyDescent="0.25">
      <c r="A12" s="1">
        <v>212291</v>
      </c>
      <c r="B12">
        <f>Mining_input_thousdollars!B12*1000/VLOOKUP(B$1,Energy_prices!$A$2:$B$8,2,FALSE)</f>
        <v>24043.715846994535</v>
      </c>
      <c r="C12">
        <f>Mining_input_thousdollars!C12*1000/VLOOKUP(C$1,Energy_prices!$A$2:$B$8,2,FALSE)</f>
        <v>0</v>
      </c>
      <c r="D12">
        <f>Mining_input_thousdollars!D12*1000/VLOOKUP(D$1,Energy_prices!$A$2:$B$8,2,FALSE)</f>
        <v>0</v>
      </c>
      <c r="E12">
        <f>Mining_input_thousdollars!E12*1000/VLOOKUP(E$1,Energy_prices!$A$2:$B$8,2,FALSE)</f>
        <v>66278.213805683568</v>
      </c>
      <c r="F12">
        <f>Mining_input_thousdollars!F12*1000/VLOOKUP(F$1,Energy_prices!$A$2:$B$8,2,FALSE)</f>
        <v>0</v>
      </c>
      <c r="G12">
        <f>Mining_input_thousdollars!G12*1000/VLOOKUP(G$1,Energy_prices!$A$2:$B$8,2,FALSE)</f>
        <v>0</v>
      </c>
      <c r="H12">
        <f>Mining_input_thousdollars!H12*1000/VLOOKUP(H$1,Energy_prices!$A$2:$B$8,2,FALSE)</f>
        <v>42814.72926373424</v>
      </c>
      <c r="I12">
        <v>30</v>
      </c>
      <c r="J12">
        <f>Mining_input_thousdollars!K12*1000</f>
        <v>195909000</v>
      </c>
      <c r="K12">
        <f>(ECN_2012_US_21SG1_with_ann!$AB$32/ECN_2012_US_21SG1_with_ann!$H$32)*ECN_2012_US_21SG1_with_ann!H13*1000*3412.14/10^6</f>
        <v>789916.96986856009</v>
      </c>
      <c r="L12">
        <f>VLOOKUP($A12,Mining_growth!$A$2:$D$30,4)/VLOOKUP($A12,Mining_growth!$A$2:$D$30,3)</f>
        <v>1.1395348837209303</v>
      </c>
    </row>
    <row r="13" spans="1:12" x14ac:dyDescent="0.25">
      <c r="A13" s="1">
        <v>212299</v>
      </c>
      <c r="B13">
        <f>Mining_input_thousdollars!B13*1000/VLOOKUP(B$1,Energy_prices!$A$2:$B$8,2,FALSE)</f>
        <v>0</v>
      </c>
      <c r="C13">
        <f>Mining_input_thousdollars!C13*1000/VLOOKUP(C$1,Energy_prices!$A$2:$B$8,2,FALSE)</f>
        <v>0</v>
      </c>
      <c r="D13">
        <f>Mining_input_thousdollars!D13*1000/VLOOKUP(D$1,Energy_prices!$A$2:$B$8,2,FALSE)</f>
        <v>0</v>
      </c>
      <c r="E13">
        <f>Mining_input_thousdollars!E13*1000/VLOOKUP(E$1,Energy_prices!$A$2:$B$8,2,FALSE)</f>
        <v>667771.19335637486</v>
      </c>
      <c r="F13">
        <f>Mining_input_thousdollars!F13*1000/VLOOKUP(F$1,Energy_prices!$A$2:$B$8,2,FALSE)</f>
        <v>484234.61532418965</v>
      </c>
      <c r="G13">
        <f>Mining_input_thousdollars!G13*1000/VLOOKUP(G$1,Energy_prices!$A$2:$B$8,2,FALSE)</f>
        <v>1896456.6596194499</v>
      </c>
      <c r="H13">
        <f>Mining_input_thousdollars!H13*1000/VLOOKUP(H$1,Energy_prices!$A$2:$B$8,2,FALSE)</f>
        <v>845832.46466082288</v>
      </c>
      <c r="I13">
        <v>26</v>
      </c>
      <c r="J13">
        <f>Mining_input_thousdollars!K13*1000</f>
        <v>1528622000</v>
      </c>
      <c r="K13">
        <f>ECN_2012_US_21SG1_with_ann!AB14*1000*3412.14/10^6</f>
        <v>3888181.29996</v>
      </c>
      <c r="L13">
        <f>VLOOKUP($A13,Mining_growth!$A$2:$D$30,4)/VLOOKUP($A13,Mining_growth!$A$2:$D$30,3)</f>
        <v>1.0351905294941126</v>
      </c>
    </row>
    <row r="14" spans="1:12" x14ac:dyDescent="0.25">
      <c r="A14" s="1">
        <v>212311</v>
      </c>
      <c r="B14">
        <f>Mining_input_thousdollars!B14*1000/VLOOKUP(B$1,Energy_prices!$A$2:$B$8,2,FALSE)</f>
        <v>27049.180327868853</v>
      </c>
      <c r="C14">
        <f>Mining_input_thousdollars!C14*1000/VLOOKUP(C$1,Energy_prices!$A$2:$B$8,2,FALSE)</f>
        <v>0</v>
      </c>
      <c r="D14">
        <f>Mining_input_thousdollars!D14*1000/VLOOKUP(D$1,Energy_prices!$A$2:$B$8,2,FALSE)</f>
        <v>0</v>
      </c>
      <c r="E14">
        <f>Mining_input_thousdollars!E14*1000/VLOOKUP(E$1,Energy_prices!$A$2:$B$8,2,FALSE)</f>
        <v>287113.20324500767</v>
      </c>
      <c r="F14">
        <f>Mining_input_thousdollars!F14*1000/VLOOKUP(F$1,Energy_prices!$A$2:$B$8,2,FALSE)</f>
        <v>169296.91599503541</v>
      </c>
      <c r="G14">
        <f>Mining_input_thousdollars!G14*1000/VLOOKUP(G$1,Energy_prices!$A$2:$B$8,2,FALSE)</f>
        <v>21649.048625792806</v>
      </c>
      <c r="H14">
        <f>Mining_input_thousdollars!H14*1000/VLOOKUP(H$1,Energy_prices!$A$2:$B$8,2,FALSE)</f>
        <v>77299.744662928744</v>
      </c>
      <c r="I14">
        <v>238</v>
      </c>
      <c r="J14">
        <f>Mining_input_thousdollars!K14*1000</f>
        <v>368608000</v>
      </c>
      <c r="K14">
        <f>ECN_2012_US_21SG1_with_ann!AB15*1000*3412.14/10^6</f>
        <v>210900.96126000001</v>
      </c>
      <c r="L14">
        <f>VLOOKUP($A14,Mining_growth!$A$2:$D$30,4)/VLOOKUP($A14,Mining_growth!$A$2:$D$30,3)</f>
        <v>1.1488372093023256</v>
      </c>
    </row>
    <row r="15" spans="1:12" x14ac:dyDescent="0.25">
      <c r="A15" s="1">
        <v>212312</v>
      </c>
      <c r="B15">
        <f>Mining_input_thousdollars!B15*1000/VLOOKUP(B$1,Energy_prices!$A$2:$B$8,2,FALSE)</f>
        <v>3387613.8433515481</v>
      </c>
      <c r="C15">
        <f>Mining_input_thousdollars!C15*1000/VLOOKUP(C$1,Energy_prices!$A$2:$B$8,2,FALSE)</f>
        <v>0</v>
      </c>
      <c r="D15">
        <f>Mining_input_thousdollars!D15*1000/VLOOKUP(D$1,Energy_prices!$A$2:$B$8,2,FALSE)</f>
        <v>0</v>
      </c>
      <c r="E15">
        <f>Mining_input_thousdollars!E15*1000/VLOOKUP(E$1,Energy_prices!$A$2:$B$8,2,FALSE)</f>
        <v>9217764.7129416279</v>
      </c>
      <c r="F15">
        <f>Mining_input_thousdollars!F15*1000/VLOOKUP(F$1,Energy_prices!$A$2:$B$8,2,FALSE)</f>
        <v>3544024.5007933886</v>
      </c>
      <c r="G15">
        <f>Mining_input_thousdollars!G15*1000/VLOOKUP(G$1,Energy_prices!$A$2:$B$8,2,FALSE)</f>
        <v>3276799.9999999995</v>
      </c>
      <c r="H15">
        <f>Mining_input_thousdollars!H15*1000/VLOOKUP(H$1,Energy_prices!$A$2:$B$8,2,FALSE)</f>
        <v>1754870.7981257732</v>
      </c>
      <c r="I15">
        <v>1483</v>
      </c>
      <c r="J15">
        <f>Mining_input_thousdollars!K15*1000</f>
        <v>8020504000</v>
      </c>
      <c r="K15">
        <f>ECN_2012_US_21SG1_with_ann!AB16*1000*3412.14/10^6</f>
        <v>10055992.86108</v>
      </c>
      <c r="L15">
        <f>VLOOKUP($A15,Mining_growth!$A$2:$D$30,4)/VLOOKUP($A15,Mining_growth!$A$2:$D$30,3)</f>
        <v>1.0593220338983051</v>
      </c>
    </row>
    <row r="16" spans="1:12" x14ac:dyDescent="0.25">
      <c r="A16" s="1">
        <v>212313</v>
      </c>
      <c r="B16">
        <f>Mining_input_thousdollars!B16*1000/VLOOKUP(B$1,Energy_prices!$A$2:$B$8,2,FALSE)</f>
        <v>278142.07650273223</v>
      </c>
      <c r="C16">
        <f>Mining_input_thousdollars!C16*1000/VLOOKUP(C$1,Energy_prices!$A$2:$B$8,2,FALSE)</f>
        <v>0</v>
      </c>
      <c r="D16">
        <f>Mining_input_thousdollars!D16*1000/VLOOKUP(D$1,Energy_prices!$A$2:$B$8,2,FALSE)</f>
        <v>0</v>
      </c>
      <c r="E16">
        <f>Mining_input_thousdollars!E16*1000/VLOOKUP(E$1,Energy_prices!$A$2:$B$8,2,FALSE)</f>
        <v>1251559.9558371736</v>
      </c>
      <c r="F16">
        <f>Mining_input_thousdollars!F16*1000/VLOOKUP(F$1,Energy_prices!$A$2:$B$8,2,FALSE)</f>
        <v>562657.90521751414</v>
      </c>
      <c r="G16">
        <f>Mining_input_thousdollars!G16*1000/VLOOKUP(G$1,Energy_prices!$A$2:$B$8,2,FALSE)</f>
        <v>2466465.2854122613</v>
      </c>
      <c r="H16">
        <f>Mining_input_thousdollars!H16*1000/VLOOKUP(H$1,Energy_prices!$A$2:$B$8,2,FALSE)</f>
        <v>219371.34433651846</v>
      </c>
      <c r="I16">
        <v>353</v>
      </c>
      <c r="J16">
        <f>Mining_input_thousdollars!K16*1000</f>
        <v>1851378000</v>
      </c>
      <c r="K16">
        <f>ECN_2012_US_21SG1_with_ann!AB17*1000*3412.14/10^6</f>
        <v>1861312.1335799999</v>
      </c>
      <c r="L16">
        <f>VLOOKUP($A16,Mining_growth!$A$2:$D$30,4)/VLOOKUP($A16,Mining_growth!$A$2:$D$30,3)</f>
        <v>1.0593220338983051</v>
      </c>
    </row>
    <row r="17" spans="1:12" x14ac:dyDescent="0.25">
      <c r="A17" s="1">
        <v>212319</v>
      </c>
      <c r="B17">
        <f>Mining_input_thousdollars!B17*1000/VLOOKUP(B$1,Energy_prices!$A$2:$B$8,2,FALSE)</f>
        <v>258287.795992714</v>
      </c>
      <c r="C17">
        <f>Mining_input_thousdollars!C17*1000/VLOOKUP(C$1,Energy_prices!$A$2:$B$8,2,FALSE)</f>
        <v>0</v>
      </c>
      <c r="D17">
        <f>Mining_input_thousdollars!D17*1000/VLOOKUP(D$1,Energy_prices!$A$2:$B$8,2,FALSE)</f>
        <v>0</v>
      </c>
      <c r="E17">
        <f>Mining_input_thousdollars!E17*1000/VLOOKUP(E$1,Energy_prices!$A$2:$B$8,2,FALSE)</f>
        <v>1531674.6231758832</v>
      </c>
      <c r="F17">
        <f>Mining_input_thousdollars!F17*1000/VLOOKUP(F$1,Energy_prices!$A$2:$B$8,2,FALSE)</f>
        <v>836409.73433253204</v>
      </c>
      <c r="G17">
        <f>Mining_input_thousdollars!G17*1000/VLOOKUP(G$1,Energy_prices!$A$2:$B$8,2,FALSE)</f>
        <v>2862653.699788583</v>
      </c>
      <c r="H17">
        <f>Mining_input_thousdollars!H17*1000/VLOOKUP(H$1,Energy_prices!$A$2:$B$8,2,FALSE)</f>
        <v>394195.37892547844</v>
      </c>
      <c r="I17">
        <v>397</v>
      </c>
      <c r="J17">
        <f>Mining_input_thousdollars!K17*1000</f>
        <v>1923893000</v>
      </c>
      <c r="K17">
        <f>ECN_2012_US_21SG1_with_ann!AB18*1000*3412.14/10^6</f>
        <v>1440004.9713600001</v>
      </c>
      <c r="L17">
        <f>VLOOKUP($A17,Mining_growth!$A$2:$D$30,4)/VLOOKUP($A17,Mining_growth!$A$2:$D$30,3)</f>
        <v>1.0593220338983051</v>
      </c>
    </row>
    <row r="18" spans="1:12" x14ac:dyDescent="0.25">
      <c r="A18" s="1">
        <v>212321</v>
      </c>
      <c r="B18">
        <f>Mining_input_thousdollars!B18*1000/VLOOKUP(B$1,Energy_prices!$A$2:$B$8,2,FALSE)</f>
        <v>1476229.5081967213</v>
      </c>
      <c r="C18">
        <f>Mining_input_thousdollars!C18*1000/VLOOKUP(C$1,Energy_prices!$A$2:$B$8,2,FALSE)</f>
        <v>0</v>
      </c>
      <c r="D18">
        <f>Mining_input_thousdollars!D18*1000/VLOOKUP(D$1,Energy_prices!$A$2:$B$8,2,FALSE)</f>
        <v>1483193.2773109244</v>
      </c>
      <c r="E18">
        <f>Mining_input_thousdollars!E18*1000/VLOOKUP(E$1,Energy_prices!$A$2:$B$8,2,FALSE)</f>
        <v>5748361.7991551459</v>
      </c>
      <c r="F18">
        <f>Mining_input_thousdollars!F18*1000/VLOOKUP(F$1,Energy_prices!$A$2:$B$8,2,FALSE)</f>
        <v>1279357.2371211762</v>
      </c>
      <c r="G18">
        <f>Mining_input_thousdollars!G18*1000/VLOOKUP(G$1,Energy_prices!$A$2:$B$8,2,FALSE)</f>
        <v>1503742.9175475684</v>
      </c>
      <c r="H18">
        <f>Mining_input_thousdollars!H18*1000/VLOOKUP(H$1,Energy_prices!$A$2:$B$8,2,FALSE)</f>
        <v>1733313.4986443445</v>
      </c>
      <c r="I18">
        <v>1840</v>
      </c>
      <c r="J18">
        <f>Mining_input_thousdollars!K18*1000</f>
        <v>4850716000</v>
      </c>
      <c r="K18">
        <f>ECN_2012_US_21SG1_with_ann!AB19*1000*3412.14/10^6</f>
        <v>3932252.5002000001</v>
      </c>
      <c r="L18">
        <f>VLOOKUP($A18,Mining_growth!$A$2:$D$30,4)/VLOOKUP($A18,Mining_growth!$A$2:$D$30,3)</f>
        <v>1.107843137254902</v>
      </c>
    </row>
    <row r="19" spans="1:12" x14ac:dyDescent="0.25">
      <c r="A19" s="1">
        <v>212322</v>
      </c>
      <c r="B19">
        <f>Mining_input_thousdollars!B19*1000/VLOOKUP(B$1,Energy_prices!$A$2:$B$8,2,FALSE)</f>
        <v>2985610.2003642987</v>
      </c>
      <c r="C19">
        <f>Mining_input_thousdollars!C19*1000/VLOOKUP(C$1,Energy_prices!$A$2:$B$8,2,FALSE)</f>
        <v>0</v>
      </c>
      <c r="D19">
        <f>Mining_input_thousdollars!D19*1000/VLOOKUP(D$1,Energy_prices!$A$2:$B$8,2,FALSE)</f>
        <v>0</v>
      </c>
      <c r="E19">
        <f>Mining_input_thousdollars!E19*1000/VLOOKUP(E$1,Energy_prices!$A$2:$B$8,2,FALSE)</f>
        <v>823921.69498847926</v>
      </c>
      <c r="F19">
        <f>Mining_input_thousdollars!F19*1000/VLOOKUP(F$1,Energy_prices!$A$2:$B$8,2,FALSE)</f>
        <v>333803.34165998962</v>
      </c>
      <c r="G19">
        <f>Mining_input_thousdollars!G19*1000/VLOOKUP(G$1,Energy_prices!$A$2:$B$8,2,FALSE)</f>
        <v>3333087.5264270608</v>
      </c>
      <c r="H19">
        <f>Mining_input_thousdollars!H19*1000/VLOOKUP(H$1,Energy_prices!$A$2:$B$8,2,FALSE)</f>
        <v>181154.61712601015</v>
      </c>
      <c r="I19">
        <v>140</v>
      </c>
      <c r="J19">
        <f>Mining_input_thousdollars!K19*1000</f>
        <v>1732976000</v>
      </c>
      <c r="K19">
        <f>ECN_2012_US_21SG1_with_ann!AB20*1000*3412.14/10^6</f>
        <v>2638372.4243399999</v>
      </c>
      <c r="L19">
        <f>VLOOKUP($A19,Mining_growth!$A$2:$D$30,4)/VLOOKUP($A19,Mining_growth!$A$2:$D$30,3)</f>
        <v>1</v>
      </c>
    </row>
    <row r="20" spans="1:12" x14ac:dyDescent="0.25">
      <c r="A20" s="1">
        <v>212324</v>
      </c>
      <c r="B20">
        <f>Mining_input_thousdollars!B20*1000/VLOOKUP(B$1,Energy_prices!$A$2:$B$8,2,FALSE)</f>
        <v>0</v>
      </c>
      <c r="C20">
        <f>Mining_input_thousdollars!C20*1000/VLOOKUP(C$1,Energy_prices!$A$2:$B$8,2,FALSE)</f>
        <v>0</v>
      </c>
      <c r="D20">
        <f>Mining_input_thousdollars!D20*1000/VLOOKUP(D$1,Energy_prices!$A$2:$B$8,2,FALSE)</f>
        <v>0</v>
      </c>
      <c r="E20">
        <f>Mining_input_thousdollars!E20*1000/VLOOKUP(E$1,Energy_prices!$A$2:$B$8,2,FALSE)</f>
        <v>0</v>
      </c>
      <c r="F20">
        <f>Mining_input_thousdollars!F20*1000/VLOOKUP(F$1,Energy_prices!$A$2:$B$8,2,FALSE)</f>
        <v>0</v>
      </c>
      <c r="G20">
        <f>Mining_input_thousdollars!G20*1000/VLOOKUP(G$1,Energy_prices!$A$2:$B$8,2,FALSE)</f>
        <v>12558829.598308666</v>
      </c>
      <c r="H20">
        <f>Mining_input_thousdollars!H20*1000/VLOOKUP(H$1,Energy_prices!$A$2:$B$8,2,FALSE)</f>
        <v>205810.57016504777</v>
      </c>
      <c r="I20">
        <v>30</v>
      </c>
      <c r="J20">
        <f>Mining_input_thousdollars!K20*1000</f>
        <v>852519000</v>
      </c>
      <c r="K20">
        <f>ECN_2012_US_21SG1_with_ann!AB21*1000*3412.14/10^6</f>
        <v>2571091.8478199998</v>
      </c>
      <c r="L20">
        <f>VLOOKUP($A20,Mining_growth!$A$2:$D$30,4)/VLOOKUP($A20,Mining_growth!$A$2:$D$30,3)</f>
        <v>1.0694915254237287</v>
      </c>
    </row>
    <row r="21" spans="1:12" x14ac:dyDescent="0.25">
      <c r="A21" s="1">
        <v>212325</v>
      </c>
      <c r="B21">
        <f>Mining_input_thousdollars!B21*1000/VLOOKUP(B$1,Energy_prices!$A$2:$B$8,2,FALSE)</f>
        <v>24772.31329690346</v>
      </c>
      <c r="C21">
        <f>Mining_input_thousdollars!C21*1000/VLOOKUP(C$1,Energy_prices!$A$2:$B$8,2,FALSE)</f>
        <v>0</v>
      </c>
      <c r="D21">
        <f>Mining_input_thousdollars!D21*1000/VLOOKUP(D$1,Energy_prices!$A$2:$B$8,2,FALSE)</f>
        <v>2391596.6386554623</v>
      </c>
      <c r="E21">
        <f>Mining_input_thousdollars!E21*1000/VLOOKUP(E$1,Energy_prices!$A$2:$B$8,2,FALSE)</f>
        <v>315661.68634792627</v>
      </c>
      <c r="F21">
        <f>Mining_input_thousdollars!F21*1000/VLOOKUP(F$1,Energy_prices!$A$2:$B$8,2,FALSE)</f>
        <v>670471.10021837824</v>
      </c>
      <c r="G21">
        <f>Mining_input_thousdollars!G21*1000/VLOOKUP(G$1,Energy_prices!$A$2:$B$8,2,FALSE)</f>
        <v>4712997.8858350944</v>
      </c>
      <c r="H21">
        <f>Mining_input_thousdollars!H21*1000/VLOOKUP(H$1,Energy_prices!$A$2:$B$8,2,FALSE)</f>
        <v>60340.447234725842</v>
      </c>
      <c r="I21">
        <v>85</v>
      </c>
      <c r="J21">
        <f>Mining_input_thousdollars!K21*1000</f>
        <v>704287000</v>
      </c>
      <c r="K21">
        <f>ECN_2012_US_21SG1_with_ann!AB22*1000*3412.14/10^6</f>
        <v>1261543.22508</v>
      </c>
      <c r="L21">
        <f>VLOOKUP($A21,Mining_growth!$A$2:$D$30,4)/VLOOKUP($A21,Mining_growth!$A$2:$D$30,3)</f>
        <v>1.1857923497267759</v>
      </c>
    </row>
    <row r="22" spans="1:12" x14ac:dyDescent="0.25">
      <c r="A22" s="1">
        <v>212391</v>
      </c>
      <c r="B22">
        <f>Mining_input_thousdollars!B22*1000/VLOOKUP(B$1,Energy_prices!$A$2:$B$8,2,FALSE)</f>
        <v>0</v>
      </c>
      <c r="C22">
        <f>Mining_input_thousdollars!C22*1000/VLOOKUP(C$1,Energy_prices!$A$2:$B$8,2,FALSE)</f>
        <v>0</v>
      </c>
      <c r="D22">
        <f>Mining_input_thousdollars!D22*1000/VLOOKUP(D$1,Energy_prices!$A$2:$B$8,2,FALSE)</f>
        <v>26081932.77310925</v>
      </c>
      <c r="E22">
        <f>Mining_input_thousdollars!E22*1000/VLOOKUP(E$1,Energy_prices!$A$2:$B$8,2,FALSE)</f>
        <v>319819.23243087559</v>
      </c>
      <c r="F22">
        <f>Mining_input_thousdollars!F22*1000/VLOOKUP(F$1,Energy_prices!$A$2:$B$8,2,FALSE)</f>
        <v>0</v>
      </c>
      <c r="G22">
        <f>Mining_input_thousdollars!G22*1000/VLOOKUP(G$1,Energy_prices!$A$2:$B$8,2,FALSE)</f>
        <v>32477902.748414371</v>
      </c>
      <c r="H22">
        <f>Mining_input_thousdollars!H22*1000/VLOOKUP(H$1,Energy_prices!$A$2:$B$8,2,FALSE)</f>
        <v>98457.217878859679</v>
      </c>
      <c r="I22">
        <v>25</v>
      </c>
      <c r="J22">
        <f>Mining_input_thousdollars!K22*1000</f>
        <v>2903263000</v>
      </c>
      <c r="K22">
        <f>ECN_2012_US_21SG1_with_ann!AB23*1000*3412.14/10^6</f>
        <v>4976862.1004999997</v>
      </c>
      <c r="L22">
        <f>VLOOKUP($A22,Mining_growth!$A$2:$D$30,4)/VLOOKUP($A22,Mining_growth!$A$2:$D$30,3)</f>
        <v>0.94444444444444442</v>
      </c>
    </row>
    <row r="23" spans="1:12" x14ac:dyDescent="0.25">
      <c r="A23" s="1">
        <v>212392</v>
      </c>
      <c r="B23">
        <f>Mining_input_thousdollars!B23*1000/VLOOKUP(B$1,Energy_prices!$A$2:$B$8,2,FALSE)</f>
        <v>0</v>
      </c>
      <c r="C23">
        <f>Mining_input_thousdollars!C23*1000/VLOOKUP(C$1,Energy_prices!$A$2:$B$8,2,FALSE)</f>
        <v>0</v>
      </c>
      <c r="D23">
        <f>Mining_input_thousdollars!D23*1000/VLOOKUP(D$1,Energy_prices!$A$2:$B$8,2,FALSE)</f>
        <v>0</v>
      </c>
      <c r="E23">
        <f>Mining_input_thousdollars!E23*1000/VLOOKUP(E$1,Energy_prices!$A$2:$B$8,2,FALSE)</f>
        <v>1227307.6036866358</v>
      </c>
      <c r="F23">
        <f>Mining_input_thousdollars!F23*1000/VLOOKUP(F$1,Energy_prices!$A$2:$B$8,2,FALSE)</f>
        <v>0</v>
      </c>
      <c r="G23">
        <f>Mining_input_thousdollars!G23*1000/VLOOKUP(G$1,Energy_prices!$A$2:$B$8,2,FALSE)</f>
        <v>0</v>
      </c>
      <c r="H23">
        <f>Mining_input_thousdollars!H23*1000/VLOOKUP(H$1,Energy_prices!$A$2:$B$8,2,FALSE)</f>
        <v>0</v>
      </c>
      <c r="I23">
        <v>11</v>
      </c>
      <c r="J23">
        <f>Mining_input_thousdollars!K23*1000</f>
        <v>2486447000</v>
      </c>
      <c r="K23">
        <f>(ECN_2012_US_21SG1_with_ann!$AB$32/ECN_2012_US_21SG1_with_ann!$H$32)*ECN_2012_US_21SG1_with_ann!H24*1000*3412.14/10^6</f>
        <v>289636.22228513873</v>
      </c>
      <c r="L23">
        <f>VLOOKUP($A23,Mining_growth!$A$2:$D$30,4)/VLOOKUP($A23,Mining_growth!$A$2:$D$30,3)</f>
        <v>0.84053156146179397</v>
      </c>
    </row>
    <row r="24" spans="1:12" x14ac:dyDescent="0.25">
      <c r="A24" s="1">
        <v>212393</v>
      </c>
      <c r="B24">
        <f>Mining_input_thousdollars!B24*1000/VLOOKUP(B$1,Energy_prices!$A$2:$B$8,2,FALSE)</f>
        <v>0</v>
      </c>
      <c r="C24">
        <f>Mining_input_thousdollars!C24*1000/VLOOKUP(C$1,Energy_prices!$A$2:$B$8,2,FALSE)</f>
        <v>0</v>
      </c>
      <c r="D24">
        <f>Mining_input_thousdollars!D24*1000/VLOOKUP(D$1,Energy_prices!$A$2:$B$8,2,FALSE)</f>
        <v>0</v>
      </c>
      <c r="E24">
        <f>Mining_input_thousdollars!E24*1000/VLOOKUP(E$1,Energy_prices!$A$2:$B$8,2,FALSE)</f>
        <v>305337.11357526883</v>
      </c>
      <c r="F24">
        <f>Mining_input_thousdollars!F24*1000/VLOOKUP(F$1,Energy_prices!$A$2:$B$8,2,FALSE)</f>
        <v>0</v>
      </c>
      <c r="G24">
        <f>Mining_input_thousdollars!G24*1000/VLOOKUP(G$1,Energy_prices!$A$2:$B$8,2,FALSE)</f>
        <v>381889.21775898512</v>
      </c>
      <c r="H24">
        <f>Mining_input_thousdollars!H24*1000/VLOOKUP(H$1,Energy_prices!$A$2:$B$8,2,FALSE)</f>
        <v>102422.16167838058</v>
      </c>
      <c r="I24">
        <v>28</v>
      </c>
      <c r="J24">
        <f>Mining_input_thousdollars!K24*1000</f>
        <v>538362000</v>
      </c>
      <c r="K24">
        <f>(ECN_2012_US_21SG1_with_ann!$AB$32/ECN_2012_US_21SG1_with_ann!$H$32)*ECN_2012_US_21SG1_with_ann!H25*1000*3412.14/10^6</f>
        <v>737255.83854398946</v>
      </c>
      <c r="L24">
        <f>VLOOKUP($A24,Mining_growth!$A$2:$D$30,4)/VLOOKUP($A24,Mining_growth!$A$2:$D$30,3)</f>
        <v>0.7432432432432432</v>
      </c>
    </row>
    <row r="25" spans="1:12" x14ac:dyDescent="0.25">
      <c r="A25" s="1">
        <v>212399</v>
      </c>
      <c r="B25">
        <f>Mining_input_thousdollars!B25*1000/VLOOKUP(B$1,Energy_prices!$A$2:$B$8,2,FALSE)</f>
        <v>40072.859744990892</v>
      </c>
      <c r="C25">
        <f>Mining_input_thousdollars!C25*1000/VLOOKUP(C$1,Energy_prices!$A$2:$B$8,2,FALSE)</f>
        <v>0</v>
      </c>
      <c r="D25">
        <f>Mining_input_thousdollars!D25*1000/VLOOKUP(D$1,Energy_prices!$A$2:$B$8,2,FALSE)</f>
        <v>254621.84873949582</v>
      </c>
      <c r="E25">
        <f>Mining_input_thousdollars!E25*1000/VLOOKUP(E$1,Energy_prices!$A$2:$B$8,2,FALSE)</f>
        <v>544361.36712749617</v>
      </c>
      <c r="F25">
        <f>Mining_input_thousdollars!F25*1000/VLOOKUP(F$1,Energy_prices!$A$2:$B$8,2,FALSE)</f>
        <v>186483.4173854299</v>
      </c>
      <c r="G25">
        <f>Mining_input_thousdollars!G25*1000/VLOOKUP(G$1,Energy_prices!$A$2:$B$8,2,FALSE)</f>
        <v>2604813.5306553906</v>
      </c>
      <c r="H25">
        <f>Mining_input_thousdollars!H25*1000/VLOOKUP(H$1,Energy_prices!$A$2:$B$8,2,FALSE)</f>
        <v>140305.7003343073</v>
      </c>
      <c r="I25">
        <v>171</v>
      </c>
      <c r="J25">
        <f>Mining_input_thousdollars!K25*1000</f>
        <v>704133000</v>
      </c>
      <c r="K25">
        <f>(ECN_2012_US_21SG1_with_ann!$AB$32/ECN_2012_US_21SG1_with_ann!$H$32)*ECN_2012_US_21SG1_with_ann!H26*1000*3412.14/10^6</f>
        <v>4502526.7282507932</v>
      </c>
      <c r="L25">
        <f>VLOOKUP($A25,Mining_growth!$A$2:$D$30,4)/VLOOKUP($A25,Mining_growth!$A$2:$D$30,3)</f>
        <v>1</v>
      </c>
    </row>
    <row r="26" spans="1:12" x14ac:dyDescent="0.25">
      <c r="A26" s="1">
        <v>213111</v>
      </c>
      <c r="B26">
        <f>Mining_input_thousdollars!B26*1000/VLOOKUP(B$1,Energy_prices!$A$2:$B$8,2,FALSE)</f>
        <v>752094.71766848816</v>
      </c>
      <c r="C26">
        <f>Mining_input_thousdollars!C26*1000/VLOOKUP(C$1,Energy_prices!$A$2:$B$8,2,FALSE)</f>
        <v>0</v>
      </c>
      <c r="D26">
        <f>Mining_input_thousdollars!D26*1000/VLOOKUP(D$1,Energy_prices!$A$2:$B$8,2,FALSE)</f>
        <v>0</v>
      </c>
      <c r="E26">
        <f>Mining_input_thousdollars!E26*1000/VLOOKUP(E$1,Energy_prices!$A$2:$B$8,2,FALSE)</f>
        <v>10119882.920506913</v>
      </c>
      <c r="F26">
        <f>Mining_input_thousdollars!F26*1000/VLOOKUP(F$1,Energy_prices!$A$2:$B$8,2,FALSE)</f>
        <v>6201660.1310270056</v>
      </c>
      <c r="G26">
        <f>Mining_input_thousdollars!G26*1000/VLOOKUP(G$1,Energy_prices!$A$2:$B$8,2,FALSE)</f>
        <v>0</v>
      </c>
      <c r="H26">
        <f>Mining_input_thousdollars!H26*1000/VLOOKUP(H$1,Energy_prices!$A$2:$B$8,2,FALSE)</f>
        <v>6519200.5777988369</v>
      </c>
      <c r="I26">
        <v>2179</v>
      </c>
      <c r="J26">
        <f>Mining_input_thousdollars!K26*1000</f>
        <v>30735287000</v>
      </c>
      <c r="K26">
        <f>ECN_2012_US_21SG1_with_ann!AB27*1000*3412.14/10^6</f>
        <v>946397.97467999998</v>
      </c>
      <c r="L26">
        <f>VLOOKUP($A26,Mining_growth!$A$2:$D$30,4)/VLOOKUP($A26,Mining_growth!$A$2:$D$30,3)</f>
        <v>0.9701194353963084</v>
      </c>
    </row>
    <row r="27" spans="1:12" x14ac:dyDescent="0.25">
      <c r="A27" s="1">
        <v>213112</v>
      </c>
      <c r="B27">
        <f>Mining_input_thousdollars!B27*1000/VLOOKUP(B$1,Energy_prices!$A$2:$B$8,2,FALSE)</f>
        <v>1396539.1621129327</v>
      </c>
      <c r="C27">
        <f>Mining_input_thousdollars!C27*1000/VLOOKUP(C$1,Energy_prices!$A$2:$B$8,2,FALSE)</f>
        <v>0</v>
      </c>
      <c r="D27">
        <f>Mining_input_thousdollars!D27*1000/VLOOKUP(D$1,Energy_prices!$A$2:$B$8,2,FALSE)</f>
        <v>578571.42857142864</v>
      </c>
      <c r="E27">
        <f>Mining_input_thousdollars!E27*1000/VLOOKUP(E$1,Energy_prices!$A$2:$B$8,2,FALSE)</f>
        <v>24277158.842165899</v>
      </c>
      <c r="F27">
        <f>Mining_input_thousdollars!F27*1000/VLOOKUP(F$1,Energy_prices!$A$2:$B$8,2,FALSE)</f>
        <v>21010053.471273035</v>
      </c>
      <c r="G27">
        <f>Mining_input_thousdollars!G27*1000/VLOOKUP(G$1,Energy_prices!$A$2:$B$8,2,FALSE)</f>
        <v>18337177.167019024</v>
      </c>
      <c r="H27">
        <f>Mining_input_thousdollars!H27*1000/VLOOKUP(H$1,Energy_prices!$A$2:$B$8,2,FALSE)</f>
        <v>21169101.496485826</v>
      </c>
      <c r="I27">
        <v>9659</v>
      </c>
      <c r="J27">
        <f>Mining_input_thousdollars!K27*1000</f>
        <v>84790406000</v>
      </c>
      <c r="K27">
        <f>ECN_2012_US_21SG1_with_ann!AB28*1000*3412.14/10^6</f>
        <v>4505277.0553799998</v>
      </c>
      <c r="L27">
        <f>VLOOKUP($A27,Mining_growth!$A$2:$D$30,4)/VLOOKUP($A27,Mining_growth!$A$2:$D$30,3)</f>
        <v>1.163302481070668</v>
      </c>
    </row>
    <row r="28" spans="1:12" x14ac:dyDescent="0.25">
      <c r="A28" s="1">
        <v>213113</v>
      </c>
      <c r="B28">
        <f>Mining_input_thousdollars!B28*1000/VLOOKUP(B$1,Energy_prices!$A$2:$B$8,2,FALSE)</f>
        <v>84972.677595628411</v>
      </c>
      <c r="C28">
        <f>Mining_input_thousdollars!C28*1000/VLOOKUP(C$1,Energy_prices!$A$2:$B$8,2,FALSE)</f>
        <v>0</v>
      </c>
      <c r="D28">
        <f>Mining_input_thousdollars!D28*1000/VLOOKUP(D$1,Energy_prices!$A$2:$B$8,2,FALSE)</f>
        <v>485294.11764705885</v>
      </c>
      <c r="E28">
        <f>Mining_input_thousdollars!E28*1000/VLOOKUP(E$1,Energy_prices!$A$2:$B$8,2,FALSE)</f>
        <v>2115601.9705261136</v>
      </c>
      <c r="F28">
        <f>Mining_input_thousdollars!F28*1000/VLOOKUP(F$1,Energy_prices!$A$2:$B$8,2,FALSE)</f>
        <v>987483.03247395949</v>
      </c>
      <c r="G28">
        <f>Mining_input_thousdollars!G28*1000/VLOOKUP(G$1,Energy_prices!$A$2:$B$8,2,FALSE)</f>
        <v>74689.217758985193</v>
      </c>
      <c r="H28">
        <f>Mining_input_thousdollars!H28*1000/VLOOKUP(H$1,Energy_prices!$A$2:$B$8,2,FALSE)</f>
        <v>682969.89918134199</v>
      </c>
      <c r="I28">
        <v>296</v>
      </c>
      <c r="J28">
        <f>Mining_input_thousdollars!K28*1000</f>
        <v>1819026000</v>
      </c>
      <c r="K28">
        <f>ECN_2012_US_21SG1_with_ann!AB29*1000*3412.14/10^6</f>
        <v>538132.01153999998</v>
      </c>
      <c r="L28">
        <f>VLOOKUP($A28,Mining_growth!$A$2:$D$30,4)/VLOOKUP($A28,Mining_growth!$A$2:$D$30,3)</f>
        <v>0.99016815930688351</v>
      </c>
    </row>
    <row r="29" spans="1:12" x14ac:dyDescent="0.25">
      <c r="A29" s="1">
        <v>213114</v>
      </c>
      <c r="B29">
        <f>Mining_input_thousdollars!B29*1000/VLOOKUP(B$1,Energy_prices!$A$2:$B$8,2,FALSE)</f>
        <v>0</v>
      </c>
      <c r="C29">
        <f>Mining_input_thousdollars!C29*1000/VLOOKUP(C$1,Energy_prices!$A$2:$B$8,2,FALSE)</f>
        <v>0</v>
      </c>
      <c r="D29">
        <f>Mining_input_thousdollars!D29*1000/VLOOKUP(D$1,Energy_prices!$A$2:$B$8,2,FALSE)</f>
        <v>0</v>
      </c>
      <c r="E29">
        <f>Mining_input_thousdollars!E29*1000/VLOOKUP(E$1,Energy_prices!$A$2:$B$8,2,FALSE)</f>
        <v>584758.85656682029</v>
      </c>
      <c r="F29">
        <f>Mining_input_thousdollars!F29*1000/VLOOKUP(F$1,Energy_prices!$A$2:$B$8,2,FALSE)</f>
        <v>179717.46712541828</v>
      </c>
      <c r="G29">
        <f>Mining_input_thousdollars!G29*1000/VLOOKUP(G$1,Energy_prices!$A$2:$B$8,2,FALSE)</f>
        <v>227098.52008456655</v>
      </c>
      <c r="H29">
        <f>Mining_input_thousdollars!H29*1000/VLOOKUP(H$1,Energy_prices!$A$2:$B$8,2,FALSE)</f>
        <v>279945.02355945145</v>
      </c>
      <c r="I29">
        <v>230</v>
      </c>
      <c r="J29">
        <f>Mining_input_thousdollars!K29*1000</f>
        <v>2058588000</v>
      </c>
      <c r="K29">
        <f>ECN_2012_US_21SG1_with_ann!AB30*1000*3412.14/10^6</f>
        <v>359956.88501999999</v>
      </c>
      <c r="L29">
        <f>VLOOKUP($A29,Mining_growth!$A$2:$D$30,4)/VLOOKUP($A29,Mining_growth!$A$2:$D$30,3)</f>
        <v>1.0351905294941126</v>
      </c>
    </row>
    <row r="30" spans="1:12" x14ac:dyDescent="0.25">
      <c r="A30" s="1">
        <v>213115</v>
      </c>
      <c r="B30">
        <f>Mining_input_thousdollars!B30*1000/VLOOKUP(B$1,Energy_prices!$A$2:$B$8,2,FALSE)</f>
        <v>5191.2568306010926</v>
      </c>
      <c r="C30">
        <f>Mining_input_thousdollars!C30*1000/VLOOKUP(C$1,Energy_prices!$A$2:$B$8,2,FALSE)</f>
        <v>0</v>
      </c>
      <c r="D30">
        <f>Mining_input_thousdollars!D30*1000/VLOOKUP(D$1,Energy_prices!$A$2:$B$8,2,FALSE)</f>
        <v>0</v>
      </c>
      <c r="E30">
        <f>Mining_input_thousdollars!E30*1000/VLOOKUP(E$1,Energy_prices!$A$2:$B$8,2,FALSE)</f>
        <v>837399.07354070665</v>
      </c>
      <c r="F30">
        <f>Mining_input_thousdollars!F30*1000/VLOOKUP(F$1,Energy_prices!$A$2:$B$8,2,FALSE)</f>
        <v>206336.78968123044</v>
      </c>
      <c r="G30">
        <f>Mining_input_thousdollars!G30*1000/VLOOKUP(G$1,Energy_prices!$A$2:$B$8,2,FALSE)</f>
        <v>1755270.2241014801</v>
      </c>
      <c r="H30">
        <f>Mining_input_thousdollars!H30*1000/VLOOKUP(H$1,Energy_prices!$A$2:$B$8,2,FALSE)</f>
        <v>333055.27915975678</v>
      </c>
      <c r="I30">
        <v>227</v>
      </c>
      <c r="J30">
        <f>Mining_input_thousdollars!K30*1000</f>
        <v>589132000</v>
      </c>
      <c r="K30">
        <f>ECN_2012_US_21SG1_with_ann!AB31*1000*3412.14/10^6</f>
        <v>116927.21352</v>
      </c>
      <c r="L30">
        <f>VLOOKUP($A30,Mining_growth!$A$2:$D$30,4)/VLOOKUP($A30,Mining_growth!$A$2:$D$30,3)</f>
        <v>0.84183643968159128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30"/>
  <sheetViews>
    <sheetView workbookViewId="0">
      <selection activeCell="P32" sqref="P32"/>
    </sheetView>
  </sheetViews>
  <sheetFormatPr defaultRowHeight="15" x14ac:dyDescent="0.25"/>
  <sheetData>
    <row r="1" spans="1:9" x14ac:dyDescent="0.25">
      <c r="A1" t="s">
        <v>148</v>
      </c>
      <c r="B1" t="s">
        <v>157</v>
      </c>
      <c r="C1" t="s">
        <v>154</v>
      </c>
      <c r="D1" t="s">
        <v>156</v>
      </c>
      <c r="E1" t="s">
        <v>150</v>
      </c>
      <c r="F1" t="s">
        <v>152</v>
      </c>
      <c r="G1" t="s">
        <v>153</v>
      </c>
      <c r="H1" t="s">
        <v>149</v>
      </c>
      <c r="I1" t="s">
        <v>271</v>
      </c>
    </row>
    <row r="2" spans="1:9" x14ac:dyDescent="0.25">
      <c r="A2" s="1">
        <v>211111</v>
      </c>
      <c r="B2">
        <f>Mining_6D_US_MMBtu!B2/Mining_6D_US_MMBtu!$I2</f>
        <v>666.49072370634951</v>
      </c>
      <c r="C2">
        <f>Mining_6D_US_MMBtu!C2/Mining_6D_US_MMBtu!$I2</f>
        <v>5412.1533694472073</v>
      </c>
      <c r="D2">
        <f>Mining_6D_US_MMBtu!D2/Mining_6D_US_MMBtu!$I2</f>
        <v>2848.8340631657447</v>
      </c>
      <c r="E2">
        <f>Mining_6D_US_MMBtu!E2/Mining_6D_US_MMBtu!$I2</f>
        <v>4027.4955115101734</v>
      </c>
      <c r="F2">
        <f>Mining_6D_US_MMBtu!F2/Mining_6D_US_MMBtu!$I2</f>
        <v>683.63788955253995</v>
      </c>
      <c r="G2">
        <f>Mining_6D_US_MMBtu!G2/Mining_6D_US_MMBtu!$I2</f>
        <v>91688.999535399198</v>
      </c>
      <c r="H2">
        <f>Mining_6D_US_MMBtu!H2/Mining_6D_US_MMBtu!$I2</f>
        <v>1696.1890862091329</v>
      </c>
      <c r="I2">
        <f>Mining_6D_US_MMBtu!K2/Mining_6D_US_MMBtu!$I2</f>
        <v>18177.92199275711</v>
      </c>
    </row>
    <row r="3" spans="1:9" x14ac:dyDescent="0.25">
      <c r="A3" s="1">
        <v>211112</v>
      </c>
      <c r="B3">
        <f>Mining_6D_US_MMBtu!B3/Mining_6D_US_MMBtu!$I3</f>
        <v>1552.3233502510634</v>
      </c>
      <c r="C3">
        <f>Mining_6D_US_MMBtu!C3/Mining_6D_US_MMBtu!$I3</f>
        <v>0</v>
      </c>
      <c r="D3">
        <f>Mining_6D_US_MMBtu!D3/Mining_6D_US_MMBtu!$I3</f>
        <v>0</v>
      </c>
      <c r="E3">
        <f>Mining_6D_US_MMBtu!E3/Mining_6D_US_MMBtu!$I3</f>
        <v>1407.0270942444174</v>
      </c>
      <c r="F3">
        <f>Mining_6D_US_MMBtu!F3/Mining_6D_US_MMBtu!$I3</f>
        <v>208.09741101640728</v>
      </c>
      <c r="G3">
        <f>Mining_6D_US_MMBtu!G3/Mining_6D_US_MMBtu!$I3</f>
        <v>73359.439401258453</v>
      </c>
      <c r="H3">
        <f>Mining_6D_US_MMBtu!H3/Mining_6D_US_MMBtu!$I3</f>
        <v>1347.2879623986109</v>
      </c>
      <c r="I3">
        <f>Mining_6D_US_MMBtu!K3/Mining_6D_US_MMBtu!$I3</f>
        <v>31876.616881780414</v>
      </c>
    </row>
    <row r="4" spans="1:9" x14ac:dyDescent="0.25">
      <c r="A4" s="1">
        <v>212111</v>
      </c>
      <c r="B4">
        <f>Mining_6D_US_MMBtu!B4/Mining_6D_US_MMBtu!$I4</f>
        <v>364.8000534750422</v>
      </c>
      <c r="C4">
        <f>Mining_6D_US_MMBtu!C4/Mining_6D_US_MMBtu!$I4</f>
        <v>0</v>
      </c>
      <c r="D4">
        <f>Mining_6D_US_MMBtu!D4/Mining_6D_US_MMBtu!$I4</f>
        <v>0</v>
      </c>
      <c r="E4">
        <f>Mining_6D_US_MMBtu!E4/Mining_6D_US_MMBtu!$I4</f>
        <v>78947.477284417764</v>
      </c>
      <c r="F4">
        <f>Mining_6D_US_MMBtu!F4/Mining_6D_US_MMBtu!$I4</f>
        <v>40447.360830469013</v>
      </c>
      <c r="G4">
        <f>Mining_6D_US_MMBtu!G4/Mining_6D_US_MMBtu!$I4</f>
        <v>2212.5724925810268</v>
      </c>
      <c r="H4">
        <f>Mining_6D_US_MMBtu!H4/Mining_6D_US_MMBtu!$I4</f>
        <v>7274.2092049340217</v>
      </c>
      <c r="I4">
        <f>Mining_6D_US_MMBtu!K4/Mining_6D_US_MMBtu!$I4</f>
        <v>24366.974513834863</v>
      </c>
    </row>
    <row r="5" spans="1:9" x14ac:dyDescent="0.25">
      <c r="A5" s="1">
        <v>212112</v>
      </c>
      <c r="B5">
        <f>Mining_6D_US_MMBtu!B5/Mining_6D_US_MMBtu!$I5</f>
        <v>633.85040249133317</v>
      </c>
      <c r="C5">
        <f>Mining_6D_US_MMBtu!C5/Mining_6D_US_MMBtu!$I5</f>
        <v>0</v>
      </c>
      <c r="D5">
        <f>Mining_6D_US_MMBtu!D5/Mining_6D_US_MMBtu!$I5</f>
        <v>3372.6393783319786</v>
      </c>
      <c r="E5">
        <f>Mining_6D_US_MMBtu!E5/Mining_6D_US_MMBtu!$I5</f>
        <v>12838.658770935532</v>
      </c>
      <c r="F5">
        <f>Mining_6D_US_MMBtu!F5/Mining_6D_US_MMBtu!$I5</f>
        <v>12890.141561603657</v>
      </c>
      <c r="G5">
        <f>Mining_6D_US_MMBtu!G5/Mining_6D_US_MMBtu!$I5</f>
        <v>2704.9671508786282</v>
      </c>
      <c r="H5">
        <f>Mining_6D_US_MMBtu!H5/Mining_6D_US_MMBtu!$I5</f>
        <v>2447.9506412014571</v>
      </c>
      <c r="I5">
        <f>Mining_6D_US_MMBtu!K5/Mining_6D_US_MMBtu!$I5</f>
        <v>73655.151143870971</v>
      </c>
    </row>
    <row r="6" spans="1:9" x14ac:dyDescent="0.25">
      <c r="A6" s="1">
        <v>212113</v>
      </c>
      <c r="B6">
        <f>Mining_6D_US_MMBtu!B6/Mining_6D_US_MMBtu!$I6</f>
        <v>0</v>
      </c>
      <c r="C6">
        <f>Mining_6D_US_MMBtu!C6/Mining_6D_US_MMBtu!$I6</f>
        <v>0</v>
      </c>
      <c r="D6">
        <f>Mining_6D_US_MMBtu!D6/Mining_6D_US_MMBtu!$I6</f>
        <v>0</v>
      </c>
      <c r="E6">
        <f>Mining_6D_US_MMBtu!E6/Mining_6D_US_MMBtu!$I6</f>
        <v>5565.3817998198047</v>
      </c>
      <c r="F6">
        <f>Mining_6D_US_MMBtu!F6/Mining_6D_US_MMBtu!$I6</f>
        <v>3310.7948633352789</v>
      </c>
      <c r="G6">
        <f>Mining_6D_US_MMBtu!G6/Mining_6D_US_MMBtu!$I6</f>
        <v>0</v>
      </c>
      <c r="H6">
        <f>Mining_6D_US_MMBtu!H6/Mining_6D_US_MMBtu!$I6</f>
        <v>520.2867429235589</v>
      </c>
      <c r="I6">
        <f>Mining_6D_US_MMBtu!K6/Mining_6D_US_MMBtu!$I6</f>
        <v>6375.3867357692307</v>
      </c>
    </row>
    <row r="7" spans="1:9" x14ac:dyDescent="0.25">
      <c r="A7" s="1">
        <v>212210</v>
      </c>
      <c r="B7">
        <f>Mining_6D_US_MMBtu!B7/Mining_6D_US_MMBtu!$I7</f>
        <v>0</v>
      </c>
      <c r="C7">
        <f>Mining_6D_US_MMBtu!C7/Mining_6D_US_MMBtu!$I7</f>
        <v>0</v>
      </c>
      <c r="D7">
        <f>Mining_6D_US_MMBtu!D7/Mining_6D_US_MMBtu!$I7</f>
        <v>0</v>
      </c>
      <c r="E7">
        <f>Mining_6D_US_MMBtu!E7/Mining_6D_US_MMBtu!$I7</f>
        <v>184250.23372924438</v>
      </c>
      <c r="F7">
        <f>Mining_6D_US_MMBtu!F7/Mining_6D_US_MMBtu!$I7</f>
        <v>0</v>
      </c>
      <c r="G7">
        <f>Mining_6D_US_MMBtu!G7/Mining_6D_US_MMBtu!$I7</f>
        <v>1071875.3246753244</v>
      </c>
      <c r="H7">
        <f>Mining_6D_US_MMBtu!H7/Mining_6D_US_MMBtu!$I7</f>
        <v>6635.2120726676521</v>
      </c>
      <c r="I7">
        <f>Mining_6D_US_MMBtu!K7/Mining_6D_US_MMBtu!$I7</f>
        <v>26330.565662285335</v>
      </c>
    </row>
    <row r="8" spans="1:9" x14ac:dyDescent="0.25">
      <c r="A8" s="1">
        <v>212221</v>
      </c>
      <c r="B8">
        <f>Mining_6D_US_MMBtu!B8/Mining_6D_US_MMBtu!$I8</f>
        <v>5444.5910014027595</v>
      </c>
      <c r="C8">
        <f>Mining_6D_US_MMBtu!C8/Mining_6D_US_MMBtu!$I8</f>
        <v>0</v>
      </c>
      <c r="D8">
        <f>Mining_6D_US_MMBtu!D8/Mining_6D_US_MMBtu!$I8</f>
        <v>41579.735342412831</v>
      </c>
      <c r="E8">
        <f>Mining_6D_US_MMBtu!E8/Mining_6D_US_MMBtu!$I8</f>
        <v>64966.23721849233</v>
      </c>
      <c r="F8">
        <f>Mining_6D_US_MMBtu!F8/Mining_6D_US_MMBtu!$I8</f>
        <v>70972.746265239111</v>
      </c>
      <c r="G8">
        <f>Mining_6D_US_MMBtu!G8/Mining_6D_US_MMBtu!$I8</f>
        <v>86390.901800685257</v>
      </c>
      <c r="H8">
        <f>Mining_6D_US_MMBtu!H8/Mining_6D_US_MMBtu!$I8</f>
        <v>3661.0528592214987</v>
      </c>
      <c r="I8">
        <f>Mining_6D_US_MMBtu!K8/Mining_6D_US_MMBtu!$I8</f>
        <v>140302.25508</v>
      </c>
    </row>
    <row r="9" spans="1:9" x14ac:dyDescent="0.25">
      <c r="A9" s="1">
        <v>212222</v>
      </c>
      <c r="B9">
        <f>Mining_6D_US_MMBtu!B9/Mining_6D_US_MMBtu!$I9</f>
        <v>0</v>
      </c>
      <c r="C9">
        <f>Mining_6D_US_MMBtu!C9/Mining_6D_US_MMBtu!$I9</f>
        <v>0</v>
      </c>
      <c r="D9">
        <f>Mining_6D_US_MMBtu!D9/Mining_6D_US_MMBtu!$I9</f>
        <v>0</v>
      </c>
      <c r="E9">
        <f>Mining_6D_US_MMBtu!E9/Mining_6D_US_MMBtu!$I9</f>
        <v>46941.005024321559</v>
      </c>
      <c r="F9">
        <f>Mining_6D_US_MMBtu!F9/Mining_6D_US_MMBtu!$I9</f>
        <v>0</v>
      </c>
      <c r="G9">
        <f>Mining_6D_US_MMBtu!G9/Mining_6D_US_MMBtu!$I9</f>
        <v>13119.323467230442</v>
      </c>
      <c r="H9">
        <f>Mining_6D_US_MMBtu!H9/Mining_6D_US_MMBtu!$I9</f>
        <v>1208.3638246158978</v>
      </c>
      <c r="I9">
        <f>Mining_6D_US_MMBtu!K9/Mining_6D_US_MMBtu!$I9</f>
        <v>73198.137184000007</v>
      </c>
    </row>
    <row r="10" spans="1:9" x14ac:dyDescent="0.25">
      <c r="A10" s="1">
        <v>212231</v>
      </c>
      <c r="B10">
        <f>Mining_6D_US_MMBtu!B10/Mining_6D_US_MMBtu!$I10</f>
        <v>0</v>
      </c>
      <c r="C10">
        <f>Mining_6D_US_MMBtu!C10/Mining_6D_US_MMBtu!$I10</f>
        <v>0</v>
      </c>
      <c r="D10">
        <f>Mining_6D_US_MMBtu!D10/Mining_6D_US_MMBtu!$I10</f>
        <v>0</v>
      </c>
      <c r="E10">
        <f>Mining_6D_US_MMBtu!E10/Mining_6D_US_MMBtu!$I10</f>
        <v>147303.64806249418</v>
      </c>
      <c r="F10">
        <f>Mining_6D_US_MMBtu!F10/Mining_6D_US_MMBtu!$I10</f>
        <v>0</v>
      </c>
      <c r="G10">
        <f>Mining_6D_US_MMBtu!G10/Mining_6D_US_MMBtu!$I10</f>
        <v>41169.21241532077</v>
      </c>
      <c r="H10">
        <f>Mining_6D_US_MMBtu!H10/Mining_6D_US_MMBtu!$I10</f>
        <v>3791.9170980775611</v>
      </c>
      <c r="I10">
        <f>Mining_6D_US_MMBtu!K10/Mining_6D_US_MMBtu!$I10</f>
        <v>189697.92329999999</v>
      </c>
    </row>
    <row r="11" spans="1:9" x14ac:dyDescent="0.25">
      <c r="A11" s="1">
        <v>212234</v>
      </c>
      <c r="B11">
        <f>Mining_6D_US_MMBtu!B11/Mining_6D_US_MMBtu!$I11</f>
        <v>406.33319321843908</v>
      </c>
      <c r="C11">
        <f>Mining_6D_US_MMBtu!C11/Mining_6D_US_MMBtu!$I11</f>
        <v>0</v>
      </c>
      <c r="D11">
        <f>Mining_6D_US_MMBtu!D11/Mining_6D_US_MMBtu!$I11</f>
        <v>0</v>
      </c>
      <c r="E11">
        <f>Mining_6D_US_MMBtu!E11/Mining_6D_US_MMBtu!$I11</f>
        <v>308707.56866901019</v>
      </c>
      <c r="F11">
        <f>Mining_6D_US_MMBtu!F11/Mining_6D_US_MMBtu!$I11</f>
        <v>135335.46736631525</v>
      </c>
      <c r="G11">
        <f>Mining_6D_US_MMBtu!G11/Mining_6D_US_MMBtu!$I11</f>
        <v>0</v>
      </c>
      <c r="H11">
        <f>Mining_6D_US_MMBtu!H11/Mining_6D_US_MMBtu!$I11</f>
        <v>27436.795975353194</v>
      </c>
      <c r="I11">
        <f>Mining_6D_US_MMBtu!K11/Mining_6D_US_MMBtu!$I11</f>
        <v>459038.86881230772</v>
      </c>
    </row>
    <row r="12" spans="1:9" x14ac:dyDescent="0.25">
      <c r="A12" s="1">
        <v>212291</v>
      </c>
      <c r="B12">
        <f>Mining_6D_US_MMBtu!B12/Mining_6D_US_MMBtu!$I12</f>
        <v>801.45719489981786</v>
      </c>
      <c r="C12">
        <f>Mining_6D_US_MMBtu!C12/Mining_6D_US_MMBtu!$I12</f>
        <v>0</v>
      </c>
      <c r="D12">
        <f>Mining_6D_US_MMBtu!D12/Mining_6D_US_MMBtu!$I12</f>
        <v>0</v>
      </c>
      <c r="E12">
        <f>Mining_6D_US_MMBtu!E12/Mining_6D_US_MMBtu!$I12</f>
        <v>2209.2737935227856</v>
      </c>
      <c r="F12">
        <f>Mining_6D_US_MMBtu!F12/Mining_6D_US_MMBtu!$I12</f>
        <v>0</v>
      </c>
      <c r="G12">
        <f>Mining_6D_US_MMBtu!G12/Mining_6D_US_MMBtu!$I12</f>
        <v>0</v>
      </c>
      <c r="H12">
        <f>Mining_6D_US_MMBtu!H12/Mining_6D_US_MMBtu!$I12</f>
        <v>1427.1576421244747</v>
      </c>
      <c r="I12">
        <f>Mining_6D_US_MMBtu!K12/Mining_6D_US_MMBtu!$I12</f>
        <v>26330.565662285335</v>
      </c>
    </row>
    <row r="13" spans="1:9" x14ac:dyDescent="0.25">
      <c r="A13" s="1">
        <v>212299</v>
      </c>
      <c r="B13">
        <f>Mining_6D_US_MMBtu!B13/Mining_6D_US_MMBtu!$I13</f>
        <v>0</v>
      </c>
      <c r="C13">
        <f>Mining_6D_US_MMBtu!C13/Mining_6D_US_MMBtu!$I13</f>
        <v>0</v>
      </c>
      <c r="D13">
        <f>Mining_6D_US_MMBtu!D13/Mining_6D_US_MMBtu!$I13</f>
        <v>0</v>
      </c>
      <c r="E13">
        <f>Mining_6D_US_MMBtu!E13/Mining_6D_US_MMBtu!$I13</f>
        <v>25683.50743678365</v>
      </c>
      <c r="F13">
        <f>Mining_6D_US_MMBtu!F13/Mining_6D_US_MMBtu!$I13</f>
        <v>18624.408281699602</v>
      </c>
      <c r="G13">
        <f>Mining_6D_US_MMBtu!G13/Mining_6D_US_MMBtu!$I13</f>
        <v>72940.64075459422</v>
      </c>
      <c r="H13">
        <f>Mining_6D_US_MMBtu!H13/Mining_6D_US_MMBtu!$I13</f>
        <v>32532.017871570111</v>
      </c>
      <c r="I13">
        <f>Mining_6D_US_MMBtu!K13/Mining_6D_US_MMBtu!$I13</f>
        <v>149545.43461384616</v>
      </c>
    </row>
    <row r="14" spans="1:9" x14ac:dyDescent="0.25">
      <c r="A14" s="1">
        <v>212311</v>
      </c>
      <c r="B14">
        <f>Mining_6D_US_MMBtu!B14/Mining_6D_US_MMBtu!$I14</f>
        <v>113.65201818432291</v>
      </c>
      <c r="C14">
        <f>Mining_6D_US_MMBtu!C14/Mining_6D_US_MMBtu!$I14</f>
        <v>0</v>
      </c>
      <c r="D14">
        <f>Mining_6D_US_MMBtu!D14/Mining_6D_US_MMBtu!$I14</f>
        <v>0</v>
      </c>
      <c r="E14">
        <f>Mining_6D_US_MMBtu!E14/Mining_6D_US_MMBtu!$I14</f>
        <v>1206.3579968277634</v>
      </c>
      <c r="F14">
        <f>Mining_6D_US_MMBtu!F14/Mining_6D_US_MMBtu!$I14</f>
        <v>711.3315798110732</v>
      </c>
      <c r="G14">
        <f>Mining_6D_US_MMBtu!G14/Mining_6D_US_MMBtu!$I14</f>
        <v>90.962389184003385</v>
      </c>
      <c r="H14">
        <f>Mining_6D_US_MMBtu!H14/Mining_6D_US_MMBtu!$I14</f>
        <v>324.78884312154935</v>
      </c>
      <c r="I14">
        <f>Mining_6D_US_MMBtu!K14/Mining_6D_US_MMBtu!$I14</f>
        <v>886.13849268907563</v>
      </c>
    </row>
    <row r="15" spans="1:9" x14ac:dyDescent="0.25">
      <c r="A15" s="1">
        <v>212312</v>
      </c>
      <c r="B15">
        <f>Mining_6D_US_MMBtu!B15/Mining_6D_US_MMBtu!$I15</f>
        <v>2284.2979388749482</v>
      </c>
      <c r="C15">
        <f>Mining_6D_US_MMBtu!C15/Mining_6D_US_MMBtu!$I15</f>
        <v>0</v>
      </c>
      <c r="D15">
        <f>Mining_6D_US_MMBtu!D15/Mining_6D_US_MMBtu!$I15</f>
        <v>0</v>
      </c>
      <c r="E15">
        <f>Mining_6D_US_MMBtu!E15/Mining_6D_US_MMBtu!$I15</f>
        <v>6215.6201705607737</v>
      </c>
      <c r="F15">
        <f>Mining_6D_US_MMBtu!F15/Mining_6D_US_MMBtu!$I15</f>
        <v>2389.7670268330335</v>
      </c>
      <c r="G15">
        <f>Mining_6D_US_MMBtu!G15/Mining_6D_US_MMBtu!$I15</f>
        <v>2209.5751854349287</v>
      </c>
      <c r="H15">
        <f>Mining_6D_US_MMBtu!H15/Mining_6D_US_MMBtu!$I15</f>
        <v>1183.3248807321465</v>
      </c>
      <c r="I15">
        <f>Mining_6D_US_MMBtu!K15/Mining_6D_US_MMBtu!$I15</f>
        <v>6780.8448152933242</v>
      </c>
    </row>
    <row r="16" spans="1:9" x14ac:dyDescent="0.25">
      <c r="A16" s="1">
        <v>212313</v>
      </c>
      <c r="B16">
        <f>Mining_6D_US_MMBtu!B16/Mining_6D_US_MMBtu!$I16</f>
        <v>787.93789377544545</v>
      </c>
      <c r="C16">
        <f>Mining_6D_US_MMBtu!C16/Mining_6D_US_MMBtu!$I16</f>
        <v>0</v>
      </c>
      <c r="D16">
        <f>Mining_6D_US_MMBtu!D16/Mining_6D_US_MMBtu!$I16</f>
        <v>0</v>
      </c>
      <c r="E16">
        <f>Mining_6D_US_MMBtu!E16/Mining_6D_US_MMBtu!$I16</f>
        <v>3545.4956256010582</v>
      </c>
      <c r="F16">
        <f>Mining_6D_US_MMBtu!F16/Mining_6D_US_MMBtu!$I16</f>
        <v>1593.9317428258191</v>
      </c>
      <c r="G16">
        <f>Mining_6D_US_MMBtu!G16/Mining_6D_US_MMBtu!$I16</f>
        <v>6987.1537830375673</v>
      </c>
      <c r="H16">
        <f>Mining_6D_US_MMBtu!H16/Mining_6D_US_MMBtu!$I16</f>
        <v>621.44856752554801</v>
      </c>
      <c r="I16">
        <f>Mining_6D_US_MMBtu!K16/Mining_6D_US_MMBtu!$I16</f>
        <v>5272.8389053257788</v>
      </c>
    </row>
    <row r="17" spans="1:9" x14ac:dyDescent="0.25">
      <c r="A17" s="1">
        <v>212319</v>
      </c>
      <c r="B17">
        <f>Mining_6D_US_MMBtu!B17/Mining_6D_US_MMBtu!$I17</f>
        <v>650.59898234940556</v>
      </c>
      <c r="C17">
        <f>Mining_6D_US_MMBtu!C17/Mining_6D_US_MMBtu!$I17</f>
        <v>0</v>
      </c>
      <c r="D17">
        <f>Mining_6D_US_MMBtu!D17/Mining_6D_US_MMBtu!$I17</f>
        <v>0</v>
      </c>
      <c r="E17">
        <f>Mining_6D_US_MMBtu!E17/Mining_6D_US_MMBtu!$I17</f>
        <v>3858.1224765135598</v>
      </c>
      <c r="F17">
        <f>Mining_6D_US_MMBtu!F17/Mining_6D_US_MMBtu!$I17</f>
        <v>2106.8255272859751</v>
      </c>
      <c r="G17">
        <f>Mining_6D_US_MMBtu!G17/Mining_6D_US_MMBtu!$I17</f>
        <v>7210.7146090392516</v>
      </c>
      <c r="H17">
        <f>Mining_6D_US_MMBtu!H17/Mining_6D_US_MMBtu!$I17</f>
        <v>992.93546328835873</v>
      </c>
      <c r="I17">
        <f>Mining_6D_US_MMBtu!K17/Mining_6D_US_MMBtu!$I17</f>
        <v>3627.216552544081</v>
      </c>
    </row>
    <row r="18" spans="1:9" x14ac:dyDescent="0.25">
      <c r="A18" s="1">
        <v>212321</v>
      </c>
      <c r="B18">
        <f>Mining_6D_US_MMBtu!B18/Mining_6D_US_MMBtu!$I18</f>
        <v>802.29864575908766</v>
      </c>
      <c r="C18">
        <f>Mining_6D_US_MMBtu!C18/Mining_6D_US_MMBtu!$I18</f>
        <v>0</v>
      </c>
      <c r="D18">
        <f>Mining_6D_US_MMBtu!D18/Mining_6D_US_MMBtu!$I18</f>
        <v>806.08330288637194</v>
      </c>
      <c r="E18">
        <f>Mining_6D_US_MMBtu!E18/Mining_6D_US_MMBtu!$I18</f>
        <v>3124.1096734538837</v>
      </c>
      <c r="F18">
        <f>Mining_6D_US_MMBtu!F18/Mining_6D_US_MMBtu!$I18</f>
        <v>695.30284626150876</v>
      </c>
      <c r="G18">
        <f>Mining_6D_US_MMBtu!G18/Mining_6D_US_MMBtu!$I18</f>
        <v>817.25158562367847</v>
      </c>
      <c r="H18">
        <f>Mining_6D_US_MMBtu!H18/Mining_6D_US_MMBtu!$I18</f>
        <v>942.01820578496984</v>
      </c>
      <c r="I18">
        <f>Mining_6D_US_MMBtu!K18/Mining_6D_US_MMBtu!$I18</f>
        <v>2137.0937501086955</v>
      </c>
    </row>
    <row r="19" spans="1:9" x14ac:dyDescent="0.25">
      <c r="A19" s="1">
        <v>212322</v>
      </c>
      <c r="B19">
        <f>Mining_6D_US_MMBtu!B19/Mining_6D_US_MMBtu!$I19</f>
        <v>21325.787145459275</v>
      </c>
      <c r="C19">
        <f>Mining_6D_US_MMBtu!C19/Mining_6D_US_MMBtu!$I19</f>
        <v>0</v>
      </c>
      <c r="D19">
        <f>Mining_6D_US_MMBtu!D19/Mining_6D_US_MMBtu!$I19</f>
        <v>0</v>
      </c>
      <c r="E19">
        <f>Mining_6D_US_MMBtu!E19/Mining_6D_US_MMBtu!$I19</f>
        <v>5885.1549642034233</v>
      </c>
      <c r="F19">
        <f>Mining_6D_US_MMBtu!F19/Mining_6D_US_MMBtu!$I19</f>
        <v>2384.3095832856402</v>
      </c>
      <c r="G19">
        <f>Mining_6D_US_MMBtu!G19/Mining_6D_US_MMBtu!$I19</f>
        <v>23807.768045907578</v>
      </c>
      <c r="H19">
        <f>Mining_6D_US_MMBtu!H19/Mining_6D_US_MMBtu!$I19</f>
        <v>1293.9615509000726</v>
      </c>
      <c r="I19">
        <f>Mining_6D_US_MMBtu!K19/Mining_6D_US_MMBtu!$I19</f>
        <v>18845.517316714286</v>
      </c>
    </row>
    <row r="20" spans="1:9" x14ac:dyDescent="0.25">
      <c r="A20" s="1">
        <v>212324</v>
      </c>
      <c r="B20">
        <f>Mining_6D_US_MMBtu!B20/Mining_6D_US_MMBtu!$I20</f>
        <v>0</v>
      </c>
      <c r="C20">
        <f>Mining_6D_US_MMBtu!C20/Mining_6D_US_MMBtu!$I20</f>
        <v>0</v>
      </c>
      <c r="D20">
        <f>Mining_6D_US_MMBtu!D20/Mining_6D_US_MMBtu!$I20</f>
        <v>0</v>
      </c>
      <c r="E20">
        <f>Mining_6D_US_MMBtu!E20/Mining_6D_US_MMBtu!$I20</f>
        <v>0</v>
      </c>
      <c r="F20">
        <f>Mining_6D_US_MMBtu!F20/Mining_6D_US_MMBtu!$I20</f>
        <v>0</v>
      </c>
      <c r="G20">
        <f>Mining_6D_US_MMBtu!G20/Mining_6D_US_MMBtu!$I20</f>
        <v>418627.65327695553</v>
      </c>
      <c r="H20">
        <f>Mining_6D_US_MMBtu!H20/Mining_6D_US_MMBtu!$I20</f>
        <v>6860.3523388349258</v>
      </c>
      <c r="I20">
        <f>Mining_6D_US_MMBtu!K20/Mining_6D_US_MMBtu!$I20</f>
        <v>85703.061593999999</v>
      </c>
    </row>
    <row r="21" spans="1:9" x14ac:dyDescent="0.25">
      <c r="A21" s="1">
        <v>212325</v>
      </c>
      <c r="B21">
        <f>Mining_6D_US_MMBtu!B21/Mining_6D_US_MMBtu!$I21</f>
        <v>291.43897996357009</v>
      </c>
      <c r="C21">
        <f>Mining_6D_US_MMBtu!C21/Mining_6D_US_MMBtu!$I21</f>
        <v>0</v>
      </c>
      <c r="D21">
        <f>Mining_6D_US_MMBtu!D21/Mining_6D_US_MMBtu!$I21</f>
        <v>28136.431043005439</v>
      </c>
      <c r="E21">
        <f>Mining_6D_US_MMBtu!E21/Mining_6D_US_MMBtu!$I21</f>
        <v>3713.6668982108972</v>
      </c>
      <c r="F21">
        <f>Mining_6D_US_MMBtu!F21/Mining_6D_US_MMBtu!$I21</f>
        <v>7887.8952966868028</v>
      </c>
      <c r="G21">
        <f>Mining_6D_US_MMBtu!G21/Mining_6D_US_MMBtu!$I21</f>
        <v>55447.033951001111</v>
      </c>
      <c r="H21">
        <f>Mining_6D_US_MMBtu!H21/Mining_6D_US_MMBtu!$I21</f>
        <v>709.88761452618633</v>
      </c>
      <c r="I21">
        <f>Mining_6D_US_MMBtu!K21/Mining_6D_US_MMBtu!$I21</f>
        <v>14841.685000941177</v>
      </c>
    </row>
    <row r="22" spans="1:9" x14ac:dyDescent="0.25">
      <c r="A22" s="1">
        <v>212391</v>
      </c>
      <c r="B22">
        <f>Mining_6D_US_MMBtu!B22/Mining_6D_US_MMBtu!$I22</f>
        <v>0</v>
      </c>
      <c r="C22">
        <f>Mining_6D_US_MMBtu!C22/Mining_6D_US_MMBtu!$I22</f>
        <v>0</v>
      </c>
      <c r="D22">
        <f>Mining_6D_US_MMBtu!D22/Mining_6D_US_MMBtu!$I22</f>
        <v>1043277.31092437</v>
      </c>
      <c r="E22">
        <f>Mining_6D_US_MMBtu!E22/Mining_6D_US_MMBtu!$I22</f>
        <v>12792.769297235023</v>
      </c>
      <c r="F22">
        <f>Mining_6D_US_MMBtu!F22/Mining_6D_US_MMBtu!$I22</f>
        <v>0</v>
      </c>
      <c r="G22">
        <f>Mining_6D_US_MMBtu!G22/Mining_6D_US_MMBtu!$I22</f>
        <v>1299116.1099365749</v>
      </c>
      <c r="H22">
        <f>Mining_6D_US_MMBtu!H22/Mining_6D_US_MMBtu!$I22</f>
        <v>3938.2887151543873</v>
      </c>
      <c r="I22">
        <f>Mining_6D_US_MMBtu!K22/Mining_6D_US_MMBtu!$I22</f>
        <v>199074.48401999997</v>
      </c>
    </row>
    <row r="23" spans="1:9" x14ac:dyDescent="0.25">
      <c r="A23" s="1">
        <v>212392</v>
      </c>
      <c r="B23">
        <f>Mining_6D_US_MMBtu!B23/Mining_6D_US_MMBtu!$I23</f>
        <v>0</v>
      </c>
      <c r="C23">
        <f>Mining_6D_US_MMBtu!C23/Mining_6D_US_MMBtu!$I23</f>
        <v>0</v>
      </c>
      <c r="D23">
        <f>Mining_6D_US_MMBtu!D23/Mining_6D_US_MMBtu!$I23</f>
        <v>0</v>
      </c>
      <c r="E23">
        <f>Mining_6D_US_MMBtu!E23/Mining_6D_US_MMBtu!$I23</f>
        <v>111573.41851696689</v>
      </c>
      <c r="F23">
        <f>Mining_6D_US_MMBtu!F23/Mining_6D_US_MMBtu!$I23</f>
        <v>0</v>
      </c>
      <c r="G23">
        <f>Mining_6D_US_MMBtu!G23/Mining_6D_US_MMBtu!$I23</f>
        <v>0</v>
      </c>
      <c r="H23">
        <f>Mining_6D_US_MMBtu!H23/Mining_6D_US_MMBtu!$I23</f>
        <v>0</v>
      </c>
      <c r="I23">
        <f>Mining_6D_US_MMBtu!K23/Mining_6D_US_MMBtu!$I23</f>
        <v>26330.565662285338</v>
      </c>
    </row>
    <row r="24" spans="1:9" x14ac:dyDescent="0.25">
      <c r="A24" s="1">
        <v>212393</v>
      </c>
      <c r="B24">
        <f>Mining_6D_US_MMBtu!B24/Mining_6D_US_MMBtu!$I24</f>
        <v>0</v>
      </c>
      <c r="C24">
        <f>Mining_6D_US_MMBtu!C24/Mining_6D_US_MMBtu!$I24</f>
        <v>0</v>
      </c>
      <c r="D24">
        <f>Mining_6D_US_MMBtu!D24/Mining_6D_US_MMBtu!$I24</f>
        <v>0</v>
      </c>
      <c r="E24">
        <f>Mining_6D_US_MMBtu!E24/Mining_6D_US_MMBtu!$I24</f>
        <v>10904.896913402457</v>
      </c>
      <c r="F24">
        <f>Mining_6D_US_MMBtu!F24/Mining_6D_US_MMBtu!$I24</f>
        <v>0</v>
      </c>
      <c r="G24">
        <f>Mining_6D_US_MMBtu!G24/Mining_6D_US_MMBtu!$I24</f>
        <v>13638.900634249469</v>
      </c>
      <c r="H24">
        <f>Mining_6D_US_MMBtu!H24/Mining_6D_US_MMBtu!$I24</f>
        <v>3657.9343456564493</v>
      </c>
      <c r="I24">
        <f>Mining_6D_US_MMBtu!K24/Mining_6D_US_MMBtu!$I24</f>
        <v>26330.565662285338</v>
      </c>
    </row>
    <row r="25" spans="1:9" x14ac:dyDescent="0.25">
      <c r="A25" s="1">
        <v>212399</v>
      </c>
      <c r="B25">
        <f>Mining_6D_US_MMBtu!B25/Mining_6D_US_MMBtu!$I25</f>
        <v>234.34420903503445</v>
      </c>
      <c r="C25">
        <f>Mining_6D_US_MMBtu!C25/Mining_6D_US_MMBtu!$I25</f>
        <v>0</v>
      </c>
      <c r="D25">
        <f>Mining_6D_US_MMBtu!D25/Mining_6D_US_MMBtu!$I25</f>
        <v>1489.0166592952971</v>
      </c>
      <c r="E25">
        <f>Mining_6D_US_MMBtu!E25/Mining_6D_US_MMBtu!$I25</f>
        <v>3183.3998077631354</v>
      </c>
      <c r="F25">
        <f>Mining_6D_US_MMBtu!F25/Mining_6D_US_MMBtu!$I25</f>
        <v>1090.54630049959</v>
      </c>
      <c r="G25">
        <f>Mining_6D_US_MMBtu!G25/Mining_6D_US_MMBtu!$I25</f>
        <v>15232.827664651408</v>
      </c>
      <c r="H25">
        <f>Mining_6D_US_MMBtu!H25/Mining_6D_US_MMBtu!$I25</f>
        <v>820.50117154565669</v>
      </c>
      <c r="I25">
        <f>Mining_6D_US_MMBtu!K25/Mining_6D_US_MMBtu!$I25</f>
        <v>26330.565662285338</v>
      </c>
    </row>
    <row r="26" spans="1:9" x14ac:dyDescent="0.25">
      <c r="A26" s="1">
        <v>213111</v>
      </c>
      <c r="B26">
        <f>Mining_6D_US_MMBtu!B26/Mining_6D_US_MMBtu!$I26</f>
        <v>345.15590530908128</v>
      </c>
      <c r="C26">
        <f>Mining_6D_US_MMBtu!C26/Mining_6D_US_MMBtu!$I26</f>
        <v>0</v>
      </c>
      <c r="D26">
        <f>Mining_6D_US_MMBtu!D26/Mining_6D_US_MMBtu!$I26</f>
        <v>0</v>
      </c>
      <c r="E26">
        <f>Mining_6D_US_MMBtu!E26/Mining_6D_US_MMBtu!$I26</f>
        <v>4644.2785316690743</v>
      </c>
      <c r="F26">
        <f>Mining_6D_US_MMBtu!F26/Mining_6D_US_MMBtu!$I26</f>
        <v>2846.103777433229</v>
      </c>
      <c r="G26">
        <f>Mining_6D_US_MMBtu!G26/Mining_6D_US_MMBtu!$I26</f>
        <v>0</v>
      </c>
      <c r="H26">
        <f>Mining_6D_US_MMBtu!H26/Mining_6D_US_MMBtu!$I26</f>
        <v>2991.8313803574288</v>
      </c>
      <c r="I26">
        <f>Mining_6D_US_MMBtu!K26/Mining_6D_US_MMBtu!$I26</f>
        <v>434.32674377237265</v>
      </c>
    </row>
    <row r="27" spans="1:9" x14ac:dyDescent="0.25">
      <c r="A27" s="1">
        <v>213112</v>
      </c>
      <c r="B27">
        <f>Mining_6D_US_MMBtu!B27/Mining_6D_US_MMBtu!$I27</f>
        <v>144.58423875276247</v>
      </c>
      <c r="C27">
        <f>Mining_6D_US_MMBtu!C27/Mining_6D_US_MMBtu!$I27</f>
        <v>0</v>
      </c>
      <c r="D27">
        <f>Mining_6D_US_MMBtu!D27/Mining_6D_US_MMBtu!$I27</f>
        <v>59.899723425968389</v>
      </c>
      <c r="E27">
        <f>Mining_6D_US_MMBtu!E27/Mining_6D_US_MMBtu!$I27</f>
        <v>2513.4236299995755</v>
      </c>
      <c r="F27">
        <f>Mining_6D_US_MMBtu!F27/Mining_6D_US_MMBtu!$I27</f>
        <v>2175.178949298378</v>
      </c>
      <c r="G27">
        <f>Mining_6D_US_MMBtu!G27/Mining_6D_US_MMBtu!$I27</f>
        <v>1898.455033338754</v>
      </c>
      <c r="H27">
        <f>Mining_6D_US_MMBtu!H27/Mining_6D_US_MMBtu!$I27</f>
        <v>2191.6452527679703</v>
      </c>
      <c r="I27">
        <f>Mining_6D_US_MMBtu!K27/Mining_6D_US_MMBtu!$I27</f>
        <v>466.43307333885491</v>
      </c>
    </row>
    <row r="28" spans="1:9" x14ac:dyDescent="0.25">
      <c r="A28" s="1">
        <v>213113</v>
      </c>
      <c r="B28">
        <f>Mining_6D_US_MMBtu!B28/Mining_6D_US_MMBtu!$I28</f>
        <v>287.06985674198785</v>
      </c>
      <c r="C28">
        <f>Mining_6D_US_MMBtu!C28/Mining_6D_US_MMBtu!$I28</f>
        <v>0</v>
      </c>
      <c r="D28">
        <f>Mining_6D_US_MMBtu!D28/Mining_6D_US_MMBtu!$I28</f>
        <v>1639.5071542130368</v>
      </c>
      <c r="E28">
        <f>Mining_6D_US_MMBtu!E28/Mining_6D_US_MMBtu!$I28</f>
        <v>7147.303954480114</v>
      </c>
      <c r="F28">
        <f>Mining_6D_US_MMBtu!F28/Mining_6D_US_MMBtu!$I28</f>
        <v>3336.091325925539</v>
      </c>
      <c r="G28">
        <f>Mining_6D_US_MMBtu!G28/Mining_6D_US_MMBtu!$I28</f>
        <v>252.32843837494997</v>
      </c>
      <c r="H28">
        <f>Mining_6D_US_MMBtu!H28/Mining_6D_US_MMBtu!$I28</f>
        <v>2307.3307404775069</v>
      </c>
      <c r="I28">
        <f>Mining_6D_US_MMBtu!K28/Mining_6D_US_MMBtu!$I28</f>
        <v>1818.0135524999998</v>
      </c>
    </row>
    <row r="29" spans="1:9" x14ac:dyDescent="0.25">
      <c r="A29" s="1">
        <v>213114</v>
      </c>
      <c r="B29">
        <f>Mining_6D_US_MMBtu!B29/Mining_6D_US_MMBtu!$I29</f>
        <v>0</v>
      </c>
      <c r="C29">
        <f>Mining_6D_US_MMBtu!C29/Mining_6D_US_MMBtu!$I29</f>
        <v>0</v>
      </c>
      <c r="D29">
        <f>Mining_6D_US_MMBtu!D29/Mining_6D_US_MMBtu!$I29</f>
        <v>0</v>
      </c>
      <c r="E29">
        <f>Mining_6D_US_MMBtu!E29/Mining_6D_US_MMBtu!$I29</f>
        <v>2542.4298111600883</v>
      </c>
      <c r="F29">
        <f>Mining_6D_US_MMBtu!F29/Mining_6D_US_MMBtu!$I29</f>
        <v>781.38029184964466</v>
      </c>
      <c r="G29">
        <f>Mining_6D_US_MMBtu!G29/Mining_6D_US_MMBtu!$I29</f>
        <v>987.38486993289803</v>
      </c>
      <c r="H29">
        <f>Mining_6D_US_MMBtu!H29/Mining_6D_US_MMBtu!$I29</f>
        <v>1217.1522763454411</v>
      </c>
      <c r="I29">
        <f>Mining_6D_US_MMBtu!K29/Mining_6D_US_MMBtu!$I29</f>
        <v>1565.0299348695651</v>
      </c>
    </row>
    <row r="30" spans="1:9" x14ac:dyDescent="0.25">
      <c r="A30" s="1">
        <v>213115</v>
      </c>
      <c r="B30">
        <f>Mining_6D_US_MMBtu!B30/Mining_6D_US_MMBtu!$I30</f>
        <v>22.868972822031246</v>
      </c>
      <c r="C30">
        <f>Mining_6D_US_MMBtu!C30/Mining_6D_US_MMBtu!$I30</f>
        <v>0</v>
      </c>
      <c r="D30">
        <f>Mining_6D_US_MMBtu!D30/Mining_6D_US_MMBtu!$I30</f>
        <v>0</v>
      </c>
      <c r="E30">
        <f>Mining_6D_US_MMBtu!E30/Mining_6D_US_MMBtu!$I30</f>
        <v>3688.9827028224963</v>
      </c>
      <c r="F30">
        <f>Mining_6D_US_MMBtu!F30/Mining_6D_US_MMBtu!$I30</f>
        <v>908.97264176753492</v>
      </c>
      <c r="G30">
        <f>Mining_6D_US_MMBtu!G30/Mining_6D_US_MMBtu!$I30</f>
        <v>7732.4679475836128</v>
      </c>
      <c r="H30">
        <f>Mining_6D_US_MMBtu!H30/Mining_6D_US_MMBtu!$I30</f>
        <v>1467.2038729504704</v>
      </c>
      <c r="I30">
        <f>Mining_6D_US_MMBtu!K30/Mining_6D_US_MMBtu!$I30</f>
        <v>515.09785691629963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D30" sqref="D30"/>
    </sheetView>
  </sheetViews>
  <sheetFormatPr defaultRowHeight="15" x14ac:dyDescent="0.25"/>
  <cols>
    <col min="3" max="3" width="11" bestFit="1" customWidth="1"/>
  </cols>
  <sheetData>
    <row r="1" spans="1:5" x14ac:dyDescent="0.25">
      <c r="A1" t="s">
        <v>148</v>
      </c>
      <c r="B1" t="s">
        <v>16</v>
      </c>
      <c r="C1" t="s">
        <v>395</v>
      </c>
      <c r="D1" t="s">
        <v>396</v>
      </c>
      <c r="E1" t="s">
        <v>394</v>
      </c>
    </row>
    <row r="2" spans="1:5" x14ac:dyDescent="0.25">
      <c r="A2">
        <v>211111</v>
      </c>
      <c r="B2" t="s">
        <v>26</v>
      </c>
      <c r="C2" s="5">
        <v>1</v>
      </c>
      <c r="D2" s="9">
        <f>AVERAGE(565951/577916,3198694/2374136)</f>
        <v>1.163302481070668</v>
      </c>
      <c r="E2" t="s">
        <v>417</v>
      </c>
    </row>
    <row r="3" spans="1:5" x14ac:dyDescent="0.25">
      <c r="A3">
        <v>211112</v>
      </c>
      <c r="B3" t="s">
        <v>59</v>
      </c>
      <c r="C3" s="7">
        <v>865</v>
      </c>
      <c r="D3" s="8">
        <v>1124</v>
      </c>
      <c r="E3" t="s">
        <v>400</v>
      </c>
    </row>
    <row r="4" spans="1:5" x14ac:dyDescent="0.25">
      <c r="A4">
        <v>212111</v>
      </c>
      <c r="B4" t="s">
        <v>66</v>
      </c>
      <c r="C4">
        <v>672748043</v>
      </c>
      <c r="D4">
        <v>643721158</v>
      </c>
      <c r="E4" t="s">
        <v>416</v>
      </c>
    </row>
    <row r="5" spans="1:5" x14ac:dyDescent="0.25">
      <c r="A5">
        <v>212112</v>
      </c>
      <c r="B5" t="s">
        <v>85</v>
      </c>
      <c r="C5">
        <v>342386637</v>
      </c>
      <c r="D5">
        <v>354703991</v>
      </c>
      <c r="E5" t="s">
        <v>416</v>
      </c>
    </row>
    <row r="6" spans="1:5" x14ac:dyDescent="0.25">
      <c r="A6">
        <v>212113</v>
      </c>
      <c r="B6" t="s">
        <v>87</v>
      </c>
      <c r="C6">
        <v>54718802</v>
      </c>
      <c r="D6">
        <v>60909704</v>
      </c>
      <c r="E6" t="s">
        <v>415</v>
      </c>
    </row>
    <row r="7" spans="1:5" x14ac:dyDescent="0.25">
      <c r="A7">
        <v>212210</v>
      </c>
      <c r="B7" t="s">
        <v>88</v>
      </c>
      <c r="C7">
        <v>54</v>
      </c>
      <c r="D7">
        <v>55.9</v>
      </c>
      <c r="E7" t="s">
        <v>401</v>
      </c>
    </row>
    <row r="8" spans="1:5" x14ac:dyDescent="0.25">
      <c r="A8">
        <v>212221</v>
      </c>
      <c r="B8" t="s">
        <v>98</v>
      </c>
      <c r="C8">
        <v>235</v>
      </c>
      <c r="D8">
        <v>210</v>
      </c>
      <c r="E8" t="s">
        <v>402</v>
      </c>
    </row>
    <row r="9" spans="1:5" x14ac:dyDescent="0.25">
      <c r="A9">
        <v>212222</v>
      </c>
      <c r="B9" t="s">
        <v>103</v>
      </c>
      <c r="C9">
        <v>1060</v>
      </c>
      <c r="D9" s="5">
        <v>1180</v>
      </c>
      <c r="E9" t="s">
        <v>403</v>
      </c>
    </row>
    <row r="10" spans="1:5" x14ac:dyDescent="0.25">
      <c r="A10">
        <v>212231</v>
      </c>
      <c r="B10" t="s">
        <v>104</v>
      </c>
      <c r="C10">
        <f>345+738</f>
        <v>1083</v>
      </c>
      <c r="D10">
        <f>379+832</f>
        <v>1211</v>
      </c>
      <c r="E10" t="s">
        <v>413</v>
      </c>
    </row>
    <row r="11" spans="1:5" x14ac:dyDescent="0.25">
      <c r="A11">
        <v>212234</v>
      </c>
      <c r="B11" t="s">
        <v>105</v>
      </c>
      <c r="C11">
        <v>1170</v>
      </c>
      <c r="D11" s="5">
        <v>1360</v>
      </c>
      <c r="E11" t="s">
        <v>404</v>
      </c>
    </row>
    <row r="12" spans="1:5" x14ac:dyDescent="0.25">
      <c r="A12">
        <v>212291</v>
      </c>
      <c r="B12" t="s">
        <v>106</v>
      </c>
      <c r="C12">
        <v>4.3</v>
      </c>
      <c r="D12">
        <v>4.9000000000000004</v>
      </c>
      <c r="E12" t="s">
        <v>398</v>
      </c>
    </row>
    <row r="13" spans="1:5" x14ac:dyDescent="0.25">
      <c r="A13">
        <v>212299</v>
      </c>
      <c r="B13" t="s">
        <v>111</v>
      </c>
      <c r="C13">
        <f>SUM(C7*10^6,C8:C12)/10^6</f>
        <v>54.003552299999996</v>
      </c>
      <c r="D13">
        <f>SUM(D7*10^6,D8:D12)/10^6</f>
        <v>55.903965899999996</v>
      </c>
      <c r="E13" t="s">
        <v>414</v>
      </c>
    </row>
    <row r="14" spans="1:5" x14ac:dyDescent="0.25">
      <c r="A14">
        <v>212311</v>
      </c>
      <c r="B14" t="s">
        <v>112</v>
      </c>
      <c r="C14" s="5">
        <v>2150</v>
      </c>
      <c r="D14" s="5">
        <v>2470</v>
      </c>
      <c r="E14" t="s">
        <v>412</v>
      </c>
    </row>
    <row r="15" spans="1:5" x14ac:dyDescent="0.25">
      <c r="A15">
        <v>212312</v>
      </c>
      <c r="B15" t="s">
        <v>118</v>
      </c>
      <c r="C15">
        <v>1180</v>
      </c>
      <c r="D15" s="5">
        <v>1250</v>
      </c>
      <c r="E15" t="s">
        <v>405</v>
      </c>
    </row>
    <row r="16" spans="1:5" x14ac:dyDescent="0.25">
      <c r="A16">
        <v>212313</v>
      </c>
      <c r="B16" t="s">
        <v>120</v>
      </c>
      <c r="C16">
        <v>1180</v>
      </c>
      <c r="D16" s="5">
        <v>1250</v>
      </c>
      <c r="E16" t="s">
        <v>405</v>
      </c>
    </row>
    <row r="17" spans="1:5" x14ac:dyDescent="0.25">
      <c r="A17">
        <v>212319</v>
      </c>
      <c r="B17" t="s">
        <v>121</v>
      </c>
      <c r="C17">
        <v>1180</v>
      </c>
      <c r="D17" s="5">
        <v>1250</v>
      </c>
      <c r="E17" t="s">
        <v>405</v>
      </c>
    </row>
    <row r="18" spans="1:5" x14ac:dyDescent="0.25">
      <c r="A18">
        <v>212321</v>
      </c>
      <c r="B18" t="s">
        <v>124</v>
      </c>
      <c r="C18">
        <v>816</v>
      </c>
      <c r="D18" s="5">
        <v>904</v>
      </c>
      <c r="E18" t="s">
        <v>406</v>
      </c>
    </row>
    <row r="19" spans="1:5" x14ac:dyDescent="0.25">
      <c r="A19">
        <v>212322</v>
      </c>
      <c r="B19" t="s">
        <v>125</v>
      </c>
      <c r="C19">
        <v>1</v>
      </c>
      <c r="D19" s="5">
        <v>1</v>
      </c>
      <c r="E19" t="s">
        <v>407</v>
      </c>
    </row>
    <row r="20" spans="1:5" x14ac:dyDescent="0.25">
      <c r="A20">
        <v>212324</v>
      </c>
      <c r="B20" t="s">
        <v>126</v>
      </c>
      <c r="C20" s="5">
        <v>5900</v>
      </c>
      <c r="D20" s="5">
        <v>6310</v>
      </c>
      <c r="E20" t="s">
        <v>408</v>
      </c>
    </row>
    <row r="21" spans="1:5" x14ac:dyDescent="0.25">
      <c r="A21">
        <v>212325</v>
      </c>
      <c r="B21" t="s">
        <v>130</v>
      </c>
      <c r="C21">
        <v>183</v>
      </c>
      <c r="D21">
        <v>217</v>
      </c>
      <c r="E21" t="s">
        <v>408</v>
      </c>
    </row>
    <row r="22" spans="1:5" x14ac:dyDescent="0.25">
      <c r="A22">
        <v>212391</v>
      </c>
      <c r="B22" t="s">
        <v>131</v>
      </c>
      <c r="C22">
        <v>900</v>
      </c>
      <c r="D22" s="5">
        <v>850</v>
      </c>
      <c r="E22" t="s">
        <v>409</v>
      </c>
    </row>
    <row r="23" spans="1:5" x14ac:dyDescent="0.25">
      <c r="A23">
        <v>212392</v>
      </c>
      <c r="B23" t="s">
        <v>135</v>
      </c>
      <c r="C23" s="5">
        <v>30100</v>
      </c>
      <c r="D23" s="5">
        <v>25300</v>
      </c>
      <c r="E23" t="s">
        <v>410</v>
      </c>
    </row>
    <row r="24" spans="1:5" x14ac:dyDescent="0.25">
      <c r="A24">
        <v>212393</v>
      </c>
      <c r="B24" t="s">
        <v>137</v>
      </c>
      <c r="C24" s="5">
        <v>14800</v>
      </c>
      <c r="D24" s="5">
        <v>11000</v>
      </c>
      <c r="E24" t="s">
        <v>411</v>
      </c>
    </row>
    <row r="25" spans="1:5" x14ac:dyDescent="0.25">
      <c r="A25">
        <v>212399</v>
      </c>
      <c r="B25" t="s">
        <v>138</v>
      </c>
      <c r="C25" s="5">
        <v>1</v>
      </c>
      <c r="D25" s="5">
        <v>1</v>
      </c>
    </row>
    <row r="26" spans="1:5" x14ac:dyDescent="0.25">
      <c r="A26">
        <v>213111</v>
      </c>
      <c r="B26" t="s">
        <v>140</v>
      </c>
      <c r="C26" s="5">
        <v>23025</v>
      </c>
      <c r="D26" s="5">
        <v>22337</v>
      </c>
      <c r="E26" t="s">
        <v>399</v>
      </c>
    </row>
    <row r="27" spans="1:5" x14ac:dyDescent="0.25">
      <c r="A27">
        <v>213112</v>
      </c>
      <c r="B27" t="s">
        <v>142</v>
      </c>
      <c r="C27" s="5">
        <f>C2</f>
        <v>1</v>
      </c>
      <c r="D27" s="5">
        <f>D2</f>
        <v>1.163302481070668</v>
      </c>
    </row>
    <row r="28" spans="1:5" x14ac:dyDescent="0.25">
      <c r="A28">
        <v>213113</v>
      </c>
      <c r="B28" t="s">
        <v>143</v>
      </c>
      <c r="C28">
        <f>SUM(C4:C6)</f>
        <v>1069853482</v>
      </c>
      <c r="D28">
        <f>SUM(D4:D6)</f>
        <v>1059334853</v>
      </c>
      <c r="E28" t="s">
        <v>418</v>
      </c>
    </row>
    <row r="29" spans="1:5" x14ac:dyDescent="0.25">
      <c r="A29">
        <v>213114</v>
      </c>
      <c r="B29" t="s">
        <v>144</v>
      </c>
      <c r="C29">
        <f>C13</f>
        <v>54.003552299999996</v>
      </c>
      <c r="D29">
        <f>D13</f>
        <v>55.903965899999996</v>
      </c>
      <c r="E29" t="s">
        <v>397</v>
      </c>
    </row>
    <row r="30" spans="1:5" x14ac:dyDescent="0.25">
      <c r="A30">
        <v>213115</v>
      </c>
      <c r="B30" t="s">
        <v>145</v>
      </c>
      <c r="C30" s="5">
        <f>SUM(C20:C24)</f>
        <v>51883</v>
      </c>
      <c r="D30" s="5">
        <f>SUM(D20:D24)</f>
        <v>43677</v>
      </c>
      <c r="E30" t="s">
        <v>418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8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264</v>
      </c>
      <c r="B1" t="s">
        <v>265</v>
      </c>
    </row>
    <row r="2" spans="1:2" x14ac:dyDescent="0.25">
      <c r="A2" t="s">
        <v>156</v>
      </c>
      <c r="B2">
        <f>Energy_prices_calc!B2</f>
        <v>2.38</v>
      </c>
    </row>
    <row r="3" spans="1:2" x14ac:dyDescent="0.25">
      <c r="A3" t="s">
        <v>150</v>
      </c>
      <c r="B3">
        <f>Energy_prices_calc!B3</f>
        <v>28.863179771388985</v>
      </c>
    </row>
    <row r="4" spans="1:2" x14ac:dyDescent="0.25">
      <c r="A4" t="s">
        <v>152</v>
      </c>
      <c r="B4">
        <f>Energy_prices_calc!B4</f>
        <v>20.248449180849374</v>
      </c>
    </row>
    <row r="5" spans="1:2" x14ac:dyDescent="0.25">
      <c r="A5" t="s">
        <v>153</v>
      </c>
      <c r="B5">
        <f>Energy_prices_calc!B5</f>
        <v>4.6191406250000009</v>
      </c>
    </row>
    <row r="6" spans="1:2" x14ac:dyDescent="0.25">
      <c r="A6" t="s">
        <v>149</v>
      </c>
      <c r="B6">
        <f>Energy_prices_calc!B6</f>
        <v>30.013035749555598</v>
      </c>
    </row>
    <row r="7" spans="1:2" x14ac:dyDescent="0.25">
      <c r="A7" t="s">
        <v>154</v>
      </c>
      <c r="B7">
        <f>Energy_prices_calc!B7</f>
        <v>16.296551724137931</v>
      </c>
    </row>
    <row r="8" spans="1:2" x14ac:dyDescent="0.25">
      <c r="A8" t="s">
        <v>157</v>
      </c>
      <c r="B8">
        <f>Energy_prices_calc!B8</f>
        <v>10.98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8"/>
  <sheetViews>
    <sheetView workbookViewId="0">
      <selection activeCell="C18" sqref="C18"/>
    </sheetView>
  </sheetViews>
  <sheetFormatPr defaultRowHeight="15" x14ac:dyDescent="0.25"/>
  <cols>
    <col min="1" max="1" width="22.85546875" customWidth="1"/>
    <col min="2" max="2" width="12" bestFit="1" customWidth="1"/>
  </cols>
  <sheetData>
    <row r="1" spans="1:6" x14ac:dyDescent="0.25">
      <c r="A1" t="s">
        <v>264</v>
      </c>
      <c r="B1" t="s">
        <v>265</v>
      </c>
    </row>
    <row r="2" spans="1:6" x14ac:dyDescent="0.25">
      <c r="A2" t="s">
        <v>156</v>
      </c>
      <c r="B2">
        <v>2.38</v>
      </c>
    </row>
    <row r="3" spans="1:6" x14ac:dyDescent="0.25">
      <c r="A3" t="s">
        <v>150</v>
      </c>
      <c r="B3">
        <f>C3*42/E3</f>
        <v>28.863179771388985</v>
      </c>
      <c r="C3">
        <v>3.968</v>
      </c>
      <c r="D3" t="s">
        <v>267</v>
      </c>
      <c r="E3">
        <v>5.774</v>
      </c>
      <c r="F3" t="s">
        <v>268</v>
      </c>
    </row>
    <row r="4" spans="1:6" x14ac:dyDescent="0.25">
      <c r="A4" t="s">
        <v>152</v>
      </c>
      <c r="B4">
        <f>C4*42/E4</f>
        <v>20.248449180849374</v>
      </c>
      <c r="C4">
        <v>3.0310000000000001</v>
      </c>
      <c r="D4" t="s">
        <v>267</v>
      </c>
      <c r="E4">
        <v>6.2869999999999999</v>
      </c>
      <c r="F4" t="s">
        <v>268</v>
      </c>
    </row>
    <row r="5" spans="1:6" x14ac:dyDescent="0.25">
      <c r="A5" t="s">
        <v>153</v>
      </c>
      <c r="B5">
        <f>C5/1000/E5*10^6</f>
        <v>4.6191406250000009</v>
      </c>
      <c r="C5">
        <v>4.7300000000000004</v>
      </c>
      <c r="D5" t="s">
        <v>266</v>
      </c>
      <c r="E5" s="5">
        <v>1024</v>
      </c>
      <c r="F5" t="s">
        <v>269</v>
      </c>
    </row>
    <row r="6" spans="1:6" x14ac:dyDescent="0.25">
      <c r="A6" t="s">
        <v>149</v>
      </c>
      <c r="B6">
        <f>C6*42/E6</f>
        <v>30.013035749555598</v>
      </c>
      <c r="C6">
        <v>3.6179999999999999</v>
      </c>
      <c r="D6" t="s">
        <v>267</v>
      </c>
      <c r="E6">
        <v>5.0629999999999997</v>
      </c>
      <c r="F6" t="s">
        <v>268</v>
      </c>
    </row>
    <row r="7" spans="1:6" x14ac:dyDescent="0.25">
      <c r="A7" t="s">
        <v>154</v>
      </c>
      <c r="B7">
        <f>C7/E7</f>
        <v>16.296551724137931</v>
      </c>
      <c r="C7">
        <v>94.52</v>
      </c>
      <c r="D7" t="s">
        <v>151</v>
      </c>
      <c r="E7">
        <v>5.8</v>
      </c>
      <c r="F7" t="s">
        <v>268</v>
      </c>
    </row>
    <row r="8" spans="1:6" x14ac:dyDescent="0.25">
      <c r="A8" t="s">
        <v>157</v>
      </c>
      <c r="B8">
        <v>10.98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Mining_2012Census_IPF_input_cal</vt:lpstr>
      <vt:lpstr>National_3D</vt:lpstr>
      <vt:lpstr>ECN_2012_US_21SG1_with_ann</vt:lpstr>
      <vt:lpstr>Mining_input_thousdollars</vt:lpstr>
      <vt:lpstr>Mining_6D_US_MMBtu</vt:lpstr>
      <vt:lpstr>Mining_intensities_MMBtu</vt:lpstr>
      <vt:lpstr>Mining_growth</vt:lpstr>
      <vt:lpstr>Energy_prices</vt:lpstr>
      <vt:lpstr>Energy_prices_calc</vt:lpstr>
      <vt:lpstr>State_2D</vt:lpstr>
      <vt:lpstr>State_6D_counts</vt:lpstr>
      <vt:lpstr>IPF_seed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McMillan, Colin</dc:creator>
  <cp:lastModifiedBy>Colin McMillan</cp:lastModifiedBy>
  <dcterms:created xsi:type="dcterms:W3CDTF">2017-02-13T16:06:30Z</dcterms:created>
  <dcterms:modified xsi:type="dcterms:W3CDTF">2017-04-07T15:27:40Z</dcterms:modified>
</cp:coreProperties>
</file>