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6B7C29E3-4FF2-ED42-857E-3EAB9C7A3DE4}" xr6:coauthVersionLast="47" xr6:coauthVersionMax="47" xr10:uidLastSave="{00000000-0000-0000-0000-000000000000}"/>
  <bookViews>
    <workbookView xWindow="0" yWindow="760" windowWidth="30160" windowHeight="188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3" i="1" l="1"/>
  <c r="B56" i="1" s="1"/>
  <c r="B16" i="1"/>
  <c r="B27" i="1" s="1"/>
  <c r="B42" i="1"/>
  <c r="B41" i="1"/>
  <c r="B15" i="1"/>
  <c r="B14" i="1"/>
  <c r="B54" i="1" l="1"/>
  <c r="B55" i="1"/>
  <c r="B28" i="1"/>
  <c r="B53" i="1"/>
  <c r="B52" i="1"/>
  <c r="B51" i="1"/>
  <c r="B50" i="1"/>
  <c r="B49" i="1"/>
  <c r="B48" i="1"/>
  <c r="B47" i="1"/>
  <c r="B46" i="1"/>
  <c r="B45" i="1"/>
  <c r="B26" i="1" l="1"/>
  <c r="B25" i="1"/>
  <c r="B24" i="1"/>
  <c r="B23" i="1"/>
  <c r="B22" i="1"/>
  <c r="B21" i="1"/>
  <c r="B20" i="1"/>
  <c r="B19" i="1"/>
  <c r="B18" i="1"/>
</calcChain>
</file>

<file path=xl/sharedStrings.xml><?xml version="1.0" encoding="utf-8"?>
<sst xmlns="http://schemas.openxmlformats.org/spreadsheetml/2006/main" count="221" uniqueCount="62">
  <si>
    <t>Database</t>
  </si>
  <si>
    <t>Activity</t>
  </si>
  <si>
    <t>location</t>
  </si>
  <si>
    <t>RER</t>
  </si>
  <si>
    <t>production amount</t>
  </si>
  <si>
    <t>reference product</t>
  </si>
  <si>
    <t>electricity, high voltage</t>
  </si>
  <si>
    <t>type</t>
  </si>
  <si>
    <t>process</t>
  </si>
  <si>
    <t>unit</t>
  </si>
  <si>
    <t>kilowatt hour</t>
  </si>
  <si>
    <t>Exchanges</t>
  </si>
  <si>
    <t>name</t>
  </si>
  <si>
    <t>amount</t>
  </si>
  <si>
    <t>categories</t>
  </si>
  <si>
    <t>uncertainty type</t>
  </si>
  <si>
    <t>loc</t>
  </si>
  <si>
    <t>scale</t>
  </si>
  <si>
    <t>allocation</t>
  </si>
  <si>
    <t>comment</t>
  </si>
  <si>
    <t>negative</t>
  </si>
  <si>
    <t>CCS Europe 2025::Wood</t>
  </si>
  <si>
    <t>production</t>
  </si>
  <si>
    <t/>
  </si>
  <si>
    <t>Construction, BIGCC power plant 450MW</t>
  </si>
  <si>
    <t>Materials/fuels</t>
  </si>
  <si>
    <t>technosphere</t>
  </si>
  <si>
    <t>(,,,,,);</t>
  </si>
  <si>
    <t>Dismantling, BIGCC power plant 450MW</t>
  </si>
  <si>
    <t>kilogram</t>
  </si>
  <si>
    <t>integrated biomass gasification power</t>
  </si>
  <si>
    <t>source</t>
  </si>
  <si>
    <t>Andrei Briones-Hidrovo, José Copa, Luís A.C. Tarelho, Cátia Gonçalves, Tamíris Pacheco da Costa, Ana Cláudia Dias, Environmental and energy performance of residual forest biomass for electricity generation: Gasification vs. combustion,
Journal of Cleaner Production, Volume 289, 2021, 125680, ISSN 0959-6526, https://doi.org/10.1016/j.jclepro.2020.125680.</t>
  </si>
  <si>
    <t>market for natural gas, high pressure</t>
  </si>
  <si>
    <t>cubic meter</t>
  </si>
  <si>
    <t>natural gas, high pressure</t>
  </si>
  <si>
    <t>market for wood chips, wet, measured as dry mass</t>
  </si>
  <si>
    <t>wood chips, wet, measured as dry mass</t>
  </si>
  <si>
    <t>Europe without Switzerland</t>
  </si>
  <si>
    <t>CH</t>
  </si>
  <si>
    <t>market for sand</t>
  </si>
  <si>
    <t>sand</t>
  </si>
  <si>
    <t>Waste Cooking Oil</t>
  </si>
  <si>
    <t>biosphere</t>
  </si>
  <si>
    <t>Nitrogen oxides</t>
  </si>
  <si>
    <t>air</t>
  </si>
  <si>
    <t>Sulfur dioxide</t>
  </si>
  <si>
    <t>Methane, non-fossil</t>
  </si>
  <si>
    <t>Carbon dioxide, fossil</t>
  </si>
  <si>
    <t>Carbon monoxide, fossil</t>
  </si>
  <si>
    <t>Particulates, &gt; 10 um</t>
  </si>
  <si>
    <t>Particulates, &gt; 2.5 um, and &lt; 10um</t>
  </si>
  <si>
    <t>Carbon dioxide, non-fossil</t>
  </si>
  <si>
    <t>Supply and refining of waste cooking oil</t>
  </si>
  <si>
    <t>treatment of inert waste, sanitary landfill</t>
  </si>
  <si>
    <t>inert waste</t>
  </si>
  <si>
    <t>carbon dioxide, captured at wood burning power plant 20 MW post, pipeline 200km, storage 1000m</t>
  </si>
  <si>
    <t>electricity production, at biomass-fired IGCC power plant</t>
  </si>
  <si>
    <t>electricity production, at biomass-fired IGCC power plant, pre, pipeline 200km, storage 1000m</t>
  </si>
  <si>
    <t>The study is originally tailored to portuguese conditions, using Portugal-grown eucalyptus as biommas feedstock. The plant has a power output of 12.5 MW.
The construciton, maintenance and operation of the plant are not from this study, but from Volkart et la, 2013. The required amounts for those have been adjusted to 12.5 MW.
All the inventory data regarding the RFB direct gasification process were obtained from experiments carried out in a pilot-scale gasification installation running at the University of Aveiro, Portugal (Pio et al., 2017). However, data are scaled up in order to obtain the same power output of the EG-CRC power plant. At the pilot scale, the RFB is introduced in the gasification chamber by means of a screw feeder and is converted at an average temperature of 785 °C in a bubbling fluidized bed reactor of 80 kWth, operated at atmospheric pressure and under auto-thermal regime, thus, direct gasification using atmospheric air. Note that this study considers an electricial efficiency of 19%, which is very low compared to the rest of the literature. We scaled up this efficiency to 35%, a central estimate when considering other studies: Carpentieri et al. (2005), Puy et al. (2010), Siegl et al. (2011), Guest et al. (2011), Steubing et al. (2011), Nguyen et al. (2013), Jäppinen et al. (2014), Wang et al. (2014), Paengjuntuek et al. (2015), Cambero et al. (2015), Yang et al. (2018) and Zang et al. (2020).</t>
  </si>
  <si>
    <t>Andrei Briones-Hidrovo, José Copa, Luís A.C. Tarelho, Cátia Gonçalves, Tamíris Pacheco da Costa, Ana Cláudia Dias, Environmental and energy performance of residual forest biomass for electricity generation: Gasification vs. combustion, Journal of Cleaner Production, Volume 289, 2021, 125680, ISSN 0959-6526, https://doi.org/10.1016/j.jclepro.2020.125680.</t>
  </si>
  <si>
    <t>The study is originally tailored to portuguese conditions, using Portugal-grown eucalyptus as biommas feedstock. The plant has a power output of 12.5 MW.
Also, the original study does not include CCS. This is added from Volkart et al, 2013.
The construction, maintenance and operation of the plant are not from this study, but from Volkart et la, 2013. The required amounts for those have been adjusted to 12.5 MW.
All the inventory data regarding the RFB direct gasification process were obtained from experiments carried out in a pilot-scale gasification installation running at the University of Aveiro, Portugal (Pio et al., 2017). However, data are scaled up in order to obtain the same power output of the EG-CRC power plant. At the pilot scale, the RFB is introduced in the gasification chamber by means of a screw feeder and is converted at an average temperature of 785 °C in a bubbling fluidized bed reactor of 80 kWth, operated at atmospheric pressure and under auto-thermal regime, thus, direct gasification using atmospheric air. Note that this study considers an electricial efficiency of 19%, which is very low compared to the rest of the literature. We scaled up this efficiency to 35%, a central estimate when considering other studies: Carpentieri et al. (2005), Puy et al. (2010), Siegl et al. (2011), Guest et al. (2011), Steubing et al. (2011), Nguyen et al. (2013), Jäppinen et al. (2014), Wang et al. (2014), Paengjuntuek et al. (2015), Cambero et al. (2015), Yang et al. (2018) and Zang et al. (2020). And then, we reduce the efficiency by approximately 10% (ie.., 30% eff.) to reflect the addendum of a CCS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</si>
</sst>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9" formatCode="0.000"/>
  </numFmts>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11" fontId="0" fillId="0" borderId="0" xfId="0" applyNumberFormat="1"/>
    <xf numFmtId="164" fontId="0" fillId="0" borderId="0" xfId="0" applyNumberFormat="1"/>
    <xf numFmtId="0" fontId="0" fillId="0" borderId="0" xfId="0" applyAlignment="1"/>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6"/>
  <sheetViews>
    <sheetView tabSelected="1" topLeftCell="A28" workbookViewId="0">
      <selection activeCell="B56" sqref="B56"/>
    </sheetView>
  </sheetViews>
  <sheetFormatPr baseColWidth="10" defaultColWidth="8.83203125" defaultRowHeight="15" x14ac:dyDescent="0.2"/>
  <cols>
    <col min="1" max="1" width="71.5" customWidth="1"/>
    <col min="2" max="2" width="12" bestFit="1" customWidth="1"/>
  </cols>
  <sheetData>
    <row r="1" spans="1:13" x14ac:dyDescent="0.2">
      <c r="A1" s="1" t="s">
        <v>0</v>
      </c>
      <c r="B1" s="1" t="s">
        <v>30</v>
      </c>
    </row>
    <row r="3" spans="1:13" ht="16" x14ac:dyDescent="0.2">
      <c r="A3" s="2" t="s">
        <v>1</v>
      </c>
      <c r="B3" s="2" t="s">
        <v>57</v>
      </c>
    </row>
    <row r="4" spans="1:13" x14ac:dyDescent="0.2">
      <c r="A4" t="s">
        <v>2</v>
      </c>
      <c r="B4" t="s">
        <v>3</v>
      </c>
    </row>
    <row r="5" spans="1:13" x14ac:dyDescent="0.2">
      <c r="A5" t="s">
        <v>4</v>
      </c>
      <c r="B5">
        <v>1</v>
      </c>
    </row>
    <row r="6" spans="1:13" x14ac:dyDescent="0.2">
      <c r="A6" t="s">
        <v>5</v>
      </c>
      <c r="B6" t="s">
        <v>6</v>
      </c>
    </row>
    <row r="7" spans="1:13" x14ac:dyDescent="0.2">
      <c r="A7" t="s">
        <v>7</v>
      </c>
      <c r="B7" t="s">
        <v>8</v>
      </c>
    </row>
    <row r="8" spans="1:13" x14ac:dyDescent="0.2">
      <c r="A8" t="s">
        <v>9</v>
      </c>
      <c r="B8" t="s">
        <v>10</v>
      </c>
    </row>
    <row r="9" spans="1:13" x14ac:dyDescent="0.2">
      <c r="A9" t="s">
        <v>31</v>
      </c>
      <c r="B9" t="s">
        <v>32</v>
      </c>
    </row>
    <row r="10" spans="1:13" x14ac:dyDescent="0.2">
      <c r="A10" t="s">
        <v>19</v>
      </c>
      <c r="B10" s="5" t="s">
        <v>59</v>
      </c>
    </row>
    <row r="11" spans="1:13" ht="16" x14ac:dyDescent="0.2">
      <c r="A11" s="2" t="s">
        <v>11</v>
      </c>
    </row>
    <row r="12" spans="1:13" x14ac:dyDescent="0.2">
      <c r="A12" t="s">
        <v>12</v>
      </c>
      <c r="B12" t="s">
        <v>13</v>
      </c>
      <c r="C12" t="s">
        <v>2</v>
      </c>
      <c r="D12" t="s">
        <v>9</v>
      </c>
      <c r="E12" t="s">
        <v>14</v>
      </c>
      <c r="F12" t="s">
        <v>7</v>
      </c>
      <c r="G12" t="s">
        <v>15</v>
      </c>
      <c r="H12" t="s">
        <v>16</v>
      </c>
      <c r="I12" t="s">
        <v>17</v>
      </c>
      <c r="J12" t="s">
        <v>18</v>
      </c>
      <c r="K12" t="s">
        <v>19</v>
      </c>
      <c r="L12" t="s">
        <v>20</v>
      </c>
      <c r="M12" t="s">
        <v>5</v>
      </c>
    </row>
    <row r="13" spans="1:13" x14ac:dyDescent="0.2">
      <c r="A13" t="s">
        <v>57</v>
      </c>
      <c r="B13">
        <v>1</v>
      </c>
      <c r="C13" t="s">
        <v>3</v>
      </c>
      <c r="D13" t="s">
        <v>10</v>
      </c>
      <c r="E13" t="s">
        <v>21</v>
      </c>
      <c r="F13" t="s">
        <v>22</v>
      </c>
      <c r="J13">
        <v>100</v>
      </c>
      <c r="K13" t="s">
        <v>23</v>
      </c>
      <c r="M13" t="s">
        <v>6</v>
      </c>
    </row>
    <row r="14" spans="1:13" x14ac:dyDescent="0.2">
      <c r="A14" t="s">
        <v>24</v>
      </c>
      <c r="B14" s="3">
        <f>1/(450000*8760*25)</f>
        <v>1.0147133434804668E-11</v>
      </c>
      <c r="C14" t="s">
        <v>3</v>
      </c>
      <c r="D14" t="s">
        <v>9</v>
      </c>
      <c r="E14" t="s">
        <v>25</v>
      </c>
      <c r="F14" t="s">
        <v>26</v>
      </c>
      <c r="G14">
        <v>2</v>
      </c>
      <c r="H14">
        <v>-26.747253575759949</v>
      </c>
      <c r="I14">
        <v>0.54930614433405478</v>
      </c>
      <c r="K14" t="s">
        <v>27</v>
      </c>
      <c r="L14">
        <v>0</v>
      </c>
      <c r="M14" t="s">
        <v>24</v>
      </c>
    </row>
    <row r="15" spans="1:13" x14ac:dyDescent="0.2">
      <c r="A15" t="s">
        <v>28</v>
      </c>
      <c r="B15" s="3">
        <f>1/(450000*8760*25)</f>
        <v>1.0147133434804668E-11</v>
      </c>
      <c r="C15" t="s">
        <v>3</v>
      </c>
      <c r="D15" t="s">
        <v>9</v>
      </c>
      <c r="E15" t="s">
        <v>25</v>
      </c>
      <c r="F15" t="s">
        <v>26</v>
      </c>
      <c r="G15">
        <v>2</v>
      </c>
      <c r="H15">
        <v>-26.747253575759949</v>
      </c>
      <c r="I15">
        <v>0.54930614433405478</v>
      </c>
      <c r="K15" t="s">
        <v>27</v>
      </c>
      <c r="L15">
        <v>0</v>
      </c>
      <c r="M15" t="s">
        <v>28</v>
      </c>
    </row>
    <row r="16" spans="1:13" x14ac:dyDescent="0.2">
      <c r="A16" t="s">
        <v>36</v>
      </c>
      <c r="B16" s="6">
        <f>(3.6/35%)/20</f>
        <v>0.51428571428571435</v>
      </c>
      <c r="C16" t="s">
        <v>38</v>
      </c>
      <c r="D16" t="s">
        <v>29</v>
      </c>
      <c r="F16" t="s">
        <v>26</v>
      </c>
      <c r="M16" t="s">
        <v>37</v>
      </c>
    </row>
    <row r="17" spans="1:13" x14ac:dyDescent="0.2">
      <c r="A17" t="s">
        <v>33</v>
      </c>
      <c r="B17">
        <v>3.0000000000000001E-3</v>
      </c>
      <c r="C17" t="s">
        <v>39</v>
      </c>
      <c r="D17" t="s">
        <v>34</v>
      </c>
      <c r="F17" t="s">
        <v>26</v>
      </c>
      <c r="M17" t="s">
        <v>35</v>
      </c>
    </row>
    <row r="18" spans="1:13" x14ac:dyDescent="0.2">
      <c r="A18" t="s">
        <v>40</v>
      </c>
      <c r="B18">
        <f>20/1000</f>
        <v>0.02</v>
      </c>
      <c r="C18" t="s">
        <v>39</v>
      </c>
      <c r="D18" t="s">
        <v>29</v>
      </c>
      <c r="F18" t="s">
        <v>26</v>
      </c>
      <c r="M18" t="s">
        <v>41</v>
      </c>
    </row>
    <row r="19" spans="1:13" x14ac:dyDescent="0.2">
      <c r="A19" t="s">
        <v>53</v>
      </c>
      <c r="B19">
        <f>8.12/1000</f>
        <v>8.1199999999999987E-3</v>
      </c>
      <c r="C19" t="s">
        <v>3</v>
      </c>
      <c r="D19" t="s">
        <v>29</v>
      </c>
      <c r="F19" t="s">
        <v>26</v>
      </c>
      <c r="M19" t="s">
        <v>42</v>
      </c>
    </row>
    <row r="20" spans="1:13" x14ac:dyDescent="0.2">
      <c r="A20" t="s">
        <v>44</v>
      </c>
      <c r="B20">
        <f>0.343/1000</f>
        <v>3.4300000000000004E-4</v>
      </c>
      <c r="D20" t="s">
        <v>29</v>
      </c>
      <c r="E20" t="s">
        <v>45</v>
      </c>
      <c r="F20" t="s">
        <v>43</v>
      </c>
    </row>
    <row r="21" spans="1:13" x14ac:dyDescent="0.2">
      <c r="A21" t="s">
        <v>46</v>
      </c>
      <c r="B21">
        <f>0.0006/1000</f>
        <v>5.9999999999999997E-7</v>
      </c>
      <c r="D21" t="s">
        <v>29</v>
      </c>
      <c r="E21" t="s">
        <v>45</v>
      </c>
      <c r="F21" t="s">
        <v>43</v>
      </c>
    </row>
    <row r="22" spans="1:13" x14ac:dyDescent="0.2">
      <c r="A22" t="s">
        <v>47</v>
      </c>
      <c r="B22">
        <f>0.004/1000</f>
        <v>3.9999999999999998E-6</v>
      </c>
      <c r="D22" t="s">
        <v>29</v>
      </c>
      <c r="E22" t="s">
        <v>45</v>
      </c>
      <c r="F22" t="s">
        <v>43</v>
      </c>
    </row>
    <row r="23" spans="1:13" x14ac:dyDescent="0.2">
      <c r="A23" t="s">
        <v>48</v>
      </c>
      <c r="B23">
        <f>7.182/1000</f>
        <v>7.182E-3</v>
      </c>
      <c r="D23" t="s">
        <v>29</v>
      </c>
      <c r="E23" t="s">
        <v>45</v>
      </c>
      <c r="F23" t="s">
        <v>43</v>
      </c>
    </row>
    <row r="24" spans="1:13" x14ac:dyDescent="0.2">
      <c r="A24" t="s">
        <v>49</v>
      </c>
      <c r="B24">
        <f>0.005/1000</f>
        <v>5.0000000000000004E-6</v>
      </c>
      <c r="D24" t="s">
        <v>29</v>
      </c>
      <c r="E24" t="s">
        <v>45</v>
      </c>
      <c r="F24" t="s">
        <v>43</v>
      </c>
    </row>
    <row r="25" spans="1:13" x14ac:dyDescent="0.2">
      <c r="A25" t="s">
        <v>50</v>
      </c>
      <c r="B25">
        <f>0.16/1000</f>
        <v>1.6000000000000001E-4</v>
      </c>
      <c r="D25" t="s">
        <v>29</v>
      </c>
      <c r="E25" t="s">
        <v>45</v>
      </c>
      <c r="F25" t="s">
        <v>43</v>
      </c>
    </row>
    <row r="26" spans="1:13" x14ac:dyDescent="0.2">
      <c r="A26" t="s">
        <v>51</v>
      </c>
      <c r="B26">
        <f>0.03/1000</f>
        <v>2.9999999999999997E-5</v>
      </c>
      <c r="D26" t="s">
        <v>29</v>
      </c>
      <c r="E26" t="s">
        <v>45</v>
      </c>
      <c r="F26" t="s">
        <v>43</v>
      </c>
    </row>
    <row r="27" spans="1:13" x14ac:dyDescent="0.2">
      <c r="A27" t="s">
        <v>52</v>
      </c>
      <c r="B27" s="4">
        <f>1.81*B16</f>
        <v>0.93085714285714294</v>
      </c>
      <c r="D27" t="s">
        <v>29</v>
      </c>
      <c r="E27" t="s">
        <v>45</v>
      </c>
      <c r="F27" t="s">
        <v>43</v>
      </c>
    </row>
    <row r="28" spans="1:13" x14ac:dyDescent="0.2">
      <c r="A28" t="s">
        <v>54</v>
      </c>
      <c r="B28">
        <f>(20+28.75+91.6)/1000*-1</f>
        <v>-0.14035</v>
      </c>
      <c r="C28" t="s">
        <v>38</v>
      </c>
      <c r="D28" t="s">
        <v>29</v>
      </c>
      <c r="F28" t="s">
        <v>26</v>
      </c>
      <c r="M28" t="s">
        <v>55</v>
      </c>
    </row>
    <row r="30" spans="1:13" ht="16" x14ac:dyDescent="0.2">
      <c r="A30" s="2" t="s">
        <v>1</v>
      </c>
      <c r="B30" s="2" t="s">
        <v>58</v>
      </c>
    </row>
    <row r="31" spans="1:13" x14ac:dyDescent="0.2">
      <c r="A31" t="s">
        <v>2</v>
      </c>
      <c r="B31" t="s">
        <v>3</v>
      </c>
    </row>
    <row r="32" spans="1:13" x14ac:dyDescent="0.2">
      <c r="A32" t="s">
        <v>4</v>
      </c>
      <c r="B32">
        <v>1</v>
      </c>
    </row>
    <row r="33" spans="1:13" x14ac:dyDescent="0.2">
      <c r="A33" t="s">
        <v>5</v>
      </c>
      <c r="B33" t="s">
        <v>6</v>
      </c>
    </row>
    <row r="34" spans="1:13" x14ac:dyDescent="0.2">
      <c r="A34" t="s">
        <v>7</v>
      </c>
      <c r="B34" t="s">
        <v>8</v>
      </c>
    </row>
    <row r="35" spans="1:13" x14ac:dyDescent="0.2">
      <c r="A35" t="s">
        <v>9</v>
      </c>
      <c r="B35" t="s">
        <v>10</v>
      </c>
    </row>
    <row r="36" spans="1:13" x14ac:dyDescent="0.2">
      <c r="A36" t="s">
        <v>31</v>
      </c>
      <c r="B36" t="s">
        <v>60</v>
      </c>
    </row>
    <row r="37" spans="1:13" x14ac:dyDescent="0.2">
      <c r="A37" t="s">
        <v>19</v>
      </c>
      <c r="B37" s="5" t="s">
        <v>61</v>
      </c>
    </row>
    <row r="38" spans="1:13" ht="16" x14ac:dyDescent="0.2">
      <c r="A38" s="2" t="s">
        <v>11</v>
      </c>
    </row>
    <row r="39" spans="1:13" x14ac:dyDescent="0.2">
      <c r="A39" t="s">
        <v>12</v>
      </c>
      <c r="B39" t="s">
        <v>13</v>
      </c>
      <c r="C39" t="s">
        <v>2</v>
      </c>
      <c r="D39" t="s">
        <v>9</v>
      </c>
      <c r="E39" t="s">
        <v>14</v>
      </c>
      <c r="F39" t="s">
        <v>7</v>
      </c>
      <c r="G39" t="s">
        <v>15</v>
      </c>
      <c r="H39" t="s">
        <v>16</v>
      </c>
      <c r="I39" t="s">
        <v>17</v>
      </c>
      <c r="J39" t="s">
        <v>18</v>
      </c>
      <c r="K39" t="s">
        <v>19</v>
      </c>
      <c r="L39" t="s">
        <v>20</v>
      </c>
      <c r="M39" t="s">
        <v>5</v>
      </c>
    </row>
    <row r="40" spans="1:13" x14ac:dyDescent="0.2">
      <c r="A40" t="s">
        <v>58</v>
      </c>
      <c r="B40">
        <v>1</v>
      </c>
      <c r="C40" t="s">
        <v>3</v>
      </c>
      <c r="D40" t="s">
        <v>10</v>
      </c>
      <c r="E40" t="s">
        <v>21</v>
      </c>
      <c r="F40" t="s">
        <v>22</v>
      </c>
      <c r="J40">
        <v>100</v>
      </c>
      <c r="K40" t="s">
        <v>23</v>
      </c>
      <c r="M40" t="s">
        <v>6</v>
      </c>
    </row>
    <row r="41" spans="1:13" x14ac:dyDescent="0.2">
      <c r="A41" t="s">
        <v>24</v>
      </c>
      <c r="B41" s="3">
        <f>1/(450000*8760*25)</f>
        <v>1.0147133434804668E-11</v>
      </c>
      <c r="C41" t="s">
        <v>3</v>
      </c>
      <c r="D41" t="s">
        <v>9</v>
      </c>
      <c r="E41" t="s">
        <v>25</v>
      </c>
      <c r="F41" t="s">
        <v>26</v>
      </c>
      <c r="G41">
        <v>2</v>
      </c>
      <c r="H41">
        <v>-26.747253575759949</v>
      </c>
      <c r="I41">
        <v>0.54930614433405478</v>
      </c>
      <c r="K41" t="s">
        <v>27</v>
      </c>
      <c r="L41">
        <v>0</v>
      </c>
      <c r="M41" t="s">
        <v>24</v>
      </c>
    </row>
    <row r="42" spans="1:13" x14ac:dyDescent="0.2">
      <c r="A42" t="s">
        <v>28</v>
      </c>
      <c r="B42" s="3">
        <f>1/(450000*8760*25)</f>
        <v>1.0147133434804668E-11</v>
      </c>
      <c r="C42" t="s">
        <v>3</v>
      </c>
      <c r="D42" t="s">
        <v>9</v>
      </c>
      <c r="E42" t="s">
        <v>25</v>
      </c>
      <c r="F42" t="s">
        <v>26</v>
      </c>
      <c r="G42">
        <v>2</v>
      </c>
      <c r="H42">
        <v>-26.747253575759949</v>
      </c>
      <c r="I42">
        <v>0.54930614433405478</v>
      </c>
      <c r="K42" t="s">
        <v>27</v>
      </c>
      <c r="L42">
        <v>0</v>
      </c>
      <c r="M42" t="s">
        <v>28</v>
      </c>
    </row>
    <row r="43" spans="1:13" x14ac:dyDescent="0.2">
      <c r="A43" t="s">
        <v>36</v>
      </c>
      <c r="B43" s="6">
        <f>(3.6/30%)/20</f>
        <v>0.6</v>
      </c>
      <c r="C43" t="s">
        <v>38</v>
      </c>
      <c r="D43" t="s">
        <v>29</v>
      </c>
      <c r="F43" t="s">
        <v>26</v>
      </c>
      <c r="M43" t="s">
        <v>37</v>
      </c>
    </row>
    <row r="44" spans="1:13" x14ac:dyDescent="0.2">
      <c r="A44" t="s">
        <v>33</v>
      </c>
      <c r="B44">
        <v>3.0000000000000001E-3</v>
      </c>
      <c r="C44" t="s">
        <v>39</v>
      </c>
      <c r="D44" t="s">
        <v>34</v>
      </c>
      <c r="F44" t="s">
        <v>26</v>
      </c>
      <c r="M44" t="s">
        <v>35</v>
      </c>
    </row>
    <row r="45" spans="1:13" x14ac:dyDescent="0.2">
      <c r="A45" t="s">
        <v>40</v>
      </c>
      <c r="B45">
        <f>20/1000</f>
        <v>0.02</v>
      </c>
      <c r="C45" t="s">
        <v>39</v>
      </c>
      <c r="D45" t="s">
        <v>29</v>
      </c>
      <c r="F45" t="s">
        <v>26</v>
      </c>
      <c r="M45" t="s">
        <v>41</v>
      </c>
    </row>
    <row r="46" spans="1:13" x14ac:dyDescent="0.2">
      <c r="A46" t="s">
        <v>53</v>
      </c>
      <c r="B46">
        <f>8.12/1000</f>
        <v>8.1199999999999987E-3</v>
      </c>
      <c r="C46" t="s">
        <v>3</v>
      </c>
      <c r="D46" t="s">
        <v>29</v>
      </c>
      <c r="F46" t="s">
        <v>26</v>
      </c>
      <c r="M46" t="s">
        <v>42</v>
      </c>
    </row>
    <row r="47" spans="1:13" x14ac:dyDescent="0.2">
      <c r="A47" t="s">
        <v>44</v>
      </c>
      <c r="B47">
        <f>0.343/1000</f>
        <v>3.4300000000000004E-4</v>
      </c>
      <c r="D47" t="s">
        <v>29</v>
      </c>
      <c r="E47" t="s">
        <v>45</v>
      </c>
      <c r="F47" t="s">
        <v>43</v>
      </c>
    </row>
    <row r="48" spans="1:13" x14ac:dyDescent="0.2">
      <c r="A48" t="s">
        <v>46</v>
      </c>
      <c r="B48">
        <f>0.0006/1000</f>
        <v>5.9999999999999997E-7</v>
      </c>
      <c r="D48" t="s">
        <v>29</v>
      </c>
      <c r="E48" t="s">
        <v>45</v>
      </c>
      <c r="F48" t="s">
        <v>43</v>
      </c>
    </row>
    <row r="49" spans="1:13" x14ac:dyDescent="0.2">
      <c r="A49" t="s">
        <v>47</v>
      </c>
      <c r="B49">
        <f>0.004/1000</f>
        <v>3.9999999999999998E-6</v>
      </c>
      <c r="D49" t="s">
        <v>29</v>
      </c>
      <c r="E49" t="s">
        <v>45</v>
      </c>
      <c r="F49" t="s">
        <v>43</v>
      </c>
    </row>
    <row r="50" spans="1:13" x14ac:dyDescent="0.2">
      <c r="A50" t="s">
        <v>48</v>
      </c>
      <c r="B50">
        <f>7.182/1000</f>
        <v>7.182E-3</v>
      </c>
      <c r="D50" t="s">
        <v>29</v>
      </c>
      <c r="E50" t="s">
        <v>45</v>
      </c>
      <c r="F50" t="s">
        <v>43</v>
      </c>
    </row>
    <row r="51" spans="1:13" x14ac:dyDescent="0.2">
      <c r="A51" t="s">
        <v>49</v>
      </c>
      <c r="B51">
        <f>0.005/1000</f>
        <v>5.0000000000000004E-6</v>
      </c>
      <c r="D51" t="s">
        <v>29</v>
      </c>
      <c r="E51" t="s">
        <v>45</v>
      </c>
      <c r="F51" t="s">
        <v>43</v>
      </c>
    </row>
    <row r="52" spans="1:13" x14ac:dyDescent="0.2">
      <c r="A52" t="s">
        <v>50</v>
      </c>
      <c r="B52">
        <f>0.16/1000</f>
        <v>1.6000000000000001E-4</v>
      </c>
      <c r="D52" t="s">
        <v>29</v>
      </c>
      <c r="E52" t="s">
        <v>45</v>
      </c>
      <c r="F52" t="s">
        <v>43</v>
      </c>
    </row>
    <row r="53" spans="1:13" x14ac:dyDescent="0.2">
      <c r="A53" t="s">
        <v>51</v>
      </c>
      <c r="B53">
        <f>0.03/1000</f>
        <v>2.9999999999999997E-5</v>
      </c>
      <c r="D53" t="s">
        <v>29</v>
      </c>
      <c r="E53" t="s">
        <v>45</v>
      </c>
      <c r="F53" t="s">
        <v>43</v>
      </c>
    </row>
    <row r="54" spans="1:13" x14ac:dyDescent="0.2">
      <c r="A54" t="s">
        <v>52</v>
      </c>
      <c r="B54" s="4">
        <f>1.81*B43*0.1</f>
        <v>0.10860000000000002</v>
      </c>
      <c r="D54" t="s">
        <v>29</v>
      </c>
      <c r="E54" t="s">
        <v>45</v>
      </c>
      <c r="F54" t="s">
        <v>43</v>
      </c>
    </row>
    <row r="55" spans="1:13" x14ac:dyDescent="0.2">
      <c r="A55" t="s">
        <v>54</v>
      </c>
      <c r="B55">
        <f>(20+28.75+91.6)/1000*-1</f>
        <v>-0.14035</v>
      </c>
      <c r="C55" t="s">
        <v>38</v>
      </c>
      <c r="D55" t="s">
        <v>29</v>
      </c>
      <c r="F55" t="s">
        <v>26</v>
      </c>
      <c r="M55" t="s">
        <v>55</v>
      </c>
    </row>
    <row r="56" spans="1:13" x14ac:dyDescent="0.2">
      <c r="A56" t="s">
        <v>56</v>
      </c>
      <c r="B56" s="4">
        <f>1.81*B43*0.9</f>
        <v>0.97740000000000005</v>
      </c>
      <c r="C56" t="s">
        <v>3</v>
      </c>
      <c r="D56" t="s">
        <v>29</v>
      </c>
      <c r="F56" t="s">
        <v>26</v>
      </c>
      <c r="M56"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2022-01-29T11:51:47Z</dcterms:created>
  <dcterms:modified xsi:type="dcterms:W3CDTF">2023-11-25T10:47:12Z</dcterms:modified>
</cp:coreProperties>
</file>