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A4B339E1-CB5A-4455-BF75-726C9DBFD9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GM" sheetId="1" r:id="rId1"/>
    <sheet name="Allocation" sheetId="2" r:id="rId2"/>
    <sheet name="Shares" sheetId="3" r:id="rId3"/>
  </sheets>
  <definedNames>
    <definedName name="_xlnm._FilterDatabase" localSheetId="0" hidden="1">PGM!$A$1:$H$17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9" i="1" l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3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160" i="1"/>
  <c r="B159" i="1"/>
  <c r="B21" i="2"/>
  <c r="B20" i="2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86" i="1"/>
  <c r="B87" i="1"/>
  <c r="B8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13" i="1"/>
  <c r="B14" i="1"/>
  <c r="B15" i="1"/>
  <c r="B16" i="1"/>
  <c r="B17" i="1"/>
  <c r="B18" i="1"/>
  <c r="B19" i="1"/>
  <c r="B12" i="1"/>
  <c r="B5" i="2"/>
  <c r="B4" i="2"/>
  <c r="B237" i="1"/>
  <c r="B158" i="1"/>
  <c r="B84" i="1"/>
  <c r="B11" i="1"/>
  <c r="F13" i="3" l="1"/>
  <c r="I7" i="3"/>
  <c r="H7" i="3"/>
  <c r="G7" i="3"/>
  <c r="F7" i="3"/>
  <c r="E7" i="3"/>
  <c r="I6" i="3"/>
  <c r="I17" i="3" s="1"/>
  <c r="H6" i="3"/>
  <c r="H17" i="3" s="1"/>
  <c r="G6" i="3"/>
  <c r="F6" i="3"/>
  <c r="E6" i="3"/>
  <c r="I5" i="3"/>
  <c r="H5" i="3"/>
  <c r="G5" i="3"/>
  <c r="F5" i="3"/>
  <c r="F14" i="3" s="1"/>
  <c r="E5" i="3"/>
  <c r="E14" i="3" s="1"/>
  <c r="I4" i="3"/>
  <c r="H4" i="3"/>
  <c r="G4" i="3"/>
  <c r="F4" i="3"/>
  <c r="F12" i="3" s="1"/>
  <c r="E4" i="3"/>
  <c r="I3" i="3"/>
  <c r="H3" i="3"/>
  <c r="G3" i="3"/>
  <c r="F3" i="3"/>
  <c r="E3" i="3"/>
  <c r="C21" i="2"/>
  <c r="D21" i="2"/>
  <c r="C20" i="2"/>
  <c r="D20" i="2"/>
  <c r="D19" i="2"/>
  <c r="D18" i="2"/>
  <c r="D17" i="2"/>
  <c r="D16" i="2"/>
  <c r="E16" i="2" s="1"/>
  <c r="D15" i="2"/>
  <c r="D11" i="2"/>
  <c r="D10" i="2"/>
  <c r="D9" i="2"/>
  <c r="D8" i="2"/>
  <c r="D7" i="2"/>
  <c r="D6" i="2"/>
  <c r="D5" i="2"/>
  <c r="D4" i="2"/>
  <c r="E4" i="2" s="1"/>
  <c r="G8" i="3" l="1"/>
  <c r="H12" i="3"/>
  <c r="I8" i="3"/>
  <c r="G14" i="3"/>
  <c r="E13" i="3"/>
  <c r="H14" i="3"/>
  <c r="E8" i="3"/>
  <c r="F17" i="3"/>
  <c r="E17" i="3"/>
  <c r="F8" i="3"/>
  <c r="G17" i="3"/>
  <c r="H8" i="3"/>
  <c r="E19" i="2"/>
  <c r="E18" i="2"/>
  <c r="E9" i="2"/>
  <c r="E7" i="2"/>
  <c r="E10" i="2"/>
  <c r="E11" i="2"/>
  <c r="E5" i="2"/>
  <c r="E6" i="2"/>
  <c r="E8" i="2"/>
  <c r="G15" i="3"/>
  <c r="G16" i="3"/>
  <c r="H16" i="3"/>
  <c r="H15" i="3"/>
  <c r="F16" i="3"/>
  <c r="F15" i="3"/>
  <c r="E16" i="3"/>
  <c r="E15" i="3"/>
  <c r="I14" i="3"/>
  <c r="E12" i="3"/>
  <c r="G12" i="3"/>
  <c r="H13" i="3"/>
  <c r="G13" i="3"/>
  <c r="I13" i="3"/>
  <c r="I12" i="3"/>
  <c r="E17" i="2"/>
  <c r="E20" i="2"/>
  <c r="E21" i="2"/>
  <c r="E15" i="2"/>
  <c r="I15" i="3" l="1"/>
  <c r="I16" i="3"/>
</calcChain>
</file>

<file path=xl/sharedStrings.xml><?xml version="1.0" encoding="utf-8"?>
<sst xmlns="http://schemas.openxmlformats.org/spreadsheetml/2006/main" count="1286" uniqueCount="188">
  <si>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</si>
  <si>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</si>
  <si>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</si>
  <si>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</si>
  <si>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</si>
  <si>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</si>
  <si>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</si>
  <si>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</si>
  <si>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</si>
  <si>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</si>
  <si>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</si>
  <si>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type</t>
  </si>
  <si>
    <t>production</t>
  </si>
  <si>
    <t>technosphere</t>
  </si>
  <si>
    <t>market for tap water</t>
  </si>
  <si>
    <t>RoW</t>
  </si>
  <si>
    <t>tap water</t>
  </si>
  <si>
    <t>kilowatt hour</t>
  </si>
  <si>
    <t>electricity, medium voltage</t>
  </si>
  <si>
    <t>megajoule</t>
  </si>
  <si>
    <t>heat, district or industrial, natural gas</t>
  </si>
  <si>
    <t>categories</t>
  </si>
  <si>
    <t>Carbon dioxide, fossil</t>
  </si>
  <si>
    <t>air</t>
  </si>
  <si>
    <t>biosphere</t>
  </si>
  <si>
    <t>Water</t>
  </si>
  <si>
    <t>cubic meter</t>
  </si>
  <si>
    <t>database</t>
  </si>
  <si>
    <t>market for diesel, burned in building machine</t>
  </si>
  <si>
    <t>diesel, burned in building machine</t>
  </si>
  <si>
    <t>market for hard coal</t>
  </si>
  <si>
    <t>hard coal</t>
  </si>
  <si>
    <t>Nitrogen oxides</t>
  </si>
  <si>
    <t>Particulates, &gt; 10 um</t>
  </si>
  <si>
    <t>natural resource::in ground</t>
  </si>
  <si>
    <t>market for electricity, medium voltage</t>
  </si>
  <si>
    <t>ZA</t>
  </si>
  <si>
    <t>lubricating oil</t>
  </si>
  <si>
    <t>market for lubricating oil</t>
  </si>
  <si>
    <t>platinum group metal concentrate</t>
  </si>
  <si>
    <t>market for platinum group metal concentrate</t>
  </si>
  <si>
    <t>non-ferrous metal smelter</t>
  </si>
  <si>
    <t>inert waste</t>
  </si>
  <si>
    <t>market for non-ferrous metal smelter</t>
  </si>
  <si>
    <t>market for inert waste</t>
  </si>
  <si>
    <t>platinum group metal, extraction and refinery operations</t>
  </si>
  <si>
    <t>ruthenium</t>
  </si>
  <si>
    <t>Dissolved solids</t>
  </si>
  <si>
    <t>Dioxins, measured as 2,3,7,8-tetrachlorodibenzo-p-dioxin</t>
  </si>
  <si>
    <t>Copper, ion</t>
  </si>
  <si>
    <t>Sulfate</t>
  </si>
  <si>
    <t>Cobalt</t>
  </si>
  <si>
    <t>DOC, Dissolved Organic Carbon</t>
  </si>
  <si>
    <t>Chromium</t>
  </si>
  <si>
    <t>Chromium, ion</t>
  </si>
  <si>
    <t>Water, well, in ground</t>
  </si>
  <si>
    <t>Beryllium</t>
  </si>
  <si>
    <t>Cadmium, ion</t>
  </si>
  <si>
    <t>Water, river</t>
  </si>
  <si>
    <t>Zinc</t>
  </si>
  <si>
    <t>Boron</t>
  </si>
  <si>
    <t>COD, Chemical Oxygen Demand</t>
  </si>
  <si>
    <t>Sulfur dioxide</t>
  </si>
  <si>
    <t>Cadmium</t>
  </si>
  <si>
    <t>Aluminium</t>
  </si>
  <si>
    <t>Selenium</t>
  </si>
  <si>
    <t>Antimony</t>
  </si>
  <si>
    <t>BOD5, Biological Oxygen Demand</t>
  </si>
  <si>
    <t>Tin</t>
  </si>
  <si>
    <t>Arsenic</t>
  </si>
  <si>
    <t>Arsenic, ion</t>
  </si>
  <si>
    <t>Particulates, &lt; 2.5 um</t>
  </si>
  <si>
    <t>Mercury</t>
  </si>
  <si>
    <t>Oils, unspecified</t>
  </si>
  <si>
    <t>Tin, ion</t>
  </si>
  <si>
    <t>Chlorine</t>
  </si>
  <si>
    <t>Nickel</t>
  </si>
  <si>
    <t>Zinc, ion</t>
  </si>
  <si>
    <t>NMVOC, non-methane volatile organic compounds, unspecified origin</t>
  </si>
  <si>
    <t>Nickel, ion</t>
  </si>
  <si>
    <t>Particulates, &gt; 2.5 um, and &lt; 10um</t>
  </si>
  <si>
    <t>TOC, Total Organic Carbon</t>
  </si>
  <si>
    <t>Nitrogen, organic bound</t>
  </si>
  <si>
    <t>Lead</t>
  </si>
  <si>
    <t>Manganese</t>
  </si>
  <si>
    <t>Sodium</t>
  </si>
  <si>
    <t>Sulfur oxides</t>
  </si>
  <si>
    <t>Fluorine</t>
  </si>
  <si>
    <t>Iron, ion</t>
  </si>
  <si>
    <t>Calcium, ion</t>
  </si>
  <si>
    <t>Copper</t>
  </si>
  <si>
    <t>Cyanide</t>
  </si>
  <si>
    <t>water</t>
  </si>
  <si>
    <t>water::surface water</t>
  </si>
  <si>
    <t>air::non-urban air or from high stacks</t>
  </si>
  <si>
    <t>natural resource::in water</t>
  </si>
  <si>
    <t>soil::industrial</t>
  </si>
  <si>
    <t>Ruthenium, in ground</t>
  </si>
  <si>
    <t>PGM</t>
  </si>
  <si>
    <t>iridium</t>
  </si>
  <si>
    <t>Iridium, in ground</t>
  </si>
  <si>
    <t>RU</t>
  </si>
  <si>
    <t>market for heat, district or industrial, natural gas</t>
  </si>
  <si>
    <t>market for chemical, organic</t>
  </si>
  <si>
    <t>market for nickel smelter slag</t>
  </si>
  <si>
    <t>market for conveyor belt</t>
  </si>
  <si>
    <t>market for lime, packed</t>
  </si>
  <si>
    <t>market for chemical factory, organics</t>
  </si>
  <si>
    <t>market for mine infrastructure, underground, non-ferrous metal</t>
  </si>
  <si>
    <t>market for chemical, inorganic</t>
  </si>
  <si>
    <t>market for sulfidic tailings, generic</t>
  </si>
  <si>
    <t>market for blasting</t>
  </si>
  <si>
    <t>market for hydrogen cyanide</t>
  </si>
  <si>
    <t>chemical, organic</t>
  </si>
  <si>
    <t>nickel smelter slag</t>
  </si>
  <si>
    <t>conveyor belt</t>
  </si>
  <si>
    <t>lime, packed</t>
  </si>
  <si>
    <t>chemical factory, organics</t>
  </si>
  <si>
    <t>mine infrastructure, underground, non-ferrous metal</t>
  </si>
  <si>
    <t>chemical, inorganic</t>
  </si>
  <si>
    <t>sulfidic tailings, generic</t>
  </si>
  <si>
    <t>blasting</t>
  </si>
  <si>
    <t>hydrogen cyanide</t>
  </si>
  <si>
    <t>meter</t>
  </si>
  <si>
    <t>Occupation, mineral extraction site</t>
  </si>
  <si>
    <t>Carbon disulfide</t>
  </si>
  <si>
    <t>Transformation, from unspecified</t>
  </si>
  <si>
    <t>Transformation, to mineral extraction site</t>
  </si>
  <si>
    <t>square meter-year</t>
  </si>
  <si>
    <t>square meter</t>
  </si>
  <si>
    <t>natural resource::land</t>
  </si>
  <si>
    <t>Price [$ per kg]</t>
  </si>
  <si>
    <t>Mine [kg/kg platinum]</t>
  </si>
  <si>
    <t>Iridium</t>
  </si>
  <si>
    <t>The life cycle impact for platinum group metals and lithium to 2070 via surplus cost potential. Jasinski</t>
  </si>
  <si>
    <t>Ruthenium</t>
  </si>
  <si>
    <t>Platinum</t>
  </si>
  <si>
    <t>Palladium</t>
  </si>
  <si>
    <t>Rhodium</t>
  </si>
  <si>
    <t>Gold</t>
  </si>
  <si>
    <t>We take the same values for iridium and ruthenium, but scale them to palladium</t>
  </si>
  <si>
    <t>Bar0</t>
  </si>
  <si>
    <t>Bar1</t>
  </si>
  <si>
    <t>South Africa</t>
  </si>
  <si>
    <t>Bar2</t>
  </si>
  <si>
    <t>Russia</t>
  </si>
  <si>
    <t>Bar3</t>
  </si>
  <si>
    <t>North America</t>
  </si>
  <si>
    <t>Bar4</t>
  </si>
  <si>
    <t>Zimbabwe</t>
  </si>
  <si>
    <t>Bar5</t>
  </si>
  <si>
    <t>Others</t>
  </si>
  <si>
    <t>Bar6</t>
  </si>
  <si>
    <t>Bar7</t>
  </si>
  <si>
    <t>Bar8</t>
  </si>
  <si>
    <t>Bar9</t>
  </si>
  <si>
    <t>Bar10</t>
  </si>
  <si>
    <t>Bar11</t>
  </si>
  <si>
    <t>Bar12</t>
  </si>
  <si>
    <t>Bar13</t>
  </si>
  <si>
    <t>Canada</t>
  </si>
  <si>
    <t>Bar14</t>
  </si>
  <si>
    <t>USA</t>
  </si>
  <si>
    <t>Bar15</t>
  </si>
  <si>
    <t>Bar16</t>
  </si>
  <si>
    <t>Bar17</t>
  </si>
  <si>
    <t>Bar18</t>
  </si>
  <si>
    <t>Bar19</t>
  </si>
  <si>
    <t>Bar20</t>
  </si>
  <si>
    <t>Bar21</t>
  </si>
  <si>
    <t>Bar22</t>
  </si>
  <si>
    <t>Bar23</t>
  </si>
  <si>
    <t>Bar24</t>
  </si>
  <si>
    <t>Bar25</t>
  </si>
  <si>
    <t>Bar26</t>
  </si>
  <si>
    <t>Bar27</t>
  </si>
  <si>
    <t>Bar28</t>
  </si>
  <si>
    <t>Bar29</t>
  </si>
  <si>
    <t>https://matthey.com/documents/161599/509428/PGM-market-report-May-2022.pdf/542bcada-f4ac-a673-5f95-ad1bbfca5106?t=1655877358676</t>
  </si>
  <si>
    <t>JM - PGM market report May 2022</t>
  </si>
  <si>
    <t>Prices from Umicore 2023, converted to EUR2005</t>
  </si>
  <si>
    <t>€160,000 in 2023 is worth €106,995.29 in 2005</t>
  </si>
  <si>
    <t>€15,400 in 2023 is worth €10,298.30 in 2005</t>
  </si>
  <si>
    <t>Multiplied original values in Ecoinvent by allocation percentage of ruthenium (3%) and divided by former allocation value of platinunm (61%). Allocation method can be found in the supplementary excel file.</t>
  </si>
  <si>
    <t>Multiplied original values in Ecoinvent by allocation percentage of iridium (8%) and divided by former allocation value of platinum (61%). Allocation method can be found in the supplementary excel file.</t>
  </si>
  <si>
    <t>Multiplied original values in Ecoinvent by allocation percentage of ruthenium (5%) and divided by former allocation value of platinum (8%). Allocation method can be found in the supplementary excel file.</t>
  </si>
  <si>
    <t>Multiplied original values in Ecoinvent by allocation percentage of iridium (13%) and divided by former allocation value of platinum (8%). Allocation method can be found in the supplementary excel file.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</si>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</sst>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Alignment="1"/>
    <xf numFmtId="0" fontId="2" fillId="0" borderId="0" xfId="0" applyFont="1"/>
    <xf numFmtId="0" fontId="0" fillId="0" borderId="0" xfId="0" applyFont="1" applyFill="1"/>
    <xf numFmtId="0" fontId="1" fillId="0" borderId="0" xfId="0" applyFont="1"/>
    <xf numFmtId="11" fontId="0" fillId="0" borderId="0" xfId="0" applyNumberFormat="1" applyAlignment="1"/>
    <xf numFmtId="0" fontId="0" fillId="2" borderId="0" xfId="0" applyFill="1"/>
    <xf numFmtId="2" fontId="0" fillId="0" borderId="0" xfId="0" applyNumberFormat="1"/>
    <xf numFmtId="2" fontId="5" fillId="0" borderId="0" xfId="0" applyNumberFormat="1" applyFont="1"/>
    <xf numFmtId="9" fontId="0" fillId="0" borderId="0" xfId="3" applyFont="1"/>
    <xf numFmtId="0" fontId="5" fillId="0" borderId="0" xfId="0" applyFont="1"/>
    <xf numFmtId="9" fontId="0" fillId="0" borderId="0" xfId="0" applyNumberFormat="1"/>
    <xf numFmtId="0" fontId="2" fillId="3" borderId="1" xfId="0" applyFont="1" applyFill="1" applyBorder="1"/>
    <xf numFmtId="0" fontId="2" fillId="4" borderId="1" xfId="0" applyFont="1" applyFill="1" applyBorder="1"/>
    <xf numFmtId="10" fontId="0" fillId="0" borderId="1" xfId="0" applyNumberFormat="1" applyBorder="1"/>
    <xf numFmtId="10" fontId="0" fillId="3" borderId="1" xfId="0" applyNumberFormat="1" applyFill="1" applyBorder="1"/>
    <xf numFmtId="0" fontId="6" fillId="0" borderId="0" xfId="4"/>
    <xf numFmtId="11" fontId="0" fillId="0" borderId="0" xfId="0" applyNumberFormat="1"/>
  </cellXfs>
  <cellStyles count="5">
    <cellStyle name="Hyperlink" xfId="4" builtinId="8"/>
    <cellStyle name="Normal" xfId="0" builtinId="0"/>
    <cellStyle name="Normal 2" xfId="1" xr:uid="{00000000-0005-0000-0000-000001000000}"/>
    <cellStyle name="Per cent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1</xdr:row>
      <xdr:rowOff>0</xdr:rowOff>
    </xdr:from>
    <xdr:to>
      <xdr:col>29</xdr:col>
      <xdr:colOff>20160</xdr:colOff>
      <xdr:row>19</xdr:row>
      <xdr:rowOff>19531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0CA01D-ACCE-41B2-94D2-28D057052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0"/>
          <a:ext cx="7954485" cy="34485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19</xdr:row>
      <xdr:rowOff>123825</xdr:rowOff>
    </xdr:from>
    <xdr:to>
      <xdr:col>28</xdr:col>
      <xdr:colOff>315418</xdr:colOff>
      <xdr:row>38</xdr:row>
      <xdr:rowOff>48120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7416A-058C-4E5E-B958-347B26E6E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0" y="3552825"/>
          <a:ext cx="7830643" cy="354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0</xdr:rowOff>
    </xdr:from>
    <xdr:to>
      <xdr:col>29</xdr:col>
      <xdr:colOff>78642</xdr:colOff>
      <xdr:row>20</xdr:row>
      <xdr:rowOff>66738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5B200-53A2-426F-9725-AC97A58BF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0"/>
          <a:ext cx="10765692" cy="3686238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19</xdr:row>
      <xdr:rowOff>85725</xdr:rowOff>
    </xdr:from>
    <xdr:to>
      <xdr:col>15</xdr:col>
      <xdr:colOff>292</xdr:colOff>
      <xdr:row>22</xdr:row>
      <xdr:rowOff>181068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D02D69-11E3-6E38-2D03-D9A08E33A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0925" y="3514725"/>
          <a:ext cx="2095792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atthey.com/documents/161599/509428/PGM-market-report-May-2022.pdf/542bcada-f4ac-a673-5f95-ad1bbfca5106?t=1655877358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6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55" bestFit="1" customWidth="1"/>
    <col min="2" max="2" width="12.7109375" style="2" bestFit="1" customWidth="1"/>
    <col min="6" max="6" width="13.42578125" bestFit="1" customWidth="1"/>
    <col min="7" max="7" width="21.85546875" customWidth="1"/>
  </cols>
  <sheetData>
    <row r="1" spans="1:8" x14ac:dyDescent="0.25">
      <c r="A1" s="3" t="s">
        <v>27</v>
      </c>
      <c r="B1" s="2" t="s">
        <v>98</v>
      </c>
    </row>
    <row r="2" spans="1:8" x14ac:dyDescent="0.25">
      <c r="A2" s="3"/>
    </row>
    <row r="3" spans="1:8" ht="15.75" x14ac:dyDescent="0.25">
      <c r="A3" s="1" t="s">
        <v>0</v>
      </c>
      <c r="B3" s="1" t="s">
        <v>45</v>
      </c>
    </row>
    <row r="4" spans="1:8" x14ac:dyDescent="0.25">
      <c r="A4" t="s">
        <v>1</v>
      </c>
      <c r="B4" t="s">
        <v>183</v>
      </c>
    </row>
    <row r="5" spans="1:8" x14ac:dyDescent="0.25">
      <c r="A5" t="s">
        <v>2</v>
      </c>
      <c r="B5" t="s">
        <v>36</v>
      </c>
    </row>
    <row r="6" spans="1:8" x14ac:dyDescent="0.25">
      <c r="A6" t="s">
        <v>4</v>
      </c>
      <c r="B6">
        <v>1</v>
      </c>
    </row>
    <row r="7" spans="1:8" x14ac:dyDescent="0.25">
      <c r="A7" t="s">
        <v>5</v>
      </c>
      <c r="B7" t="s">
        <v>46</v>
      </c>
    </row>
    <row r="8" spans="1:8" x14ac:dyDescent="0.25">
      <c r="A8" t="s">
        <v>6</v>
      </c>
      <c r="B8" t="s">
        <v>7</v>
      </c>
    </row>
    <row r="9" spans="1:8" x14ac:dyDescent="0.25">
      <c r="A9" s="3" t="s">
        <v>8</v>
      </c>
      <c r="B9"/>
    </row>
    <row r="10" spans="1:8" x14ac:dyDescent="0.25">
      <c r="A10" t="s">
        <v>9</v>
      </c>
      <c r="B10" t="s">
        <v>10</v>
      </c>
      <c r="C10" t="s">
        <v>6</v>
      </c>
      <c r="D10" t="s">
        <v>21</v>
      </c>
      <c r="E10" t="s">
        <v>2</v>
      </c>
      <c r="F10" t="s">
        <v>11</v>
      </c>
      <c r="G10" t="s">
        <v>5</v>
      </c>
      <c r="H10" s="4" t="s">
        <v>1</v>
      </c>
    </row>
    <row r="11" spans="1:8" ht="15.75" x14ac:dyDescent="0.25">
      <c r="A11" s="5" t="s">
        <v>45</v>
      </c>
      <c r="B11" s="2">
        <f>0.12/0.12</f>
        <v>1</v>
      </c>
      <c r="C11" t="s">
        <v>7</v>
      </c>
      <c r="E11" t="s">
        <v>36</v>
      </c>
      <c r="F11" t="s">
        <v>12</v>
      </c>
      <c r="G11" t="s">
        <v>46</v>
      </c>
      <c r="H11" s="4">
        <v>0.12</v>
      </c>
    </row>
    <row r="12" spans="1:8" x14ac:dyDescent="0.25">
      <c r="A12" t="s">
        <v>35</v>
      </c>
      <c r="B12">
        <f>H12*0.0326860308809546/0.61/$H$11</f>
        <v>11216.570666802214</v>
      </c>
      <c r="C12" t="s">
        <v>17</v>
      </c>
      <c r="E12" t="s">
        <v>36</v>
      </c>
      <c r="F12" t="s">
        <v>13</v>
      </c>
      <c r="G12" t="s">
        <v>18</v>
      </c>
      <c r="H12">
        <v>25119.384357197399</v>
      </c>
    </row>
    <row r="13" spans="1:8" x14ac:dyDescent="0.25">
      <c r="A13" t="s">
        <v>30</v>
      </c>
      <c r="B13">
        <f t="shared" ref="B13:B73" si="0">H13*0.0326860308809546/0.61/$H$11</f>
        <v>796.89504494069467</v>
      </c>
      <c r="C13" t="s">
        <v>7</v>
      </c>
      <c r="E13" t="s">
        <v>36</v>
      </c>
      <c r="F13" t="s">
        <v>13</v>
      </c>
      <c r="G13" t="s">
        <v>31</v>
      </c>
      <c r="H13">
        <v>1784.6375261074597</v>
      </c>
    </row>
    <row r="14" spans="1:8" x14ac:dyDescent="0.25">
      <c r="A14" t="s">
        <v>38</v>
      </c>
      <c r="B14">
        <f t="shared" si="0"/>
        <v>1277.2153460008383</v>
      </c>
      <c r="C14" t="s">
        <v>7</v>
      </c>
      <c r="E14" t="s">
        <v>15</v>
      </c>
      <c r="F14" t="s">
        <v>13</v>
      </c>
      <c r="G14" t="s">
        <v>37</v>
      </c>
      <c r="H14">
        <v>2860.3094596516798</v>
      </c>
    </row>
    <row r="15" spans="1:8" x14ac:dyDescent="0.25">
      <c r="A15" t="s">
        <v>14</v>
      </c>
      <c r="B15">
        <f t="shared" si="0"/>
        <v>33294.929959850895</v>
      </c>
      <c r="C15" t="s">
        <v>7</v>
      </c>
      <c r="E15" t="s">
        <v>36</v>
      </c>
      <c r="F15" t="s">
        <v>13</v>
      </c>
      <c r="G15" t="s">
        <v>16</v>
      </c>
      <c r="H15">
        <v>74563.62266613348</v>
      </c>
    </row>
    <row r="16" spans="1:8" x14ac:dyDescent="0.25">
      <c r="A16" t="s">
        <v>40</v>
      </c>
      <c r="B16">
        <f t="shared" si="0"/>
        <v>3083.8746602156966</v>
      </c>
      <c r="C16" t="s">
        <v>7</v>
      </c>
      <c r="E16" t="s">
        <v>36</v>
      </c>
      <c r="F16" t="s">
        <v>13</v>
      </c>
      <c r="G16" t="s">
        <v>39</v>
      </c>
      <c r="H16">
        <v>6906.3027551418691</v>
      </c>
    </row>
    <row r="17" spans="1:10" x14ac:dyDescent="0.25">
      <c r="A17" t="s">
        <v>43</v>
      </c>
      <c r="B17">
        <f t="shared" si="0"/>
        <v>2.0596925431395546E-12</v>
      </c>
      <c r="C17" t="s">
        <v>6</v>
      </c>
      <c r="E17" t="s">
        <v>3</v>
      </c>
      <c r="F17" t="s">
        <v>13</v>
      </c>
      <c r="G17" t="s">
        <v>41</v>
      </c>
      <c r="H17">
        <v>4.6126583771193003E-12</v>
      </c>
    </row>
    <row r="18" spans="1:10" x14ac:dyDescent="0.25">
      <c r="A18" t="s">
        <v>28</v>
      </c>
      <c r="B18">
        <f t="shared" si="0"/>
        <v>14054.826991248519</v>
      </c>
      <c r="C18" t="s">
        <v>19</v>
      </c>
      <c r="E18" t="s">
        <v>3</v>
      </c>
      <c r="F18" t="s">
        <v>13</v>
      </c>
      <c r="G18" t="s">
        <v>29</v>
      </c>
      <c r="H18">
        <v>31475.627600867792</v>
      </c>
    </row>
    <row r="19" spans="1:10" x14ac:dyDescent="0.25">
      <c r="A19" t="s">
        <v>44</v>
      </c>
      <c r="B19">
        <f t="shared" si="0"/>
        <v>-2920.129103036104</v>
      </c>
      <c r="C19" t="s">
        <v>7</v>
      </c>
      <c r="E19" t="s">
        <v>15</v>
      </c>
      <c r="F19" t="s">
        <v>13</v>
      </c>
      <c r="G19" t="s">
        <v>42</v>
      </c>
      <c r="H19">
        <v>-6539.5964141608893</v>
      </c>
    </row>
    <row r="20" spans="1:10" ht="15.75" x14ac:dyDescent="0.25">
      <c r="A20" s="5" t="s">
        <v>47</v>
      </c>
      <c r="B20">
        <f t="shared" si="0"/>
        <v>2.9985308997504088E-3</v>
      </c>
      <c r="C20" t="s">
        <v>7</v>
      </c>
      <c r="D20" t="s">
        <v>93</v>
      </c>
      <c r="F20" t="s">
        <v>24</v>
      </c>
      <c r="H20">
        <v>6.7151763596241089E-3</v>
      </c>
      <c r="J20" s="2"/>
    </row>
    <row r="21" spans="1:10" x14ac:dyDescent="0.25">
      <c r="A21" t="s">
        <v>48</v>
      </c>
      <c r="B21">
        <f t="shared" si="0"/>
        <v>1.7057888714668461E-12</v>
      </c>
      <c r="C21" t="s">
        <v>7</v>
      </c>
      <c r="D21" t="s">
        <v>94</v>
      </c>
      <c r="F21" t="s">
        <v>24</v>
      </c>
      <c r="H21">
        <v>3.8200950689344294E-12</v>
      </c>
      <c r="J21" s="6"/>
    </row>
    <row r="22" spans="1:10" x14ac:dyDescent="0.25">
      <c r="A22" t="s">
        <v>49</v>
      </c>
      <c r="B22">
        <f t="shared" si="0"/>
        <v>4.5718925390516038E-3</v>
      </c>
      <c r="C22" t="s">
        <v>7</v>
      </c>
      <c r="D22" t="s">
        <v>93</v>
      </c>
      <c r="F22" t="s">
        <v>24</v>
      </c>
      <c r="H22">
        <v>1.0238702125609797E-2</v>
      </c>
      <c r="J22" s="2"/>
    </row>
    <row r="23" spans="1:10" x14ac:dyDescent="0.25">
      <c r="A23" t="s">
        <v>50</v>
      </c>
      <c r="B23">
        <f t="shared" si="0"/>
        <v>1.3684147323782088</v>
      </c>
      <c r="C23" t="s">
        <v>7</v>
      </c>
      <c r="D23" t="s">
        <v>93</v>
      </c>
      <c r="F23" t="s">
        <v>24</v>
      </c>
      <c r="H23">
        <v>3.0645494638032189</v>
      </c>
      <c r="J23" s="2"/>
    </row>
    <row r="24" spans="1:10" x14ac:dyDescent="0.25">
      <c r="A24" t="s">
        <v>51</v>
      </c>
      <c r="B24">
        <f t="shared" si="0"/>
        <v>6.5267707281633448E-6</v>
      </c>
      <c r="C24" t="s">
        <v>7</v>
      </c>
      <c r="D24" t="s">
        <v>94</v>
      </c>
      <c r="F24" t="s">
        <v>24</v>
      </c>
      <c r="H24">
        <v>1.4616629931043001E-5</v>
      </c>
      <c r="J24" s="6"/>
    </row>
    <row r="25" spans="1:10" x14ac:dyDescent="0.25">
      <c r="A25" t="s">
        <v>52</v>
      </c>
      <c r="B25">
        <f t="shared" si="0"/>
        <v>2.4026083550050615E-3</v>
      </c>
      <c r="C25" t="s">
        <v>7</v>
      </c>
      <c r="D25" t="s">
        <v>93</v>
      </c>
      <c r="F25" t="s">
        <v>24</v>
      </c>
      <c r="H25">
        <v>5.3806144963549681E-3</v>
      </c>
      <c r="J25" s="2"/>
    </row>
    <row r="26" spans="1:10" x14ac:dyDescent="0.25">
      <c r="A26" t="s">
        <v>32</v>
      </c>
      <c r="B26">
        <f t="shared" si="0"/>
        <v>2.5066583231352018E-5</v>
      </c>
      <c r="C26" t="s">
        <v>7</v>
      </c>
      <c r="D26" t="s">
        <v>94</v>
      </c>
      <c r="F26" t="s">
        <v>24</v>
      </c>
      <c r="H26">
        <v>5.6136332343860893E-5</v>
      </c>
      <c r="J26" s="6"/>
    </row>
    <row r="27" spans="1:10" x14ac:dyDescent="0.25">
      <c r="A27" t="s">
        <v>22</v>
      </c>
      <c r="B27">
        <f t="shared" si="0"/>
        <v>0.18697463970052505</v>
      </c>
      <c r="C27" t="s">
        <v>7</v>
      </c>
      <c r="D27" t="s">
        <v>94</v>
      </c>
      <c r="F27" t="s">
        <v>24</v>
      </c>
      <c r="H27">
        <v>0.41872761106804401</v>
      </c>
      <c r="J27" s="2"/>
    </row>
    <row r="28" spans="1:10" x14ac:dyDescent="0.25">
      <c r="A28" t="s">
        <v>51</v>
      </c>
      <c r="B28">
        <f t="shared" si="0"/>
        <v>4.5403622456788393E-4</v>
      </c>
      <c r="C28" t="s">
        <v>7</v>
      </c>
      <c r="D28" t="s">
        <v>93</v>
      </c>
      <c r="F28" t="s">
        <v>24</v>
      </c>
      <c r="H28">
        <v>1.0168090386812501E-3</v>
      </c>
      <c r="J28" s="2"/>
    </row>
    <row r="29" spans="1:10" x14ac:dyDescent="0.25">
      <c r="A29" t="s">
        <v>25</v>
      </c>
      <c r="B29">
        <f t="shared" si="0"/>
        <v>68.02030189307618</v>
      </c>
      <c r="C29" t="s">
        <v>26</v>
      </c>
      <c r="D29" t="s">
        <v>93</v>
      </c>
      <c r="F29" t="s">
        <v>24</v>
      </c>
      <c r="H29">
        <v>152.33070410743497</v>
      </c>
      <c r="J29" s="2"/>
    </row>
    <row r="30" spans="1:10" x14ac:dyDescent="0.25">
      <c r="A30" t="s">
        <v>53</v>
      </c>
      <c r="B30">
        <f t="shared" si="0"/>
        <v>7.0627857155004503E-6</v>
      </c>
      <c r="C30" t="s">
        <v>7</v>
      </c>
      <c r="D30" t="s">
        <v>94</v>
      </c>
      <c r="F30" t="s">
        <v>24</v>
      </c>
      <c r="H30">
        <v>1.5817029490597299E-5</v>
      </c>
      <c r="J30" s="6"/>
    </row>
    <row r="31" spans="1:10" x14ac:dyDescent="0.25">
      <c r="A31" t="s">
        <v>54</v>
      </c>
      <c r="B31">
        <f t="shared" si="0"/>
        <v>3.1845596306497525E-4</v>
      </c>
      <c r="C31" t="s">
        <v>7</v>
      </c>
      <c r="D31" t="s">
        <v>93</v>
      </c>
      <c r="F31" t="s">
        <v>24</v>
      </c>
      <c r="H31">
        <v>7.1317856185282389E-4</v>
      </c>
      <c r="J31" s="2"/>
    </row>
    <row r="32" spans="1:10" x14ac:dyDescent="0.25">
      <c r="A32" t="s">
        <v>55</v>
      </c>
      <c r="B32">
        <f t="shared" si="0"/>
        <v>13.211192923190563</v>
      </c>
      <c r="C32" t="s">
        <v>26</v>
      </c>
      <c r="D32" t="s">
        <v>95</v>
      </c>
      <c r="F32" t="s">
        <v>24</v>
      </c>
      <c r="H32">
        <v>29.586318556072602</v>
      </c>
      <c r="J32" s="2"/>
    </row>
    <row r="33" spans="1:10" x14ac:dyDescent="0.25">
      <c r="A33" t="s">
        <v>56</v>
      </c>
      <c r="B33">
        <f t="shared" si="0"/>
        <v>1.8350630742952035E-7</v>
      </c>
      <c r="C33" t="s">
        <v>7</v>
      </c>
      <c r="D33" t="s">
        <v>94</v>
      </c>
      <c r="F33" t="s">
        <v>24</v>
      </c>
      <c r="H33">
        <v>4.1096031980033995E-7</v>
      </c>
      <c r="J33" s="6"/>
    </row>
    <row r="34" spans="1:10" x14ac:dyDescent="0.25">
      <c r="A34" t="s">
        <v>57</v>
      </c>
      <c r="B34">
        <f t="shared" si="0"/>
        <v>1.8350630742952035E-4</v>
      </c>
      <c r="C34" t="s">
        <v>7</v>
      </c>
      <c r="D34" t="s">
        <v>93</v>
      </c>
      <c r="F34" t="s">
        <v>24</v>
      </c>
      <c r="H34">
        <v>4.1096031980033995E-4</v>
      </c>
      <c r="J34" s="2"/>
    </row>
    <row r="35" spans="1:10" x14ac:dyDescent="0.25">
      <c r="A35" t="s">
        <v>58</v>
      </c>
      <c r="B35">
        <f t="shared" si="0"/>
        <v>28.345733742120053</v>
      </c>
      <c r="C35" t="s">
        <v>26</v>
      </c>
      <c r="D35" t="s">
        <v>95</v>
      </c>
      <c r="F35" t="s">
        <v>24</v>
      </c>
      <c r="H35">
        <v>63.479953178781003</v>
      </c>
      <c r="J35" s="2"/>
    </row>
    <row r="36" spans="1:10" x14ac:dyDescent="0.25">
      <c r="A36" t="s">
        <v>59</v>
      </c>
      <c r="B36">
        <f t="shared" si="0"/>
        <v>3.0678975451705026E-5</v>
      </c>
      <c r="C36" t="s">
        <v>7</v>
      </c>
      <c r="D36" t="s">
        <v>94</v>
      </c>
      <c r="F36" t="s">
        <v>24</v>
      </c>
      <c r="H36">
        <v>6.8705221849781899E-5</v>
      </c>
      <c r="J36" s="6"/>
    </row>
    <row r="37" spans="1:10" x14ac:dyDescent="0.25">
      <c r="A37" t="s">
        <v>60</v>
      </c>
      <c r="B37">
        <f t="shared" si="0"/>
        <v>7.0627857155004498E-7</v>
      </c>
      <c r="C37" t="s">
        <v>7</v>
      </c>
      <c r="D37" t="s">
        <v>94</v>
      </c>
      <c r="F37" t="s">
        <v>24</v>
      </c>
      <c r="H37">
        <v>1.5817029490597298E-6</v>
      </c>
      <c r="J37" s="6"/>
    </row>
    <row r="38" spans="1:10" x14ac:dyDescent="0.25">
      <c r="A38" t="s">
        <v>61</v>
      </c>
      <c r="B38">
        <f t="shared" si="0"/>
        <v>6.1484072076901115E-3</v>
      </c>
      <c r="C38" t="s">
        <v>7</v>
      </c>
      <c r="D38" t="s">
        <v>93</v>
      </c>
      <c r="F38" t="s">
        <v>24</v>
      </c>
      <c r="H38">
        <v>1.3769289065475299E-2</v>
      </c>
      <c r="J38" s="2"/>
    </row>
    <row r="39" spans="1:10" x14ac:dyDescent="0.25">
      <c r="A39" t="s">
        <v>62</v>
      </c>
      <c r="B39">
        <f t="shared" si="0"/>
        <v>0.12990480869581156</v>
      </c>
      <c r="C39" t="s">
        <v>7</v>
      </c>
      <c r="D39" t="s">
        <v>94</v>
      </c>
      <c r="F39" t="s">
        <v>24</v>
      </c>
      <c r="H39">
        <v>0.29092036384491399</v>
      </c>
      <c r="J39" s="2"/>
    </row>
    <row r="40" spans="1:10" x14ac:dyDescent="0.25">
      <c r="A40" t="s">
        <v>63</v>
      </c>
      <c r="B40">
        <f t="shared" si="0"/>
        <v>7.7564521697013853E-9</v>
      </c>
      <c r="C40" t="s">
        <v>7</v>
      </c>
      <c r="D40" t="s">
        <v>94</v>
      </c>
      <c r="F40" t="s">
        <v>24</v>
      </c>
      <c r="H40">
        <v>1.73704877441381E-8</v>
      </c>
      <c r="J40" s="6"/>
    </row>
    <row r="41" spans="1:10" x14ac:dyDescent="0.25">
      <c r="A41" t="s">
        <v>64</v>
      </c>
      <c r="B41">
        <f t="shared" si="0"/>
        <v>5.0133166462704125E-2</v>
      </c>
      <c r="C41" t="s">
        <v>7</v>
      </c>
      <c r="D41" t="s">
        <v>93</v>
      </c>
      <c r="F41" t="s">
        <v>24</v>
      </c>
      <c r="H41">
        <v>0.11227266468772198</v>
      </c>
      <c r="J41" s="2"/>
    </row>
    <row r="42" spans="1:10" x14ac:dyDescent="0.25">
      <c r="A42" t="s">
        <v>65</v>
      </c>
      <c r="B42">
        <f t="shared" si="0"/>
        <v>3.5313928577502202E-9</v>
      </c>
      <c r="C42" t="s">
        <v>7</v>
      </c>
      <c r="D42" t="s">
        <v>94</v>
      </c>
      <c r="F42" t="s">
        <v>24</v>
      </c>
      <c r="H42">
        <v>7.9085147452986395E-9</v>
      </c>
      <c r="J42" s="6"/>
    </row>
    <row r="43" spans="1:10" x14ac:dyDescent="0.25">
      <c r="A43" t="s">
        <v>66</v>
      </c>
      <c r="B43">
        <f t="shared" si="0"/>
        <v>1.4157101724373665E-5</v>
      </c>
      <c r="C43" t="s">
        <v>7</v>
      </c>
      <c r="D43" t="s">
        <v>94</v>
      </c>
      <c r="F43" t="s">
        <v>24</v>
      </c>
      <c r="H43">
        <v>3.1704670719991896E-5</v>
      </c>
      <c r="J43" s="6"/>
    </row>
    <row r="44" spans="1:10" x14ac:dyDescent="0.25">
      <c r="A44" t="s">
        <v>67</v>
      </c>
      <c r="B44">
        <f t="shared" si="0"/>
        <v>4.0674078450873086E-3</v>
      </c>
      <c r="C44" t="s">
        <v>7</v>
      </c>
      <c r="D44" t="s">
        <v>93</v>
      </c>
      <c r="F44" t="s">
        <v>24</v>
      </c>
      <c r="H44">
        <v>9.1089143048528991E-3</v>
      </c>
      <c r="J44" s="2"/>
    </row>
    <row r="45" spans="1:10" x14ac:dyDescent="0.25">
      <c r="A45" t="s">
        <v>68</v>
      </c>
      <c r="B45">
        <f t="shared" si="0"/>
        <v>1.1161723853960526E-6</v>
      </c>
      <c r="C45" t="s">
        <v>7</v>
      </c>
      <c r="D45" t="s">
        <v>94</v>
      </c>
      <c r="F45" t="s">
        <v>24</v>
      </c>
      <c r="H45">
        <v>2.4996555534247502E-6</v>
      </c>
      <c r="J45" s="6"/>
    </row>
    <row r="46" spans="1:10" x14ac:dyDescent="0.25">
      <c r="A46" t="s">
        <v>69</v>
      </c>
      <c r="B46">
        <f t="shared" si="0"/>
        <v>1.1004072387096653E-6</v>
      </c>
      <c r="C46" t="s">
        <v>7</v>
      </c>
      <c r="D46" t="s">
        <v>94</v>
      </c>
      <c r="F46" t="s">
        <v>24</v>
      </c>
      <c r="H46">
        <v>2.46434968402609E-6</v>
      </c>
      <c r="J46" s="6"/>
    </row>
    <row r="47" spans="1:10" x14ac:dyDescent="0.25">
      <c r="A47" t="s">
        <v>70</v>
      </c>
      <c r="B47">
        <f t="shared" si="0"/>
        <v>1.708941900804123E-3</v>
      </c>
      <c r="C47" t="s">
        <v>7</v>
      </c>
      <c r="D47" t="s">
        <v>93</v>
      </c>
      <c r="F47" t="s">
        <v>24</v>
      </c>
      <c r="H47">
        <v>3.8271562428141594E-3</v>
      </c>
      <c r="J47" s="2"/>
    </row>
    <row r="48" spans="1:10" x14ac:dyDescent="0.25">
      <c r="A48" t="s">
        <v>71</v>
      </c>
      <c r="B48">
        <f t="shared" si="0"/>
        <v>3.4683322710046803E-3</v>
      </c>
      <c r="C48" t="s">
        <v>7</v>
      </c>
      <c r="D48" t="s">
        <v>94</v>
      </c>
      <c r="F48" t="s">
        <v>24</v>
      </c>
      <c r="H48">
        <v>7.7672912677040195E-3</v>
      </c>
      <c r="J48" s="2"/>
    </row>
    <row r="49" spans="1:10" x14ac:dyDescent="0.25">
      <c r="A49" t="s">
        <v>72</v>
      </c>
      <c r="B49">
        <f t="shared" si="0"/>
        <v>1.5575964926148297E-5</v>
      </c>
      <c r="C49" t="s">
        <v>7</v>
      </c>
      <c r="D49" t="s">
        <v>93</v>
      </c>
      <c r="F49" t="s">
        <v>24</v>
      </c>
      <c r="H49">
        <v>3.4882198965870793E-5</v>
      </c>
      <c r="J49" s="6"/>
    </row>
    <row r="50" spans="1:10" x14ac:dyDescent="0.25">
      <c r="A50" t="s">
        <v>73</v>
      </c>
      <c r="B50">
        <f t="shared" si="0"/>
        <v>1106.7132973842222</v>
      </c>
      <c r="C50" t="s">
        <v>7</v>
      </c>
      <c r="D50" t="s">
        <v>96</v>
      </c>
      <c r="F50" t="s">
        <v>24</v>
      </c>
      <c r="H50">
        <v>2478.472031785559</v>
      </c>
      <c r="J50" s="2"/>
    </row>
    <row r="51" spans="1:10" x14ac:dyDescent="0.25">
      <c r="A51" t="s">
        <v>33</v>
      </c>
      <c r="B51">
        <f t="shared" si="0"/>
        <v>3.5944534444957613E-2</v>
      </c>
      <c r="C51" t="s">
        <v>7</v>
      </c>
      <c r="D51" t="s">
        <v>94</v>
      </c>
      <c r="F51" t="s">
        <v>24</v>
      </c>
      <c r="H51">
        <v>8.0497382228932601E-2</v>
      </c>
      <c r="J51" s="2"/>
    </row>
    <row r="52" spans="1:10" x14ac:dyDescent="0.25">
      <c r="A52" t="s">
        <v>74</v>
      </c>
      <c r="B52">
        <f t="shared" si="0"/>
        <v>1.4188632017746429E-6</v>
      </c>
      <c r="C52" t="s">
        <v>7</v>
      </c>
      <c r="D52" t="s">
        <v>93</v>
      </c>
      <c r="F52" t="s">
        <v>24</v>
      </c>
      <c r="H52">
        <v>3.1775282458789194E-6</v>
      </c>
      <c r="J52" s="6"/>
    </row>
    <row r="53" spans="1:10" x14ac:dyDescent="0.25">
      <c r="A53" t="s">
        <v>75</v>
      </c>
      <c r="B53">
        <f t="shared" si="0"/>
        <v>0.27273703767445884</v>
      </c>
      <c r="C53" t="s">
        <v>7</v>
      </c>
      <c r="D53" t="s">
        <v>93</v>
      </c>
      <c r="F53" t="s">
        <v>24</v>
      </c>
      <c r="H53">
        <v>0.61079154059672491</v>
      </c>
      <c r="J53" s="2"/>
    </row>
    <row r="54" spans="1:10" x14ac:dyDescent="0.25">
      <c r="A54" t="s">
        <v>76</v>
      </c>
      <c r="B54">
        <f t="shared" si="0"/>
        <v>1.0941011800351119E-5</v>
      </c>
      <c r="C54" t="s">
        <v>7</v>
      </c>
      <c r="D54" t="s">
        <v>94</v>
      </c>
      <c r="F54" t="s">
        <v>24</v>
      </c>
      <c r="H54">
        <v>2.4502273362666298E-5</v>
      </c>
      <c r="J54" s="6"/>
    </row>
    <row r="55" spans="1:10" x14ac:dyDescent="0.25">
      <c r="A55" t="s">
        <v>77</v>
      </c>
      <c r="B55">
        <f t="shared" si="0"/>
        <v>4.3827107788150042E-2</v>
      </c>
      <c r="C55" t="s">
        <v>7</v>
      </c>
      <c r="D55" t="s">
        <v>93</v>
      </c>
      <c r="F55" t="s">
        <v>24</v>
      </c>
      <c r="H55">
        <v>9.8150316928259873E-2</v>
      </c>
      <c r="J55" s="2"/>
    </row>
    <row r="56" spans="1:10" x14ac:dyDescent="0.25">
      <c r="A56" t="s">
        <v>25</v>
      </c>
      <c r="B56">
        <f t="shared" si="0"/>
        <v>12.003582687013454</v>
      </c>
      <c r="C56" t="s">
        <v>26</v>
      </c>
      <c r="D56" t="s">
        <v>23</v>
      </c>
      <c r="F56" t="s">
        <v>24</v>
      </c>
      <c r="H56">
        <v>26.881888960135598</v>
      </c>
      <c r="J56" s="2"/>
    </row>
    <row r="57" spans="1:10" x14ac:dyDescent="0.25">
      <c r="A57" t="s">
        <v>78</v>
      </c>
      <c r="B57">
        <f t="shared" si="0"/>
        <v>3.4052716842591409E-5</v>
      </c>
      <c r="C57" t="s">
        <v>7</v>
      </c>
      <c r="D57" t="s">
        <v>94</v>
      </c>
      <c r="F57" t="s">
        <v>24</v>
      </c>
      <c r="H57">
        <v>7.6260677901094002E-5</v>
      </c>
      <c r="J57" s="6"/>
    </row>
    <row r="58" spans="1:10" x14ac:dyDescent="0.25">
      <c r="A58" t="s">
        <v>79</v>
      </c>
      <c r="B58">
        <f t="shared" si="0"/>
        <v>1.4094041137628089E-2</v>
      </c>
      <c r="C58" t="s">
        <v>7</v>
      </c>
      <c r="D58" t="s">
        <v>93</v>
      </c>
      <c r="F58" t="s">
        <v>24</v>
      </c>
      <c r="H58">
        <v>3.1563447242397194E-2</v>
      </c>
      <c r="J58" s="2"/>
    </row>
    <row r="59" spans="1:10" x14ac:dyDescent="0.25">
      <c r="A59" t="s">
        <v>80</v>
      </c>
      <c r="B59">
        <f t="shared" si="0"/>
        <v>3.1341111612533196E-2</v>
      </c>
      <c r="C59" t="s">
        <v>7</v>
      </c>
      <c r="D59" t="s">
        <v>94</v>
      </c>
      <c r="F59" t="s">
        <v>24</v>
      </c>
      <c r="H59">
        <v>7.0188068364525388E-2</v>
      </c>
      <c r="J59" s="2"/>
    </row>
    <row r="60" spans="1:10" x14ac:dyDescent="0.25">
      <c r="A60" t="s">
        <v>72</v>
      </c>
      <c r="B60">
        <f t="shared" si="0"/>
        <v>3.5313928577502202E-9</v>
      </c>
      <c r="C60" t="s">
        <v>7</v>
      </c>
      <c r="D60" t="s">
        <v>94</v>
      </c>
      <c r="F60" t="s">
        <v>24</v>
      </c>
      <c r="H60">
        <v>7.9085147452986395E-9</v>
      </c>
      <c r="J60" s="6"/>
    </row>
    <row r="61" spans="1:10" x14ac:dyDescent="0.25">
      <c r="A61" t="s">
        <v>81</v>
      </c>
      <c r="B61">
        <f t="shared" si="0"/>
        <v>2.4026083550050615E-3</v>
      </c>
      <c r="C61" t="s">
        <v>7</v>
      </c>
      <c r="D61" t="s">
        <v>93</v>
      </c>
      <c r="F61" t="s">
        <v>24</v>
      </c>
      <c r="H61">
        <v>5.3806144963549681E-3</v>
      </c>
      <c r="J61" s="2"/>
    </row>
    <row r="62" spans="1:10" x14ac:dyDescent="0.25">
      <c r="A62" t="s">
        <v>82</v>
      </c>
      <c r="B62">
        <f t="shared" si="0"/>
        <v>1.3211192923190561E-2</v>
      </c>
      <c r="C62" t="s">
        <v>7</v>
      </c>
      <c r="D62" t="s">
        <v>93</v>
      </c>
      <c r="F62" t="s">
        <v>24</v>
      </c>
      <c r="H62">
        <v>2.9586318556072598E-2</v>
      </c>
      <c r="J62" s="2"/>
    </row>
    <row r="63" spans="1:10" x14ac:dyDescent="0.25">
      <c r="A63" t="s">
        <v>83</v>
      </c>
      <c r="B63">
        <f t="shared" si="0"/>
        <v>6.3060586745539836E-6</v>
      </c>
      <c r="C63" t="s">
        <v>7</v>
      </c>
      <c r="D63" t="s">
        <v>94</v>
      </c>
      <c r="F63" t="s">
        <v>24</v>
      </c>
      <c r="H63">
        <v>1.4122347759461898E-5</v>
      </c>
      <c r="J63" s="6"/>
    </row>
    <row r="64" spans="1:10" x14ac:dyDescent="0.25">
      <c r="A64" t="s">
        <v>84</v>
      </c>
      <c r="B64">
        <f t="shared" si="0"/>
        <v>1.4314753191237492E-2</v>
      </c>
      <c r="C64" t="s">
        <v>7</v>
      </c>
      <c r="D64" t="s">
        <v>93</v>
      </c>
      <c r="F64" t="s">
        <v>24</v>
      </c>
      <c r="H64">
        <v>3.2057729413978393E-2</v>
      </c>
      <c r="J64" s="2"/>
    </row>
    <row r="65" spans="1:10" x14ac:dyDescent="0.25">
      <c r="A65" t="s">
        <v>85</v>
      </c>
      <c r="B65">
        <f t="shared" si="0"/>
        <v>0.17530843115260039</v>
      </c>
      <c r="C65" t="s">
        <v>7</v>
      </c>
      <c r="D65" t="s">
        <v>92</v>
      </c>
      <c r="F65" t="s">
        <v>24</v>
      </c>
      <c r="H65">
        <v>0.39260126771303994</v>
      </c>
      <c r="J65" s="2"/>
    </row>
    <row r="66" spans="1:10" x14ac:dyDescent="0.25">
      <c r="A66" t="s">
        <v>84</v>
      </c>
      <c r="B66">
        <f t="shared" si="0"/>
        <v>6.7159524883999829E-5</v>
      </c>
      <c r="C66" t="s">
        <v>7</v>
      </c>
      <c r="D66" t="s">
        <v>94</v>
      </c>
      <c r="F66" t="s">
        <v>24</v>
      </c>
      <c r="H66">
        <v>1.5040300363826898E-4</v>
      </c>
      <c r="J66" s="2"/>
    </row>
    <row r="67" spans="1:10" x14ac:dyDescent="0.25">
      <c r="A67" t="s">
        <v>83</v>
      </c>
      <c r="B67">
        <f t="shared" si="0"/>
        <v>1.6238101086976466E-3</v>
      </c>
      <c r="C67" t="s">
        <v>7</v>
      </c>
      <c r="D67" t="s">
        <v>93</v>
      </c>
      <c r="F67" t="s">
        <v>24</v>
      </c>
      <c r="H67">
        <v>3.6365045480614296E-3</v>
      </c>
      <c r="J67" s="2"/>
    </row>
    <row r="68" spans="1:10" x14ac:dyDescent="0.25">
      <c r="A68" t="s">
        <v>86</v>
      </c>
      <c r="B68">
        <f t="shared" si="0"/>
        <v>85.1317921064785</v>
      </c>
      <c r="C68" t="s">
        <v>7</v>
      </c>
      <c r="D68" t="s">
        <v>23</v>
      </c>
      <c r="F68" t="s">
        <v>24</v>
      </c>
      <c r="H68">
        <v>190.65169475273498</v>
      </c>
      <c r="J68" s="2"/>
    </row>
    <row r="69" spans="1:10" x14ac:dyDescent="0.25">
      <c r="A69" t="s">
        <v>87</v>
      </c>
      <c r="B69">
        <f t="shared" si="0"/>
        <v>6.7474827817727478E-5</v>
      </c>
      <c r="C69" t="s">
        <v>7</v>
      </c>
      <c r="D69" t="s">
        <v>94</v>
      </c>
      <c r="F69" t="s">
        <v>24</v>
      </c>
      <c r="H69">
        <v>1.51109121026242E-4</v>
      </c>
      <c r="J69" s="2"/>
    </row>
    <row r="70" spans="1:10" x14ac:dyDescent="0.25">
      <c r="A70" t="s">
        <v>88</v>
      </c>
      <c r="B70">
        <f t="shared" si="0"/>
        <v>0.1686870695443187</v>
      </c>
      <c r="C70" t="s">
        <v>7</v>
      </c>
      <c r="D70" t="s">
        <v>93</v>
      </c>
      <c r="F70" t="s">
        <v>24</v>
      </c>
      <c r="H70">
        <v>0.37777280256560497</v>
      </c>
      <c r="J70" s="2"/>
    </row>
    <row r="71" spans="1:10" x14ac:dyDescent="0.25">
      <c r="A71" t="s">
        <v>89</v>
      </c>
      <c r="B71">
        <f t="shared" si="0"/>
        <v>0.39728169649689976</v>
      </c>
      <c r="C71" t="s">
        <v>7</v>
      </c>
      <c r="D71" t="s">
        <v>93</v>
      </c>
      <c r="F71" t="s">
        <v>24</v>
      </c>
      <c r="H71">
        <v>0.88970790884609685</v>
      </c>
      <c r="J71" s="2"/>
    </row>
    <row r="72" spans="1:10" x14ac:dyDescent="0.25">
      <c r="A72" t="s">
        <v>90</v>
      </c>
      <c r="B72">
        <f t="shared" si="0"/>
        <v>1.0341936226268484E-5</v>
      </c>
      <c r="C72" t="s">
        <v>7</v>
      </c>
      <c r="D72" t="s">
        <v>94</v>
      </c>
      <c r="F72" t="s">
        <v>24</v>
      </c>
      <c r="H72">
        <v>2.3160650325517398E-5</v>
      </c>
      <c r="J72" s="6"/>
    </row>
    <row r="73" spans="1:10" x14ac:dyDescent="0.25">
      <c r="A73" t="s">
        <v>91</v>
      </c>
      <c r="B73">
        <f t="shared" si="0"/>
        <v>4.0043472583417674E-3</v>
      </c>
      <c r="C73" t="s">
        <v>7</v>
      </c>
      <c r="D73" t="s">
        <v>93</v>
      </c>
      <c r="F73" t="s">
        <v>24</v>
      </c>
      <c r="H73">
        <v>8.9676908272582779E-3</v>
      </c>
      <c r="J73" s="2"/>
    </row>
    <row r="74" spans="1:10" x14ac:dyDescent="0.25">
      <c r="A74" t="s">
        <v>97</v>
      </c>
      <c r="B74" s="2">
        <v>1</v>
      </c>
      <c r="C74" t="s">
        <v>7</v>
      </c>
      <c r="D74" t="s">
        <v>34</v>
      </c>
      <c r="F74" t="s">
        <v>24</v>
      </c>
      <c r="J74" s="2"/>
    </row>
    <row r="76" spans="1:10" ht="15.75" x14ac:dyDescent="0.25">
      <c r="A76" s="1" t="s">
        <v>0</v>
      </c>
      <c r="B76" s="1" t="s">
        <v>45</v>
      </c>
    </row>
    <row r="77" spans="1:10" x14ac:dyDescent="0.25">
      <c r="A77" t="s">
        <v>1</v>
      </c>
      <c r="B77" t="s">
        <v>184</v>
      </c>
    </row>
    <row r="78" spans="1:10" x14ac:dyDescent="0.25">
      <c r="A78" t="s">
        <v>2</v>
      </c>
      <c r="B78" t="s">
        <v>36</v>
      </c>
    </row>
    <row r="79" spans="1:10" x14ac:dyDescent="0.25">
      <c r="A79" t="s">
        <v>4</v>
      </c>
      <c r="B79">
        <v>1</v>
      </c>
    </row>
    <row r="80" spans="1:10" x14ac:dyDescent="0.25">
      <c r="A80" t="s">
        <v>5</v>
      </c>
      <c r="B80" t="s">
        <v>99</v>
      </c>
    </row>
    <row r="81" spans="1:10" x14ac:dyDescent="0.25">
      <c r="A81" t="s">
        <v>6</v>
      </c>
      <c r="B81" t="s">
        <v>7</v>
      </c>
    </row>
    <row r="82" spans="1:10" x14ac:dyDescent="0.25">
      <c r="A82" s="3" t="s">
        <v>8</v>
      </c>
      <c r="B82"/>
    </row>
    <row r="83" spans="1:10" x14ac:dyDescent="0.25">
      <c r="A83" t="s">
        <v>9</v>
      </c>
      <c r="B83" t="s">
        <v>10</v>
      </c>
      <c r="C83" t="s">
        <v>6</v>
      </c>
      <c r="D83" t="s">
        <v>21</v>
      </c>
      <c r="E83" t="s">
        <v>2</v>
      </c>
      <c r="F83" t="s">
        <v>11</v>
      </c>
      <c r="G83" t="s">
        <v>5</v>
      </c>
      <c r="H83" s="4" t="s">
        <v>1</v>
      </c>
    </row>
    <row r="84" spans="1:10" ht="15.75" x14ac:dyDescent="0.25">
      <c r="A84" s="5" t="s">
        <v>45</v>
      </c>
      <c r="B84" s="2">
        <f>0.03/H84</f>
        <v>1</v>
      </c>
      <c r="C84" t="s">
        <v>7</v>
      </c>
      <c r="E84" t="s">
        <v>36</v>
      </c>
      <c r="F84" t="s">
        <v>12</v>
      </c>
      <c r="G84" t="s">
        <v>99</v>
      </c>
      <c r="H84" s="2">
        <v>0.03</v>
      </c>
    </row>
    <row r="85" spans="1:10" x14ac:dyDescent="0.25">
      <c r="A85" t="s">
        <v>35</v>
      </c>
      <c r="B85" s="2">
        <f>H85*0.0848884774183939/0.61/0.03</f>
        <v>116521.65528797316</v>
      </c>
      <c r="C85" t="s">
        <v>17</v>
      </c>
      <c r="E85" t="s">
        <v>36</v>
      </c>
      <c r="F85" t="s">
        <v>13</v>
      </c>
      <c r="G85" t="s">
        <v>18</v>
      </c>
      <c r="H85">
        <v>25119.384357197399</v>
      </c>
    </row>
    <row r="86" spans="1:10" x14ac:dyDescent="0.25">
      <c r="A86" t="s">
        <v>30</v>
      </c>
      <c r="B86" s="2">
        <f t="shared" ref="B86:B146" si="1">H86*0.0848884774183939/0.61/0.03</f>
        <v>8278.4241713110096</v>
      </c>
      <c r="C86" t="s">
        <v>7</v>
      </c>
      <c r="E86" t="s">
        <v>36</v>
      </c>
      <c r="F86" t="s">
        <v>13</v>
      </c>
      <c r="G86" t="s">
        <v>31</v>
      </c>
      <c r="H86">
        <v>1784.6375261074597</v>
      </c>
    </row>
    <row r="87" spans="1:10" x14ac:dyDescent="0.25">
      <c r="A87" t="s">
        <v>38</v>
      </c>
      <c r="B87" s="2">
        <f t="shared" si="1"/>
        <v>13268.15928826558</v>
      </c>
      <c r="C87" t="s">
        <v>7</v>
      </c>
      <c r="E87" t="s">
        <v>15</v>
      </c>
      <c r="F87" t="s">
        <v>13</v>
      </c>
      <c r="G87" t="s">
        <v>37</v>
      </c>
      <c r="H87">
        <v>2860.3094596516798</v>
      </c>
    </row>
    <row r="88" spans="1:10" x14ac:dyDescent="0.25">
      <c r="A88" t="s">
        <v>14</v>
      </c>
      <c r="B88" s="2">
        <f t="shared" si="1"/>
        <v>345879.36606162385</v>
      </c>
      <c r="C88" t="s">
        <v>7</v>
      </c>
      <c r="E88" t="s">
        <v>36</v>
      </c>
      <c r="F88" t="s">
        <v>13</v>
      </c>
      <c r="G88" t="s">
        <v>16</v>
      </c>
      <c r="H88">
        <v>74563.62266613348</v>
      </c>
    </row>
    <row r="89" spans="1:10" x14ac:dyDescent="0.25">
      <c r="A89" t="s">
        <v>40</v>
      </c>
      <c r="B89" s="2">
        <f t="shared" si="1"/>
        <v>32036.367512265144</v>
      </c>
      <c r="C89" t="s">
        <v>7</v>
      </c>
      <c r="E89" t="s">
        <v>36</v>
      </c>
      <c r="F89" t="s">
        <v>13</v>
      </c>
      <c r="G89" t="s">
        <v>39</v>
      </c>
      <c r="H89">
        <v>6906.3027551418691</v>
      </c>
    </row>
    <row r="90" spans="1:10" x14ac:dyDescent="0.25">
      <c r="A90" t="s">
        <v>43</v>
      </c>
      <c r="B90" s="2">
        <f t="shared" si="1"/>
        <v>2.1396805818844657E-11</v>
      </c>
      <c r="C90" t="s">
        <v>6</v>
      </c>
      <c r="E90" t="s">
        <v>3</v>
      </c>
      <c r="F90" t="s">
        <v>13</v>
      </c>
      <c r="G90" t="s">
        <v>41</v>
      </c>
      <c r="H90">
        <v>4.6126583771193003E-12</v>
      </c>
      <c r="J90" s="6"/>
    </row>
    <row r="91" spans="1:10" x14ac:dyDescent="0.25">
      <c r="A91" t="s">
        <v>28</v>
      </c>
      <c r="B91" s="2">
        <f t="shared" si="1"/>
        <v>146006.45370634104</v>
      </c>
      <c r="C91" t="s">
        <v>19</v>
      </c>
      <c r="E91" t="s">
        <v>3</v>
      </c>
      <c r="F91" t="s">
        <v>13</v>
      </c>
      <c r="G91" t="s">
        <v>29</v>
      </c>
      <c r="H91">
        <v>31475.627600867792</v>
      </c>
      <c r="J91" s="2"/>
    </row>
    <row r="92" spans="1:10" x14ac:dyDescent="0.25">
      <c r="A92" t="s">
        <v>44</v>
      </c>
      <c r="B92" s="2">
        <f t="shared" si="1"/>
        <v>-30335.321449667019</v>
      </c>
      <c r="C92" t="s">
        <v>7</v>
      </c>
      <c r="E92" t="s">
        <v>15</v>
      </c>
      <c r="F92" t="s">
        <v>13</v>
      </c>
      <c r="G92" t="s">
        <v>42</v>
      </c>
      <c r="H92">
        <v>-6539.5964141608893</v>
      </c>
      <c r="J92" s="2"/>
    </row>
    <row r="93" spans="1:10" ht="15.75" x14ac:dyDescent="0.25">
      <c r="A93" s="5" t="s">
        <v>47</v>
      </c>
      <c r="B93" s="2">
        <f t="shared" si="1"/>
        <v>3.1149786708441735E-2</v>
      </c>
      <c r="C93" t="s">
        <v>7</v>
      </c>
      <c r="D93" t="s">
        <v>93</v>
      </c>
      <c r="F93" t="s">
        <v>24</v>
      </c>
      <c r="H93">
        <v>6.7151763596241089E-3</v>
      </c>
      <c r="J93" s="2"/>
    </row>
    <row r="94" spans="1:10" x14ac:dyDescent="0.25">
      <c r="A94" t="s">
        <v>48</v>
      </c>
      <c r="B94" s="2">
        <f t="shared" si="1"/>
        <v>1.7720330819418483E-11</v>
      </c>
      <c r="C94" t="s">
        <v>7</v>
      </c>
      <c r="D94" t="s">
        <v>94</v>
      </c>
      <c r="F94" t="s">
        <v>24</v>
      </c>
      <c r="H94">
        <v>3.8200950689344294E-12</v>
      </c>
      <c r="J94" s="6"/>
    </row>
    <row r="95" spans="1:10" x14ac:dyDescent="0.25">
      <c r="A95" t="s">
        <v>49</v>
      </c>
      <c r="B95" s="2">
        <f t="shared" si="1"/>
        <v>4.7494417168496665E-2</v>
      </c>
      <c r="C95" t="s">
        <v>7</v>
      </c>
      <c r="D95" t="s">
        <v>93</v>
      </c>
      <c r="F95" t="s">
        <v>24</v>
      </c>
      <c r="H95">
        <v>1.0238702125609797E-2</v>
      </c>
      <c r="J95" s="6"/>
    </row>
    <row r="96" spans="1:10" x14ac:dyDescent="0.25">
      <c r="A96" t="s">
        <v>50</v>
      </c>
      <c r="B96" s="2">
        <f t="shared" si="1"/>
        <v>14.215570380088019</v>
      </c>
      <c r="C96" t="s">
        <v>7</v>
      </c>
      <c r="D96" t="s">
        <v>93</v>
      </c>
      <c r="F96" t="s">
        <v>24</v>
      </c>
      <c r="H96">
        <v>3.0645494638032189</v>
      </c>
      <c r="J96" s="2"/>
    </row>
    <row r="97" spans="1:10" x14ac:dyDescent="0.25">
      <c r="A97" t="s">
        <v>51</v>
      </c>
      <c r="B97" s="2">
        <f t="shared" si="1"/>
        <v>6.7802374854336847E-5</v>
      </c>
      <c r="C97" t="s">
        <v>7</v>
      </c>
      <c r="D97" t="s">
        <v>94</v>
      </c>
      <c r="F97" t="s">
        <v>24</v>
      </c>
      <c r="H97">
        <v>1.4616629931043001E-5</v>
      </c>
      <c r="J97" s="6"/>
    </row>
    <row r="98" spans="1:10" x14ac:dyDescent="0.25">
      <c r="A98" t="s">
        <v>52</v>
      </c>
      <c r="B98" s="2">
        <f t="shared" si="1"/>
        <v>2.4959135091306647E-2</v>
      </c>
      <c r="C98" t="s">
        <v>7</v>
      </c>
      <c r="D98" t="s">
        <v>93</v>
      </c>
      <c r="F98" t="s">
        <v>24</v>
      </c>
      <c r="H98">
        <v>5.3806144963549681E-3</v>
      </c>
      <c r="J98" s="6"/>
    </row>
    <row r="99" spans="1:10" x14ac:dyDescent="0.25">
      <c r="A99" t="s">
        <v>32</v>
      </c>
      <c r="B99" s="2">
        <f t="shared" si="1"/>
        <v>2.6040042516520712E-4</v>
      </c>
      <c r="C99" t="s">
        <v>7</v>
      </c>
      <c r="D99" t="s">
        <v>94</v>
      </c>
      <c r="F99" t="s">
        <v>24</v>
      </c>
      <c r="H99">
        <v>5.6136332343860893E-5</v>
      </c>
      <c r="J99" s="6"/>
    </row>
    <row r="100" spans="1:10" x14ac:dyDescent="0.25">
      <c r="A100" t="s">
        <v>22</v>
      </c>
      <c r="B100" s="2">
        <f t="shared" si="1"/>
        <v>1.9423578883392176</v>
      </c>
      <c r="C100" t="s">
        <v>7</v>
      </c>
      <c r="D100" t="s">
        <v>94</v>
      </c>
      <c r="F100" t="s">
        <v>24</v>
      </c>
      <c r="H100">
        <v>0.41872761106804401</v>
      </c>
      <c r="J100" s="6"/>
    </row>
    <row r="101" spans="1:10" x14ac:dyDescent="0.25">
      <c r="A101" t="s">
        <v>51</v>
      </c>
      <c r="B101" s="2">
        <f t="shared" si="1"/>
        <v>4.7166869463886405E-3</v>
      </c>
      <c r="C101" t="s">
        <v>7</v>
      </c>
      <c r="D101" t="s">
        <v>93</v>
      </c>
      <c r="F101" t="s">
        <v>24</v>
      </c>
      <c r="H101">
        <v>1.0168090386812501E-3</v>
      </c>
      <c r="J101" s="2"/>
    </row>
    <row r="102" spans="1:10" x14ac:dyDescent="0.25">
      <c r="A102" t="s">
        <v>25</v>
      </c>
      <c r="B102" s="2">
        <f t="shared" si="1"/>
        <v>706.61866315584916</v>
      </c>
      <c r="C102" t="s">
        <v>26</v>
      </c>
      <c r="D102" t="s">
        <v>93</v>
      </c>
      <c r="F102" t="s">
        <v>24</v>
      </c>
      <c r="H102">
        <v>152.33070410743497</v>
      </c>
      <c r="J102" s="2"/>
    </row>
    <row r="103" spans="1:10" x14ac:dyDescent="0.25">
      <c r="A103" t="s">
        <v>53</v>
      </c>
      <c r="B103" s="2">
        <f t="shared" si="1"/>
        <v>7.3370685832712532E-5</v>
      </c>
      <c r="C103" t="s">
        <v>7</v>
      </c>
      <c r="D103" t="s">
        <v>94</v>
      </c>
      <c r="F103" t="s">
        <v>24</v>
      </c>
      <c r="H103">
        <v>1.5817029490597299E-5</v>
      </c>
      <c r="J103" s="6"/>
    </row>
    <row r="104" spans="1:10" x14ac:dyDescent="0.25">
      <c r="A104" t="s">
        <v>54</v>
      </c>
      <c r="B104" s="2">
        <f t="shared" si="1"/>
        <v>3.3082318165642672E-3</v>
      </c>
      <c r="C104" t="s">
        <v>7</v>
      </c>
      <c r="D104" t="s">
        <v>93</v>
      </c>
      <c r="F104" t="s">
        <v>24</v>
      </c>
      <c r="H104">
        <v>7.1317856185282389E-4</v>
      </c>
      <c r="J104" s="6"/>
    </row>
    <row r="105" spans="1:10" x14ac:dyDescent="0.25">
      <c r="A105" t="s">
        <v>55</v>
      </c>
      <c r="B105" s="2">
        <f t="shared" si="1"/>
        <v>137.24248823172556</v>
      </c>
      <c r="C105" t="s">
        <v>26</v>
      </c>
      <c r="D105" t="s">
        <v>95</v>
      </c>
      <c r="F105" t="s">
        <v>24</v>
      </c>
      <c r="H105">
        <v>29.586318556072602</v>
      </c>
      <c r="J105" s="2"/>
    </row>
    <row r="106" spans="1:10" x14ac:dyDescent="0.25">
      <c r="A106" t="s">
        <v>56</v>
      </c>
      <c r="B106" s="2">
        <f t="shared" si="1"/>
        <v>1.9063276408320819E-6</v>
      </c>
      <c r="C106" t="s">
        <v>7</v>
      </c>
      <c r="D106" t="s">
        <v>94</v>
      </c>
      <c r="F106" t="s">
        <v>24</v>
      </c>
      <c r="H106">
        <v>4.1096031980033995E-7</v>
      </c>
      <c r="J106" s="6"/>
    </row>
    <row r="107" spans="1:10" x14ac:dyDescent="0.25">
      <c r="A107" t="s">
        <v>57</v>
      </c>
      <c r="B107" s="2">
        <f t="shared" si="1"/>
        <v>1.9063276408320818E-3</v>
      </c>
      <c r="C107" t="s">
        <v>7</v>
      </c>
      <c r="D107" t="s">
        <v>93</v>
      </c>
      <c r="F107" t="s">
        <v>24</v>
      </c>
      <c r="H107">
        <v>4.1096031980033995E-4</v>
      </c>
      <c r="J107" s="6"/>
    </row>
    <row r="108" spans="1:10" x14ac:dyDescent="0.25">
      <c r="A108" t="s">
        <v>58</v>
      </c>
      <c r="B108" s="2">
        <f t="shared" si="1"/>
        <v>294.46538644468052</v>
      </c>
      <c r="C108" t="s">
        <v>26</v>
      </c>
      <c r="D108" t="s">
        <v>95</v>
      </c>
      <c r="F108" t="s">
        <v>24</v>
      </c>
      <c r="H108">
        <v>63.479953178781003</v>
      </c>
      <c r="J108" s="2"/>
    </row>
    <row r="109" spans="1:10" x14ac:dyDescent="0.25">
      <c r="A109" t="s">
        <v>59</v>
      </c>
      <c r="B109" s="2">
        <f t="shared" si="1"/>
        <v>3.1870391658584448E-4</v>
      </c>
      <c r="C109" t="s">
        <v>7</v>
      </c>
      <c r="D109" t="s">
        <v>94</v>
      </c>
      <c r="F109" t="s">
        <v>24</v>
      </c>
      <c r="H109">
        <v>6.8705221849781899E-5</v>
      </c>
      <c r="J109" s="6"/>
    </row>
    <row r="110" spans="1:10" x14ac:dyDescent="0.25">
      <c r="A110" t="s">
        <v>60</v>
      </c>
      <c r="B110" s="2">
        <f t="shared" si="1"/>
        <v>7.3370685832712535E-6</v>
      </c>
      <c r="C110" t="s">
        <v>7</v>
      </c>
      <c r="D110" t="s">
        <v>94</v>
      </c>
      <c r="F110" t="s">
        <v>24</v>
      </c>
      <c r="H110">
        <v>1.5817029490597298E-6</v>
      </c>
      <c r="J110" s="6"/>
    </row>
    <row r="111" spans="1:10" x14ac:dyDescent="0.25">
      <c r="A111" t="s">
        <v>61</v>
      </c>
      <c r="B111" s="2">
        <f t="shared" si="1"/>
        <v>6.3871802399013008E-2</v>
      </c>
      <c r="C111" t="s">
        <v>7</v>
      </c>
      <c r="D111" t="s">
        <v>93</v>
      </c>
      <c r="F111" t="s">
        <v>24</v>
      </c>
      <c r="H111">
        <v>1.3769289065475299E-2</v>
      </c>
      <c r="J111" s="6"/>
    </row>
    <row r="112" spans="1:10" x14ac:dyDescent="0.25">
      <c r="A112" t="s">
        <v>62</v>
      </c>
      <c r="B112" s="2">
        <f t="shared" si="1"/>
        <v>1.3494965429945314</v>
      </c>
      <c r="C112" t="s">
        <v>7</v>
      </c>
      <c r="D112" t="s">
        <v>94</v>
      </c>
      <c r="F112" t="s">
        <v>24</v>
      </c>
      <c r="H112">
        <v>0.29092036384491399</v>
      </c>
      <c r="J112" s="2"/>
    </row>
    <row r="113" spans="1:10" x14ac:dyDescent="0.25">
      <c r="A113" t="s">
        <v>63</v>
      </c>
      <c r="B113" s="2">
        <f t="shared" si="1"/>
        <v>8.0576735334139634E-8</v>
      </c>
      <c r="C113" t="s">
        <v>7</v>
      </c>
      <c r="D113" t="s">
        <v>94</v>
      </c>
      <c r="F113" t="s">
        <v>24</v>
      </c>
      <c r="H113">
        <v>1.73704877441381E-8</v>
      </c>
      <c r="J113" s="6"/>
    </row>
    <row r="114" spans="1:10" x14ac:dyDescent="0.25">
      <c r="A114" t="s">
        <v>64</v>
      </c>
      <c r="B114" s="2">
        <f t="shared" si="1"/>
        <v>0.52080085033041523</v>
      </c>
      <c r="C114" t="s">
        <v>7</v>
      </c>
      <c r="D114" t="s">
        <v>93</v>
      </c>
      <c r="F114" t="s">
        <v>24</v>
      </c>
      <c r="H114">
        <v>0.11227266468772198</v>
      </c>
      <c r="J114" s="6"/>
    </row>
    <row r="115" spans="1:10" x14ac:dyDescent="0.25">
      <c r="A115" t="s">
        <v>65</v>
      </c>
      <c r="B115" s="2">
        <f t="shared" si="1"/>
        <v>3.6685342916356225E-8</v>
      </c>
      <c r="C115" t="s">
        <v>7</v>
      </c>
      <c r="D115" t="s">
        <v>94</v>
      </c>
      <c r="F115" t="s">
        <v>24</v>
      </c>
      <c r="H115">
        <v>7.9085147452986395E-9</v>
      </c>
      <c r="J115" s="6"/>
    </row>
    <row r="116" spans="1:10" x14ac:dyDescent="0.25">
      <c r="A116" t="s">
        <v>66</v>
      </c>
      <c r="B116" s="2">
        <f t="shared" si="1"/>
        <v>1.4706891937003535E-4</v>
      </c>
      <c r="C116" t="s">
        <v>7</v>
      </c>
      <c r="D116" t="s">
        <v>94</v>
      </c>
      <c r="F116" t="s">
        <v>24</v>
      </c>
      <c r="H116">
        <v>3.1704670719991896E-5</v>
      </c>
      <c r="J116" s="6"/>
    </row>
    <row r="117" spans="1:10" x14ac:dyDescent="0.25">
      <c r="A117" t="s">
        <v>67</v>
      </c>
      <c r="B117" s="2">
        <f t="shared" si="1"/>
        <v>4.2253653894731728E-2</v>
      </c>
      <c r="C117" t="s">
        <v>7</v>
      </c>
      <c r="D117" t="s">
        <v>93</v>
      </c>
      <c r="F117" t="s">
        <v>24</v>
      </c>
      <c r="H117">
        <v>9.1089143048528991E-3</v>
      </c>
      <c r="J117" s="6"/>
    </row>
    <row r="118" spans="1:10" x14ac:dyDescent="0.25">
      <c r="A118" t="s">
        <v>68</v>
      </c>
      <c r="B118" s="2">
        <f t="shared" si="1"/>
        <v>1.1595188743205457E-5</v>
      </c>
      <c r="C118" t="s">
        <v>7</v>
      </c>
      <c r="D118" t="s">
        <v>94</v>
      </c>
      <c r="F118" t="s">
        <v>24</v>
      </c>
      <c r="H118">
        <v>2.4996555534247502E-6</v>
      </c>
      <c r="J118" s="6"/>
    </row>
    <row r="119" spans="1:10" x14ac:dyDescent="0.25">
      <c r="A119" t="s">
        <v>69</v>
      </c>
      <c r="B119" s="2">
        <f t="shared" si="1"/>
        <v>1.1431414890900267E-5</v>
      </c>
      <c r="C119" t="s">
        <v>7</v>
      </c>
      <c r="D119" t="s">
        <v>94</v>
      </c>
      <c r="F119" t="s">
        <v>24</v>
      </c>
      <c r="H119">
        <v>2.46434968402609E-6</v>
      </c>
      <c r="J119" s="6"/>
    </row>
    <row r="120" spans="1:10" x14ac:dyDescent="0.25">
      <c r="A120" t="s">
        <v>70</v>
      </c>
      <c r="B120" s="2">
        <f t="shared" si="1"/>
        <v>1.7753085589879512E-2</v>
      </c>
      <c r="C120" t="s">
        <v>7</v>
      </c>
      <c r="D120" t="s">
        <v>93</v>
      </c>
      <c r="F120" t="s">
        <v>24</v>
      </c>
      <c r="H120">
        <v>3.8271562428141594E-3</v>
      </c>
      <c r="J120" s="6"/>
    </row>
    <row r="121" spans="1:10" x14ac:dyDescent="0.25">
      <c r="A121" t="s">
        <v>71</v>
      </c>
      <c r="B121" s="2">
        <f t="shared" si="1"/>
        <v>3.6030247507135564E-2</v>
      </c>
      <c r="C121" t="s">
        <v>7</v>
      </c>
      <c r="D121" t="s">
        <v>94</v>
      </c>
      <c r="F121" t="s">
        <v>24</v>
      </c>
      <c r="H121">
        <v>7.7672912677040195E-3</v>
      </c>
      <c r="J121" s="2"/>
    </row>
    <row r="122" spans="1:10" x14ac:dyDescent="0.25">
      <c r="A122" t="s">
        <v>72</v>
      </c>
      <c r="B122" s="2">
        <f t="shared" si="1"/>
        <v>1.6180856607749981E-4</v>
      </c>
      <c r="C122" t="s">
        <v>7</v>
      </c>
      <c r="D122" t="s">
        <v>93</v>
      </c>
      <c r="F122" t="s">
        <v>24</v>
      </c>
      <c r="H122">
        <v>3.4882198965870793E-5</v>
      </c>
      <c r="J122" s="6"/>
    </row>
    <row r="123" spans="1:10" x14ac:dyDescent="0.25">
      <c r="A123" t="s">
        <v>73</v>
      </c>
      <c r="B123" s="2">
        <f t="shared" si="1"/>
        <v>11496.924431822366</v>
      </c>
      <c r="C123" t="s">
        <v>7</v>
      </c>
      <c r="D123" t="s">
        <v>96</v>
      </c>
      <c r="F123" t="s">
        <v>24</v>
      </c>
      <c r="H123">
        <v>2478.472031785559</v>
      </c>
      <c r="J123" s="6"/>
    </row>
    <row r="124" spans="1:10" x14ac:dyDescent="0.25">
      <c r="A124" t="s">
        <v>33</v>
      </c>
      <c r="B124" s="2">
        <f t="shared" si="1"/>
        <v>0.37340438325576875</v>
      </c>
      <c r="C124" t="s">
        <v>7</v>
      </c>
      <c r="D124" t="s">
        <v>94</v>
      </c>
      <c r="F124" t="s">
        <v>24</v>
      </c>
      <c r="H124">
        <v>8.0497382228932601E-2</v>
      </c>
      <c r="J124" s="2"/>
    </row>
    <row r="125" spans="1:10" x14ac:dyDescent="0.25">
      <c r="A125" t="s">
        <v>74</v>
      </c>
      <c r="B125" s="2">
        <f t="shared" si="1"/>
        <v>1.473964670746456E-5</v>
      </c>
      <c r="C125" t="s">
        <v>7</v>
      </c>
      <c r="D125" t="s">
        <v>93</v>
      </c>
      <c r="F125" t="s">
        <v>24</v>
      </c>
      <c r="H125">
        <v>3.1775282458789194E-6</v>
      </c>
      <c r="J125" s="6"/>
    </row>
    <row r="126" spans="1:10" x14ac:dyDescent="0.25">
      <c r="A126" t="s">
        <v>75</v>
      </c>
      <c r="B126" s="2">
        <f t="shared" si="1"/>
        <v>2.8332876448792956</v>
      </c>
      <c r="C126" t="s">
        <v>7</v>
      </c>
      <c r="D126" t="s">
        <v>93</v>
      </c>
      <c r="F126" t="s">
        <v>24</v>
      </c>
      <c r="H126">
        <v>0.61079154059672491</v>
      </c>
      <c r="J126" s="6"/>
    </row>
    <row r="127" spans="1:10" x14ac:dyDescent="0.25">
      <c r="A127" t="s">
        <v>76</v>
      </c>
      <c r="B127" s="2">
        <f t="shared" si="1"/>
        <v>1.1365905349978212E-4</v>
      </c>
      <c r="C127" t="s">
        <v>7</v>
      </c>
      <c r="D127" t="s">
        <v>94</v>
      </c>
      <c r="F127" t="s">
        <v>24</v>
      </c>
      <c r="H127">
        <v>2.4502273362666298E-5</v>
      </c>
      <c r="J127" s="6"/>
    </row>
    <row r="128" spans="1:10" x14ac:dyDescent="0.25">
      <c r="A128" t="s">
        <v>77</v>
      </c>
      <c r="B128" s="2">
        <f t="shared" si="1"/>
        <v>0.45529130940834939</v>
      </c>
      <c r="C128" t="s">
        <v>7</v>
      </c>
      <c r="D128" t="s">
        <v>93</v>
      </c>
      <c r="F128" t="s">
        <v>24</v>
      </c>
      <c r="H128">
        <v>9.8150316928259873E-2</v>
      </c>
      <c r="J128" s="6"/>
    </row>
    <row r="129" spans="1:10" x14ac:dyDescent="0.25">
      <c r="A129" t="s">
        <v>25</v>
      </c>
      <c r="B129" s="2">
        <f t="shared" si="1"/>
        <v>124.69741114514991</v>
      </c>
      <c r="C129" t="s">
        <v>26</v>
      </c>
      <c r="D129" t="s">
        <v>23</v>
      </c>
      <c r="F129" t="s">
        <v>24</v>
      </c>
      <c r="H129">
        <v>26.881888960135598</v>
      </c>
      <c r="J129" s="2"/>
    </row>
    <row r="130" spans="1:10" x14ac:dyDescent="0.25">
      <c r="A130" t="s">
        <v>78</v>
      </c>
      <c r="B130" s="2">
        <f t="shared" si="1"/>
        <v>3.5375152097914917E-4</v>
      </c>
      <c r="C130" t="s">
        <v>7</v>
      </c>
      <c r="D130" t="s">
        <v>94</v>
      </c>
      <c r="F130" t="s">
        <v>24</v>
      </c>
      <c r="H130">
        <v>7.6260677901094002E-5</v>
      </c>
      <c r="J130" s="6"/>
    </row>
    <row r="131" spans="1:10" x14ac:dyDescent="0.25">
      <c r="A131" t="s">
        <v>79</v>
      </c>
      <c r="B131" s="2">
        <f t="shared" si="1"/>
        <v>0.14641382396081429</v>
      </c>
      <c r="C131" t="s">
        <v>7</v>
      </c>
      <c r="D131" t="s">
        <v>93</v>
      </c>
      <c r="F131" t="s">
        <v>24</v>
      </c>
      <c r="H131">
        <v>3.1563447242397194E-2</v>
      </c>
      <c r="J131" s="6"/>
    </row>
    <row r="132" spans="1:10" x14ac:dyDescent="0.25">
      <c r="A132" t="s">
        <v>80</v>
      </c>
      <c r="B132" s="2">
        <f t="shared" si="1"/>
        <v>0.32558241838266128</v>
      </c>
      <c r="C132" t="s">
        <v>7</v>
      </c>
      <c r="D132" t="s">
        <v>94</v>
      </c>
      <c r="F132" t="s">
        <v>24</v>
      </c>
      <c r="H132">
        <v>7.0188068364525388E-2</v>
      </c>
      <c r="J132" s="2"/>
    </row>
    <row r="133" spans="1:10" x14ac:dyDescent="0.25">
      <c r="A133" t="s">
        <v>72</v>
      </c>
      <c r="B133" s="2">
        <f t="shared" si="1"/>
        <v>3.6685342916356225E-8</v>
      </c>
      <c r="C133" t="s">
        <v>7</v>
      </c>
      <c r="D133" t="s">
        <v>94</v>
      </c>
      <c r="F133" t="s">
        <v>24</v>
      </c>
      <c r="H133">
        <v>7.9085147452986395E-9</v>
      </c>
      <c r="J133" s="6"/>
    </row>
    <row r="134" spans="1:10" x14ac:dyDescent="0.25">
      <c r="A134" t="s">
        <v>81</v>
      </c>
      <c r="B134" s="2">
        <f t="shared" si="1"/>
        <v>2.4959135091306647E-2</v>
      </c>
      <c r="C134" t="s">
        <v>7</v>
      </c>
      <c r="D134" t="s">
        <v>93</v>
      </c>
      <c r="F134" t="s">
        <v>24</v>
      </c>
      <c r="H134">
        <v>5.3806144963549681E-3</v>
      </c>
      <c r="J134" s="6"/>
    </row>
    <row r="135" spans="1:10" x14ac:dyDescent="0.25">
      <c r="A135" t="s">
        <v>82</v>
      </c>
      <c r="B135" s="2">
        <f t="shared" si="1"/>
        <v>0.13724248823172555</v>
      </c>
      <c r="C135" t="s">
        <v>7</v>
      </c>
      <c r="D135" t="s">
        <v>93</v>
      </c>
      <c r="F135" t="s">
        <v>24</v>
      </c>
      <c r="H135">
        <v>2.9586318556072598E-2</v>
      </c>
      <c r="J135" s="2"/>
    </row>
    <row r="136" spans="1:10" x14ac:dyDescent="0.25">
      <c r="A136" t="s">
        <v>83</v>
      </c>
      <c r="B136" s="2">
        <f t="shared" si="1"/>
        <v>6.550954092206487E-5</v>
      </c>
      <c r="C136" t="s">
        <v>7</v>
      </c>
      <c r="D136" t="s">
        <v>94</v>
      </c>
      <c r="F136" t="s">
        <v>24</v>
      </c>
      <c r="H136">
        <v>1.4122347759461898E-5</v>
      </c>
      <c r="J136" s="6"/>
    </row>
    <row r="137" spans="1:10" x14ac:dyDescent="0.25">
      <c r="A137" t="s">
        <v>84</v>
      </c>
      <c r="B137" s="2">
        <f t="shared" si="1"/>
        <v>0.14870665789308674</v>
      </c>
      <c r="C137" t="s">
        <v>7</v>
      </c>
      <c r="D137" t="s">
        <v>93</v>
      </c>
      <c r="F137" t="s">
        <v>24</v>
      </c>
      <c r="H137">
        <v>3.2057729413978393E-2</v>
      </c>
      <c r="J137" s="6"/>
    </row>
    <row r="138" spans="1:10" x14ac:dyDescent="0.25">
      <c r="A138" t="s">
        <v>85</v>
      </c>
      <c r="B138" s="2">
        <f t="shared" si="1"/>
        <v>1.8211652376333995</v>
      </c>
      <c r="C138" t="s">
        <v>7</v>
      </c>
      <c r="D138" t="s">
        <v>92</v>
      </c>
      <c r="F138" t="s">
        <v>24</v>
      </c>
      <c r="H138">
        <v>0.39260126771303994</v>
      </c>
      <c r="J138" s="2"/>
    </row>
    <row r="139" spans="1:10" x14ac:dyDescent="0.25">
      <c r="A139" t="s">
        <v>84</v>
      </c>
      <c r="B139" s="2">
        <f t="shared" si="1"/>
        <v>6.976766108199898E-4</v>
      </c>
      <c r="C139" t="s">
        <v>7</v>
      </c>
      <c r="D139" t="s">
        <v>94</v>
      </c>
      <c r="F139" t="s">
        <v>24</v>
      </c>
      <c r="H139">
        <v>1.5040300363826898E-4</v>
      </c>
      <c r="J139" s="2"/>
    </row>
    <row r="140" spans="1:10" x14ac:dyDescent="0.25">
      <c r="A140" t="s">
        <v>83</v>
      </c>
      <c r="B140" s="2">
        <f t="shared" si="1"/>
        <v>1.6868706787431662E-2</v>
      </c>
      <c r="C140" t="s">
        <v>7</v>
      </c>
      <c r="D140" t="s">
        <v>93</v>
      </c>
      <c r="F140" t="s">
        <v>24</v>
      </c>
      <c r="H140">
        <v>3.6365045480614296E-3</v>
      </c>
      <c r="J140" s="2"/>
    </row>
    <row r="141" spans="1:10" x14ac:dyDescent="0.25">
      <c r="A141" t="s">
        <v>86</v>
      </c>
      <c r="B141" s="2">
        <f t="shared" si="1"/>
        <v>884.37880244787277</v>
      </c>
      <c r="C141" t="s">
        <v>7</v>
      </c>
      <c r="D141" t="s">
        <v>23</v>
      </c>
      <c r="F141" t="s">
        <v>24</v>
      </c>
      <c r="H141">
        <v>190.65169475273498</v>
      </c>
      <c r="J141" s="2"/>
    </row>
    <row r="142" spans="1:10" x14ac:dyDescent="0.25">
      <c r="A142" t="s">
        <v>87</v>
      </c>
      <c r="B142" s="2">
        <f t="shared" si="1"/>
        <v>7.0095208786609268E-4</v>
      </c>
      <c r="C142" t="s">
        <v>7</v>
      </c>
      <c r="D142" t="s">
        <v>94</v>
      </c>
      <c r="F142" t="s">
        <v>24</v>
      </c>
      <c r="H142">
        <v>1.51109121026242E-4</v>
      </c>
      <c r="J142" s="2"/>
    </row>
    <row r="143" spans="1:10" x14ac:dyDescent="0.25">
      <c r="A143" t="s">
        <v>88</v>
      </c>
      <c r="B143" s="2">
        <f t="shared" si="1"/>
        <v>1.7523802196652318</v>
      </c>
      <c r="C143" t="s">
        <v>7</v>
      </c>
      <c r="D143" t="s">
        <v>93</v>
      </c>
      <c r="F143" t="s">
        <v>24</v>
      </c>
      <c r="H143">
        <v>0.37777280256560497</v>
      </c>
      <c r="J143" s="2"/>
    </row>
    <row r="144" spans="1:10" x14ac:dyDescent="0.25">
      <c r="A144" t="s">
        <v>89</v>
      </c>
      <c r="B144" s="2">
        <f t="shared" si="1"/>
        <v>4.1271010780900745</v>
      </c>
      <c r="C144" t="s">
        <v>7</v>
      </c>
      <c r="D144" t="s">
        <v>93</v>
      </c>
      <c r="F144" t="s">
        <v>24</v>
      </c>
      <c r="H144">
        <v>0.88970790884609685</v>
      </c>
      <c r="J144" s="2"/>
    </row>
    <row r="145" spans="1:10" x14ac:dyDescent="0.25">
      <c r="A145" t="s">
        <v>90</v>
      </c>
      <c r="B145" s="2">
        <f t="shared" si="1"/>
        <v>1.0743564711218586E-4</v>
      </c>
      <c r="C145" t="s">
        <v>7</v>
      </c>
      <c r="D145" t="s">
        <v>94</v>
      </c>
      <c r="F145" t="s">
        <v>24</v>
      </c>
      <c r="H145">
        <v>2.3160650325517398E-5</v>
      </c>
      <c r="J145" s="6"/>
    </row>
    <row r="146" spans="1:10" x14ac:dyDescent="0.25">
      <c r="A146" t="s">
        <v>91</v>
      </c>
      <c r="B146" s="2">
        <f t="shared" si="1"/>
        <v>4.159855848551107E-2</v>
      </c>
      <c r="C146" t="s">
        <v>7</v>
      </c>
      <c r="D146" t="s">
        <v>93</v>
      </c>
      <c r="F146" t="s">
        <v>24</v>
      </c>
      <c r="H146">
        <v>8.9676908272582779E-3</v>
      </c>
      <c r="J146" s="6"/>
    </row>
    <row r="147" spans="1:10" x14ac:dyDescent="0.25">
      <c r="A147" t="s">
        <v>100</v>
      </c>
      <c r="B147" s="2">
        <v>1</v>
      </c>
      <c r="C147" t="s">
        <v>7</v>
      </c>
      <c r="D147" t="s">
        <v>34</v>
      </c>
      <c r="F147" t="s">
        <v>24</v>
      </c>
      <c r="J147" s="2">
        <v>1</v>
      </c>
    </row>
    <row r="150" spans="1:10" ht="15.75" x14ac:dyDescent="0.25">
      <c r="A150" s="1" t="s">
        <v>0</v>
      </c>
      <c r="B150" s="1" t="s">
        <v>45</v>
      </c>
    </row>
    <row r="151" spans="1:10" x14ac:dyDescent="0.25">
      <c r="A151" t="s">
        <v>1</v>
      </c>
      <c r="B151" t="s">
        <v>185</v>
      </c>
    </row>
    <row r="152" spans="1:10" x14ac:dyDescent="0.25">
      <c r="A152" t="s">
        <v>2</v>
      </c>
      <c r="B152" t="s">
        <v>101</v>
      </c>
    </row>
    <row r="153" spans="1:10" x14ac:dyDescent="0.25">
      <c r="A153" t="s">
        <v>4</v>
      </c>
      <c r="B153">
        <v>1</v>
      </c>
    </row>
    <row r="154" spans="1:10" x14ac:dyDescent="0.25">
      <c r="A154" t="s">
        <v>5</v>
      </c>
      <c r="B154" t="s">
        <v>46</v>
      </c>
    </row>
    <row r="155" spans="1:10" x14ac:dyDescent="0.25">
      <c r="A155" t="s">
        <v>6</v>
      </c>
      <c r="B155" t="s">
        <v>7</v>
      </c>
    </row>
    <row r="156" spans="1:10" x14ac:dyDescent="0.25">
      <c r="A156" s="3" t="s">
        <v>8</v>
      </c>
      <c r="B156"/>
    </row>
    <row r="157" spans="1:10" x14ac:dyDescent="0.25">
      <c r="A157" t="s">
        <v>9</v>
      </c>
      <c r="B157" t="s">
        <v>10</v>
      </c>
      <c r="C157" t="s">
        <v>6</v>
      </c>
      <c r="D157" t="s">
        <v>21</v>
      </c>
      <c r="E157" t="s">
        <v>2</v>
      </c>
      <c r="F157" t="s">
        <v>11</v>
      </c>
      <c r="G157" t="s">
        <v>5</v>
      </c>
      <c r="H157" s="4" t="s">
        <v>1</v>
      </c>
    </row>
    <row r="158" spans="1:10" x14ac:dyDescent="0.25">
      <c r="A158" t="s">
        <v>45</v>
      </c>
      <c r="B158" s="2">
        <f>0.29/H158</f>
        <v>1</v>
      </c>
      <c r="C158" t="s">
        <v>7</v>
      </c>
      <c r="E158" t="s">
        <v>101</v>
      </c>
      <c r="F158" t="s">
        <v>12</v>
      </c>
      <c r="G158" t="s">
        <v>46</v>
      </c>
      <c r="H158" s="2">
        <v>0.28999999999999998</v>
      </c>
    </row>
    <row r="159" spans="1:10" x14ac:dyDescent="0.25">
      <c r="A159" t="s">
        <v>102</v>
      </c>
      <c r="B159" s="2">
        <f>H159*0.0493378453990471/0.08/0.29</f>
        <v>110276.50645758364</v>
      </c>
      <c r="C159" t="s">
        <v>19</v>
      </c>
      <c r="E159" t="s">
        <v>15</v>
      </c>
      <c r="F159" t="s">
        <v>13</v>
      </c>
      <c r="G159" t="s">
        <v>20</v>
      </c>
      <c r="H159">
        <v>51855.019795115601</v>
      </c>
    </row>
    <row r="160" spans="1:10" x14ac:dyDescent="0.25">
      <c r="A160" t="s">
        <v>103</v>
      </c>
      <c r="B160" s="2">
        <f>H160*0.0493378453990471/0.08/0.29</f>
        <v>18.126421709222242</v>
      </c>
      <c r="C160" t="s">
        <v>7</v>
      </c>
      <c r="E160" t="s">
        <v>3</v>
      </c>
      <c r="F160" t="s">
        <v>13</v>
      </c>
      <c r="G160" t="s">
        <v>113</v>
      </c>
      <c r="H160">
        <v>8.5235376667274991</v>
      </c>
    </row>
    <row r="161" spans="1:8" x14ac:dyDescent="0.25">
      <c r="A161" t="s">
        <v>104</v>
      </c>
      <c r="B161" s="2">
        <f t="shared" ref="B161:B219" si="2">H161*0.0493378453990471/0.08/0.29</f>
        <v>-37056.477878459242</v>
      </c>
      <c r="C161" t="s">
        <v>7</v>
      </c>
      <c r="E161" t="s">
        <v>3</v>
      </c>
      <c r="F161" t="s">
        <v>13</v>
      </c>
      <c r="G161" t="s">
        <v>114</v>
      </c>
      <c r="H161">
        <v>-17424.96616597</v>
      </c>
    </row>
    <row r="162" spans="1:8" x14ac:dyDescent="0.25">
      <c r="A162" t="s">
        <v>105</v>
      </c>
      <c r="B162" s="2">
        <f t="shared" si="2"/>
        <v>1.776925083810455E-3</v>
      </c>
      <c r="C162" t="s">
        <v>123</v>
      </c>
      <c r="E162" t="s">
        <v>3</v>
      </c>
      <c r="F162" t="s">
        <v>13</v>
      </c>
      <c r="G162" t="s">
        <v>115</v>
      </c>
      <c r="H162">
        <v>8.3555861856097102E-4</v>
      </c>
    </row>
    <row r="163" spans="1:8" x14ac:dyDescent="0.25">
      <c r="A163" t="s">
        <v>106</v>
      </c>
      <c r="B163" s="2">
        <f t="shared" si="2"/>
        <v>159.83396482516164</v>
      </c>
      <c r="C163" t="s">
        <v>7</v>
      </c>
      <c r="E163" t="s">
        <v>15</v>
      </c>
      <c r="F163" t="s">
        <v>13</v>
      </c>
      <c r="G163" t="s">
        <v>116</v>
      </c>
      <c r="H163">
        <v>75.158287800208001</v>
      </c>
    </row>
    <row r="164" spans="1:8" x14ac:dyDescent="0.25">
      <c r="A164" t="s">
        <v>43</v>
      </c>
      <c r="B164" s="2">
        <f t="shared" si="2"/>
        <v>1.2947444078015882E-7</v>
      </c>
      <c r="C164" t="s">
        <v>6</v>
      </c>
      <c r="E164" t="s">
        <v>3</v>
      </c>
      <c r="F164" t="s">
        <v>13</v>
      </c>
      <c r="G164" t="s">
        <v>41</v>
      </c>
      <c r="H164" s="18">
        <v>6.0882411905196394E-8</v>
      </c>
    </row>
    <row r="165" spans="1:8" x14ac:dyDescent="0.25">
      <c r="A165" t="s">
        <v>35</v>
      </c>
      <c r="B165" s="2">
        <f t="shared" si="2"/>
        <v>23483.984775987334</v>
      </c>
      <c r="C165" t="s">
        <v>17</v>
      </c>
      <c r="E165" t="s">
        <v>101</v>
      </c>
      <c r="F165" t="s">
        <v>13</v>
      </c>
      <c r="G165" t="s">
        <v>18</v>
      </c>
      <c r="H165">
        <v>11042.809883494199</v>
      </c>
    </row>
    <row r="166" spans="1:8" x14ac:dyDescent="0.25">
      <c r="A166" t="s">
        <v>107</v>
      </c>
      <c r="B166" s="2">
        <f t="shared" si="2"/>
        <v>3.5717087111767917E-10</v>
      </c>
      <c r="C166" t="s">
        <v>6</v>
      </c>
      <c r="E166" t="s">
        <v>3</v>
      </c>
      <c r="F166" t="s">
        <v>13</v>
      </c>
      <c r="G166" t="s">
        <v>117</v>
      </c>
      <c r="H166" s="18">
        <v>1.6795148111778299E-10</v>
      </c>
    </row>
    <row r="167" spans="1:8" x14ac:dyDescent="0.25">
      <c r="A167" t="s">
        <v>108</v>
      </c>
      <c r="B167" s="2">
        <f t="shared" si="2"/>
        <v>4.4557066171930618E-6</v>
      </c>
      <c r="C167" t="s">
        <v>6</v>
      </c>
      <c r="E167" t="s">
        <v>3</v>
      </c>
      <c r="F167" t="s">
        <v>13</v>
      </c>
      <c r="G167" t="s">
        <v>118</v>
      </c>
      <c r="H167" s="18">
        <v>2.0951947269443498E-6</v>
      </c>
    </row>
    <row r="168" spans="1:8" x14ac:dyDescent="0.25">
      <c r="A168" t="s">
        <v>28</v>
      </c>
      <c r="B168" s="2">
        <f t="shared" si="2"/>
        <v>6161.1975267799717</v>
      </c>
      <c r="C168" t="s">
        <v>19</v>
      </c>
      <c r="E168" t="s">
        <v>3</v>
      </c>
      <c r="F168" t="s">
        <v>13</v>
      </c>
      <c r="G168" t="s">
        <v>29</v>
      </c>
      <c r="H168">
        <v>2897.1630492817599</v>
      </c>
    </row>
    <row r="169" spans="1:8" x14ac:dyDescent="0.25">
      <c r="A169" t="s">
        <v>109</v>
      </c>
      <c r="B169" s="2">
        <f t="shared" si="2"/>
        <v>3759.2234185135812</v>
      </c>
      <c r="C169" t="s">
        <v>7</v>
      </c>
      <c r="E169" t="s">
        <v>3</v>
      </c>
      <c r="F169" t="s">
        <v>13</v>
      </c>
      <c r="G169" t="s">
        <v>119</v>
      </c>
      <c r="H169">
        <v>1767.6893387646701</v>
      </c>
    </row>
    <row r="170" spans="1:8" x14ac:dyDescent="0.25">
      <c r="A170" t="s">
        <v>110</v>
      </c>
      <c r="B170" s="2">
        <f t="shared" si="2"/>
        <v>-21608.837702619647</v>
      </c>
      <c r="C170" t="s">
        <v>7</v>
      </c>
      <c r="E170" t="s">
        <v>3</v>
      </c>
      <c r="F170" t="s">
        <v>13</v>
      </c>
      <c r="G170" t="s">
        <v>120</v>
      </c>
      <c r="H170">
        <v>-10161.0646076259</v>
      </c>
    </row>
    <row r="171" spans="1:8" x14ac:dyDescent="0.25">
      <c r="A171" t="s">
        <v>111</v>
      </c>
      <c r="B171" s="2">
        <f t="shared" si="2"/>
        <v>4.0092430282959612E-2</v>
      </c>
      <c r="C171" t="s">
        <v>7</v>
      </c>
      <c r="E171" t="s">
        <v>3</v>
      </c>
      <c r="F171" t="s">
        <v>13</v>
      </c>
      <c r="G171" t="s">
        <v>121</v>
      </c>
      <c r="H171">
        <v>1.8852553755471201E-2</v>
      </c>
    </row>
    <row r="172" spans="1:8" x14ac:dyDescent="0.25">
      <c r="A172" t="s">
        <v>112</v>
      </c>
      <c r="B172" s="2">
        <f t="shared" si="2"/>
        <v>2.8216498818296745</v>
      </c>
      <c r="C172" t="s">
        <v>7</v>
      </c>
      <c r="E172" t="s">
        <v>15</v>
      </c>
      <c r="F172" t="s">
        <v>13</v>
      </c>
      <c r="G172" t="s">
        <v>122</v>
      </c>
      <c r="H172">
        <v>1.3268167008304901</v>
      </c>
    </row>
    <row r="173" spans="1:8" x14ac:dyDescent="0.25">
      <c r="A173" t="s">
        <v>65</v>
      </c>
      <c r="B173" s="2">
        <f t="shared" si="2"/>
        <v>1.6340567353633837E-6</v>
      </c>
      <c r="C173" t="s">
        <v>7</v>
      </c>
      <c r="D173" t="s">
        <v>94</v>
      </c>
      <c r="F173" t="s">
        <v>24</v>
      </c>
      <c r="H173" s="18">
        <v>7.68378026113858E-7</v>
      </c>
    </row>
    <row r="174" spans="1:8" x14ac:dyDescent="0.25">
      <c r="A174" t="s">
        <v>66</v>
      </c>
      <c r="B174" s="2">
        <f t="shared" si="2"/>
        <v>6.5540854850094157E-3</v>
      </c>
      <c r="C174" t="s">
        <v>7</v>
      </c>
      <c r="D174" t="s">
        <v>94</v>
      </c>
      <c r="F174" t="s">
        <v>24</v>
      </c>
      <c r="H174">
        <v>3.0819096785113199E-3</v>
      </c>
    </row>
    <row r="175" spans="1:8" x14ac:dyDescent="0.25">
      <c r="A175" t="s">
        <v>64</v>
      </c>
      <c r="B175" s="2">
        <f t="shared" si="2"/>
        <v>3.8931624951827138E-3</v>
      </c>
      <c r="C175" t="s">
        <v>7</v>
      </c>
      <c r="D175" t="s">
        <v>93</v>
      </c>
      <c r="F175" t="s">
        <v>24</v>
      </c>
      <c r="H175">
        <v>1.8306711441838401E-3</v>
      </c>
    </row>
    <row r="176" spans="1:8" x14ac:dyDescent="0.25">
      <c r="A176" t="s">
        <v>82</v>
      </c>
      <c r="B176" s="2">
        <f t="shared" si="2"/>
        <v>1.0268662544633294</v>
      </c>
      <c r="C176" t="s">
        <v>7</v>
      </c>
      <c r="D176" t="s">
        <v>93</v>
      </c>
      <c r="F176" t="s">
        <v>24</v>
      </c>
      <c r="H176">
        <v>0.48286050821362703</v>
      </c>
    </row>
    <row r="177" spans="1:8" x14ac:dyDescent="0.25">
      <c r="A177" t="s">
        <v>54</v>
      </c>
      <c r="B177" s="2">
        <f t="shared" si="2"/>
        <v>1.8483592580339917E-3</v>
      </c>
      <c r="C177" t="s">
        <v>7</v>
      </c>
      <c r="D177" t="s">
        <v>93</v>
      </c>
      <c r="F177" t="s">
        <v>24</v>
      </c>
      <c r="H177">
        <v>8.69148914784528E-4</v>
      </c>
    </row>
    <row r="178" spans="1:8" x14ac:dyDescent="0.25">
      <c r="A178" t="s">
        <v>48</v>
      </c>
      <c r="B178" s="2">
        <f t="shared" si="2"/>
        <v>4.920028749646029E-8</v>
      </c>
      <c r="C178" t="s">
        <v>7</v>
      </c>
      <c r="D178" t="s">
        <v>94</v>
      </c>
      <c r="F178" t="s">
        <v>24</v>
      </c>
      <c r="H178" s="18">
        <v>2.3135316523974601E-8</v>
      </c>
    </row>
    <row r="179" spans="1:8" x14ac:dyDescent="0.25">
      <c r="A179" t="s">
        <v>72</v>
      </c>
      <c r="B179" s="2">
        <f t="shared" si="2"/>
        <v>1.6340567353633837E-6</v>
      </c>
      <c r="C179" t="s">
        <v>7</v>
      </c>
      <c r="D179" t="s">
        <v>94</v>
      </c>
      <c r="F179" t="s">
        <v>24</v>
      </c>
      <c r="H179" s="18">
        <v>7.68378026113858E-7</v>
      </c>
    </row>
    <row r="180" spans="1:8" x14ac:dyDescent="0.25">
      <c r="A180" t="s">
        <v>67</v>
      </c>
      <c r="B180" s="2">
        <f t="shared" si="2"/>
        <v>0.32859720142826615</v>
      </c>
      <c r="C180" t="s">
        <v>7</v>
      </c>
      <c r="D180" t="s">
        <v>93</v>
      </c>
      <c r="F180" t="s">
        <v>24</v>
      </c>
      <c r="H180">
        <v>0.15451536262836099</v>
      </c>
    </row>
    <row r="181" spans="1:8" x14ac:dyDescent="0.25">
      <c r="A181" t="s">
        <v>69</v>
      </c>
      <c r="B181" s="2">
        <f t="shared" si="2"/>
        <v>2.8752255124973106E-2</v>
      </c>
      <c r="C181" t="s">
        <v>7</v>
      </c>
      <c r="D181" t="s">
        <v>94</v>
      </c>
      <c r="F181" t="s">
        <v>24</v>
      </c>
      <c r="H181">
        <v>1.3520094229981501E-2</v>
      </c>
    </row>
    <row r="182" spans="1:8" x14ac:dyDescent="0.25">
      <c r="A182" t="s">
        <v>63</v>
      </c>
      <c r="B182" s="2">
        <f t="shared" si="2"/>
        <v>3.6074257982885631E-6</v>
      </c>
      <c r="C182" t="s">
        <v>7</v>
      </c>
      <c r="D182" t="s">
        <v>94</v>
      </c>
      <c r="F182" t="s">
        <v>24</v>
      </c>
      <c r="H182" s="18">
        <v>1.6963099592896101E-6</v>
      </c>
    </row>
    <row r="183" spans="1:8" x14ac:dyDescent="0.25">
      <c r="A183" t="s">
        <v>25</v>
      </c>
      <c r="B183" s="2">
        <f t="shared" si="2"/>
        <v>720.73510082836196</v>
      </c>
      <c r="C183" t="s">
        <v>26</v>
      </c>
      <c r="D183" t="s">
        <v>92</v>
      </c>
      <c r="F183" t="s">
        <v>24</v>
      </c>
      <c r="H183">
        <v>338.90929374757297</v>
      </c>
    </row>
    <row r="184" spans="1:8" x14ac:dyDescent="0.25">
      <c r="A184" t="s">
        <v>72</v>
      </c>
      <c r="B184" s="2">
        <f t="shared" si="2"/>
        <v>2.0626617807045995E-5</v>
      </c>
      <c r="C184" t="s">
        <v>7</v>
      </c>
      <c r="D184" t="s">
        <v>93</v>
      </c>
      <c r="F184" t="s">
        <v>24</v>
      </c>
      <c r="H184" s="18">
        <v>9.6991980345519797E-6</v>
      </c>
    </row>
    <row r="185" spans="1:8" x14ac:dyDescent="0.25">
      <c r="A185" t="s">
        <v>124</v>
      </c>
      <c r="B185" s="2">
        <f t="shared" si="2"/>
        <v>14.197542126927756</v>
      </c>
      <c r="C185" t="s">
        <v>128</v>
      </c>
      <c r="D185" t="s">
        <v>130</v>
      </c>
      <c r="F185" t="s">
        <v>24</v>
      </c>
      <c r="H185">
        <v>6.6760713744318796</v>
      </c>
    </row>
    <row r="186" spans="1:8" x14ac:dyDescent="0.25">
      <c r="A186" t="s">
        <v>25</v>
      </c>
      <c r="B186" s="2">
        <f t="shared" si="2"/>
        <v>127.18854720500485</v>
      </c>
      <c r="C186" t="s">
        <v>26</v>
      </c>
      <c r="D186" t="s">
        <v>23</v>
      </c>
      <c r="F186" t="s">
        <v>24</v>
      </c>
      <c r="H186">
        <v>59.807522426042198</v>
      </c>
    </row>
    <row r="187" spans="1:8" x14ac:dyDescent="0.25">
      <c r="A187" t="s">
        <v>125</v>
      </c>
      <c r="B187" s="2">
        <f t="shared" si="2"/>
        <v>8.0095567848139684</v>
      </c>
      <c r="C187" t="s">
        <v>7</v>
      </c>
      <c r="D187" t="s">
        <v>94</v>
      </c>
      <c r="F187" t="s">
        <v>24</v>
      </c>
      <c r="H187">
        <v>3.7663119640662899</v>
      </c>
    </row>
    <row r="188" spans="1:8" x14ac:dyDescent="0.25">
      <c r="A188" t="s">
        <v>74</v>
      </c>
      <c r="B188" s="2">
        <f t="shared" si="2"/>
        <v>1.8215714427001651E-3</v>
      </c>
      <c r="C188" t="s">
        <v>7</v>
      </c>
      <c r="D188" t="s">
        <v>93</v>
      </c>
      <c r="F188" t="s">
        <v>24</v>
      </c>
      <c r="H188">
        <v>8.5655255370069403E-4</v>
      </c>
    </row>
    <row r="189" spans="1:8" x14ac:dyDescent="0.25">
      <c r="A189" t="s">
        <v>56</v>
      </c>
      <c r="B189" s="2">
        <f t="shared" si="2"/>
        <v>8.5185252761566592E-5</v>
      </c>
      <c r="C189" t="s">
        <v>7</v>
      </c>
      <c r="D189" t="s">
        <v>94</v>
      </c>
      <c r="F189" t="s">
        <v>24</v>
      </c>
      <c r="H189" s="18">
        <v>4.0056428246591303E-5</v>
      </c>
    </row>
    <row r="190" spans="1:8" x14ac:dyDescent="0.25">
      <c r="A190" t="s">
        <v>47</v>
      </c>
      <c r="B190" s="2">
        <f t="shared" si="2"/>
        <v>0.23305399340428692</v>
      </c>
      <c r="C190" t="s">
        <v>7</v>
      </c>
      <c r="D190" t="s">
        <v>93</v>
      </c>
      <c r="F190" t="s">
        <v>24</v>
      </c>
      <c r="H190">
        <v>0.109588341429354</v>
      </c>
    </row>
    <row r="191" spans="1:8" x14ac:dyDescent="0.25">
      <c r="A191" t="s">
        <v>52</v>
      </c>
      <c r="B191" s="2">
        <f t="shared" si="2"/>
        <v>0.19287227040354687</v>
      </c>
      <c r="C191" t="s">
        <v>7</v>
      </c>
      <c r="D191" t="s">
        <v>93</v>
      </c>
      <c r="F191" t="s">
        <v>24</v>
      </c>
      <c r="H191">
        <v>9.0693799803602898E-2</v>
      </c>
    </row>
    <row r="192" spans="1:8" x14ac:dyDescent="0.25">
      <c r="A192" t="s">
        <v>71</v>
      </c>
      <c r="B192" s="2">
        <f t="shared" si="2"/>
        <v>1.6161981918075004</v>
      </c>
      <c r="C192" t="s">
        <v>7</v>
      </c>
      <c r="D192" t="s">
        <v>94</v>
      </c>
      <c r="F192" t="s">
        <v>24</v>
      </c>
      <c r="H192">
        <v>0.75998045205796905</v>
      </c>
    </row>
    <row r="193" spans="1:8" x14ac:dyDescent="0.25">
      <c r="A193" t="s">
        <v>84</v>
      </c>
      <c r="B193" s="2">
        <f t="shared" si="2"/>
        <v>1.1161589722427476E-3</v>
      </c>
      <c r="C193" t="s">
        <v>7</v>
      </c>
      <c r="D193" t="s">
        <v>93</v>
      </c>
      <c r="F193" t="s">
        <v>24</v>
      </c>
      <c r="H193">
        <v>5.2484837849307202E-4</v>
      </c>
    </row>
    <row r="194" spans="1:8" x14ac:dyDescent="0.25">
      <c r="A194" t="s">
        <v>50</v>
      </c>
      <c r="B194" s="2">
        <f t="shared" si="2"/>
        <v>106.25833415750967</v>
      </c>
      <c r="C194" t="s">
        <v>7</v>
      </c>
      <c r="D194" t="s">
        <v>93</v>
      </c>
      <c r="F194" t="s">
        <v>24</v>
      </c>
      <c r="H194">
        <v>49.965565632540503</v>
      </c>
    </row>
    <row r="195" spans="1:8" x14ac:dyDescent="0.25">
      <c r="A195" t="s">
        <v>126</v>
      </c>
      <c r="B195" s="2">
        <f t="shared" si="2"/>
        <v>0.20001568782590057</v>
      </c>
      <c r="C195" t="s">
        <v>129</v>
      </c>
      <c r="D195" t="s">
        <v>130</v>
      </c>
      <c r="F195" t="s">
        <v>24</v>
      </c>
      <c r="H195">
        <v>9.4052829425958606E-2</v>
      </c>
    </row>
    <row r="196" spans="1:8" x14ac:dyDescent="0.25">
      <c r="A196" t="s">
        <v>84</v>
      </c>
      <c r="B196" s="2">
        <f t="shared" si="2"/>
        <v>3.116315850501758E-2</v>
      </c>
      <c r="C196" t="s">
        <v>7</v>
      </c>
      <c r="D196" t="s">
        <v>94</v>
      </c>
      <c r="F196" t="s">
        <v>24</v>
      </c>
      <c r="H196">
        <v>1.46537667275266E-2</v>
      </c>
    </row>
    <row r="197" spans="1:8" x14ac:dyDescent="0.25">
      <c r="A197" t="s">
        <v>91</v>
      </c>
      <c r="B197" s="2">
        <f t="shared" si="2"/>
        <v>0.31073865787238047</v>
      </c>
      <c r="C197" t="s">
        <v>7</v>
      </c>
      <c r="D197" t="s">
        <v>93</v>
      </c>
      <c r="F197" t="s">
        <v>24</v>
      </c>
      <c r="H197">
        <v>0.14611778857247101</v>
      </c>
    </row>
    <row r="198" spans="1:8" x14ac:dyDescent="0.25">
      <c r="A198" t="s">
        <v>53</v>
      </c>
      <c r="B198" s="2">
        <f t="shared" si="2"/>
        <v>3.2770427425047079E-3</v>
      </c>
      <c r="C198" t="s">
        <v>7</v>
      </c>
      <c r="D198" t="s">
        <v>94</v>
      </c>
      <c r="F198" t="s">
        <v>24</v>
      </c>
      <c r="H198">
        <v>1.54095483925566E-3</v>
      </c>
    </row>
    <row r="199" spans="1:8" x14ac:dyDescent="0.25">
      <c r="A199" t="s">
        <v>55</v>
      </c>
      <c r="B199" s="2">
        <f t="shared" si="2"/>
        <v>11.250882440206903</v>
      </c>
      <c r="C199" t="s">
        <v>26</v>
      </c>
      <c r="D199" t="s">
        <v>95</v>
      </c>
      <c r="F199" t="s">
        <v>24</v>
      </c>
      <c r="H199">
        <v>5.2904716552101698</v>
      </c>
    </row>
    <row r="200" spans="1:8" x14ac:dyDescent="0.25">
      <c r="A200" t="s">
        <v>59</v>
      </c>
      <c r="B200" s="2">
        <f t="shared" si="2"/>
        <v>0.50361092827592746</v>
      </c>
      <c r="C200" t="s">
        <v>7</v>
      </c>
      <c r="D200" t="s">
        <v>94</v>
      </c>
      <c r="F200" t="s">
        <v>24</v>
      </c>
      <c r="H200">
        <v>0.23681158837607399</v>
      </c>
    </row>
    <row r="201" spans="1:8" x14ac:dyDescent="0.25">
      <c r="A201" t="s">
        <v>62</v>
      </c>
      <c r="B201" s="2">
        <f t="shared" si="2"/>
        <v>26341.351744928845</v>
      </c>
      <c r="C201" t="s">
        <v>7</v>
      </c>
      <c r="D201" t="s">
        <v>94</v>
      </c>
      <c r="F201" t="s">
        <v>24</v>
      </c>
      <c r="H201">
        <v>12386.4217324365</v>
      </c>
    </row>
    <row r="202" spans="1:8" x14ac:dyDescent="0.25">
      <c r="A202" t="s">
        <v>87</v>
      </c>
      <c r="B202" s="2">
        <f t="shared" si="2"/>
        <v>3.116315850501758E-2</v>
      </c>
      <c r="C202" t="s">
        <v>7</v>
      </c>
      <c r="D202" t="s">
        <v>94</v>
      </c>
      <c r="F202" t="s">
        <v>24</v>
      </c>
      <c r="H202">
        <v>1.46537667275266E-2</v>
      </c>
    </row>
    <row r="203" spans="1:8" x14ac:dyDescent="0.25">
      <c r="A203" t="s">
        <v>58</v>
      </c>
      <c r="B203" s="2">
        <f t="shared" si="2"/>
        <v>836.67276559315985</v>
      </c>
      <c r="C203" t="s">
        <v>26</v>
      </c>
      <c r="D203" t="s">
        <v>95</v>
      </c>
      <c r="F203" t="s">
        <v>24</v>
      </c>
      <c r="H203">
        <v>393.42634451840502</v>
      </c>
    </row>
    <row r="204" spans="1:8" x14ac:dyDescent="0.25">
      <c r="A204" t="s">
        <v>76</v>
      </c>
      <c r="B204" s="2">
        <f t="shared" si="2"/>
        <v>0.15536932893619063</v>
      </c>
      <c r="C204" t="s">
        <v>7</v>
      </c>
      <c r="D204" t="s">
        <v>94</v>
      </c>
      <c r="F204" t="s">
        <v>24</v>
      </c>
      <c r="H204">
        <v>7.3058894286235701E-2</v>
      </c>
    </row>
    <row r="205" spans="1:8" x14ac:dyDescent="0.25">
      <c r="A205" t="s">
        <v>51</v>
      </c>
      <c r="B205" s="2">
        <f t="shared" si="2"/>
        <v>0.14822591151383699</v>
      </c>
      <c r="C205" t="s">
        <v>7</v>
      </c>
      <c r="D205" t="s">
        <v>94</v>
      </c>
      <c r="F205" t="s">
        <v>24</v>
      </c>
      <c r="H205">
        <v>6.9699864663880007E-2</v>
      </c>
    </row>
    <row r="206" spans="1:8" x14ac:dyDescent="0.25">
      <c r="A206" t="s">
        <v>68</v>
      </c>
      <c r="B206" s="2">
        <f t="shared" si="2"/>
        <v>3.2145378400591187E-2</v>
      </c>
      <c r="C206" t="s">
        <v>7</v>
      </c>
      <c r="D206" t="s">
        <v>94</v>
      </c>
      <c r="F206" t="s">
        <v>24</v>
      </c>
      <c r="H206">
        <v>1.5115633300600499E-2</v>
      </c>
    </row>
    <row r="207" spans="1:8" x14ac:dyDescent="0.25">
      <c r="A207" t="s">
        <v>61</v>
      </c>
      <c r="B207" s="2">
        <f t="shared" si="2"/>
        <v>0.49378872932019141</v>
      </c>
      <c r="C207" t="s">
        <v>7</v>
      </c>
      <c r="D207" t="s">
        <v>93</v>
      </c>
      <c r="F207" t="s">
        <v>24</v>
      </c>
      <c r="H207">
        <v>0.232192922645335</v>
      </c>
    </row>
    <row r="208" spans="1:8" x14ac:dyDescent="0.25">
      <c r="A208" t="s">
        <v>89</v>
      </c>
      <c r="B208" s="2">
        <f t="shared" si="2"/>
        <v>30.984573069458722</v>
      </c>
      <c r="C208" t="s">
        <v>7</v>
      </c>
      <c r="D208" t="s">
        <v>93</v>
      </c>
      <c r="F208" t="s">
        <v>24</v>
      </c>
      <c r="H208">
        <v>14.5697909869677</v>
      </c>
    </row>
    <row r="209" spans="1:8" x14ac:dyDescent="0.25">
      <c r="A209" t="s">
        <v>83</v>
      </c>
      <c r="B209" s="2">
        <f t="shared" si="2"/>
        <v>1.3661785820251249E-3</v>
      </c>
      <c r="C209" t="s">
        <v>7</v>
      </c>
      <c r="D209" t="s">
        <v>93</v>
      </c>
      <c r="F209" t="s">
        <v>24</v>
      </c>
      <c r="H209">
        <v>6.4241441527552101E-4</v>
      </c>
    </row>
    <row r="210" spans="1:8" x14ac:dyDescent="0.25">
      <c r="A210" t="s">
        <v>77</v>
      </c>
      <c r="B210" s="2">
        <f t="shared" si="2"/>
        <v>1.8572885298119329E-2</v>
      </c>
      <c r="C210" t="s">
        <v>7</v>
      </c>
      <c r="D210" t="s">
        <v>93</v>
      </c>
      <c r="F210" t="s">
        <v>24</v>
      </c>
      <c r="H210">
        <v>8.7334770181247204E-3</v>
      </c>
    </row>
    <row r="211" spans="1:8" x14ac:dyDescent="0.25">
      <c r="A211" t="s">
        <v>83</v>
      </c>
      <c r="B211" s="2">
        <f t="shared" si="2"/>
        <v>0.15358347458060226</v>
      </c>
      <c r="C211" t="s">
        <v>7</v>
      </c>
      <c r="D211" t="s">
        <v>94</v>
      </c>
      <c r="F211" t="s">
        <v>24</v>
      </c>
      <c r="H211">
        <v>7.2219136880646795E-2</v>
      </c>
    </row>
    <row r="212" spans="1:8" x14ac:dyDescent="0.25">
      <c r="A212" t="s">
        <v>127</v>
      </c>
      <c r="B212" s="2">
        <f t="shared" si="2"/>
        <v>0.20001568782590057</v>
      </c>
      <c r="C212" t="s">
        <v>129</v>
      </c>
      <c r="D212" t="s">
        <v>130</v>
      </c>
      <c r="F212" t="s">
        <v>24</v>
      </c>
      <c r="H212">
        <v>9.4052829425958606E-2</v>
      </c>
    </row>
    <row r="213" spans="1:8" x14ac:dyDescent="0.25">
      <c r="A213" t="s">
        <v>49</v>
      </c>
      <c r="B213" s="2">
        <f t="shared" si="2"/>
        <v>8.6346058092699081E-3</v>
      </c>
      <c r="C213" t="s">
        <v>7</v>
      </c>
      <c r="D213" t="s">
        <v>93</v>
      </c>
      <c r="F213" t="s">
        <v>24</v>
      </c>
      <c r="H213">
        <v>4.0602270560224103E-3</v>
      </c>
    </row>
    <row r="214" spans="1:8" x14ac:dyDescent="0.25">
      <c r="A214" t="s">
        <v>90</v>
      </c>
      <c r="B214" s="2">
        <f t="shared" si="2"/>
        <v>0.19822983347031223</v>
      </c>
      <c r="C214" t="s">
        <v>7</v>
      </c>
      <c r="D214" t="s">
        <v>94</v>
      </c>
      <c r="F214" t="s">
        <v>24</v>
      </c>
      <c r="H214">
        <v>9.32130720203697E-2</v>
      </c>
    </row>
    <row r="215" spans="1:8" x14ac:dyDescent="0.25">
      <c r="A215" t="s">
        <v>78</v>
      </c>
      <c r="B215" s="2">
        <f t="shared" si="2"/>
        <v>0.98221989557361922</v>
      </c>
      <c r="C215" t="s">
        <v>7</v>
      </c>
      <c r="D215" t="s">
        <v>94</v>
      </c>
      <c r="F215" t="s">
        <v>24</v>
      </c>
      <c r="H215">
        <v>0.461866573073904</v>
      </c>
    </row>
    <row r="216" spans="1:8" x14ac:dyDescent="0.25">
      <c r="A216" t="s">
        <v>32</v>
      </c>
      <c r="B216" s="2">
        <f t="shared" si="2"/>
        <v>3.1431036658355761E-2</v>
      </c>
      <c r="C216" t="s">
        <v>7</v>
      </c>
      <c r="D216" t="s">
        <v>94</v>
      </c>
      <c r="F216" t="s">
        <v>24</v>
      </c>
      <c r="H216">
        <v>1.47797303383649E-2</v>
      </c>
    </row>
    <row r="217" spans="1:8" x14ac:dyDescent="0.25">
      <c r="A217" t="s">
        <v>70</v>
      </c>
      <c r="B217" s="2">
        <f t="shared" si="2"/>
        <v>2.7234278922723133E-4</v>
      </c>
      <c r="C217" t="s">
        <v>7</v>
      </c>
      <c r="D217" t="s">
        <v>93</v>
      </c>
      <c r="F217" t="s">
        <v>24</v>
      </c>
      <c r="H217">
        <v>1.2806300435231E-4</v>
      </c>
    </row>
    <row r="218" spans="1:8" x14ac:dyDescent="0.25">
      <c r="A218" t="s">
        <v>88</v>
      </c>
      <c r="B218" s="2">
        <f t="shared" si="2"/>
        <v>1.3126029513574717E-2</v>
      </c>
      <c r="C218" t="s">
        <v>7</v>
      </c>
      <c r="D218" t="s">
        <v>93</v>
      </c>
      <c r="F218" t="s">
        <v>24</v>
      </c>
      <c r="H218">
        <v>6.1722169310785297E-3</v>
      </c>
    </row>
    <row r="219" spans="1:8" x14ac:dyDescent="0.25">
      <c r="A219" t="s">
        <v>81</v>
      </c>
      <c r="B219" s="2">
        <f t="shared" si="2"/>
        <v>0.19287227040354687</v>
      </c>
      <c r="C219" t="s">
        <v>7</v>
      </c>
      <c r="D219" t="s">
        <v>93</v>
      </c>
      <c r="F219" t="s">
        <v>24</v>
      </c>
      <c r="H219">
        <v>9.0693799803602898E-2</v>
      </c>
    </row>
    <row r="220" spans="1:8" x14ac:dyDescent="0.25">
      <c r="A220" t="s">
        <v>80</v>
      </c>
      <c r="B220" s="2">
        <f t="shared" ref="B220:B226" si="3">H220*0.0493378453990471/0.08/0.29</f>
        <v>15.983396482516165</v>
      </c>
      <c r="C220" t="s">
        <v>7</v>
      </c>
      <c r="D220" t="s">
        <v>94</v>
      </c>
      <c r="F220" t="s">
        <v>24</v>
      </c>
      <c r="H220">
        <v>7.5158287800207999</v>
      </c>
    </row>
    <row r="221" spans="1:8" x14ac:dyDescent="0.25">
      <c r="A221" t="s">
        <v>51</v>
      </c>
      <c r="B221" s="2">
        <f t="shared" si="3"/>
        <v>3.5270623522870881E-5</v>
      </c>
      <c r="C221" t="s">
        <v>7</v>
      </c>
      <c r="D221" t="s">
        <v>93</v>
      </c>
      <c r="F221" t="s">
        <v>24</v>
      </c>
      <c r="H221" s="18">
        <v>1.6585208760381101E-5</v>
      </c>
    </row>
    <row r="222" spans="1:8" x14ac:dyDescent="0.25">
      <c r="A222" t="s">
        <v>79</v>
      </c>
      <c r="B222" s="2">
        <f t="shared" si="3"/>
        <v>3.7681526902915131E-3</v>
      </c>
      <c r="C222" t="s">
        <v>7</v>
      </c>
      <c r="D222" t="s">
        <v>93</v>
      </c>
      <c r="F222" t="s">
        <v>24</v>
      </c>
      <c r="H222">
        <v>1.7718881257926099E-3</v>
      </c>
    </row>
    <row r="223" spans="1:8" x14ac:dyDescent="0.25">
      <c r="A223" t="s">
        <v>33</v>
      </c>
      <c r="B223" s="2">
        <f t="shared" si="3"/>
        <v>17.144201813648614</v>
      </c>
      <c r="C223" t="s">
        <v>7</v>
      </c>
      <c r="D223" t="s">
        <v>94</v>
      </c>
      <c r="F223" t="s">
        <v>24</v>
      </c>
      <c r="H223">
        <v>8.0616710936535902</v>
      </c>
    </row>
    <row r="224" spans="1:8" x14ac:dyDescent="0.25">
      <c r="A224" t="s">
        <v>22</v>
      </c>
      <c r="B224" s="2">
        <f t="shared" si="3"/>
        <v>883.10497883846267</v>
      </c>
      <c r="C224" t="s">
        <v>7</v>
      </c>
      <c r="D224" t="s">
        <v>23</v>
      </c>
      <c r="F224" t="s">
        <v>24</v>
      </c>
      <c r="H224">
        <v>415.26003706371898</v>
      </c>
    </row>
    <row r="225" spans="1:8" x14ac:dyDescent="0.25">
      <c r="A225" t="s">
        <v>60</v>
      </c>
      <c r="B225" s="2">
        <f t="shared" si="3"/>
        <v>3.2770427425047081E-4</v>
      </c>
      <c r="C225" t="s">
        <v>7</v>
      </c>
      <c r="D225" t="s">
        <v>94</v>
      </c>
      <c r="F225" t="s">
        <v>24</v>
      </c>
      <c r="H225">
        <v>1.54095483925566E-4</v>
      </c>
    </row>
    <row r="226" spans="1:8" x14ac:dyDescent="0.25">
      <c r="A226" t="s">
        <v>57</v>
      </c>
      <c r="B226" s="2">
        <f t="shared" si="3"/>
        <v>6.2147731574476291E-5</v>
      </c>
      <c r="C226" t="s">
        <v>7</v>
      </c>
      <c r="D226" t="s">
        <v>93</v>
      </c>
      <c r="F226" t="s">
        <v>24</v>
      </c>
      <c r="H226" s="18">
        <v>2.9223557714494299E-5</v>
      </c>
    </row>
    <row r="227" spans="1:8" x14ac:dyDescent="0.25">
      <c r="A227" t="s">
        <v>97</v>
      </c>
      <c r="B227" s="2">
        <v>1</v>
      </c>
      <c r="C227" t="s">
        <v>7</v>
      </c>
      <c r="D227" t="s">
        <v>34</v>
      </c>
      <c r="F227" t="s">
        <v>24</v>
      </c>
    </row>
    <row r="229" spans="1:8" ht="15.75" x14ac:dyDescent="0.25">
      <c r="A229" s="1" t="s">
        <v>0</v>
      </c>
      <c r="B229" s="1" t="s">
        <v>45</v>
      </c>
    </row>
    <row r="230" spans="1:8" x14ac:dyDescent="0.25">
      <c r="A230" t="s">
        <v>1</v>
      </c>
      <c r="B230" t="s">
        <v>186</v>
      </c>
    </row>
    <row r="231" spans="1:8" x14ac:dyDescent="0.25">
      <c r="A231" t="s">
        <v>2</v>
      </c>
      <c r="B231" t="s">
        <v>101</v>
      </c>
    </row>
    <row r="232" spans="1:8" x14ac:dyDescent="0.25">
      <c r="A232" t="s">
        <v>4</v>
      </c>
      <c r="B232">
        <v>1</v>
      </c>
    </row>
    <row r="233" spans="1:8" x14ac:dyDescent="0.25">
      <c r="A233" t="s">
        <v>5</v>
      </c>
      <c r="B233" t="s">
        <v>99</v>
      </c>
    </row>
    <row r="234" spans="1:8" x14ac:dyDescent="0.25">
      <c r="A234" t="s">
        <v>6</v>
      </c>
      <c r="B234" t="s">
        <v>7</v>
      </c>
    </row>
    <row r="235" spans="1:8" x14ac:dyDescent="0.25">
      <c r="A235" s="3" t="s">
        <v>8</v>
      </c>
      <c r="B235"/>
    </row>
    <row r="236" spans="1:8" x14ac:dyDescent="0.25">
      <c r="A236" t="s">
        <v>9</v>
      </c>
      <c r="B236" t="s">
        <v>10</v>
      </c>
      <c r="C236" t="s">
        <v>6</v>
      </c>
      <c r="D236" t="s">
        <v>21</v>
      </c>
      <c r="E236" t="s">
        <v>2</v>
      </c>
      <c r="F236" t="s">
        <v>11</v>
      </c>
      <c r="G236" t="s">
        <v>5</v>
      </c>
      <c r="H236" s="4" t="s">
        <v>1</v>
      </c>
    </row>
    <row r="237" spans="1:8" x14ac:dyDescent="0.25">
      <c r="A237" t="s">
        <v>45</v>
      </c>
      <c r="B237" s="2">
        <f>0.07/H237</f>
        <v>1</v>
      </c>
      <c r="C237" t="s">
        <v>7</v>
      </c>
      <c r="E237" t="s">
        <v>101</v>
      </c>
      <c r="F237" t="s">
        <v>12</v>
      </c>
      <c r="G237" t="s">
        <v>99</v>
      </c>
      <c r="H237" s="2">
        <v>7.0000000000000007E-2</v>
      </c>
    </row>
    <row r="238" spans="1:8" x14ac:dyDescent="0.25">
      <c r="A238" t="s">
        <v>102</v>
      </c>
      <c r="B238" s="2">
        <f>H238/0.128134695575195*0.18/$H$237</f>
        <v>1040635.2383683919</v>
      </c>
      <c r="C238" t="s">
        <v>19</v>
      </c>
      <c r="E238" t="s">
        <v>15</v>
      </c>
      <c r="F238" t="s">
        <v>13</v>
      </c>
      <c r="G238" t="s">
        <v>20</v>
      </c>
      <c r="H238">
        <v>51855.019795115601</v>
      </c>
    </row>
    <row r="239" spans="1:8" x14ac:dyDescent="0.25">
      <c r="A239" t="s">
        <v>103</v>
      </c>
      <c r="B239" s="2">
        <f t="shared" ref="B239:B298" si="4">H239/0.128134695575195*0.18/$H$237</f>
        <v>171.0517841204724</v>
      </c>
      <c r="C239" t="s">
        <v>7</v>
      </c>
      <c r="E239" t="s">
        <v>3</v>
      </c>
      <c r="F239" t="s">
        <v>13</v>
      </c>
      <c r="G239" t="s">
        <v>113</v>
      </c>
      <c r="H239">
        <v>8.5235376667274991</v>
      </c>
    </row>
    <row r="240" spans="1:8" x14ac:dyDescent="0.25">
      <c r="A240" t="s">
        <v>104</v>
      </c>
      <c r="B240" s="2">
        <f t="shared" si="4"/>
        <v>-349687.14487682772</v>
      </c>
      <c r="C240" t="s">
        <v>7</v>
      </c>
      <c r="E240" t="s">
        <v>3</v>
      </c>
      <c r="F240" t="s">
        <v>13</v>
      </c>
      <c r="G240" t="s">
        <v>114</v>
      </c>
      <c r="H240">
        <v>-17424.96616597</v>
      </c>
    </row>
    <row r="241" spans="1:8" x14ac:dyDescent="0.25">
      <c r="A241" t="s">
        <v>105</v>
      </c>
      <c r="B241" s="2">
        <f t="shared" si="4"/>
        <v>1.6768130561563541E-2</v>
      </c>
      <c r="C241" t="s">
        <v>123</v>
      </c>
      <c r="E241" t="s">
        <v>3</v>
      </c>
      <c r="F241" t="s">
        <v>13</v>
      </c>
      <c r="G241" t="s">
        <v>115</v>
      </c>
      <c r="H241">
        <v>8.3555861856097102E-4</v>
      </c>
    </row>
    <row r="242" spans="1:8" x14ac:dyDescent="0.25">
      <c r="A242" t="s">
        <v>106</v>
      </c>
      <c r="B242" s="2">
        <f t="shared" si="4"/>
        <v>1508.2891309145107</v>
      </c>
      <c r="C242" t="s">
        <v>7</v>
      </c>
      <c r="E242" t="s">
        <v>15</v>
      </c>
      <c r="F242" t="s">
        <v>13</v>
      </c>
      <c r="G242" t="s">
        <v>116</v>
      </c>
      <c r="H242">
        <v>75.158287800208001</v>
      </c>
    </row>
    <row r="243" spans="1:8" x14ac:dyDescent="0.25">
      <c r="A243" t="s">
        <v>43</v>
      </c>
      <c r="B243" s="2">
        <f t="shared" si="4"/>
        <v>1.221798458003374E-6</v>
      </c>
      <c r="C243" t="s">
        <v>6</v>
      </c>
      <c r="E243" t="s">
        <v>3</v>
      </c>
      <c r="F243" t="s">
        <v>13</v>
      </c>
      <c r="G243" t="s">
        <v>41</v>
      </c>
      <c r="H243" s="18">
        <v>6.0882411905196394E-8</v>
      </c>
    </row>
    <row r="244" spans="1:8" x14ac:dyDescent="0.25">
      <c r="A244" t="s">
        <v>35</v>
      </c>
      <c r="B244" s="2">
        <f t="shared" si="4"/>
        <v>221608.9616930249</v>
      </c>
      <c r="C244" t="s">
        <v>17</v>
      </c>
      <c r="E244" t="s">
        <v>101</v>
      </c>
      <c r="F244" t="s">
        <v>13</v>
      </c>
      <c r="G244" t="s">
        <v>18</v>
      </c>
      <c r="H244">
        <v>11042.809883494199</v>
      </c>
    </row>
    <row r="245" spans="1:8" x14ac:dyDescent="0.25">
      <c r="A245" t="s">
        <v>107</v>
      </c>
      <c r="B245" s="2">
        <f t="shared" si="4"/>
        <v>3.3704785048368907E-9</v>
      </c>
      <c r="C245" t="s">
        <v>6</v>
      </c>
      <c r="E245" t="s">
        <v>3</v>
      </c>
      <c r="F245" t="s">
        <v>13</v>
      </c>
      <c r="G245" t="s">
        <v>117</v>
      </c>
      <c r="H245" s="18">
        <v>1.6795148111778299E-10</v>
      </c>
    </row>
    <row r="246" spans="1:8" x14ac:dyDescent="0.25">
      <c r="A246" t="s">
        <v>108</v>
      </c>
      <c r="B246" s="2">
        <f t="shared" si="4"/>
        <v>4.2046719347840345E-5</v>
      </c>
      <c r="C246" t="s">
        <v>6</v>
      </c>
      <c r="E246" t="s">
        <v>3</v>
      </c>
      <c r="F246" t="s">
        <v>13</v>
      </c>
      <c r="G246" t="s">
        <v>118</v>
      </c>
      <c r="H246" s="18">
        <v>2.0951947269443498E-6</v>
      </c>
    </row>
    <row r="247" spans="1:8" x14ac:dyDescent="0.25">
      <c r="A247" t="s">
        <v>28</v>
      </c>
      <c r="B247" s="2">
        <f t="shared" si="4"/>
        <v>58140.754208436425</v>
      </c>
      <c r="C247" t="s">
        <v>19</v>
      </c>
      <c r="E247" t="s">
        <v>3</v>
      </c>
      <c r="F247" t="s">
        <v>13</v>
      </c>
      <c r="G247" t="s">
        <v>29</v>
      </c>
      <c r="H247">
        <v>2897.1630492817599</v>
      </c>
    </row>
    <row r="248" spans="1:8" x14ac:dyDescent="0.25">
      <c r="A248" t="s">
        <v>109</v>
      </c>
      <c r="B248" s="2">
        <f t="shared" si="4"/>
        <v>35474.286263408358</v>
      </c>
      <c r="C248" t="s">
        <v>7</v>
      </c>
      <c r="E248" t="s">
        <v>3</v>
      </c>
      <c r="F248" t="s">
        <v>13</v>
      </c>
      <c r="G248" t="s">
        <v>119</v>
      </c>
      <c r="H248">
        <v>1767.6893387646701</v>
      </c>
    </row>
    <row r="249" spans="1:8" x14ac:dyDescent="0.25">
      <c r="A249" t="s">
        <v>110</v>
      </c>
      <c r="B249" s="2">
        <f t="shared" si="4"/>
        <v>-203913.94954263244</v>
      </c>
      <c r="C249" t="s">
        <v>7</v>
      </c>
      <c r="E249" t="s">
        <v>3</v>
      </c>
      <c r="F249" t="s">
        <v>13</v>
      </c>
      <c r="G249" t="s">
        <v>120</v>
      </c>
      <c r="H249">
        <v>-10161.0646076259</v>
      </c>
    </row>
    <row r="250" spans="1:8" x14ac:dyDescent="0.25">
      <c r="A250" t="s">
        <v>111</v>
      </c>
      <c r="B250" s="2">
        <f t="shared" si="4"/>
        <v>0.37833621216794217</v>
      </c>
      <c r="C250" t="s">
        <v>7</v>
      </c>
      <c r="E250" t="s">
        <v>3</v>
      </c>
      <c r="F250" t="s">
        <v>13</v>
      </c>
      <c r="G250" t="s">
        <v>121</v>
      </c>
      <c r="H250">
        <v>1.8852553755471201E-2</v>
      </c>
    </row>
    <row r="251" spans="1:8" x14ac:dyDescent="0.25">
      <c r="A251" t="s">
        <v>112</v>
      </c>
      <c r="B251" s="2">
        <f t="shared" si="4"/>
        <v>26.626780188211526</v>
      </c>
      <c r="C251" t="s">
        <v>7</v>
      </c>
      <c r="E251" t="s">
        <v>15</v>
      </c>
      <c r="F251" t="s">
        <v>13</v>
      </c>
      <c r="G251" t="s">
        <v>122</v>
      </c>
      <c r="H251">
        <v>1.3268167008304901</v>
      </c>
    </row>
    <row r="252" spans="1:8" x14ac:dyDescent="0.25">
      <c r="A252" t="s">
        <v>65</v>
      </c>
      <c r="B252" s="2">
        <f t="shared" si="4"/>
        <v>1.5419939159628791E-5</v>
      </c>
      <c r="C252" t="s">
        <v>7</v>
      </c>
      <c r="D252" t="s">
        <v>94</v>
      </c>
      <c r="F252" t="s">
        <v>24</v>
      </c>
      <c r="H252" s="18">
        <v>7.68378026113858E-7</v>
      </c>
    </row>
    <row r="253" spans="1:8" x14ac:dyDescent="0.25">
      <c r="A253" t="s">
        <v>66</v>
      </c>
      <c r="B253" s="2">
        <f t="shared" si="4"/>
        <v>6.1848280563756977E-2</v>
      </c>
      <c r="C253" t="s">
        <v>7</v>
      </c>
      <c r="D253" t="s">
        <v>94</v>
      </c>
      <c r="F253" t="s">
        <v>24</v>
      </c>
      <c r="H253">
        <v>3.0819096785113199E-3</v>
      </c>
    </row>
    <row r="254" spans="1:8" x14ac:dyDescent="0.25">
      <c r="A254" t="s">
        <v>64</v>
      </c>
      <c r="B254" s="2">
        <f t="shared" si="4"/>
        <v>3.6738215702722218E-2</v>
      </c>
      <c r="C254" t="s">
        <v>7</v>
      </c>
      <c r="D254" t="s">
        <v>93</v>
      </c>
      <c r="F254" t="s">
        <v>24</v>
      </c>
      <c r="H254">
        <v>1.8306711441838401E-3</v>
      </c>
    </row>
    <row r="255" spans="1:8" x14ac:dyDescent="0.25">
      <c r="A255" t="s">
        <v>82</v>
      </c>
      <c r="B255" s="2">
        <f t="shared" si="4"/>
        <v>9.6901257014060782</v>
      </c>
      <c r="C255" t="s">
        <v>7</v>
      </c>
      <c r="D255" t="s">
        <v>93</v>
      </c>
      <c r="F255" t="s">
        <v>24</v>
      </c>
      <c r="H255">
        <v>0.48286050821362703</v>
      </c>
    </row>
    <row r="256" spans="1:8" x14ac:dyDescent="0.25">
      <c r="A256" t="s">
        <v>54</v>
      </c>
      <c r="B256" s="2">
        <f t="shared" si="4"/>
        <v>1.7442226262530929E-2</v>
      </c>
      <c r="C256" t="s">
        <v>7</v>
      </c>
      <c r="D256" t="s">
        <v>93</v>
      </c>
      <c r="F256" t="s">
        <v>24</v>
      </c>
      <c r="H256">
        <v>8.69148914784528E-4</v>
      </c>
    </row>
    <row r="257" spans="1:8" x14ac:dyDescent="0.25">
      <c r="A257" t="s">
        <v>48</v>
      </c>
      <c r="B257" s="2">
        <f t="shared" si="4"/>
        <v>4.642834140412815E-7</v>
      </c>
      <c r="C257" t="s">
        <v>7</v>
      </c>
      <c r="D257" t="s">
        <v>94</v>
      </c>
      <c r="F257" t="s">
        <v>24</v>
      </c>
      <c r="H257" s="18">
        <v>2.3135316523974601E-8</v>
      </c>
    </row>
    <row r="258" spans="1:8" x14ac:dyDescent="0.25">
      <c r="A258" t="s">
        <v>72</v>
      </c>
      <c r="B258" s="2">
        <f t="shared" si="4"/>
        <v>1.5419939159628791E-5</v>
      </c>
      <c r="C258" t="s">
        <v>7</v>
      </c>
      <c r="D258" t="s">
        <v>94</v>
      </c>
      <c r="F258" t="s">
        <v>24</v>
      </c>
      <c r="H258" s="18">
        <v>7.68378026113858E-7</v>
      </c>
    </row>
    <row r="259" spans="1:8" x14ac:dyDescent="0.25">
      <c r="A259" t="s">
        <v>67</v>
      </c>
      <c r="B259" s="2">
        <f t="shared" si="4"/>
        <v>3.1008402244499522</v>
      </c>
      <c r="C259" t="s">
        <v>7</v>
      </c>
      <c r="D259" t="s">
        <v>93</v>
      </c>
      <c r="F259" t="s">
        <v>24</v>
      </c>
      <c r="H259">
        <v>0.15451536262836099</v>
      </c>
    </row>
    <row r="260" spans="1:8" x14ac:dyDescent="0.25">
      <c r="A260" t="s">
        <v>69</v>
      </c>
      <c r="B260" s="2">
        <f t="shared" si="4"/>
        <v>0.27132351963936907</v>
      </c>
      <c r="C260" t="s">
        <v>7</v>
      </c>
      <c r="D260" t="s">
        <v>94</v>
      </c>
      <c r="F260" t="s">
        <v>24</v>
      </c>
      <c r="H260">
        <v>1.3520094229981501E-2</v>
      </c>
    </row>
    <row r="261" spans="1:8" x14ac:dyDescent="0.25">
      <c r="A261" t="s">
        <v>63</v>
      </c>
      <c r="B261" s="2">
        <f t="shared" si="4"/>
        <v>3.4041832898852631E-5</v>
      </c>
      <c r="C261" t="s">
        <v>7</v>
      </c>
      <c r="D261" t="s">
        <v>94</v>
      </c>
      <c r="F261" t="s">
        <v>24</v>
      </c>
      <c r="H261" s="18">
        <v>1.6963099592896101E-6</v>
      </c>
    </row>
    <row r="262" spans="1:8" x14ac:dyDescent="0.25">
      <c r="A262" t="s">
        <v>25</v>
      </c>
      <c r="B262" s="2">
        <f t="shared" si="4"/>
        <v>6801.2885749103343</v>
      </c>
      <c r="C262" t="s">
        <v>26</v>
      </c>
      <c r="D262" t="s">
        <v>92</v>
      </c>
      <c r="F262" t="s">
        <v>24</v>
      </c>
      <c r="H262">
        <v>338.90929374757297</v>
      </c>
    </row>
    <row r="263" spans="1:8" x14ac:dyDescent="0.25">
      <c r="A263" t="s">
        <v>72</v>
      </c>
      <c r="B263" s="2">
        <f t="shared" si="4"/>
        <v>1.9464513365433068E-4</v>
      </c>
      <c r="C263" t="s">
        <v>7</v>
      </c>
      <c r="D263" t="s">
        <v>93</v>
      </c>
      <c r="F263" t="s">
        <v>24</v>
      </c>
      <c r="H263" s="18">
        <v>9.6991980345519797E-6</v>
      </c>
    </row>
    <row r="264" spans="1:8" x14ac:dyDescent="0.25">
      <c r="A264" t="s">
        <v>124</v>
      </c>
      <c r="B264" s="2">
        <f t="shared" si="4"/>
        <v>133.9765205672665</v>
      </c>
      <c r="C264" t="s">
        <v>128</v>
      </c>
      <c r="D264" t="s">
        <v>130</v>
      </c>
      <c r="F264" t="s">
        <v>24</v>
      </c>
      <c r="H264">
        <v>6.6760713744318796</v>
      </c>
    </row>
    <row r="265" spans="1:8" x14ac:dyDescent="0.25">
      <c r="A265" t="s">
        <v>25</v>
      </c>
      <c r="B265" s="2">
        <f t="shared" si="4"/>
        <v>1200.2273955724102</v>
      </c>
      <c r="C265" t="s">
        <v>26</v>
      </c>
      <c r="D265" t="s">
        <v>23</v>
      </c>
      <c r="F265" t="s">
        <v>24</v>
      </c>
      <c r="H265">
        <v>59.807522426042198</v>
      </c>
    </row>
    <row r="266" spans="1:8" x14ac:dyDescent="0.25">
      <c r="A266" t="s">
        <v>125</v>
      </c>
      <c r="B266" s="2">
        <f t="shared" si="4"/>
        <v>75.582980470967385</v>
      </c>
      <c r="C266" t="s">
        <v>7</v>
      </c>
      <c r="D266" t="s">
        <v>94</v>
      </c>
      <c r="F266" t="s">
        <v>24</v>
      </c>
      <c r="H266">
        <v>3.7663119640662899</v>
      </c>
    </row>
    <row r="267" spans="1:8" x14ac:dyDescent="0.25">
      <c r="A267" t="s">
        <v>74</v>
      </c>
      <c r="B267" s="2">
        <f t="shared" si="4"/>
        <v>1.7189440374668158E-2</v>
      </c>
      <c r="C267" t="s">
        <v>7</v>
      </c>
      <c r="D267" t="s">
        <v>93</v>
      </c>
      <c r="F267" t="s">
        <v>24</v>
      </c>
      <c r="H267">
        <v>8.5655255370069403E-4</v>
      </c>
    </row>
    <row r="268" spans="1:8" x14ac:dyDescent="0.25">
      <c r="A268" t="s">
        <v>56</v>
      </c>
      <c r="B268" s="2">
        <f t="shared" si="4"/>
        <v>8.0385912340359949E-4</v>
      </c>
      <c r="C268" t="s">
        <v>7</v>
      </c>
      <c r="D268" t="s">
        <v>94</v>
      </c>
      <c r="F268" t="s">
        <v>24</v>
      </c>
      <c r="H268" s="18">
        <v>4.0056428246591303E-5</v>
      </c>
    </row>
    <row r="269" spans="1:8" x14ac:dyDescent="0.25">
      <c r="A269" t="s">
        <v>47</v>
      </c>
      <c r="B269" s="2">
        <f t="shared" si="4"/>
        <v>2.1992372244060832</v>
      </c>
      <c r="C269" t="s">
        <v>7</v>
      </c>
      <c r="D269" t="s">
        <v>93</v>
      </c>
      <c r="F269" t="s">
        <v>24</v>
      </c>
      <c r="H269">
        <v>0.109588341429354</v>
      </c>
    </row>
    <row r="270" spans="1:8" x14ac:dyDescent="0.25">
      <c r="A270" t="s">
        <v>52</v>
      </c>
      <c r="B270" s="2">
        <f t="shared" si="4"/>
        <v>1.8200583926119223</v>
      </c>
      <c r="C270" t="s">
        <v>7</v>
      </c>
      <c r="D270" t="s">
        <v>93</v>
      </c>
      <c r="F270" t="s">
        <v>24</v>
      </c>
      <c r="H270">
        <v>9.0693799803602898E-2</v>
      </c>
    </row>
    <row r="271" spans="1:8" x14ac:dyDescent="0.25">
      <c r="A271" t="s">
        <v>71</v>
      </c>
      <c r="B271" s="2">
        <f t="shared" si="4"/>
        <v>15.251415234386949</v>
      </c>
      <c r="C271" t="s">
        <v>7</v>
      </c>
      <c r="D271" t="s">
        <v>94</v>
      </c>
      <c r="F271" t="s">
        <v>24</v>
      </c>
      <c r="H271">
        <v>0.75998045205796905</v>
      </c>
    </row>
    <row r="272" spans="1:8" x14ac:dyDescent="0.25">
      <c r="A272" t="s">
        <v>84</v>
      </c>
      <c r="B272" s="2">
        <f t="shared" si="4"/>
        <v>1.0532745327615285E-2</v>
      </c>
      <c r="C272" t="s">
        <v>7</v>
      </c>
      <c r="D272" t="s">
        <v>93</v>
      </c>
      <c r="F272" t="s">
        <v>24</v>
      </c>
      <c r="H272">
        <v>5.2484837849307202E-4</v>
      </c>
    </row>
    <row r="273" spans="1:8" x14ac:dyDescent="0.25">
      <c r="A273" t="s">
        <v>50</v>
      </c>
      <c r="B273" s="2">
        <f t="shared" si="4"/>
        <v>1002.7173551889763</v>
      </c>
      <c r="C273" t="s">
        <v>7</v>
      </c>
      <c r="D273" t="s">
        <v>93</v>
      </c>
      <c r="F273" t="s">
        <v>24</v>
      </c>
      <c r="H273">
        <v>49.965565632540503</v>
      </c>
    </row>
    <row r="274" spans="1:8" x14ac:dyDescent="0.25">
      <c r="A274" t="s">
        <v>126</v>
      </c>
      <c r="B274" s="2">
        <f t="shared" si="4"/>
        <v>1.8874679627086612</v>
      </c>
      <c r="C274" t="s">
        <v>129</v>
      </c>
      <c r="D274" t="s">
        <v>130</v>
      </c>
      <c r="F274" t="s">
        <v>24</v>
      </c>
      <c r="H274">
        <v>9.4052829425958606E-2</v>
      </c>
    </row>
    <row r="275" spans="1:8" x14ac:dyDescent="0.25">
      <c r="A275" t="s">
        <v>84</v>
      </c>
      <c r="B275" s="2">
        <f t="shared" si="4"/>
        <v>0.29407424954701933</v>
      </c>
      <c r="C275" t="s">
        <v>7</v>
      </c>
      <c r="D275" t="s">
        <v>94</v>
      </c>
      <c r="F275" t="s">
        <v>24</v>
      </c>
      <c r="H275">
        <v>1.46537667275266E-2</v>
      </c>
    </row>
    <row r="276" spans="1:8" x14ac:dyDescent="0.25">
      <c r="A276" t="s">
        <v>91</v>
      </c>
      <c r="B276" s="2">
        <f t="shared" si="4"/>
        <v>2.9323162992080913</v>
      </c>
      <c r="C276" t="s">
        <v>7</v>
      </c>
      <c r="D276" t="s">
        <v>93</v>
      </c>
      <c r="F276" t="s">
        <v>24</v>
      </c>
      <c r="H276">
        <v>0.14611778857247101</v>
      </c>
    </row>
    <row r="277" spans="1:8" x14ac:dyDescent="0.25">
      <c r="A277" t="s">
        <v>53</v>
      </c>
      <c r="B277" s="2">
        <f t="shared" si="4"/>
        <v>3.0924140281878489E-2</v>
      </c>
      <c r="C277" t="s">
        <v>7</v>
      </c>
      <c r="D277" t="s">
        <v>94</v>
      </c>
      <c r="F277" t="s">
        <v>24</v>
      </c>
      <c r="H277">
        <v>1.54095483925566E-3</v>
      </c>
    </row>
    <row r="278" spans="1:8" x14ac:dyDescent="0.25">
      <c r="A278" t="s">
        <v>55</v>
      </c>
      <c r="B278" s="2">
        <f t="shared" si="4"/>
        <v>106.17007290236216</v>
      </c>
      <c r="C278" t="s">
        <v>26</v>
      </c>
      <c r="D278" t="s">
        <v>95</v>
      </c>
      <c r="F278" t="s">
        <v>24</v>
      </c>
      <c r="H278">
        <v>5.2904716552101698</v>
      </c>
    </row>
    <row r="279" spans="1:8" x14ac:dyDescent="0.25">
      <c r="A279" t="s">
        <v>59</v>
      </c>
      <c r="B279" s="2">
        <f t="shared" si="4"/>
        <v>4.7523746918200152</v>
      </c>
      <c r="C279" t="s">
        <v>7</v>
      </c>
      <c r="D279" t="s">
        <v>94</v>
      </c>
      <c r="F279" t="s">
        <v>24</v>
      </c>
      <c r="H279">
        <v>0.23681158837607399</v>
      </c>
    </row>
    <row r="280" spans="1:8" x14ac:dyDescent="0.25">
      <c r="A280" t="s">
        <v>62</v>
      </c>
      <c r="B280" s="2">
        <f t="shared" si="4"/>
        <v>248572.78973172072</v>
      </c>
      <c r="C280" t="s">
        <v>7</v>
      </c>
      <c r="D280" t="s">
        <v>94</v>
      </c>
      <c r="F280" t="s">
        <v>24</v>
      </c>
      <c r="H280">
        <v>12386.4217324365</v>
      </c>
    </row>
    <row r="281" spans="1:8" x14ac:dyDescent="0.25">
      <c r="A281" t="s">
        <v>87</v>
      </c>
      <c r="B281" s="2">
        <f t="shared" si="4"/>
        <v>0.29407424954701933</v>
      </c>
      <c r="C281" t="s">
        <v>7</v>
      </c>
      <c r="D281" t="s">
        <v>94</v>
      </c>
      <c r="F281" t="s">
        <v>24</v>
      </c>
      <c r="H281">
        <v>1.46537667275266E-2</v>
      </c>
    </row>
    <row r="282" spans="1:8" x14ac:dyDescent="0.25">
      <c r="A282" t="s">
        <v>58</v>
      </c>
      <c r="B282" s="2">
        <f t="shared" si="4"/>
        <v>7895.3458975803833</v>
      </c>
      <c r="C282" t="s">
        <v>26</v>
      </c>
      <c r="D282" t="s">
        <v>95</v>
      </c>
      <c r="F282" t="s">
        <v>24</v>
      </c>
      <c r="H282">
        <v>393.42634451840502</v>
      </c>
    </row>
    <row r="283" spans="1:8" x14ac:dyDescent="0.25">
      <c r="A283" t="s">
        <v>76</v>
      </c>
      <c r="B283" s="2">
        <f t="shared" si="4"/>
        <v>1.4661581496040492</v>
      </c>
      <c r="C283" t="s">
        <v>7</v>
      </c>
      <c r="D283" t="s">
        <v>94</v>
      </c>
      <c r="F283" t="s">
        <v>24</v>
      </c>
      <c r="H283">
        <v>7.3058894286235701E-2</v>
      </c>
    </row>
    <row r="284" spans="1:8" x14ac:dyDescent="0.25">
      <c r="A284" t="s">
        <v>51</v>
      </c>
      <c r="B284" s="2">
        <f t="shared" si="4"/>
        <v>1.3987485795073109</v>
      </c>
      <c r="C284" t="s">
        <v>7</v>
      </c>
      <c r="D284" t="s">
        <v>94</v>
      </c>
      <c r="F284" t="s">
        <v>24</v>
      </c>
      <c r="H284">
        <v>6.9699864663880007E-2</v>
      </c>
    </row>
    <row r="285" spans="1:8" x14ac:dyDescent="0.25">
      <c r="A285" t="s">
        <v>68</v>
      </c>
      <c r="B285" s="2">
        <f t="shared" si="4"/>
        <v>0.30334306543532075</v>
      </c>
      <c r="C285" t="s">
        <v>7</v>
      </c>
      <c r="D285" t="s">
        <v>94</v>
      </c>
      <c r="F285" t="s">
        <v>24</v>
      </c>
      <c r="H285">
        <v>1.5115633300600499E-2</v>
      </c>
    </row>
    <row r="286" spans="1:8" x14ac:dyDescent="0.25">
      <c r="A286" t="s">
        <v>61</v>
      </c>
      <c r="B286" s="2">
        <f t="shared" si="4"/>
        <v>4.6596865329370019</v>
      </c>
      <c r="C286" t="s">
        <v>7</v>
      </c>
      <c r="D286" t="s">
        <v>93</v>
      </c>
      <c r="F286" t="s">
        <v>24</v>
      </c>
      <c r="H286">
        <v>0.232192922645335</v>
      </c>
    </row>
    <row r="287" spans="1:8" x14ac:dyDescent="0.25">
      <c r="A287" t="s">
        <v>89</v>
      </c>
      <c r="B287" s="2">
        <f t="shared" si="4"/>
        <v>292.38901029460078</v>
      </c>
      <c r="C287" t="s">
        <v>7</v>
      </c>
      <c r="D287" t="s">
        <v>93</v>
      </c>
      <c r="F287" t="s">
        <v>24</v>
      </c>
      <c r="H287">
        <v>14.5697909869677</v>
      </c>
    </row>
    <row r="288" spans="1:8" x14ac:dyDescent="0.25">
      <c r="A288" t="s">
        <v>83</v>
      </c>
      <c r="B288" s="2">
        <f t="shared" si="4"/>
        <v>1.2892080281001127E-2</v>
      </c>
      <c r="C288" t="s">
        <v>7</v>
      </c>
      <c r="D288" t="s">
        <v>93</v>
      </c>
      <c r="F288" t="s">
        <v>24</v>
      </c>
      <c r="H288">
        <v>6.4241441527552101E-4</v>
      </c>
    </row>
    <row r="289" spans="1:8" x14ac:dyDescent="0.25">
      <c r="A289" t="s">
        <v>77</v>
      </c>
      <c r="B289" s="2">
        <f t="shared" si="4"/>
        <v>0.1752648822515184</v>
      </c>
      <c r="C289" t="s">
        <v>7</v>
      </c>
      <c r="D289" t="s">
        <v>93</v>
      </c>
      <c r="F289" t="s">
        <v>24</v>
      </c>
      <c r="H289">
        <v>8.7334770181247204E-3</v>
      </c>
    </row>
    <row r="290" spans="1:8" x14ac:dyDescent="0.25">
      <c r="A290" t="s">
        <v>83</v>
      </c>
      <c r="B290" s="2">
        <f t="shared" si="4"/>
        <v>1.4493057570798653</v>
      </c>
      <c r="C290" t="s">
        <v>7</v>
      </c>
      <c r="D290" t="s">
        <v>94</v>
      </c>
      <c r="F290" t="s">
        <v>24</v>
      </c>
      <c r="H290">
        <v>7.2219136880646795E-2</v>
      </c>
    </row>
    <row r="291" spans="1:8" x14ac:dyDescent="0.25">
      <c r="A291" t="s">
        <v>127</v>
      </c>
      <c r="B291" s="2">
        <f t="shared" si="4"/>
        <v>1.8874679627086612</v>
      </c>
      <c r="C291" t="s">
        <v>129</v>
      </c>
      <c r="D291" t="s">
        <v>130</v>
      </c>
      <c r="F291" t="s">
        <v>24</v>
      </c>
      <c r="H291">
        <v>9.4052829425958606E-2</v>
      </c>
    </row>
    <row r="292" spans="1:8" x14ac:dyDescent="0.25">
      <c r="A292" t="s">
        <v>49</v>
      </c>
      <c r="B292" s="2">
        <f t="shared" si="4"/>
        <v>8.1481317854431953E-2</v>
      </c>
      <c r="C292" t="s">
        <v>7</v>
      </c>
      <c r="D292" t="s">
        <v>93</v>
      </c>
      <c r="F292" t="s">
        <v>24</v>
      </c>
      <c r="H292">
        <v>4.0602270560224103E-3</v>
      </c>
    </row>
    <row r="293" spans="1:8" x14ac:dyDescent="0.25">
      <c r="A293" t="s">
        <v>90</v>
      </c>
      <c r="B293" s="2">
        <f t="shared" si="4"/>
        <v>1.8706155701844773</v>
      </c>
      <c r="C293" t="s">
        <v>7</v>
      </c>
      <c r="D293" t="s">
        <v>94</v>
      </c>
      <c r="F293" t="s">
        <v>24</v>
      </c>
      <c r="H293">
        <v>9.32130720203697E-2</v>
      </c>
    </row>
    <row r="294" spans="1:8" x14ac:dyDescent="0.25">
      <c r="A294" t="s">
        <v>78</v>
      </c>
      <c r="B294" s="2">
        <f t="shared" si="4"/>
        <v>9.2688158883014644</v>
      </c>
      <c r="C294" t="s">
        <v>7</v>
      </c>
      <c r="D294" t="s">
        <v>94</v>
      </c>
      <c r="F294" t="s">
        <v>24</v>
      </c>
      <c r="H294">
        <v>0.461866573073904</v>
      </c>
    </row>
    <row r="295" spans="1:8" x14ac:dyDescent="0.25">
      <c r="A295" t="s">
        <v>32</v>
      </c>
      <c r="B295" s="2">
        <f t="shared" si="4"/>
        <v>0.29660210842564627</v>
      </c>
      <c r="C295" t="s">
        <v>7</v>
      </c>
      <c r="D295" t="s">
        <v>94</v>
      </c>
      <c r="F295" t="s">
        <v>24</v>
      </c>
      <c r="H295">
        <v>1.47797303383649E-2</v>
      </c>
    </row>
    <row r="296" spans="1:8" x14ac:dyDescent="0.25">
      <c r="A296" t="s">
        <v>70</v>
      </c>
      <c r="B296" s="2">
        <f t="shared" si="4"/>
        <v>2.5699898599381384E-3</v>
      </c>
      <c r="C296" t="s">
        <v>7</v>
      </c>
      <c r="D296" t="s">
        <v>93</v>
      </c>
      <c r="F296" t="s">
        <v>24</v>
      </c>
      <c r="H296">
        <v>1.2806300435231E-4</v>
      </c>
    </row>
    <row r="297" spans="1:8" x14ac:dyDescent="0.25">
      <c r="A297" t="s">
        <v>88</v>
      </c>
      <c r="B297" s="2">
        <f t="shared" si="4"/>
        <v>0.12386508505275581</v>
      </c>
      <c r="C297" t="s">
        <v>7</v>
      </c>
      <c r="D297" t="s">
        <v>93</v>
      </c>
      <c r="F297" t="s">
        <v>24</v>
      </c>
      <c r="H297">
        <v>6.1722169310785297E-3</v>
      </c>
    </row>
    <row r="298" spans="1:8" x14ac:dyDescent="0.25">
      <c r="A298" t="s">
        <v>81</v>
      </c>
      <c r="B298" s="2">
        <f t="shared" si="4"/>
        <v>1.8200583926119223</v>
      </c>
      <c r="C298" t="s">
        <v>7</v>
      </c>
      <c r="D298" t="s">
        <v>93</v>
      </c>
      <c r="F298" t="s">
        <v>24</v>
      </c>
      <c r="H298">
        <v>9.0693799803602898E-2</v>
      </c>
    </row>
    <row r="299" spans="1:8" x14ac:dyDescent="0.25">
      <c r="A299" t="s">
        <v>80</v>
      </c>
      <c r="B299" s="2">
        <f t="shared" ref="B299:B305" si="5">H299/0.128134695575195*0.18/$H$237</f>
        <v>150.82891309145106</v>
      </c>
      <c r="C299" t="s">
        <v>7</v>
      </c>
      <c r="D299" t="s">
        <v>94</v>
      </c>
      <c r="F299" t="s">
        <v>24</v>
      </c>
      <c r="H299">
        <v>7.5158287800207999</v>
      </c>
    </row>
    <row r="300" spans="1:8" x14ac:dyDescent="0.25">
      <c r="A300" t="s">
        <v>51</v>
      </c>
      <c r="B300" s="2">
        <f t="shared" si="5"/>
        <v>3.3283475235264351E-4</v>
      </c>
      <c r="C300" t="s">
        <v>7</v>
      </c>
      <c r="D300" t="s">
        <v>93</v>
      </c>
      <c r="F300" t="s">
        <v>24</v>
      </c>
      <c r="H300" s="18">
        <v>1.6585208760381101E-5</v>
      </c>
    </row>
    <row r="301" spans="1:8" x14ac:dyDescent="0.25">
      <c r="A301" t="s">
        <v>79</v>
      </c>
      <c r="B301" s="2">
        <f t="shared" si="5"/>
        <v>3.5558548226029184E-2</v>
      </c>
      <c r="C301" t="s">
        <v>7</v>
      </c>
      <c r="D301" t="s">
        <v>93</v>
      </c>
      <c r="F301" t="s">
        <v>24</v>
      </c>
      <c r="H301">
        <v>1.7718881257926099E-3</v>
      </c>
    </row>
    <row r="302" spans="1:8" x14ac:dyDescent="0.25">
      <c r="A302" t="s">
        <v>33</v>
      </c>
      <c r="B302" s="2">
        <f t="shared" si="5"/>
        <v>161.78296823217087</v>
      </c>
      <c r="C302" t="s">
        <v>7</v>
      </c>
      <c r="D302" t="s">
        <v>94</v>
      </c>
      <c r="F302" t="s">
        <v>24</v>
      </c>
      <c r="H302">
        <v>8.0616710936535902</v>
      </c>
    </row>
    <row r="303" spans="1:8" x14ac:dyDescent="0.25">
      <c r="A303" t="s">
        <v>22</v>
      </c>
      <c r="B303" s="2">
        <f t="shared" si="5"/>
        <v>8333.5081032092221</v>
      </c>
      <c r="C303" t="s">
        <v>7</v>
      </c>
      <c r="D303" t="s">
        <v>23</v>
      </c>
      <c r="F303" t="s">
        <v>24</v>
      </c>
      <c r="H303">
        <v>415.26003706371898</v>
      </c>
    </row>
    <row r="304" spans="1:8" x14ac:dyDescent="0.25">
      <c r="A304" t="s">
        <v>60</v>
      </c>
      <c r="B304" s="2">
        <f t="shared" si="5"/>
        <v>3.0924140281878487E-3</v>
      </c>
      <c r="C304" t="s">
        <v>7</v>
      </c>
      <c r="D304" t="s">
        <v>94</v>
      </c>
      <c r="F304" t="s">
        <v>24</v>
      </c>
      <c r="H304">
        <v>1.54095483925566E-4</v>
      </c>
    </row>
    <row r="305" spans="1:8" x14ac:dyDescent="0.25">
      <c r="A305" t="s">
        <v>57</v>
      </c>
      <c r="B305" s="2">
        <f t="shared" si="5"/>
        <v>5.8646325984162008E-4</v>
      </c>
      <c r="C305" t="s">
        <v>7</v>
      </c>
      <c r="D305" t="s">
        <v>93</v>
      </c>
      <c r="F305" t="s">
        <v>24</v>
      </c>
      <c r="H305" s="18">
        <v>2.9223557714494299E-5</v>
      </c>
    </row>
    <row r="306" spans="1:8" x14ac:dyDescent="0.25">
      <c r="A306" t="s">
        <v>100</v>
      </c>
      <c r="B306" s="2">
        <v>1</v>
      </c>
      <c r="C306" t="s">
        <v>7</v>
      </c>
      <c r="D306" t="s">
        <v>34</v>
      </c>
      <c r="F306" t="s">
        <v>24</v>
      </c>
    </row>
  </sheetData>
  <autoFilter ref="A1:H17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61D7-2455-406B-8003-3714D0481253}">
  <dimension ref="A1:I21"/>
  <sheetViews>
    <sheetView workbookViewId="0">
      <selection activeCell="K25" sqref="K25"/>
    </sheetView>
  </sheetViews>
  <sheetFormatPr defaultRowHeight="15" x14ac:dyDescent="0.25"/>
  <cols>
    <col min="1" max="1" width="11.7109375" bestFit="1" customWidth="1"/>
    <col min="2" max="2" width="14.28515625" bestFit="1" customWidth="1"/>
    <col min="3" max="3" width="21" bestFit="1" customWidth="1"/>
  </cols>
  <sheetData>
    <row r="1" spans="1:9" x14ac:dyDescent="0.25">
      <c r="A1" t="s">
        <v>187</v>
      </c>
    </row>
    <row r="2" spans="1:9" x14ac:dyDescent="0.25">
      <c r="A2" s="7" t="s">
        <v>36</v>
      </c>
    </row>
    <row r="3" spans="1:9" x14ac:dyDescent="0.25">
      <c r="B3" t="s">
        <v>131</v>
      </c>
      <c r="C3" t="s">
        <v>132</v>
      </c>
    </row>
    <row r="4" spans="1:9" x14ac:dyDescent="0.25">
      <c r="A4" t="s">
        <v>133</v>
      </c>
      <c r="B4" s="8">
        <f>107000</f>
        <v>107000</v>
      </c>
      <c r="C4" s="9">
        <v>3.0303030000000002E-2</v>
      </c>
      <c r="D4">
        <f>B4*C4</f>
        <v>3242.4242100000001</v>
      </c>
      <c r="E4" s="10">
        <f t="shared" ref="E4:E11" si="0">D4/SUM($D$4:$D$11)</f>
        <v>8.4888477418393851E-2</v>
      </c>
      <c r="G4" s="11" t="s">
        <v>134</v>
      </c>
    </row>
    <row r="5" spans="1:9" x14ac:dyDescent="0.25">
      <c r="A5" t="s">
        <v>135</v>
      </c>
      <c r="B5" s="8">
        <f>10300</f>
        <v>10300</v>
      </c>
      <c r="C5" s="9">
        <v>0.12121212119999999</v>
      </c>
      <c r="D5">
        <f t="shared" ref="D5:D11" si="1">B5*C5</f>
        <v>1248.4848483599999</v>
      </c>
      <c r="E5" s="10">
        <f t="shared" si="0"/>
        <v>3.2686030880954564E-2</v>
      </c>
    </row>
    <row r="6" spans="1:9" x14ac:dyDescent="0.25">
      <c r="A6" t="s">
        <v>136</v>
      </c>
      <c r="B6">
        <v>20600</v>
      </c>
      <c r="C6" s="8">
        <v>1</v>
      </c>
      <c r="D6">
        <f t="shared" si="1"/>
        <v>20600</v>
      </c>
      <c r="E6" s="10">
        <f t="shared" si="0"/>
        <v>0.53931950958968233</v>
      </c>
      <c r="G6" t="s">
        <v>178</v>
      </c>
    </row>
    <row r="7" spans="1:9" x14ac:dyDescent="0.25">
      <c r="A7" t="s">
        <v>137</v>
      </c>
      <c r="B7">
        <v>5640</v>
      </c>
      <c r="C7" s="8">
        <v>0.60399999999999998</v>
      </c>
      <c r="D7">
        <f t="shared" si="1"/>
        <v>3406.56</v>
      </c>
      <c r="E7" s="10">
        <f t="shared" si="0"/>
        <v>8.9185644106205247E-2</v>
      </c>
    </row>
    <row r="8" spans="1:9" x14ac:dyDescent="0.25">
      <c r="A8" t="s">
        <v>138</v>
      </c>
      <c r="B8">
        <v>23800</v>
      </c>
      <c r="C8" s="8">
        <v>0.157</v>
      </c>
      <c r="D8">
        <f t="shared" si="1"/>
        <v>3736.6</v>
      </c>
      <c r="E8" s="10">
        <f t="shared" si="0"/>
        <v>9.7826275705476071E-2</v>
      </c>
      <c r="G8" t="s">
        <v>180</v>
      </c>
    </row>
    <row r="9" spans="1:9" x14ac:dyDescent="0.25">
      <c r="A9" t="s">
        <v>139</v>
      </c>
      <c r="B9">
        <v>25128</v>
      </c>
      <c r="C9" s="8">
        <v>4.36E-2</v>
      </c>
      <c r="D9">
        <f t="shared" si="1"/>
        <v>1095.5808</v>
      </c>
      <c r="E9" s="10">
        <f t="shared" si="0"/>
        <v>2.868291746465397E-2</v>
      </c>
      <c r="H9">
        <v>2023</v>
      </c>
    </row>
    <row r="10" spans="1:9" x14ac:dyDescent="0.25">
      <c r="A10" t="s">
        <v>90</v>
      </c>
      <c r="B10">
        <v>3.5710000000000002</v>
      </c>
      <c r="C10" s="8">
        <v>220</v>
      </c>
      <c r="D10">
        <f t="shared" si="1"/>
        <v>785.62</v>
      </c>
      <c r="E10" s="10">
        <f t="shared" si="0"/>
        <v>2.0567970539992535E-2</v>
      </c>
      <c r="G10" t="s">
        <v>133</v>
      </c>
      <c r="H10">
        <v>160000</v>
      </c>
      <c r="I10" t="s">
        <v>181</v>
      </c>
    </row>
    <row r="11" spans="1:9" x14ac:dyDescent="0.25">
      <c r="A11" t="s">
        <v>76</v>
      </c>
      <c r="B11">
        <v>12.074</v>
      </c>
      <c r="C11" s="8">
        <v>338</v>
      </c>
      <c r="D11">
        <f t="shared" si="1"/>
        <v>4081.0120000000002</v>
      </c>
      <c r="E11" s="10">
        <f t="shared" si="0"/>
        <v>0.1068431742946412</v>
      </c>
      <c r="G11" t="s">
        <v>135</v>
      </c>
      <c r="H11">
        <v>15400</v>
      </c>
      <c r="I11" t="s">
        <v>182</v>
      </c>
    </row>
    <row r="13" spans="1:9" x14ac:dyDescent="0.25">
      <c r="A13" s="7" t="s">
        <v>101</v>
      </c>
    </row>
    <row r="14" spans="1:9" x14ac:dyDescent="0.25">
      <c r="B14" t="s">
        <v>131</v>
      </c>
      <c r="C14" t="s">
        <v>132</v>
      </c>
    </row>
    <row r="15" spans="1:9" x14ac:dyDescent="0.25">
      <c r="A15" t="s">
        <v>90</v>
      </c>
      <c r="B15">
        <v>3.5710000000000002</v>
      </c>
      <c r="C15">
        <v>3200</v>
      </c>
      <c r="D15">
        <f>B15*C15</f>
        <v>11427.2</v>
      </c>
      <c r="E15" s="12">
        <f>D15/SUM($D$15:$D$21)</f>
        <v>0.19158029070912327</v>
      </c>
    </row>
    <row r="16" spans="1:9" x14ac:dyDescent="0.25">
      <c r="A16" t="s">
        <v>76</v>
      </c>
      <c r="B16">
        <v>12.074</v>
      </c>
      <c r="C16">
        <v>2310</v>
      </c>
      <c r="D16">
        <f t="shared" ref="D16:D21" si="2">B16*C16</f>
        <v>27890.94</v>
      </c>
      <c r="E16" s="12">
        <f t="shared" ref="E16:E21" si="3">D16/SUM($D$15:$D$21)</f>
        <v>0.46759962137275224</v>
      </c>
    </row>
    <row r="17" spans="1:7" x14ac:dyDescent="0.25">
      <c r="A17" t="s">
        <v>136</v>
      </c>
      <c r="B17">
        <v>20600</v>
      </c>
      <c r="C17">
        <v>0.25</v>
      </c>
      <c r="D17">
        <f t="shared" si="2"/>
        <v>5150</v>
      </c>
      <c r="E17" s="12">
        <f t="shared" si="3"/>
        <v>8.6341229448332474E-2</v>
      </c>
    </row>
    <row r="18" spans="1:7" x14ac:dyDescent="0.25">
      <c r="A18" t="s">
        <v>138</v>
      </c>
      <c r="B18">
        <v>23800</v>
      </c>
      <c r="C18">
        <v>0.02</v>
      </c>
      <c r="D18">
        <f t="shared" si="2"/>
        <v>476</v>
      </c>
      <c r="E18" s="12">
        <f t="shared" si="3"/>
        <v>7.980276741243934E-3</v>
      </c>
    </row>
    <row r="19" spans="1:7" x14ac:dyDescent="0.25">
      <c r="A19" t="s">
        <v>137</v>
      </c>
      <c r="B19">
        <v>5640</v>
      </c>
      <c r="C19">
        <v>0.73</v>
      </c>
      <c r="D19">
        <f t="shared" si="2"/>
        <v>4117.2</v>
      </c>
      <c r="E19" s="12">
        <f t="shared" si="3"/>
        <v>6.9026040754305712E-2</v>
      </c>
    </row>
    <row r="20" spans="1:7" x14ac:dyDescent="0.25">
      <c r="A20" t="s">
        <v>133</v>
      </c>
      <c r="B20" s="8">
        <f>107000</f>
        <v>107000</v>
      </c>
      <c r="C20" s="8">
        <f>0.1/1.4</f>
        <v>7.1428571428571438E-2</v>
      </c>
      <c r="D20">
        <f t="shared" si="2"/>
        <v>7642.857142857144</v>
      </c>
      <c r="E20" s="12">
        <f t="shared" si="3"/>
        <v>0.12813469557519522</v>
      </c>
      <c r="G20" t="s">
        <v>140</v>
      </c>
    </row>
    <row r="21" spans="1:7" x14ac:dyDescent="0.25">
      <c r="A21" t="s">
        <v>135</v>
      </c>
      <c r="B21" s="8">
        <f>10300</f>
        <v>10300</v>
      </c>
      <c r="C21" s="8">
        <f>0.4/1.4</f>
        <v>0.28571428571428575</v>
      </c>
      <c r="D21">
        <f t="shared" si="2"/>
        <v>2942.8571428571431</v>
      </c>
      <c r="E21" s="12">
        <f t="shared" si="3"/>
        <v>4.9337845399047134E-2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A291-A0B6-44A7-9DFB-D0BB09525C42}">
  <dimension ref="A1:I31"/>
  <sheetViews>
    <sheetView workbookViewId="0">
      <selection activeCell="A2" sqref="A2"/>
    </sheetView>
  </sheetViews>
  <sheetFormatPr defaultRowHeight="15" x14ac:dyDescent="0.25"/>
  <cols>
    <col min="4" max="4" width="14" bestFit="1" customWidth="1"/>
    <col min="5" max="5" width="9" bestFit="1" customWidth="1"/>
    <col min="6" max="6" width="9.85546875" bestFit="1" customWidth="1"/>
    <col min="7" max="7" width="9" bestFit="1" customWidth="1"/>
    <col min="8" max="8" width="10.85546875" bestFit="1" customWidth="1"/>
    <col min="9" max="9" width="7.42578125" bestFit="1" customWidth="1"/>
  </cols>
  <sheetData>
    <row r="1" spans="1:9" x14ac:dyDescent="0.25">
      <c r="A1" t="s">
        <v>187</v>
      </c>
    </row>
    <row r="2" spans="1:9" x14ac:dyDescent="0.25">
      <c r="A2" t="s">
        <v>141</v>
      </c>
      <c r="B2">
        <v>0</v>
      </c>
      <c r="E2" t="s">
        <v>136</v>
      </c>
      <c r="F2" t="s">
        <v>137</v>
      </c>
      <c r="G2" t="s">
        <v>138</v>
      </c>
      <c r="H2" t="s">
        <v>135</v>
      </c>
      <c r="I2" t="s">
        <v>133</v>
      </c>
    </row>
    <row r="3" spans="1:9" x14ac:dyDescent="0.25">
      <c r="A3" t="s">
        <v>142</v>
      </c>
      <c r="B3">
        <v>74.230769230769198</v>
      </c>
      <c r="D3" t="s">
        <v>143</v>
      </c>
      <c r="E3" s="8">
        <f>B3-B2</f>
        <v>74.230769230769198</v>
      </c>
      <c r="F3" s="8">
        <f>B9-B8</f>
        <v>38.846153846153797</v>
      </c>
      <c r="G3" s="8">
        <f>B15-B14</f>
        <v>84.230769230769198</v>
      </c>
      <c r="H3" s="8">
        <f>B21-B20</f>
        <v>93.846153846153797</v>
      </c>
      <c r="I3" s="8">
        <f>B26-B25</f>
        <v>85.384615384615401</v>
      </c>
    </row>
    <row r="4" spans="1:9" x14ac:dyDescent="0.25">
      <c r="A4" t="s">
        <v>144</v>
      </c>
      <c r="B4">
        <v>84.423076923076906</v>
      </c>
      <c r="D4" t="s">
        <v>145</v>
      </c>
      <c r="E4" s="8">
        <f t="shared" ref="E4:E7" si="0">B4-B3</f>
        <v>10.192307692307708</v>
      </c>
      <c r="F4" s="8">
        <f t="shared" ref="F4:F7" si="1">B10-B9</f>
        <v>39.615384615384599</v>
      </c>
      <c r="G4" s="8">
        <f t="shared" ref="G4:G7" si="2">B16-B15</f>
        <v>7.115384615384599</v>
      </c>
      <c r="H4" s="8">
        <f t="shared" ref="H4:H6" si="3">B22-B21</f>
        <v>2.3076923076923066</v>
      </c>
      <c r="I4" s="8">
        <f t="shared" ref="I4:I7" si="4">B27-B26</f>
        <v>2.6923076923075939</v>
      </c>
    </row>
    <row r="5" spans="1:9" x14ac:dyDescent="0.25">
      <c r="A5" t="s">
        <v>146</v>
      </c>
      <c r="B5">
        <v>89.038461538461505</v>
      </c>
      <c r="D5" t="s">
        <v>147</v>
      </c>
      <c r="E5" s="8">
        <f t="shared" si="0"/>
        <v>4.615384615384599</v>
      </c>
      <c r="F5" s="8">
        <f t="shared" si="1"/>
        <v>13.076923076923109</v>
      </c>
      <c r="G5" s="8">
        <f t="shared" si="2"/>
        <v>2.5</v>
      </c>
      <c r="H5" s="8">
        <f t="shared" si="3"/>
        <v>0.96153846153849543</v>
      </c>
      <c r="I5" s="8">
        <f t="shared" si="4"/>
        <v>3.0769230769231086</v>
      </c>
    </row>
    <row r="6" spans="1:9" x14ac:dyDescent="0.25">
      <c r="A6" t="s">
        <v>148</v>
      </c>
      <c r="B6">
        <v>96.346153846153797</v>
      </c>
      <c r="D6" t="s">
        <v>149</v>
      </c>
      <c r="E6" s="8">
        <f t="shared" si="0"/>
        <v>7.3076923076922924</v>
      </c>
      <c r="F6" s="8">
        <f t="shared" si="1"/>
        <v>5.5769230769230944</v>
      </c>
      <c r="G6" s="8">
        <f t="shared" si="2"/>
        <v>5.384615384615401</v>
      </c>
      <c r="H6" s="8">
        <f t="shared" si="3"/>
        <v>2.4038461538461036</v>
      </c>
      <c r="I6" s="8">
        <f t="shared" si="4"/>
        <v>7.5</v>
      </c>
    </row>
    <row r="7" spans="1:9" x14ac:dyDescent="0.25">
      <c r="A7" t="s">
        <v>150</v>
      </c>
      <c r="B7">
        <v>100</v>
      </c>
      <c r="D7" t="s">
        <v>151</v>
      </c>
      <c r="E7" s="8">
        <f t="shared" si="0"/>
        <v>3.653846153846203</v>
      </c>
      <c r="F7" s="8">
        <f t="shared" si="1"/>
        <v>2.884615384615401</v>
      </c>
      <c r="G7" s="8">
        <f t="shared" si="2"/>
        <v>0.76923076923080203</v>
      </c>
      <c r="H7" s="8">
        <f>B31-B24</f>
        <v>0.48076923076929745</v>
      </c>
      <c r="I7" s="8">
        <f t="shared" si="4"/>
        <v>1.3461538461538964</v>
      </c>
    </row>
    <row r="8" spans="1:9" x14ac:dyDescent="0.25">
      <c r="A8" t="s">
        <v>152</v>
      </c>
      <c r="B8">
        <v>0</v>
      </c>
      <c r="E8" s="8">
        <f>SUM(E3:E7)</f>
        <v>100</v>
      </c>
      <c r="F8" s="8">
        <f t="shared" ref="F8:I8" si="5">SUM(F3:F7)</f>
        <v>100</v>
      </c>
      <c r="G8" s="8">
        <f t="shared" si="5"/>
        <v>100</v>
      </c>
      <c r="H8" s="8">
        <f t="shared" si="5"/>
        <v>100</v>
      </c>
      <c r="I8" s="8">
        <f t="shared" si="5"/>
        <v>100</v>
      </c>
    </row>
    <row r="9" spans="1:9" x14ac:dyDescent="0.25">
      <c r="A9" t="s">
        <v>153</v>
      </c>
      <c r="B9">
        <v>38.846153846153797</v>
      </c>
    </row>
    <row r="10" spans="1:9" x14ac:dyDescent="0.25">
      <c r="A10" t="s">
        <v>154</v>
      </c>
      <c r="B10">
        <v>78.461538461538396</v>
      </c>
    </row>
    <row r="11" spans="1:9" x14ac:dyDescent="0.25">
      <c r="A11" t="s">
        <v>155</v>
      </c>
      <c r="B11">
        <v>91.538461538461505</v>
      </c>
      <c r="E11" s="13" t="s">
        <v>136</v>
      </c>
      <c r="F11" s="13" t="s">
        <v>137</v>
      </c>
      <c r="G11" s="13" t="s">
        <v>138</v>
      </c>
      <c r="H11" s="13" t="s">
        <v>135</v>
      </c>
      <c r="I11" s="13" t="s">
        <v>133</v>
      </c>
    </row>
    <row r="12" spans="1:9" x14ac:dyDescent="0.25">
      <c r="A12" t="s">
        <v>156</v>
      </c>
      <c r="B12">
        <v>97.115384615384599</v>
      </c>
      <c r="D12" s="14" t="s">
        <v>143</v>
      </c>
      <c r="E12" s="15">
        <f>E3/SUM(E$3:E$6)</f>
        <v>0.77045908183632739</v>
      </c>
      <c r="F12" s="15">
        <f t="shared" ref="F12:I12" si="6">F3/SUM(F$3:F$6)</f>
        <v>0.39999999999999958</v>
      </c>
      <c r="G12" s="15">
        <f t="shared" si="6"/>
        <v>0.84883720930232553</v>
      </c>
      <c r="H12" s="15">
        <f t="shared" si="6"/>
        <v>0.94299516908212577</v>
      </c>
      <c r="I12" s="15">
        <f t="shared" si="6"/>
        <v>0.86549707602339243</v>
      </c>
    </row>
    <row r="13" spans="1:9" x14ac:dyDescent="0.25">
      <c r="A13" t="s">
        <v>157</v>
      </c>
      <c r="B13">
        <v>100</v>
      </c>
      <c r="D13" s="14" t="s">
        <v>145</v>
      </c>
      <c r="E13" s="15">
        <f t="shared" ref="E13:I14" si="7">E4/SUM(E$3:E$6)</f>
        <v>0.10578842315369283</v>
      </c>
      <c r="F13" s="15">
        <f t="shared" si="7"/>
        <v>0.40792079207920784</v>
      </c>
      <c r="G13" s="15">
        <f t="shared" si="7"/>
        <v>7.1705426356589011E-2</v>
      </c>
      <c r="H13" s="15">
        <f t="shared" si="7"/>
        <v>2.3188405797101453E-2</v>
      </c>
      <c r="I13" s="15">
        <f t="shared" si="7"/>
        <v>2.7290448343078939E-2</v>
      </c>
    </row>
    <row r="14" spans="1:9" x14ac:dyDescent="0.25">
      <c r="A14" t="s">
        <v>158</v>
      </c>
      <c r="B14">
        <v>0</v>
      </c>
      <c r="D14" s="14" t="s">
        <v>147</v>
      </c>
      <c r="E14" s="16">
        <f t="shared" si="7"/>
        <v>4.7904191616766324E-2</v>
      </c>
      <c r="F14" s="16">
        <f t="shared" si="7"/>
        <v>0.134653465346535</v>
      </c>
      <c r="G14" s="16">
        <f t="shared" si="7"/>
        <v>2.5193798449612413E-2</v>
      </c>
      <c r="H14" s="16">
        <f t="shared" si="7"/>
        <v>9.661835748792617E-3</v>
      </c>
      <c r="I14" s="16">
        <f t="shared" si="7"/>
        <v>3.1189083820663106E-2</v>
      </c>
    </row>
    <row r="15" spans="1:9" x14ac:dyDescent="0.25">
      <c r="A15" t="s">
        <v>159</v>
      </c>
      <c r="B15">
        <v>84.230769230769198</v>
      </c>
      <c r="D15" s="14" t="s">
        <v>160</v>
      </c>
      <c r="E15" s="15">
        <f>E14/2</f>
        <v>2.3952095808383162E-2</v>
      </c>
      <c r="F15" s="15">
        <f t="shared" ref="F15:I15" si="8">F14/2</f>
        <v>6.7326732673267498E-2</v>
      </c>
      <c r="G15" s="15">
        <f t="shared" si="8"/>
        <v>1.2596899224806207E-2</v>
      </c>
      <c r="H15" s="15">
        <f t="shared" si="8"/>
        <v>4.8309178743963085E-3</v>
      </c>
      <c r="I15" s="15">
        <f t="shared" si="8"/>
        <v>1.5594541910331553E-2</v>
      </c>
    </row>
    <row r="16" spans="1:9" x14ac:dyDescent="0.25">
      <c r="A16" t="s">
        <v>161</v>
      </c>
      <c r="B16">
        <v>91.346153846153797</v>
      </c>
      <c r="D16" s="14" t="s">
        <v>162</v>
      </c>
      <c r="E16" s="15">
        <f>E14/2</f>
        <v>2.3952095808383162E-2</v>
      </c>
      <c r="F16" s="15">
        <f t="shared" ref="F16:I16" si="9">F14/2</f>
        <v>6.7326732673267498E-2</v>
      </c>
      <c r="G16" s="15">
        <f t="shared" si="9"/>
        <v>1.2596899224806207E-2</v>
      </c>
      <c r="H16" s="15">
        <f t="shared" si="9"/>
        <v>4.8309178743963085E-3</v>
      </c>
      <c r="I16" s="15">
        <f t="shared" si="9"/>
        <v>1.5594541910331553E-2</v>
      </c>
    </row>
    <row r="17" spans="1:9" x14ac:dyDescent="0.25">
      <c r="A17" t="s">
        <v>163</v>
      </c>
      <c r="B17">
        <v>93.846153846153797</v>
      </c>
      <c r="D17" s="14" t="s">
        <v>149</v>
      </c>
      <c r="E17" s="15">
        <f>E6/SUM(E$3:E$6)</f>
        <v>7.5848303393213454E-2</v>
      </c>
      <c r="F17" s="15">
        <f>F6/SUM(F$3:F$6)</f>
        <v>5.7425742574257616E-2</v>
      </c>
      <c r="G17" s="15">
        <f>G6/SUM(G$3:G$6)</f>
        <v>5.4263565891473055E-2</v>
      </c>
      <c r="H17" s="15">
        <f>H6/SUM(H$3:H$6)</f>
        <v>2.4154589371980187E-2</v>
      </c>
      <c r="I17" s="15">
        <f>I6/SUM(I$3:I$6)</f>
        <v>7.6023391812865534E-2</v>
      </c>
    </row>
    <row r="18" spans="1:9" x14ac:dyDescent="0.25">
      <c r="A18" t="s">
        <v>164</v>
      </c>
      <c r="B18">
        <v>99.230769230769198</v>
      </c>
      <c r="E18" s="8"/>
      <c r="F18" s="8"/>
      <c r="G18" s="8"/>
      <c r="H18" s="8"/>
      <c r="I18" s="8"/>
    </row>
    <row r="19" spans="1:9" x14ac:dyDescent="0.25">
      <c r="A19" t="s">
        <v>165</v>
      </c>
      <c r="B19">
        <v>100</v>
      </c>
    </row>
    <row r="20" spans="1:9" x14ac:dyDescent="0.25">
      <c r="A20" t="s">
        <v>166</v>
      </c>
      <c r="B20">
        <v>0</v>
      </c>
    </row>
    <row r="21" spans="1:9" x14ac:dyDescent="0.25">
      <c r="A21" t="s">
        <v>167</v>
      </c>
      <c r="B21">
        <v>93.846153846153797</v>
      </c>
    </row>
    <row r="22" spans="1:9" x14ac:dyDescent="0.25">
      <c r="A22" t="s">
        <v>168</v>
      </c>
      <c r="B22">
        <v>96.153846153846104</v>
      </c>
    </row>
    <row r="23" spans="1:9" x14ac:dyDescent="0.25">
      <c r="A23" t="s">
        <v>169</v>
      </c>
      <c r="B23">
        <v>97.115384615384599</v>
      </c>
    </row>
    <row r="24" spans="1:9" x14ac:dyDescent="0.25">
      <c r="A24" t="s">
        <v>170</v>
      </c>
      <c r="B24">
        <v>99.519230769230703</v>
      </c>
    </row>
    <row r="25" spans="1:9" x14ac:dyDescent="0.25">
      <c r="A25" t="s">
        <v>171</v>
      </c>
      <c r="B25">
        <v>0</v>
      </c>
    </row>
    <row r="26" spans="1:9" x14ac:dyDescent="0.25">
      <c r="A26" t="s">
        <v>172</v>
      </c>
      <c r="B26">
        <v>85.384615384615401</v>
      </c>
    </row>
    <row r="27" spans="1:9" x14ac:dyDescent="0.25">
      <c r="A27" t="s">
        <v>173</v>
      </c>
      <c r="B27">
        <v>88.076923076922995</v>
      </c>
    </row>
    <row r="28" spans="1:9" x14ac:dyDescent="0.25">
      <c r="A28" t="s">
        <v>174</v>
      </c>
      <c r="B28">
        <v>91.153846153846104</v>
      </c>
    </row>
    <row r="29" spans="1:9" x14ac:dyDescent="0.25">
      <c r="A29" t="s">
        <v>175</v>
      </c>
      <c r="B29">
        <v>98.653846153846104</v>
      </c>
      <c r="D29" s="17" t="s">
        <v>178</v>
      </c>
    </row>
    <row r="30" spans="1:9" x14ac:dyDescent="0.25">
      <c r="A30" t="s">
        <v>176</v>
      </c>
      <c r="B30">
        <v>100</v>
      </c>
      <c r="D30" s="2" t="s">
        <v>179</v>
      </c>
    </row>
    <row r="31" spans="1:9" x14ac:dyDescent="0.25">
      <c r="A31" t="s">
        <v>177</v>
      </c>
      <c r="B31">
        <v>100</v>
      </c>
    </row>
  </sheetData>
  <hyperlinks>
    <hyperlink ref="D29" r:id="rId1" xr:uid="{AFB5DA0C-6ED1-42F2-8E07-71F8318E0FC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PGM</vt:lpstr>
      <vt:lpstr>Allocation</vt:lpstr>
      <vt:lpstr>Shares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Hahn Menacho Alvaro Jose</cp:lastModifiedBy>
  <dcterms:created xsi:type="dcterms:W3CDTF">2021-12-06T10:43:53Z</dcterms:created>
  <dcterms:modified xsi:type="dcterms:W3CDTF">2024-10-03T13:10:33Z</dcterms:modified>
</cp:coreProperties>
</file>