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/>
  <mc:AlternateContent xmlns:mc="http://schemas.openxmlformats.org/markup-compatibility/2006">
    <mc:Choice Requires="x15">
      <x15ac:absPath xmlns:x15ac="http://schemas.microsoft.com/office/spreadsheetml/2010/11/ac" url="/Users/romain/GitHub/premise/premise/data/additional_inventories/"/>
    </mc:Choice>
  </mc:AlternateContent>
  <xr:revisionPtr revIDLastSave="0" documentId="13_ncr:1_{B70ED975-65B7-7D4A-9CFB-BEFAE332DC01}" xr6:coauthVersionLast="47" xr6:coauthVersionMax="47" xr10:uidLastSave="{00000000-0000-0000-0000-000000000000}"/>
  <bookViews>
    <workbookView xWindow="0" yWindow="760" windowWidth="29000" windowHeight="17100" xr2:uid="{00000000-000D-0000-FFFF-FFFF00000000}"/>
  </bookViews>
  <sheets>
    <sheet name="lci" sheetId="1" r:id="rId1"/>
  </sheets>
  <definedNames>
    <definedName name="_xlnm._FilterDatabase" localSheetId="0" hidden="1">lci!$A$1:$T$42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2" i="1" l="1"/>
  <c r="G12" i="1"/>
  <c r="A12" i="1"/>
  <c r="B99" i="1"/>
  <c r="B98" i="1"/>
  <c r="B97" i="1"/>
  <c r="B84" i="1"/>
  <c r="B95" i="1" s="1"/>
  <c r="B66" i="1"/>
  <c r="B74" i="1" s="1"/>
  <c r="B48" i="1"/>
  <c r="B54" i="1" s="1"/>
  <c r="B26" i="1"/>
  <c r="B34" i="1" s="1"/>
  <c r="B13" i="1"/>
  <c r="B16" i="1"/>
  <c r="B15" i="1"/>
  <c r="B14" i="1"/>
  <c r="B17" i="1"/>
  <c r="A16" i="1"/>
  <c r="A15" i="1"/>
  <c r="A14" i="1"/>
  <c r="G87" i="1"/>
  <c r="G16" i="1" s="1"/>
  <c r="D87" i="1"/>
  <c r="A87" i="1"/>
  <c r="G69" i="1"/>
  <c r="G15" i="1" s="1"/>
  <c r="D69" i="1"/>
  <c r="A69" i="1"/>
  <c r="G29" i="1"/>
  <c r="G13" i="1" s="1"/>
  <c r="G51" i="1"/>
  <c r="G14" i="1" s="1"/>
  <c r="A51" i="1"/>
  <c r="D51" i="1"/>
  <c r="A13" i="1"/>
  <c r="D29" i="1"/>
  <c r="A29" i="1"/>
  <c r="D12" i="1"/>
  <c r="C12" i="1"/>
  <c r="B94" i="1" l="1"/>
  <c r="B93" i="1" s="1"/>
  <c r="B70" i="1"/>
  <c r="B90" i="1"/>
  <c r="B76" i="1"/>
  <c r="B72" i="1"/>
  <c r="B92" i="1"/>
  <c r="B96" i="1"/>
  <c r="B88" i="1"/>
  <c r="B89" i="1" s="1"/>
  <c r="B71" i="1"/>
  <c r="B75" i="1"/>
  <c r="B52" i="1"/>
  <c r="B56" i="1"/>
  <c r="B55" i="1"/>
  <c r="B58" i="1"/>
  <c r="B57" i="1" s="1"/>
  <c r="B39" i="1"/>
  <c r="B37" i="1"/>
  <c r="B38" i="1"/>
  <c r="B30" i="1"/>
  <c r="B31" i="1" s="1"/>
  <c r="B36" i="1"/>
  <c r="B33" i="1"/>
  <c r="B73" i="1" l="1"/>
  <c r="B53" i="1"/>
  <c r="B91" i="1"/>
  <c r="B35" i="1"/>
</calcChain>
</file>

<file path=xl/sharedStrings.xml><?xml version="1.0" encoding="utf-8"?>
<sst xmlns="http://schemas.openxmlformats.org/spreadsheetml/2006/main" count="317" uniqueCount="67">
  <si>
    <t>Database</t>
  </si>
  <si>
    <t>Activity</t>
  </si>
  <si>
    <t>location</t>
  </si>
  <si>
    <t>production amount</t>
  </si>
  <si>
    <t>reference product</t>
  </si>
  <si>
    <t>type</t>
  </si>
  <si>
    <t>unit</t>
  </si>
  <si>
    <t>Exchanges</t>
  </si>
  <si>
    <t>name</t>
  </si>
  <si>
    <t>amount</t>
  </si>
  <si>
    <t>categories</t>
  </si>
  <si>
    <t>comment</t>
  </si>
  <si>
    <t>technosphere</t>
  </si>
  <si>
    <t>kilogram</t>
  </si>
  <si>
    <t>cutoff</t>
  </si>
  <si>
    <t>steel, chromium steel 18/8, hot rolled</t>
  </si>
  <si>
    <t>production</t>
  </si>
  <si>
    <t>GLO</t>
  </si>
  <si>
    <t>market for aluminium, wrought alloy</t>
  </si>
  <si>
    <t>aluminium, wrought alloy</t>
  </si>
  <si>
    <t>market for steel, chromium steel 18/8, hot rolled</t>
  </si>
  <si>
    <t>h2_pem</t>
  </si>
  <si>
    <t>RER</t>
  </si>
  <si>
    <t>Europe without Switzerland</t>
  </si>
  <si>
    <t>sheet rolling, aluminium</t>
  </si>
  <si>
    <t>market for sheet rolling, aluminium</t>
  </si>
  <si>
    <t>market for copper, cathode</t>
  </si>
  <si>
    <t>copper, cathode</t>
  </si>
  <si>
    <t>market for sheet rolling, copper</t>
  </si>
  <si>
    <t>sheet rolling, copper</t>
  </si>
  <si>
    <t>market for sheet rolling, chromium steel</t>
  </si>
  <si>
    <t>sheet rolling, chromium steel</t>
  </si>
  <si>
    <t>market for concrete, normal strength</t>
  </si>
  <si>
    <t>concrete, normal strength</t>
  </si>
  <si>
    <t>hydrogen, gaseous, 25 bar</t>
  </si>
  <si>
    <t>hydrogen production, gaseous, 25 bar, from thermochemical water splitting, at solar tower</t>
  </si>
  <si>
    <t>market for polyvinylchloride, bulk polymerised</t>
  </si>
  <si>
    <t>polyvinylchloride, bulk polymerised</t>
  </si>
  <si>
    <t>market for tap water</t>
  </si>
  <si>
    <t>tap water</t>
  </si>
  <si>
    <t>Energy, solar, converted</t>
  </si>
  <si>
    <t>megajoule</t>
  </si>
  <si>
    <t>biosphere</t>
  </si>
  <si>
    <t>natural resource::in air</t>
  </si>
  <si>
    <t>CH</t>
  </si>
  <si>
    <t>cubic meter</t>
  </si>
  <si>
    <t>solar tower subsystem</t>
  </si>
  <si>
    <t>solar tower subsystem contruction for thermochemical water splitting</t>
  </si>
  <si>
    <t>1 kg H2 produced using a solar tower. The hydrogen production capacity of the thermochemical water splitting by the S–I cycle hydrogen plant. 
Annual direct normal irradiation (kWh/m2.year)	2000
Number of heliostat mirrors	1000
Aperture area of each heliostat mirror (m2)	100
Solar to hydrogen efficiency (%)	20
Plant lifetime (years)	30
Plant load factor (%)	80
Total heat requirement (kJ/mol H2)	343.3
Total electricity requirement (kJ/mol H2)	101.4
Source: Shayan Sadeghi, Samane Ghandehariun, Environmental impacts of a standalone solar water splitting system for sustainable hydrogen production: A life cycle assessment, International Journal of Hydrogen Energy, Volume 48, Issue 50, 2023, https://doi.org/10.1016/j.ijhydene.2023.01.234.</t>
  </si>
  <si>
    <t>power generation subsystem for thermochemical water splitting</t>
  </si>
  <si>
    <t>power generation subsystem</t>
  </si>
  <si>
    <t>hydrogen production subsystem for thermochemical water splitting</t>
  </si>
  <si>
    <t>hydrogen production subsystem</t>
  </si>
  <si>
    <t>hydrogen plant assembly for thermochemical water splitting</t>
  </si>
  <si>
    <t>Lifetime H2 production [kg]</t>
  </si>
  <si>
    <t>market for flat glass, coated</t>
  </si>
  <si>
    <t>flat glass, coated</t>
  </si>
  <si>
    <t>market for sodium nitrate</t>
  </si>
  <si>
    <t>sodium nitrate</t>
  </si>
  <si>
    <t>market for potassium nitrate</t>
  </si>
  <si>
    <t>potassium nitrate</t>
  </si>
  <si>
    <t>market for clay brick</t>
  </si>
  <si>
    <t>clay brick</t>
  </si>
  <si>
    <t>market group for electricity, low voltage</t>
  </si>
  <si>
    <t>kilowatt hour</t>
  </si>
  <si>
    <t>electricity, low voltage</t>
  </si>
  <si>
    <t>diesel, burned in building machine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</si>
</sst>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 (Body)"/>
    </font>
    <font>
      <sz val="12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</cellStyleXfs>
  <cellXfs count="23">
    <xf numFmtId="0" fontId="0" fillId="0" borderId="0" xfId="0"/>
    <xf numFmtId="0" fontId="2" fillId="0" borderId="0" xfId="1" applyFont="1"/>
    <xf numFmtId="0" fontId="1" fillId="0" borderId="0" xfId="1"/>
    <xf numFmtId="0" fontId="1" fillId="0" borderId="0" xfId="0" applyFont="1"/>
    <xf numFmtId="11" fontId="0" fillId="0" borderId="0" xfId="0" applyNumberFormat="1"/>
    <xf numFmtId="0" fontId="0" fillId="0" borderId="1" xfId="0" applyBorder="1"/>
    <xf numFmtId="0" fontId="1" fillId="0" borderId="1" xfId="1" applyBorder="1"/>
    <xf numFmtId="11" fontId="2" fillId="0" borderId="0" xfId="1" applyNumberFormat="1" applyFont="1"/>
    <xf numFmtId="0" fontId="5" fillId="0" borderId="0" xfId="0" applyFont="1"/>
    <xf numFmtId="0" fontId="6" fillId="0" borderId="0" xfId="1" applyFont="1"/>
    <xf numFmtId="11" fontId="6" fillId="0" borderId="0" xfId="0" applyNumberFormat="1" applyFont="1"/>
    <xf numFmtId="0" fontId="7" fillId="0" borderId="0" xfId="2" applyFont="1"/>
    <xf numFmtId="0" fontId="7" fillId="0" borderId="0" xfId="0" applyFont="1"/>
    <xf numFmtId="2" fontId="7" fillId="0" borderId="0" xfId="0" applyNumberFormat="1" applyFont="1"/>
    <xf numFmtId="0" fontId="7" fillId="0" borderId="0" xfId="1" applyFont="1"/>
    <xf numFmtId="11" fontId="7" fillId="0" borderId="0" xfId="1" applyNumberFormat="1" applyFont="1" applyAlignment="1">
      <alignment horizontal="left"/>
    </xf>
    <xf numFmtId="11" fontId="7" fillId="0" borderId="0" xfId="4" applyNumberFormat="1" applyFont="1" applyFill="1"/>
    <xf numFmtId="11" fontId="7" fillId="0" borderId="0" xfId="0" applyNumberFormat="1" applyFont="1"/>
    <xf numFmtId="0" fontId="6" fillId="0" borderId="0" xfId="0" applyFont="1"/>
    <xf numFmtId="2" fontId="5" fillId="0" borderId="0" xfId="0" applyNumberFormat="1" applyFont="1"/>
    <xf numFmtId="2" fontId="0" fillId="0" borderId="0" xfId="0" applyNumberFormat="1"/>
    <xf numFmtId="0" fontId="6" fillId="0" borderId="0" xfId="2" applyFont="1"/>
    <xf numFmtId="11" fontId="7" fillId="0" borderId="0" xfId="1" applyNumberFormat="1" applyFont="1"/>
  </cellXfs>
  <cellStyles count="5">
    <cellStyle name="Neutral" xfId="4" builtinId="28"/>
    <cellStyle name="Normal" xfId="0" builtinId="0"/>
    <cellStyle name="Normal 11 3" xfId="1" xr:uid="{00000000-0005-0000-0000-000002000000}"/>
    <cellStyle name="Normal 2" xfId="2" xr:uid="{00000000-0005-0000-0000-000003000000}"/>
    <cellStyle name="Normal 3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9"/>
  <sheetViews>
    <sheetView tabSelected="1" zoomScaleNormal="100" workbookViewId="0">
      <selection activeCell="B4" sqref="B4"/>
    </sheetView>
  </sheetViews>
  <sheetFormatPr baseColWidth="10" defaultColWidth="8.83203125" defaultRowHeight="15" x14ac:dyDescent="0.2"/>
  <cols>
    <col min="1" max="1" width="70.5" bestFit="1" customWidth="1"/>
    <col min="2" max="2" width="40.83203125" style="4" customWidth="1"/>
    <col min="3" max="3" width="24.1640625" bestFit="1" customWidth="1"/>
    <col min="4" max="4" width="12" bestFit="1" customWidth="1"/>
    <col min="5" max="5" width="19.83203125" bestFit="1" customWidth="1"/>
    <col min="6" max="6" width="12.1640625" bestFit="1" customWidth="1"/>
    <col min="7" max="7" width="33.5" bestFit="1" customWidth="1"/>
    <col min="8" max="8" width="19.6640625" bestFit="1" customWidth="1"/>
    <col min="9" max="9" width="15.83203125" style="5" customWidth="1"/>
    <col min="10" max="10" width="31" customWidth="1"/>
  </cols>
  <sheetData>
    <row r="1" spans="1:20" x14ac:dyDescent="0.2">
      <c r="A1" t="s">
        <v>14</v>
      </c>
      <c r="B1">
        <v>9</v>
      </c>
    </row>
    <row r="2" spans="1:20" x14ac:dyDescent="0.2">
      <c r="A2" s="1" t="s">
        <v>0</v>
      </c>
      <c r="B2" s="7" t="s">
        <v>21</v>
      </c>
      <c r="C2" s="2"/>
      <c r="D2" s="2"/>
      <c r="E2" s="2"/>
      <c r="F2" s="2"/>
      <c r="G2" s="2"/>
      <c r="H2" s="2"/>
      <c r="I2" s="6"/>
      <c r="K2" s="3"/>
    </row>
    <row r="3" spans="1:20" x14ac:dyDescent="0.2">
      <c r="A3" s="1"/>
      <c r="B3" s="7"/>
      <c r="C3" s="2"/>
      <c r="D3" s="2"/>
      <c r="E3" s="2"/>
      <c r="F3" s="2"/>
      <c r="G3" s="2"/>
      <c r="H3" s="2"/>
      <c r="I3" s="6"/>
      <c r="K3" s="3"/>
    </row>
    <row r="4" spans="1:20" s="12" customFormat="1" ht="16" x14ac:dyDescent="0.2">
      <c r="A4" s="9" t="s">
        <v>1</v>
      </c>
      <c r="B4" s="10" t="s">
        <v>35</v>
      </c>
      <c r="C4" s="11"/>
      <c r="K4" s="13"/>
      <c r="L4" s="13"/>
      <c r="M4" s="13"/>
      <c r="N4" s="13"/>
      <c r="O4" s="13"/>
      <c r="P4" s="13"/>
    </row>
    <row r="5" spans="1:20" s="12" customFormat="1" ht="16" x14ac:dyDescent="0.2">
      <c r="A5" s="14" t="s">
        <v>3</v>
      </c>
      <c r="B5" s="15">
        <v>1</v>
      </c>
      <c r="K5" s="13"/>
      <c r="L5" s="13"/>
      <c r="M5" s="13"/>
      <c r="N5" s="13"/>
      <c r="O5" s="13"/>
      <c r="P5" s="13"/>
    </row>
    <row r="6" spans="1:20" s="12" customFormat="1" ht="16" x14ac:dyDescent="0.2">
      <c r="A6" s="14" t="s">
        <v>11</v>
      </c>
      <c r="B6" s="15" t="s">
        <v>48</v>
      </c>
      <c r="K6" s="13"/>
      <c r="L6" s="13"/>
      <c r="M6" s="13"/>
      <c r="N6" s="13"/>
      <c r="O6" s="13"/>
      <c r="P6" s="13"/>
    </row>
    <row r="7" spans="1:20" s="12" customFormat="1" ht="16" x14ac:dyDescent="0.2">
      <c r="A7" s="14" t="s">
        <v>4</v>
      </c>
      <c r="B7" s="16" t="s">
        <v>34</v>
      </c>
      <c r="K7" s="13"/>
      <c r="L7" s="13"/>
      <c r="M7" s="13"/>
      <c r="N7" s="13"/>
      <c r="O7" s="13"/>
      <c r="P7" s="13"/>
    </row>
    <row r="8" spans="1:20" s="12" customFormat="1" ht="16" x14ac:dyDescent="0.2">
      <c r="A8" s="14" t="s">
        <v>2</v>
      </c>
      <c r="B8" s="15" t="s">
        <v>22</v>
      </c>
      <c r="K8" s="13"/>
      <c r="L8" s="13"/>
      <c r="M8" s="13"/>
      <c r="N8" s="13"/>
      <c r="O8" s="13"/>
      <c r="P8" s="13"/>
    </row>
    <row r="9" spans="1:20" s="12" customFormat="1" ht="16" x14ac:dyDescent="0.2">
      <c r="A9" s="14" t="s">
        <v>6</v>
      </c>
      <c r="B9" s="17" t="s">
        <v>13</v>
      </c>
      <c r="H9" s="18"/>
      <c r="I9" s="18"/>
      <c r="J9" s="18"/>
      <c r="K9" s="13"/>
      <c r="L9" s="13"/>
      <c r="M9" s="13"/>
      <c r="N9" s="13"/>
      <c r="O9" s="13"/>
      <c r="P9" s="13"/>
    </row>
    <row r="10" spans="1:20" s="12" customFormat="1" ht="16" x14ac:dyDescent="0.2">
      <c r="A10" s="18" t="s">
        <v>7</v>
      </c>
      <c r="B10" s="10"/>
      <c r="C10" s="18"/>
      <c r="D10" s="18"/>
      <c r="E10" s="18"/>
      <c r="F10" s="18"/>
      <c r="G10" s="18"/>
      <c r="H10" s="11"/>
      <c r="I10" s="11"/>
      <c r="J10" s="11"/>
      <c r="K10" s="13"/>
      <c r="L10" s="13"/>
      <c r="M10" s="13"/>
      <c r="N10" s="13"/>
      <c r="O10" s="13"/>
      <c r="P10" s="13"/>
    </row>
    <row r="11" spans="1:20" s="12" customFormat="1" ht="16" x14ac:dyDescent="0.2">
      <c r="A11" s="18" t="s">
        <v>8</v>
      </c>
      <c r="B11" s="18" t="s">
        <v>9</v>
      </c>
      <c r="C11" s="18" t="s">
        <v>2</v>
      </c>
      <c r="D11" s="18" t="s">
        <v>6</v>
      </c>
      <c r="E11" s="18" t="s">
        <v>10</v>
      </c>
      <c r="F11" s="18" t="s">
        <v>5</v>
      </c>
      <c r="G11" s="18" t="s">
        <v>4</v>
      </c>
      <c r="H11" s="18" t="s">
        <v>11</v>
      </c>
      <c r="I11" s="18"/>
      <c r="J11" s="8"/>
      <c r="K11" s="19"/>
      <c r="L11" s="19"/>
      <c r="M11" s="19"/>
      <c r="N11" s="19"/>
      <c r="O11" s="19"/>
      <c r="P11" s="19"/>
      <c r="Q11" s="8"/>
      <c r="R11" s="8"/>
      <c r="S11" s="18"/>
      <c r="T11" s="8"/>
    </row>
    <row r="12" spans="1:20" s="12" customFormat="1" ht="16" x14ac:dyDescent="0.2">
      <c r="A12" s="17" t="str">
        <f>B4</f>
        <v>hydrogen production, gaseous, 25 bar, from thermochemical water splitting, at solar tower</v>
      </c>
      <c r="B12" s="17">
        <v>1</v>
      </c>
      <c r="C12" s="12" t="str">
        <f>B8</f>
        <v>RER</v>
      </c>
      <c r="D12" s="12" t="str">
        <f>B9</f>
        <v>kilogram</v>
      </c>
      <c r="E12" s="11"/>
      <c r="F12" s="12" t="s">
        <v>16</v>
      </c>
      <c r="G12" s="16" t="str">
        <f>B7</f>
        <v>hydrogen, gaseous, 25 bar</v>
      </c>
      <c r="H12" s="11"/>
      <c r="I12" s="11"/>
      <c r="K12" s="13"/>
      <c r="L12" s="13"/>
      <c r="M12" s="13"/>
      <c r="N12" s="13"/>
      <c r="O12" s="13"/>
      <c r="P12" s="13"/>
      <c r="T12"/>
    </row>
    <row r="13" spans="1:20" s="12" customFormat="1" ht="16" x14ac:dyDescent="0.2">
      <c r="A13" s="17" t="str">
        <f>B20</f>
        <v>solar tower subsystem contruction for thermochemical water splitting</v>
      </c>
      <c r="B13" s="17">
        <f>33.33/(2000*1000*100*0.2*30*0.8)</f>
        <v>3.4718750000000001E-8</v>
      </c>
      <c r="C13" s="12" t="s">
        <v>22</v>
      </c>
      <c r="D13" s="12" t="s">
        <v>6</v>
      </c>
      <c r="F13" s="12" t="s">
        <v>12</v>
      </c>
      <c r="G13" s="17" t="str">
        <f>G29</f>
        <v>solar tower subsystem</v>
      </c>
      <c r="J13"/>
      <c r="K13" s="20"/>
      <c r="L13" s="20"/>
      <c r="M13" s="20"/>
      <c r="N13" s="20"/>
      <c r="O13" s="20"/>
      <c r="P13" s="20"/>
      <c r="Q13"/>
      <c r="R13"/>
    </row>
    <row r="14" spans="1:20" s="12" customFormat="1" ht="16" x14ac:dyDescent="0.2">
      <c r="A14" s="17" t="str">
        <f>B42</f>
        <v>power generation subsystem for thermochemical water splitting</v>
      </c>
      <c r="B14" s="17">
        <f>33.33/(2000*1000*100*0.2*30*0.8)</f>
        <v>3.4718750000000001E-8</v>
      </c>
      <c r="C14" s="12" t="s">
        <v>22</v>
      </c>
      <c r="D14" s="12" t="s">
        <v>6</v>
      </c>
      <c r="F14" s="12" t="s">
        <v>12</v>
      </c>
      <c r="G14" s="17" t="str">
        <f>G51</f>
        <v>power generation subsystem for thermochemical water splitting</v>
      </c>
      <c r="J14"/>
      <c r="K14" s="20"/>
      <c r="L14" s="20"/>
      <c r="M14" s="20"/>
      <c r="N14" s="20"/>
      <c r="O14" s="20"/>
      <c r="P14" s="20"/>
      <c r="Q14"/>
      <c r="R14"/>
    </row>
    <row r="15" spans="1:20" s="12" customFormat="1" ht="16" x14ac:dyDescent="0.2">
      <c r="A15" s="22" t="str">
        <f>B60</f>
        <v>hydrogen production subsystem for thermochemical water splitting</v>
      </c>
      <c r="B15" s="17">
        <f>33.33/(2000*1000*100*0.2*30*0.8)</f>
        <v>3.4718750000000001E-8</v>
      </c>
      <c r="C15" s="12" t="s">
        <v>22</v>
      </c>
      <c r="D15" s="12" t="s">
        <v>6</v>
      </c>
      <c r="E15" s="11"/>
      <c r="F15" s="12" t="s">
        <v>12</v>
      </c>
      <c r="G15" s="17" t="str">
        <f>G69</f>
        <v>hydrogen production subsystem for thermochemical water splitting</v>
      </c>
      <c r="H15" s="11"/>
      <c r="J15"/>
      <c r="K15" s="20"/>
      <c r="L15" s="20"/>
      <c r="M15" s="20"/>
      <c r="N15" s="20"/>
      <c r="O15" s="20"/>
      <c r="P15" s="20"/>
      <c r="Q15"/>
      <c r="R15"/>
    </row>
    <row r="16" spans="1:20" s="12" customFormat="1" ht="16" x14ac:dyDescent="0.2">
      <c r="A16" s="22" t="str">
        <f>B78</f>
        <v>hydrogen plant assembly for thermochemical water splitting</v>
      </c>
      <c r="B16" s="17">
        <f>33.33/(2000*1000*100*0.2*30*0.8)</f>
        <v>3.4718750000000001E-8</v>
      </c>
      <c r="C16" s="12" t="s">
        <v>22</v>
      </c>
      <c r="D16" s="12" t="s">
        <v>6</v>
      </c>
      <c r="E16" s="11"/>
      <c r="F16" s="12" t="s">
        <v>12</v>
      </c>
      <c r="G16" s="17" t="str">
        <f>G87</f>
        <v>hydrogen plant assembly for thermochemical water splitting</v>
      </c>
      <c r="H16" s="11"/>
      <c r="J16"/>
      <c r="K16" s="20"/>
      <c r="L16" s="20"/>
      <c r="M16" s="20"/>
      <c r="N16" s="20"/>
      <c r="O16" s="20"/>
      <c r="P16" s="20"/>
      <c r="Q16"/>
      <c r="R16"/>
    </row>
    <row r="17" spans="1:20" s="12" customFormat="1" ht="16" x14ac:dyDescent="0.2">
      <c r="A17" s="14" t="s">
        <v>40</v>
      </c>
      <c r="B17" s="13">
        <f>120/0.2</f>
        <v>600</v>
      </c>
      <c r="D17" s="12" t="s">
        <v>41</v>
      </c>
      <c r="E17" s="11" t="s">
        <v>43</v>
      </c>
      <c r="F17" s="12" t="s">
        <v>42</v>
      </c>
      <c r="H17" s="11"/>
      <c r="J17"/>
      <c r="K17" s="20"/>
      <c r="L17" s="20"/>
      <c r="M17" s="20"/>
      <c r="N17" s="20"/>
      <c r="O17" s="20"/>
      <c r="P17" s="20"/>
      <c r="Q17"/>
      <c r="R17"/>
    </row>
    <row r="18" spans="1:20" s="12" customFormat="1" ht="16" x14ac:dyDescent="0.2">
      <c r="A18" s="14" t="s">
        <v>38</v>
      </c>
      <c r="B18" s="13">
        <v>9</v>
      </c>
      <c r="C18" s="12" t="s">
        <v>23</v>
      </c>
      <c r="D18" s="12" t="s">
        <v>13</v>
      </c>
      <c r="E18" s="11"/>
      <c r="F18" s="12" t="s">
        <v>12</v>
      </c>
      <c r="G18" s="12" t="s">
        <v>39</v>
      </c>
      <c r="H18" s="11"/>
      <c r="J18"/>
      <c r="K18" s="20"/>
      <c r="L18" s="20"/>
      <c r="M18" s="20"/>
      <c r="N18" s="20"/>
      <c r="O18" s="20"/>
      <c r="P18" s="20"/>
      <c r="Q18"/>
      <c r="R18"/>
    </row>
    <row r="19" spans="1:20" s="12" customFormat="1" ht="16" x14ac:dyDescent="0.2">
      <c r="A19" s="14"/>
      <c r="B19" s="17"/>
      <c r="E19" s="11"/>
      <c r="H19" s="11"/>
      <c r="J19"/>
      <c r="K19" s="20"/>
      <c r="L19" s="20"/>
      <c r="M19" s="20"/>
      <c r="N19" s="20"/>
      <c r="O19" s="20"/>
      <c r="P19" s="20"/>
      <c r="Q19"/>
      <c r="R19"/>
    </row>
    <row r="20" spans="1:20" s="12" customFormat="1" ht="16" x14ac:dyDescent="0.2">
      <c r="A20" s="9" t="s">
        <v>1</v>
      </c>
      <c r="B20" s="10" t="s">
        <v>47</v>
      </c>
      <c r="K20" s="13"/>
      <c r="L20" s="13"/>
      <c r="M20" s="13"/>
      <c r="N20" s="13"/>
      <c r="O20" s="13"/>
      <c r="P20" s="13"/>
    </row>
    <row r="21" spans="1:20" s="12" customFormat="1" ht="16" x14ac:dyDescent="0.2">
      <c r="A21" s="14" t="s">
        <v>3</v>
      </c>
      <c r="B21" s="15">
        <v>1</v>
      </c>
      <c r="K21" s="13"/>
      <c r="L21" s="13"/>
      <c r="M21" s="13"/>
      <c r="N21" s="13"/>
      <c r="O21" s="13"/>
      <c r="P21" s="13"/>
    </row>
    <row r="22" spans="1:20" s="12" customFormat="1" ht="16" x14ac:dyDescent="0.2">
      <c r="A22" s="14" t="s">
        <v>11</v>
      </c>
      <c r="B22" s="15" t="s">
        <v>48</v>
      </c>
      <c r="K22" s="13"/>
      <c r="L22" s="13"/>
      <c r="M22" s="13"/>
      <c r="N22" s="13"/>
      <c r="O22" s="13"/>
      <c r="P22" s="13"/>
    </row>
    <row r="23" spans="1:20" s="12" customFormat="1" ht="16" x14ac:dyDescent="0.2">
      <c r="A23" s="14" t="s">
        <v>4</v>
      </c>
      <c r="B23" s="17" t="s">
        <v>46</v>
      </c>
      <c r="K23" s="13"/>
      <c r="L23" s="13"/>
      <c r="M23" s="13"/>
      <c r="N23" s="13"/>
      <c r="O23" s="13"/>
      <c r="P23" s="13"/>
    </row>
    <row r="24" spans="1:20" s="12" customFormat="1" ht="16" x14ac:dyDescent="0.2">
      <c r="A24" s="14" t="s">
        <v>2</v>
      </c>
      <c r="B24" s="15" t="s">
        <v>22</v>
      </c>
      <c r="K24" s="13"/>
      <c r="L24" s="13"/>
      <c r="M24" s="13"/>
      <c r="N24" s="13"/>
      <c r="O24" s="13"/>
      <c r="P24" s="13"/>
    </row>
    <row r="25" spans="1:20" s="12" customFormat="1" ht="16" x14ac:dyDescent="0.2">
      <c r="A25" s="14" t="s">
        <v>6</v>
      </c>
      <c r="B25" s="17" t="s">
        <v>6</v>
      </c>
      <c r="K25" s="13"/>
      <c r="L25" s="13"/>
      <c r="M25" s="13"/>
      <c r="N25" s="13"/>
      <c r="O25" s="13"/>
      <c r="P25" s="13"/>
    </row>
    <row r="26" spans="1:20" s="12" customFormat="1" ht="16" x14ac:dyDescent="0.2">
      <c r="A26" s="14" t="s">
        <v>54</v>
      </c>
      <c r="B26" s="17">
        <f>(2000*1000*100*0.2*30*0.8)/33.33</f>
        <v>28802880.288028803</v>
      </c>
      <c r="K26" s="13"/>
      <c r="L26" s="13"/>
      <c r="M26" s="13"/>
      <c r="N26" s="13"/>
      <c r="O26" s="13"/>
      <c r="P26" s="13"/>
    </row>
    <row r="27" spans="1:20" s="12" customFormat="1" ht="16" x14ac:dyDescent="0.2">
      <c r="A27" s="18" t="s">
        <v>7</v>
      </c>
      <c r="B27" s="10"/>
      <c r="C27" s="18"/>
      <c r="D27" s="18"/>
      <c r="E27" s="18"/>
      <c r="F27" s="18"/>
      <c r="G27" s="18"/>
      <c r="H27" s="18"/>
      <c r="I27" s="18"/>
      <c r="J27" s="18"/>
      <c r="K27" s="13"/>
      <c r="L27" s="13"/>
      <c r="M27" s="13"/>
      <c r="N27" s="13"/>
      <c r="O27" s="13"/>
      <c r="P27" s="13"/>
    </row>
    <row r="28" spans="1:20" s="12" customFormat="1" ht="16" x14ac:dyDescent="0.2">
      <c r="A28" s="18" t="s">
        <v>8</v>
      </c>
      <c r="B28" s="10" t="s">
        <v>9</v>
      </c>
      <c r="C28" s="18" t="s">
        <v>2</v>
      </c>
      <c r="D28" s="18" t="s">
        <v>6</v>
      </c>
      <c r="E28" s="21" t="s">
        <v>10</v>
      </c>
      <c r="F28" s="18" t="s">
        <v>5</v>
      </c>
      <c r="G28" s="18" t="s">
        <v>4</v>
      </c>
      <c r="H28" s="21" t="s">
        <v>11</v>
      </c>
      <c r="I28" s="18"/>
      <c r="J28" s="8"/>
      <c r="K28" s="19"/>
      <c r="L28" s="19"/>
      <c r="M28" s="19"/>
      <c r="N28" s="19"/>
      <c r="O28" s="19"/>
      <c r="P28" s="19"/>
      <c r="Q28" s="8"/>
      <c r="R28" s="8"/>
      <c r="S28" s="18"/>
      <c r="T28" s="8"/>
    </row>
    <row r="29" spans="1:20" s="12" customFormat="1" ht="16" x14ac:dyDescent="0.2">
      <c r="A29" s="17" t="str">
        <f>B20</f>
        <v>solar tower subsystem contruction for thermochemical water splitting</v>
      </c>
      <c r="B29" s="17">
        <v>1</v>
      </c>
      <c r="C29" s="12" t="s">
        <v>22</v>
      </c>
      <c r="D29" s="12" t="str">
        <f>B25</f>
        <v>unit</v>
      </c>
      <c r="F29" s="12" t="s">
        <v>16</v>
      </c>
      <c r="G29" s="17" t="str">
        <f>B23</f>
        <v>solar tower subsystem</v>
      </c>
      <c r="K29" s="13"/>
      <c r="L29" s="13"/>
      <c r="M29" s="13"/>
      <c r="N29" s="13"/>
      <c r="O29" s="13"/>
      <c r="P29" s="13"/>
    </row>
    <row r="30" spans="1:20" s="12" customFormat="1" ht="16" x14ac:dyDescent="0.2">
      <c r="A30" s="12" t="s">
        <v>18</v>
      </c>
      <c r="B30" s="17">
        <f>0.000109*B26</f>
        <v>3139.5139513951399</v>
      </c>
      <c r="C30" s="12" t="s">
        <v>17</v>
      </c>
      <c r="D30" s="12" t="s">
        <v>13</v>
      </c>
      <c r="F30" s="12" t="s">
        <v>12</v>
      </c>
      <c r="G30" s="12" t="s">
        <v>19</v>
      </c>
      <c r="J30"/>
      <c r="K30" s="20"/>
      <c r="L30" s="20"/>
      <c r="M30" s="20"/>
      <c r="N30" s="20"/>
      <c r="O30" s="20"/>
      <c r="P30" s="20"/>
      <c r="Q30"/>
      <c r="R30"/>
    </row>
    <row r="31" spans="1:20" s="12" customFormat="1" ht="16" x14ac:dyDescent="0.2">
      <c r="A31" s="12" t="s">
        <v>25</v>
      </c>
      <c r="B31" s="17">
        <f>B30</f>
        <v>3139.5139513951399</v>
      </c>
      <c r="C31" s="12" t="s">
        <v>17</v>
      </c>
      <c r="D31" s="12" t="s">
        <v>13</v>
      </c>
      <c r="F31" s="12" t="s">
        <v>12</v>
      </c>
      <c r="G31" s="12" t="s">
        <v>24</v>
      </c>
      <c r="J31"/>
      <c r="K31" s="20"/>
      <c r="L31" s="20"/>
      <c r="M31" s="20"/>
      <c r="N31" s="20"/>
      <c r="O31" s="20"/>
      <c r="P31" s="20"/>
      <c r="Q31"/>
      <c r="R31"/>
    </row>
    <row r="32" spans="1:20" s="12" customFormat="1" ht="16" x14ac:dyDescent="0.2">
      <c r="A32" s="12" t="s">
        <v>26</v>
      </c>
      <c r="B32" s="17">
        <f>0.0000655*B26</f>
        <v>1886.5886588658868</v>
      </c>
      <c r="C32" s="12" t="s">
        <v>17</v>
      </c>
      <c r="D32" s="12" t="s">
        <v>13</v>
      </c>
      <c r="F32" s="12" t="s">
        <v>12</v>
      </c>
      <c r="G32" s="12" t="s">
        <v>27</v>
      </c>
      <c r="J32"/>
      <c r="K32" s="20"/>
      <c r="L32" s="20"/>
      <c r="M32" s="20"/>
      <c r="N32" s="20"/>
      <c r="O32" s="20"/>
      <c r="P32" s="20"/>
      <c r="Q32"/>
      <c r="R32"/>
    </row>
    <row r="33" spans="1:18" s="12" customFormat="1" ht="16" x14ac:dyDescent="0.2">
      <c r="A33" s="12" t="s">
        <v>28</v>
      </c>
      <c r="B33" s="17">
        <f>B32</f>
        <v>1886.5886588658868</v>
      </c>
      <c r="C33" s="12" t="s">
        <v>17</v>
      </c>
      <c r="D33" s="12" t="s">
        <v>13</v>
      </c>
      <c r="F33" s="12" t="s">
        <v>12</v>
      </c>
      <c r="G33" s="12" t="s">
        <v>29</v>
      </c>
      <c r="J33"/>
      <c r="K33" s="20"/>
      <c r="L33" s="20"/>
      <c r="M33" s="20"/>
      <c r="N33" s="20"/>
      <c r="O33" s="20"/>
      <c r="P33" s="20"/>
      <c r="Q33"/>
      <c r="R33"/>
    </row>
    <row r="34" spans="1:18" s="12" customFormat="1" ht="16" x14ac:dyDescent="0.2">
      <c r="A34" s="12" t="s">
        <v>36</v>
      </c>
      <c r="B34" s="17">
        <f>0.000964*B26</f>
        <v>27765.976597659766</v>
      </c>
      <c r="C34" s="12" t="s">
        <v>17</v>
      </c>
      <c r="D34" s="12" t="s">
        <v>13</v>
      </c>
      <c r="F34" s="12" t="s">
        <v>12</v>
      </c>
      <c r="G34" s="12" t="s">
        <v>37</v>
      </c>
      <c r="J34"/>
      <c r="K34" s="20"/>
      <c r="L34" s="20"/>
      <c r="M34" s="20"/>
      <c r="N34" s="20"/>
      <c r="O34" s="20"/>
      <c r="P34" s="20"/>
      <c r="Q34"/>
      <c r="R34"/>
    </row>
    <row r="35" spans="1:18" s="12" customFormat="1" ht="16" x14ac:dyDescent="0.2">
      <c r="A35" s="12" t="s">
        <v>30</v>
      </c>
      <c r="B35" s="17">
        <f>B36</f>
        <v>3859585.9585958598</v>
      </c>
      <c r="C35" s="12" t="s">
        <v>17</v>
      </c>
      <c r="D35" s="12" t="s">
        <v>13</v>
      </c>
      <c r="F35" s="12" t="s">
        <v>12</v>
      </c>
      <c r="G35" s="12" t="s">
        <v>31</v>
      </c>
      <c r="J35"/>
      <c r="K35" s="20"/>
      <c r="L35" s="20"/>
      <c r="M35" s="20"/>
      <c r="N35" s="20"/>
      <c r="O35" s="20"/>
      <c r="P35" s="20"/>
      <c r="Q35"/>
      <c r="R35"/>
    </row>
    <row r="36" spans="1:18" s="12" customFormat="1" ht="16" x14ac:dyDescent="0.2">
      <c r="A36" s="12" t="s">
        <v>20</v>
      </c>
      <c r="B36" s="17">
        <f>0.134*B26</f>
        <v>3859585.9585958598</v>
      </c>
      <c r="C36" s="12" t="s">
        <v>17</v>
      </c>
      <c r="D36" s="12" t="s">
        <v>13</v>
      </c>
      <c r="F36" s="12" t="s">
        <v>12</v>
      </c>
      <c r="G36" s="12" t="s">
        <v>15</v>
      </c>
      <c r="J36"/>
      <c r="K36" s="20"/>
      <c r="L36" s="20"/>
      <c r="M36" s="20"/>
      <c r="N36" s="20"/>
      <c r="O36" s="20"/>
      <c r="P36" s="20"/>
      <c r="Q36"/>
      <c r="R36"/>
    </row>
    <row r="37" spans="1:18" s="12" customFormat="1" ht="16" x14ac:dyDescent="0.2">
      <c r="A37" s="12" t="s">
        <v>55</v>
      </c>
      <c r="B37" s="17">
        <f>0.0357*B26</f>
        <v>1028262.8262826283</v>
      </c>
      <c r="C37" s="12" t="s">
        <v>22</v>
      </c>
      <c r="D37" s="12" t="s">
        <v>13</v>
      </c>
      <c r="F37" s="12" t="s">
        <v>12</v>
      </c>
      <c r="G37" s="12" t="s">
        <v>56</v>
      </c>
      <c r="J37"/>
      <c r="K37" s="20"/>
      <c r="L37" s="20"/>
      <c r="M37" s="20"/>
      <c r="N37" s="20"/>
      <c r="O37" s="20"/>
      <c r="P37" s="20"/>
      <c r="Q37"/>
      <c r="R37"/>
    </row>
    <row r="38" spans="1:18" s="12" customFormat="1" ht="16" x14ac:dyDescent="0.2">
      <c r="A38" s="12" t="s">
        <v>57</v>
      </c>
      <c r="B38" s="17">
        <f>0.0689*B26</f>
        <v>1984518.4518451847</v>
      </c>
      <c r="C38" s="12" t="s">
        <v>17</v>
      </c>
      <c r="D38" s="12" t="s">
        <v>13</v>
      </c>
      <c r="F38" s="12" t="s">
        <v>12</v>
      </c>
      <c r="G38" s="12" t="s">
        <v>58</v>
      </c>
      <c r="J38"/>
      <c r="K38" s="20"/>
      <c r="L38" s="20"/>
      <c r="M38" s="20"/>
      <c r="N38" s="20"/>
      <c r="O38" s="20"/>
      <c r="P38" s="20"/>
      <c r="Q38"/>
      <c r="R38"/>
    </row>
    <row r="39" spans="1:18" s="12" customFormat="1" ht="16" x14ac:dyDescent="0.2">
      <c r="A39" s="12" t="s">
        <v>59</v>
      </c>
      <c r="B39" s="17">
        <f>0.0457*B26</f>
        <v>1316291.6291629162</v>
      </c>
      <c r="C39" s="12" t="s">
        <v>22</v>
      </c>
      <c r="D39" s="12" t="s">
        <v>13</v>
      </c>
      <c r="F39" s="12" t="s">
        <v>12</v>
      </c>
      <c r="G39" s="12" t="s">
        <v>60</v>
      </c>
      <c r="J39"/>
      <c r="K39" s="20"/>
      <c r="L39" s="20"/>
      <c r="M39" s="20"/>
      <c r="N39" s="20"/>
      <c r="O39" s="20"/>
      <c r="P39" s="20"/>
      <c r="Q39"/>
      <c r="R39"/>
    </row>
    <row r="40" spans="1:18" s="12" customFormat="1" ht="16" x14ac:dyDescent="0.2">
      <c r="B40" s="17"/>
      <c r="J40"/>
      <c r="K40" s="20"/>
      <c r="L40" s="20"/>
      <c r="M40" s="20"/>
      <c r="N40" s="20"/>
      <c r="O40" s="20"/>
      <c r="P40" s="20"/>
      <c r="Q40"/>
      <c r="R40"/>
    </row>
    <row r="41" spans="1:18" s="12" customFormat="1" ht="16" x14ac:dyDescent="0.2">
      <c r="B41" s="17"/>
      <c r="E41" s="11"/>
      <c r="G41" s="11"/>
      <c r="J41"/>
      <c r="K41" s="20"/>
      <c r="L41" s="20"/>
      <c r="M41" s="20"/>
      <c r="N41" s="20"/>
      <c r="O41" s="20"/>
      <c r="P41" s="20"/>
      <c r="Q41" s="20"/>
      <c r="R41"/>
    </row>
    <row r="42" spans="1:18" s="12" customFormat="1" ht="16" x14ac:dyDescent="0.2">
      <c r="A42" s="9" t="s">
        <v>1</v>
      </c>
      <c r="B42" s="10" t="s">
        <v>49</v>
      </c>
      <c r="K42" s="13"/>
      <c r="L42" s="13"/>
      <c r="M42" s="13"/>
      <c r="N42" s="13"/>
      <c r="O42" s="13"/>
      <c r="P42" s="13"/>
    </row>
    <row r="43" spans="1:18" s="12" customFormat="1" ht="16" x14ac:dyDescent="0.2">
      <c r="A43" s="14" t="s">
        <v>3</v>
      </c>
      <c r="B43" s="15">
        <v>1</v>
      </c>
      <c r="K43" s="13"/>
      <c r="L43" s="13"/>
      <c r="M43" s="13"/>
      <c r="N43" s="13"/>
      <c r="O43" s="13"/>
      <c r="P43" s="13"/>
    </row>
    <row r="44" spans="1:18" s="12" customFormat="1" ht="16" x14ac:dyDescent="0.2">
      <c r="A44" s="14" t="s">
        <v>11</v>
      </c>
      <c r="B44" s="15" t="s">
        <v>48</v>
      </c>
      <c r="K44" s="13"/>
      <c r="L44" s="13"/>
      <c r="M44" s="13"/>
      <c r="N44" s="13"/>
      <c r="O44" s="13"/>
      <c r="P44" s="13"/>
    </row>
    <row r="45" spans="1:18" s="12" customFormat="1" ht="16" x14ac:dyDescent="0.2">
      <c r="A45" s="14" t="s">
        <v>4</v>
      </c>
      <c r="B45" s="17" t="s">
        <v>50</v>
      </c>
      <c r="K45" s="13"/>
      <c r="L45" s="13"/>
      <c r="M45" s="13"/>
      <c r="N45" s="13"/>
      <c r="O45" s="13"/>
      <c r="P45" s="13"/>
    </row>
    <row r="46" spans="1:18" s="12" customFormat="1" ht="16" x14ac:dyDescent="0.2">
      <c r="A46" s="14" t="s">
        <v>2</v>
      </c>
      <c r="B46" s="15" t="s">
        <v>22</v>
      </c>
      <c r="K46" s="13"/>
      <c r="L46" s="13"/>
      <c r="M46" s="13"/>
      <c r="N46" s="13"/>
      <c r="O46" s="13"/>
      <c r="P46" s="13"/>
    </row>
    <row r="47" spans="1:18" s="12" customFormat="1" ht="16" x14ac:dyDescent="0.2">
      <c r="A47" s="14" t="s">
        <v>6</v>
      </c>
      <c r="B47" s="17" t="s">
        <v>6</v>
      </c>
      <c r="K47" s="13"/>
      <c r="L47" s="13"/>
      <c r="M47" s="13"/>
      <c r="N47" s="13"/>
      <c r="O47" s="13"/>
      <c r="P47" s="13"/>
    </row>
    <row r="48" spans="1:18" s="12" customFormat="1" ht="16" x14ac:dyDescent="0.2">
      <c r="A48" s="14" t="s">
        <v>54</v>
      </c>
      <c r="B48" s="17">
        <f>(2000*1000*100*0.2*30*0.8)/33.33</f>
        <v>28802880.288028803</v>
      </c>
      <c r="K48" s="13"/>
      <c r="L48" s="13"/>
      <c r="M48" s="13"/>
      <c r="N48" s="13"/>
      <c r="O48" s="13"/>
      <c r="P48" s="13"/>
    </row>
    <row r="49" spans="1:20" s="12" customFormat="1" ht="16" x14ac:dyDescent="0.2">
      <c r="A49" s="18" t="s">
        <v>7</v>
      </c>
      <c r="B49" s="10"/>
      <c r="C49" s="18"/>
      <c r="D49" s="18"/>
      <c r="E49" s="18"/>
      <c r="F49" s="18"/>
      <c r="G49" s="18"/>
      <c r="H49" s="18"/>
      <c r="I49" s="18"/>
      <c r="J49" s="18"/>
      <c r="K49" s="13"/>
      <c r="L49" s="13"/>
      <c r="M49" s="13"/>
      <c r="N49" s="13"/>
      <c r="O49" s="13"/>
      <c r="P49" s="13"/>
    </row>
    <row r="50" spans="1:20" s="12" customFormat="1" ht="16" x14ac:dyDescent="0.2">
      <c r="A50" s="18" t="s">
        <v>8</v>
      </c>
      <c r="B50" s="10" t="s">
        <v>9</v>
      </c>
      <c r="C50" s="18" t="s">
        <v>2</v>
      </c>
      <c r="D50" s="18" t="s">
        <v>6</v>
      </c>
      <c r="E50" s="21" t="s">
        <v>10</v>
      </c>
      <c r="F50" s="18" t="s">
        <v>5</v>
      </c>
      <c r="G50" s="18" t="s">
        <v>4</v>
      </c>
      <c r="H50" s="21" t="s">
        <v>11</v>
      </c>
      <c r="I50" s="18"/>
      <c r="J50" s="8"/>
      <c r="K50" s="19"/>
      <c r="L50" s="19"/>
      <c r="M50" s="19"/>
      <c r="N50" s="19"/>
      <c r="O50" s="19"/>
      <c r="P50" s="19"/>
      <c r="Q50" s="8"/>
      <c r="R50" s="8"/>
      <c r="S50" s="18"/>
      <c r="T50" s="8"/>
    </row>
    <row r="51" spans="1:20" s="12" customFormat="1" ht="16" x14ac:dyDescent="0.2">
      <c r="A51" s="17" t="str">
        <f>B42</f>
        <v>power generation subsystem for thermochemical water splitting</v>
      </c>
      <c r="B51" s="17">
        <v>1</v>
      </c>
      <c r="C51" s="12" t="s">
        <v>22</v>
      </c>
      <c r="D51" s="12" t="str">
        <f>B47</f>
        <v>unit</v>
      </c>
      <c r="F51" s="12" t="s">
        <v>16</v>
      </c>
      <c r="G51" s="17" t="str">
        <f>B42</f>
        <v>power generation subsystem for thermochemical water splitting</v>
      </c>
      <c r="K51" s="13"/>
      <c r="L51" s="13"/>
      <c r="M51" s="13"/>
      <c r="N51" s="13"/>
      <c r="O51" s="13"/>
      <c r="P51" s="13"/>
    </row>
    <row r="52" spans="1:20" s="12" customFormat="1" ht="16" x14ac:dyDescent="0.2">
      <c r="A52" s="12" t="s">
        <v>18</v>
      </c>
      <c r="B52" s="17">
        <f>0.000386*B48</f>
        <v>11117.911791179118</v>
      </c>
      <c r="C52" s="12" t="s">
        <v>17</v>
      </c>
      <c r="D52" s="12" t="s">
        <v>13</v>
      </c>
      <c r="F52" s="12" t="s">
        <v>12</v>
      </c>
      <c r="G52" s="12" t="s">
        <v>19</v>
      </c>
      <c r="J52"/>
      <c r="K52" s="20"/>
      <c r="L52" s="20"/>
      <c r="M52" s="20"/>
      <c r="N52" s="20"/>
      <c r="O52" s="20"/>
      <c r="P52" s="20"/>
      <c r="Q52"/>
      <c r="R52"/>
    </row>
    <row r="53" spans="1:20" s="12" customFormat="1" ht="16" x14ac:dyDescent="0.2">
      <c r="A53" s="12" t="s">
        <v>25</v>
      </c>
      <c r="B53" s="17">
        <f>B52</f>
        <v>11117.911791179118</v>
      </c>
      <c r="C53" s="12" t="s">
        <v>17</v>
      </c>
      <c r="D53" s="12" t="s">
        <v>13</v>
      </c>
      <c r="F53" s="12" t="s">
        <v>12</v>
      </c>
      <c r="G53" s="12" t="s">
        <v>24</v>
      </c>
      <c r="J53"/>
      <c r="K53" s="20"/>
      <c r="L53" s="20"/>
      <c r="M53" s="20"/>
      <c r="N53" s="20"/>
      <c r="O53" s="20"/>
      <c r="P53" s="20"/>
      <c r="Q53"/>
      <c r="R53"/>
    </row>
    <row r="54" spans="1:20" s="12" customFormat="1" ht="16" x14ac:dyDescent="0.2">
      <c r="A54" s="12" t="s">
        <v>26</v>
      </c>
      <c r="B54" s="17">
        <f>0.000394*B48</f>
        <v>11348.334833483348</v>
      </c>
      <c r="C54" s="12" t="s">
        <v>17</v>
      </c>
      <c r="D54" s="12" t="s">
        <v>13</v>
      </c>
      <c r="F54" s="12" t="s">
        <v>12</v>
      </c>
      <c r="G54" s="12" t="s">
        <v>27</v>
      </c>
      <c r="J54"/>
      <c r="K54" s="20"/>
      <c r="L54" s="20"/>
      <c r="M54" s="20"/>
      <c r="N54" s="20"/>
      <c r="O54" s="20"/>
      <c r="P54" s="20"/>
      <c r="Q54"/>
      <c r="R54"/>
    </row>
    <row r="55" spans="1:20" s="12" customFormat="1" ht="16" x14ac:dyDescent="0.2">
      <c r="A55" s="12" t="s">
        <v>28</v>
      </c>
      <c r="B55" s="17">
        <f>B54</f>
        <v>11348.334833483348</v>
      </c>
      <c r="C55" s="12" t="s">
        <v>17</v>
      </c>
      <c r="D55" s="12" t="s">
        <v>13</v>
      </c>
      <c r="F55" s="12" t="s">
        <v>12</v>
      </c>
      <c r="G55" s="12" t="s">
        <v>29</v>
      </c>
      <c r="J55"/>
      <c r="K55" s="20"/>
      <c r="L55" s="20"/>
      <c r="M55" s="20"/>
      <c r="N55" s="20"/>
      <c r="O55" s="20"/>
      <c r="P55" s="20"/>
      <c r="Q55"/>
      <c r="R55"/>
    </row>
    <row r="56" spans="1:20" s="12" customFormat="1" ht="16" x14ac:dyDescent="0.2">
      <c r="A56" s="12" t="s">
        <v>36</v>
      </c>
      <c r="B56" s="17">
        <f>0.000116*B48</f>
        <v>3341.1341134113413</v>
      </c>
      <c r="C56" s="12" t="s">
        <v>17</v>
      </c>
      <c r="D56" s="12" t="s">
        <v>13</v>
      </c>
      <c r="F56" s="12" t="s">
        <v>12</v>
      </c>
      <c r="G56" s="12" t="s">
        <v>37</v>
      </c>
      <c r="J56"/>
      <c r="K56" s="20"/>
      <c r="L56" s="20"/>
      <c r="M56" s="20"/>
      <c r="N56" s="20"/>
      <c r="O56" s="20"/>
      <c r="P56" s="20"/>
      <c r="Q56"/>
      <c r="R56"/>
    </row>
    <row r="57" spans="1:20" s="12" customFormat="1" ht="16" x14ac:dyDescent="0.2">
      <c r="A57" s="12" t="s">
        <v>30</v>
      </c>
      <c r="B57" s="17">
        <f>B58</f>
        <v>380198.01980198018</v>
      </c>
      <c r="C57" s="12" t="s">
        <v>17</v>
      </c>
      <c r="D57" s="12" t="s">
        <v>13</v>
      </c>
      <c r="F57" s="12" t="s">
        <v>12</v>
      </c>
      <c r="G57" s="12" t="s">
        <v>31</v>
      </c>
      <c r="J57"/>
      <c r="K57" s="20"/>
      <c r="L57" s="20"/>
      <c r="M57" s="20"/>
      <c r="N57" s="20"/>
      <c r="O57" s="20"/>
      <c r="P57" s="20"/>
      <c r="Q57"/>
      <c r="R57"/>
    </row>
    <row r="58" spans="1:20" s="12" customFormat="1" ht="16" x14ac:dyDescent="0.2">
      <c r="A58" s="12" t="s">
        <v>20</v>
      </c>
      <c r="B58" s="17">
        <f>0.0132*B48</f>
        <v>380198.01980198018</v>
      </c>
      <c r="C58" s="12" t="s">
        <v>17</v>
      </c>
      <c r="D58" s="12" t="s">
        <v>13</v>
      </c>
      <c r="F58" s="12" t="s">
        <v>12</v>
      </c>
      <c r="G58" s="12" t="s">
        <v>15</v>
      </c>
      <c r="J58"/>
      <c r="K58" s="20"/>
      <c r="L58" s="20"/>
      <c r="M58" s="20"/>
      <c r="N58" s="20"/>
      <c r="O58" s="20"/>
      <c r="P58" s="20"/>
      <c r="Q58"/>
      <c r="R58"/>
    </row>
    <row r="59" spans="1:20" s="12" customFormat="1" ht="16" x14ac:dyDescent="0.2">
      <c r="B59" s="17"/>
      <c r="E59" s="11"/>
      <c r="G59" s="11"/>
      <c r="J59"/>
      <c r="K59" s="20"/>
      <c r="L59" s="20"/>
      <c r="M59" s="20"/>
      <c r="N59" s="20"/>
      <c r="O59" s="20"/>
      <c r="P59" s="20"/>
      <c r="Q59" s="20"/>
      <c r="R59"/>
    </row>
    <row r="60" spans="1:20" s="12" customFormat="1" ht="16" x14ac:dyDescent="0.2">
      <c r="A60" s="9" t="s">
        <v>1</v>
      </c>
      <c r="B60" s="10" t="s">
        <v>51</v>
      </c>
      <c r="K60" s="13"/>
      <c r="L60" s="13"/>
      <c r="M60" s="13"/>
      <c r="N60" s="13"/>
      <c r="O60" s="13"/>
      <c r="P60" s="13"/>
    </row>
    <row r="61" spans="1:20" s="12" customFormat="1" ht="16" x14ac:dyDescent="0.2">
      <c r="A61" s="14" t="s">
        <v>3</v>
      </c>
      <c r="B61" s="15">
        <v>1</v>
      </c>
      <c r="K61" s="13"/>
      <c r="L61" s="13"/>
      <c r="M61" s="13"/>
      <c r="N61" s="13"/>
      <c r="O61" s="13"/>
      <c r="P61" s="13"/>
    </row>
    <row r="62" spans="1:20" s="12" customFormat="1" ht="16" x14ac:dyDescent="0.2">
      <c r="A62" s="14" t="s">
        <v>11</v>
      </c>
      <c r="B62" s="15" t="s">
        <v>48</v>
      </c>
      <c r="K62" s="13"/>
      <c r="L62" s="13"/>
      <c r="M62" s="13"/>
      <c r="N62" s="13"/>
      <c r="O62" s="13"/>
      <c r="P62" s="13"/>
    </row>
    <row r="63" spans="1:20" s="12" customFormat="1" ht="16" x14ac:dyDescent="0.2">
      <c r="A63" s="14" t="s">
        <v>4</v>
      </c>
      <c r="B63" s="17" t="s">
        <v>52</v>
      </c>
      <c r="K63" s="13"/>
      <c r="L63" s="13"/>
      <c r="M63" s="13"/>
      <c r="N63" s="13"/>
      <c r="O63" s="13"/>
      <c r="P63" s="13"/>
    </row>
    <row r="64" spans="1:20" s="12" customFormat="1" ht="16" x14ac:dyDescent="0.2">
      <c r="A64" s="14" t="s">
        <v>2</v>
      </c>
      <c r="B64" s="15" t="s">
        <v>22</v>
      </c>
      <c r="K64" s="13"/>
      <c r="L64" s="13"/>
      <c r="M64" s="13"/>
      <c r="N64" s="13"/>
      <c r="O64" s="13"/>
      <c r="P64" s="13"/>
    </row>
    <row r="65" spans="1:20" s="12" customFormat="1" ht="16" x14ac:dyDescent="0.2">
      <c r="A65" s="14" t="s">
        <v>6</v>
      </c>
      <c r="B65" s="17" t="s">
        <v>6</v>
      </c>
      <c r="K65" s="13"/>
      <c r="L65" s="13"/>
      <c r="M65" s="13"/>
      <c r="N65" s="13"/>
      <c r="O65" s="13"/>
      <c r="P65" s="13"/>
    </row>
    <row r="66" spans="1:20" s="12" customFormat="1" ht="16" x14ac:dyDescent="0.2">
      <c r="A66" s="14" t="s">
        <v>54</v>
      </c>
      <c r="B66" s="17">
        <f>(2000*1000*100*0.2*30*0.8)/33.33</f>
        <v>28802880.288028803</v>
      </c>
      <c r="K66" s="13"/>
      <c r="L66" s="13"/>
      <c r="M66" s="13"/>
      <c r="N66" s="13"/>
      <c r="O66" s="13"/>
      <c r="P66" s="13"/>
    </row>
    <row r="67" spans="1:20" s="12" customFormat="1" ht="16" x14ac:dyDescent="0.2">
      <c r="A67" s="18" t="s">
        <v>7</v>
      </c>
      <c r="B67" s="10"/>
      <c r="C67" s="18"/>
      <c r="D67" s="18"/>
      <c r="E67" s="18"/>
      <c r="F67" s="18"/>
      <c r="G67" s="18"/>
      <c r="H67" s="18"/>
      <c r="I67" s="18"/>
      <c r="J67" s="18"/>
      <c r="K67" s="13"/>
      <c r="L67" s="13"/>
      <c r="M67" s="13"/>
      <c r="N67" s="13"/>
      <c r="O67" s="13"/>
      <c r="P67" s="13"/>
    </row>
    <row r="68" spans="1:20" s="12" customFormat="1" ht="16" x14ac:dyDescent="0.2">
      <c r="A68" s="18" t="s">
        <v>8</v>
      </c>
      <c r="B68" s="10" t="s">
        <v>9</v>
      </c>
      <c r="C68" s="18" t="s">
        <v>2</v>
      </c>
      <c r="D68" s="18" t="s">
        <v>6</v>
      </c>
      <c r="E68" s="21" t="s">
        <v>10</v>
      </c>
      <c r="F68" s="18" t="s">
        <v>5</v>
      </c>
      <c r="G68" s="18" t="s">
        <v>4</v>
      </c>
      <c r="H68" s="21" t="s">
        <v>11</v>
      </c>
      <c r="I68" s="18"/>
      <c r="J68" s="8"/>
      <c r="K68" s="19"/>
      <c r="L68" s="19"/>
      <c r="M68" s="19"/>
      <c r="N68" s="19"/>
      <c r="O68" s="19"/>
      <c r="P68" s="19"/>
      <c r="Q68" s="8"/>
      <c r="R68" s="8"/>
      <c r="S68" s="18"/>
      <c r="T68" s="8"/>
    </row>
    <row r="69" spans="1:20" s="12" customFormat="1" ht="16" x14ac:dyDescent="0.2">
      <c r="A69" s="17" t="str">
        <f>B60</f>
        <v>hydrogen production subsystem for thermochemical water splitting</v>
      </c>
      <c r="B69" s="17">
        <v>1</v>
      </c>
      <c r="C69" s="12" t="s">
        <v>22</v>
      </c>
      <c r="D69" s="12" t="str">
        <f>B65</f>
        <v>unit</v>
      </c>
      <c r="F69" s="12" t="s">
        <v>16</v>
      </c>
      <c r="G69" s="17" t="str">
        <f>B60</f>
        <v>hydrogen production subsystem for thermochemical water splitting</v>
      </c>
      <c r="K69" s="13"/>
      <c r="L69" s="13"/>
      <c r="M69" s="13"/>
      <c r="N69" s="13"/>
      <c r="O69" s="13"/>
      <c r="P69" s="13"/>
    </row>
    <row r="70" spans="1:20" s="12" customFormat="1" ht="16" x14ac:dyDescent="0.2">
      <c r="A70" s="12" t="s">
        <v>18</v>
      </c>
      <c r="B70" s="17">
        <f>0.0000431*B66</f>
        <v>1241.4041404140414</v>
      </c>
      <c r="C70" s="12" t="s">
        <v>17</v>
      </c>
      <c r="D70" s="12" t="s">
        <v>13</v>
      </c>
      <c r="F70" s="12" t="s">
        <v>12</v>
      </c>
      <c r="G70" s="12" t="s">
        <v>19</v>
      </c>
      <c r="J70"/>
      <c r="K70" s="20"/>
      <c r="L70" s="20"/>
      <c r="M70" s="20"/>
      <c r="N70" s="20"/>
      <c r="O70" s="20"/>
      <c r="P70" s="20"/>
      <c r="Q70"/>
      <c r="R70"/>
    </row>
    <row r="71" spans="1:20" s="12" customFormat="1" ht="16" x14ac:dyDescent="0.2">
      <c r="A71" s="12" t="s">
        <v>25</v>
      </c>
      <c r="B71" s="17">
        <f>B70</f>
        <v>1241.4041404140414</v>
      </c>
      <c r="C71" s="12" t="s">
        <v>17</v>
      </c>
      <c r="D71" s="12" t="s">
        <v>13</v>
      </c>
      <c r="F71" s="12" t="s">
        <v>12</v>
      </c>
      <c r="G71" s="12" t="s">
        <v>24</v>
      </c>
      <c r="J71"/>
      <c r="K71" s="20"/>
      <c r="L71" s="20"/>
      <c r="M71" s="20"/>
      <c r="N71" s="20"/>
      <c r="O71" s="20"/>
      <c r="P71" s="20"/>
      <c r="Q71"/>
      <c r="R71"/>
    </row>
    <row r="72" spans="1:20" s="12" customFormat="1" ht="16" x14ac:dyDescent="0.2">
      <c r="A72" s="12" t="s">
        <v>26</v>
      </c>
      <c r="B72" s="17">
        <f>0.000603*B66</f>
        <v>17368.136813681369</v>
      </c>
      <c r="C72" s="12" t="s">
        <v>17</v>
      </c>
      <c r="D72" s="12" t="s">
        <v>13</v>
      </c>
      <c r="F72" s="12" t="s">
        <v>12</v>
      </c>
      <c r="G72" s="12" t="s">
        <v>27</v>
      </c>
      <c r="J72"/>
      <c r="K72" s="20"/>
      <c r="L72" s="20"/>
      <c r="M72" s="20"/>
      <c r="N72" s="20"/>
      <c r="O72" s="20"/>
      <c r="P72" s="20"/>
      <c r="Q72"/>
      <c r="R72"/>
    </row>
    <row r="73" spans="1:20" s="12" customFormat="1" ht="16" x14ac:dyDescent="0.2">
      <c r="A73" s="12" t="s">
        <v>28</v>
      </c>
      <c r="B73" s="17">
        <f>B72</f>
        <v>17368.136813681369</v>
      </c>
      <c r="C73" s="12" t="s">
        <v>17</v>
      </c>
      <c r="D73" s="12" t="s">
        <v>13</v>
      </c>
      <c r="F73" s="12" t="s">
        <v>12</v>
      </c>
      <c r="G73" s="12" t="s">
        <v>29</v>
      </c>
      <c r="J73"/>
      <c r="K73" s="20"/>
      <c r="L73" s="20"/>
      <c r="M73" s="20"/>
      <c r="N73" s="20"/>
      <c r="O73" s="20"/>
      <c r="P73" s="20"/>
      <c r="Q73"/>
      <c r="R73"/>
    </row>
    <row r="74" spans="1:20" s="12" customFormat="1" ht="16" x14ac:dyDescent="0.2">
      <c r="A74" s="12" t="s">
        <v>36</v>
      </c>
      <c r="B74" s="17">
        <f>0.000334*B66</f>
        <v>9620.1620162016188</v>
      </c>
      <c r="C74" s="12" t="s">
        <v>17</v>
      </c>
      <c r="D74" s="12" t="s">
        <v>13</v>
      </c>
      <c r="F74" s="12" t="s">
        <v>12</v>
      </c>
      <c r="G74" s="12" t="s">
        <v>37</v>
      </c>
      <c r="J74"/>
      <c r="K74" s="20"/>
      <c r="L74" s="20"/>
      <c r="M74" s="20"/>
      <c r="N74" s="20"/>
      <c r="O74" s="20"/>
      <c r="P74" s="20"/>
      <c r="Q74"/>
      <c r="R74"/>
    </row>
    <row r="75" spans="1:20" s="12" customFormat="1" ht="16" x14ac:dyDescent="0.2">
      <c r="A75" s="12" t="s">
        <v>30</v>
      </c>
      <c r="B75" s="17">
        <f>B76</f>
        <v>57605.760576057604</v>
      </c>
      <c r="C75" s="12" t="s">
        <v>17</v>
      </c>
      <c r="D75" s="12" t="s">
        <v>13</v>
      </c>
      <c r="F75" s="12" t="s">
        <v>12</v>
      </c>
      <c r="G75" s="12" t="s">
        <v>31</v>
      </c>
      <c r="J75"/>
      <c r="K75" s="20"/>
      <c r="L75" s="20"/>
      <c r="M75" s="20"/>
      <c r="N75" s="20"/>
      <c r="O75" s="20"/>
      <c r="P75" s="20"/>
      <c r="Q75"/>
      <c r="R75"/>
    </row>
    <row r="76" spans="1:20" s="12" customFormat="1" ht="16" x14ac:dyDescent="0.2">
      <c r="A76" s="12" t="s">
        <v>20</v>
      </c>
      <c r="B76" s="17">
        <f>0.002*B66</f>
        <v>57605.760576057604</v>
      </c>
      <c r="C76" s="12" t="s">
        <v>17</v>
      </c>
      <c r="D76" s="12" t="s">
        <v>13</v>
      </c>
      <c r="F76" s="12" t="s">
        <v>12</v>
      </c>
      <c r="G76" s="12" t="s">
        <v>15</v>
      </c>
      <c r="J76"/>
      <c r="K76" s="20"/>
      <c r="L76" s="20"/>
      <c r="M76" s="20"/>
      <c r="N76" s="20"/>
      <c r="O76" s="20"/>
      <c r="P76" s="20"/>
      <c r="Q76"/>
      <c r="R76"/>
    </row>
    <row r="78" spans="1:20" s="12" customFormat="1" ht="16" x14ac:dyDescent="0.2">
      <c r="A78" s="9" t="s">
        <v>1</v>
      </c>
      <c r="B78" s="10" t="s">
        <v>53</v>
      </c>
      <c r="K78" s="13"/>
      <c r="L78" s="13"/>
      <c r="M78" s="13"/>
      <c r="N78" s="13"/>
      <c r="O78" s="13"/>
      <c r="P78" s="13"/>
    </row>
    <row r="79" spans="1:20" s="12" customFormat="1" ht="16" x14ac:dyDescent="0.2">
      <c r="A79" s="14" t="s">
        <v>3</v>
      </c>
      <c r="B79" s="15">
        <v>1</v>
      </c>
      <c r="K79" s="13"/>
      <c r="L79" s="13"/>
      <c r="M79" s="13"/>
      <c r="N79" s="13"/>
      <c r="O79" s="13"/>
      <c r="P79" s="13"/>
    </row>
    <row r="80" spans="1:20" s="12" customFormat="1" ht="16" x14ac:dyDescent="0.2">
      <c r="A80" s="14" t="s">
        <v>11</v>
      </c>
      <c r="B80" s="15" t="s">
        <v>48</v>
      </c>
      <c r="K80" s="13"/>
      <c r="L80" s="13"/>
      <c r="M80" s="13"/>
      <c r="N80" s="13"/>
      <c r="O80" s="13"/>
      <c r="P80" s="13"/>
    </row>
    <row r="81" spans="1:20" s="12" customFormat="1" ht="16" x14ac:dyDescent="0.2">
      <c r="A81" s="14" t="s">
        <v>4</v>
      </c>
      <c r="B81" s="17" t="s">
        <v>52</v>
      </c>
      <c r="K81" s="13"/>
      <c r="L81" s="13"/>
      <c r="M81" s="13"/>
      <c r="N81" s="13"/>
      <c r="O81" s="13"/>
      <c r="P81" s="13"/>
    </row>
    <row r="82" spans="1:20" s="12" customFormat="1" ht="16" x14ac:dyDescent="0.2">
      <c r="A82" s="14" t="s">
        <v>2</v>
      </c>
      <c r="B82" s="15" t="s">
        <v>22</v>
      </c>
      <c r="K82" s="13"/>
      <c r="L82" s="13"/>
      <c r="M82" s="13"/>
      <c r="N82" s="13"/>
      <c r="O82" s="13"/>
      <c r="P82" s="13"/>
    </row>
    <row r="83" spans="1:20" s="12" customFormat="1" ht="16" x14ac:dyDescent="0.2">
      <c r="A83" s="14" t="s">
        <v>6</v>
      </c>
      <c r="B83" s="17" t="s">
        <v>6</v>
      </c>
      <c r="K83" s="13"/>
      <c r="L83" s="13"/>
      <c r="M83" s="13"/>
      <c r="N83" s="13"/>
      <c r="O83" s="13"/>
      <c r="P83" s="13"/>
    </row>
    <row r="84" spans="1:20" s="12" customFormat="1" ht="16" x14ac:dyDescent="0.2">
      <c r="A84" s="14" t="s">
        <v>54</v>
      </c>
      <c r="B84" s="17">
        <f>(2000*1000*100*0.2*30*0.8)/33.33</f>
        <v>28802880.288028803</v>
      </c>
      <c r="K84" s="13"/>
      <c r="L84" s="13"/>
      <c r="M84" s="13"/>
      <c r="N84" s="13"/>
      <c r="O84" s="13"/>
      <c r="P84" s="13"/>
    </row>
    <row r="85" spans="1:20" s="12" customFormat="1" ht="16" x14ac:dyDescent="0.2">
      <c r="A85" s="18" t="s">
        <v>7</v>
      </c>
      <c r="B85" s="10"/>
      <c r="C85" s="18"/>
      <c r="D85" s="18"/>
      <c r="E85" s="18"/>
      <c r="F85" s="18"/>
      <c r="G85" s="18"/>
      <c r="H85" s="18"/>
      <c r="I85" s="18"/>
      <c r="J85" s="18"/>
      <c r="K85" s="13"/>
      <c r="L85" s="13"/>
      <c r="M85" s="13"/>
      <c r="N85" s="13"/>
      <c r="O85" s="13"/>
      <c r="P85" s="13"/>
    </row>
    <row r="86" spans="1:20" s="12" customFormat="1" ht="16" x14ac:dyDescent="0.2">
      <c r="A86" s="18" t="s">
        <v>8</v>
      </c>
      <c r="B86" s="10" t="s">
        <v>9</v>
      </c>
      <c r="C86" s="18" t="s">
        <v>2</v>
      </c>
      <c r="D86" s="18" t="s">
        <v>6</v>
      </c>
      <c r="E86" s="21" t="s">
        <v>10</v>
      </c>
      <c r="F86" s="18" t="s">
        <v>5</v>
      </c>
      <c r="G86" s="18" t="s">
        <v>4</v>
      </c>
      <c r="H86" s="21" t="s">
        <v>11</v>
      </c>
      <c r="I86" s="18"/>
      <c r="J86" s="8"/>
      <c r="K86" s="19"/>
      <c r="L86" s="19"/>
      <c r="M86" s="19"/>
      <c r="N86" s="19"/>
      <c r="O86" s="19"/>
      <c r="P86" s="19"/>
      <c r="Q86" s="8"/>
      <c r="R86" s="8"/>
      <c r="S86" s="18"/>
      <c r="T86" s="8"/>
    </row>
    <row r="87" spans="1:20" s="12" customFormat="1" ht="16" x14ac:dyDescent="0.2">
      <c r="A87" s="17" t="str">
        <f>B78</f>
        <v>hydrogen plant assembly for thermochemical water splitting</v>
      </c>
      <c r="B87" s="17">
        <v>1</v>
      </c>
      <c r="C87" s="12" t="s">
        <v>22</v>
      </c>
      <c r="D87" s="12" t="str">
        <f>B83</f>
        <v>unit</v>
      </c>
      <c r="F87" s="12" t="s">
        <v>16</v>
      </c>
      <c r="G87" s="17" t="str">
        <f>B78</f>
        <v>hydrogen plant assembly for thermochemical water splitting</v>
      </c>
      <c r="K87" s="13"/>
      <c r="L87" s="13"/>
      <c r="M87" s="13"/>
      <c r="N87" s="13"/>
      <c r="O87" s="13"/>
      <c r="P87" s="13"/>
    </row>
    <row r="88" spans="1:20" s="12" customFormat="1" ht="16" x14ac:dyDescent="0.2">
      <c r="A88" s="12" t="s">
        <v>18</v>
      </c>
      <c r="B88" s="17">
        <f>0.000355*B84</f>
        <v>10225.022502250225</v>
      </c>
      <c r="C88" s="12" t="s">
        <v>17</v>
      </c>
      <c r="D88" s="12" t="s">
        <v>13</v>
      </c>
      <c r="F88" s="12" t="s">
        <v>12</v>
      </c>
      <c r="G88" s="12" t="s">
        <v>19</v>
      </c>
      <c r="J88"/>
      <c r="K88" s="20"/>
      <c r="L88" s="20"/>
      <c r="M88" s="20"/>
      <c r="N88" s="20"/>
      <c r="O88" s="20"/>
      <c r="P88" s="20"/>
      <c r="Q88"/>
      <c r="R88"/>
    </row>
    <row r="89" spans="1:20" s="12" customFormat="1" ht="16" x14ac:dyDescent="0.2">
      <c r="A89" s="12" t="s">
        <v>25</v>
      </c>
      <c r="B89" s="17">
        <f>B88</f>
        <v>10225.022502250225</v>
      </c>
      <c r="C89" s="12" t="s">
        <v>17</v>
      </c>
      <c r="D89" s="12" t="s">
        <v>13</v>
      </c>
      <c r="F89" s="12" t="s">
        <v>12</v>
      </c>
      <c r="G89" s="12" t="s">
        <v>24</v>
      </c>
      <c r="J89"/>
      <c r="K89" s="20"/>
      <c r="L89" s="20"/>
      <c r="M89" s="20"/>
      <c r="N89" s="20"/>
      <c r="O89" s="20"/>
      <c r="P89" s="20"/>
      <c r="Q89"/>
      <c r="R89"/>
    </row>
    <row r="90" spans="1:20" s="12" customFormat="1" ht="16" x14ac:dyDescent="0.2">
      <c r="A90" s="12" t="s">
        <v>26</v>
      </c>
      <c r="B90" s="17">
        <f>0.00171*B84</f>
        <v>49252.925292529253</v>
      </c>
      <c r="C90" s="12" t="s">
        <v>17</v>
      </c>
      <c r="D90" s="12" t="s">
        <v>13</v>
      </c>
      <c r="F90" s="12" t="s">
        <v>12</v>
      </c>
      <c r="G90" s="12" t="s">
        <v>27</v>
      </c>
      <c r="J90"/>
      <c r="K90" s="20"/>
      <c r="L90" s="20"/>
      <c r="M90" s="20"/>
      <c r="N90" s="20"/>
      <c r="O90" s="20"/>
      <c r="P90" s="20"/>
      <c r="Q90"/>
      <c r="R90"/>
    </row>
    <row r="91" spans="1:20" s="12" customFormat="1" ht="16" x14ac:dyDescent="0.2">
      <c r="A91" s="12" t="s">
        <v>28</v>
      </c>
      <c r="B91" s="17">
        <f>B90</f>
        <v>49252.925292529253</v>
      </c>
      <c r="C91" s="12" t="s">
        <v>17</v>
      </c>
      <c r="D91" s="12" t="s">
        <v>13</v>
      </c>
      <c r="F91" s="12" t="s">
        <v>12</v>
      </c>
      <c r="G91" s="12" t="s">
        <v>29</v>
      </c>
      <c r="J91"/>
      <c r="K91" s="20"/>
      <c r="L91" s="20"/>
      <c r="M91" s="20"/>
      <c r="N91" s="20"/>
      <c r="O91" s="20"/>
      <c r="P91" s="20"/>
      <c r="Q91"/>
      <c r="R91"/>
    </row>
    <row r="92" spans="1:20" s="12" customFormat="1" ht="16" x14ac:dyDescent="0.2">
      <c r="A92" s="12" t="s">
        <v>36</v>
      </c>
      <c r="B92" s="17">
        <f>0.000512*B84</f>
        <v>14747.074707470747</v>
      </c>
      <c r="C92" s="12" t="s">
        <v>17</v>
      </c>
      <c r="D92" s="12" t="s">
        <v>13</v>
      </c>
      <c r="F92" s="12" t="s">
        <v>12</v>
      </c>
      <c r="G92" s="12" t="s">
        <v>37</v>
      </c>
      <c r="J92"/>
      <c r="K92" s="20"/>
      <c r="L92" s="20"/>
      <c r="M92" s="20"/>
      <c r="N92" s="20"/>
      <c r="O92" s="20"/>
      <c r="P92" s="20"/>
      <c r="Q92"/>
      <c r="R92"/>
    </row>
    <row r="93" spans="1:20" s="12" customFormat="1" ht="16" x14ac:dyDescent="0.2">
      <c r="A93" s="12" t="s">
        <v>30</v>
      </c>
      <c r="B93" s="17">
        <f>B94</f>
        <v>362916.29162916291</v>
      </c>
      <c r="C93" s="12" t="s">
        <v>17</v>
      </c>
      <c r="D93" s="12" t="s">
        <v>13</v>
      </c>
      <c r="F93" s="12" t="s">
        <v>12</v>
      </c>
      <c r="G93" s="12" t="s">
        <v>31</v>
      </c>
      <c r="J93"/>
      <c r="K93" s="20"/>
      <c r="L93" s="20"/>
      <c r="M93" s="20"/>
      <c r="N93" s="20"/>
      <c r="O93" s="20"/>
      <c r="P93" s="20"/>
      <c r="Q93"/>
      <c r="R93"/>
    </row>
    <row r="94" spans="1:20" s="12" customFormat="1" ht="16" x14ac:dyDescent="0.2">
      <c r="A94" s="12" t="s">
        <v>20</v>
      </c>
      <c r="B94" s="17">
        <f>0.0126*B84</f>
        <v>362916.29162916291</v>
      </c>
      <c r="C94" s="12" t="s">
        <v>17</v>
      </c>
      <c r="D94" s="12" t="s">
        <v>13</v>
      </c>
      <c r="F94" s="12" t="s">
        <v>12</v>
      </c>
      <c r="G94" s="12" t="s">
        <v>15</v>
      </c>
      <c r="J94"/>
      <c r="K94" s="20"/>
      <c r="L94" s="20"/>
      <c r="M94" s="20"/>
      <c r="N94" s="20"/>
      <c r="O94" s="20"/>
      <c r="P94" s="20"/>
      <c r="Q94"/>
      <c r="R94"/>
    </row>
    <row r="95" spans="1:20" s="12" customFormat="1" ht="16" x14ac:dyDescent="0.2">
      <c r="A95" s="12" t="s">
        <v>32</v>
      </c>
      <c r="B95" s="17">
        <f>0.6/2300*B84</f>
        <v>7513.7948577466432</v>
      </c>
      <c r="C95" s="12" t="s">
        <v>44</v>
      </c>
      <c r="D95" s="12" t="s">
        <v>45</v>
      </c>
      <c r="F95" s="12" t="s">
        <v>12</v>
      </c>
      <c r="G95" s="12" t="s">
        <v>33</v>
      </c>
      <c r="J95"/>
      <c r="K95" s="20"/>
      <c r="L95" s="20"/>
      <c r="M95" s="20"/>
      <c r="N95" s="20"/>
      <c r="O95" s="20"/>
      <c r="P95" s="20"/>
      <c r="Q95"/>
      <c r="R95"/>
    </row>
    <row r="96" spans="1:20" s="12" customFormat="1" ht="16" x14ac:dyDescent="0.2">
      <c r="A96" s="12" t="s">
        <v>55</v>
      </c>
      <c r="B96" s="17">
        <f>0.000268*B84</f>
        <v>7719.1719171917193</v>
      </c>
      <c r="C96" s="12" t="s">
        <v>22</v>
      </c>
      <c r="D96" s="12" t="s">
        <v>13</v>
      </c>
      <c r="F96" s="12" t="s">
        <v>12</v>
      </c>
      <c r="G96" s="12" t="s">
        <v>56</v>
      </c>
      <c r="J96"/>
      <c r="K96" s="20"/>
      <c r="L96" s="20"/>
      <c r="M96" s="20"/>
      <c r="N96" s="20"/>
      <c r="O96" s="20"/>
      <c r="P96" s="20"/>
      <c r="Q96"/>
      <c r="R96"/>
    </row>
    <row r="97" spans="1:7" ht="16" x14ac:dyDescent="0.2">
      <c r="A97" s="12" t="s">
        <v>61</v>
      </c>
      <c r="B97" s="4">
        <f>0.00484*B84</f>
        <v>139405.94059405939</v>
      </c>
      <c r="C97" s="12" t="s">
        <v>17</v>
      </c>
      <c r="D97" s="12" t="s">
        <v>13</v>
      </c>
      <c r="F97" s="12" t="s">
        <v>12</v>
      </c>
      <c r="G97" s="12" t="s">
        <v>62</v>
      </c>
    </row>
    <row r="98" spans="1:7" ht="16" x14ac:dyDescent="0.2">
      <c r="A98" s="12" t="s">
        <v>63</v>
      </c>
      <c r="B98" s="4">
        <f>0.015*B84</f>
        <v>432043.20432043204</v>
      </c>
      <c r="C98" s="12" t="s">
        <v>22</v>
      </c>
      <c r="D98" s="12" t="s">
        <v>64</v>
      </c>
      <c r="F98" s="12" t="s">
        <v>12</v>
      </c>
      <c r="G98" s="12" t="s">
        <v>65</v>
      </c>
    </row>
    <row r="99" spans="1:7" ht="16" x14ac:dyDescent="0.2">
      <c r="A99" s="12" t="s">
        <v>66</v>
      </c>
      <c r="B99" s="4">
        <f>0.738*B84</f>
        <v>21256525.652565256</v>
      </c>
      <c r="C99" s="12" t="s">
        <v>17</v>
      </c>
      <c r="D99" s="12" t="s">
        <v>41</v>
      </c>
      <c r="F99" s="12" t="s">
        <v>12</v>
      </c>
      <c r="G99" s="12" t="s">
        <v>66</v>
      </c>
    </row>
  </sheetData>
  <autoFilter ref="A1:T42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lci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Terlouw Tom Mike</dc:creator>
  <cp:lastModifiedBy>Romain Sacchi</cp:lastModifiedBy>
  <dcterms:created xsi:type="dcterms:W3CDTF">2020-12-17T11:52:00Z</dcterms:created>
  <dcterms:modified xsi:type="dcterms:W3CDTF">2024-10-09T07:03:37Z</dcterms:modified>
</cp:coreProperties>
</file>