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workbookProtection workbookPassword="DC79" lockStructure="1"/>
  <bookViews>
    <workbookView xWindow="120" yWindow="120" windowWidth="14220" windowHeight="8325" tabRatio="796"/>
  </bookViews>
  <sheets>
    <sheet name="Results" sheetId="1" r:id="rId1"/>
    <sheet name="Chart1" sheetId="4" r:id="rId2"/>
    <sheet name="Chart2" sheetId="5" r:id="rId3"/>
    <sheet name="Chart3" sheetId="6" r:id="rId4"/>
    <sheet name="Chart4" sheetId="7" r:id="rId5"/>
    <sheet name="Chart5" sheetId="8" r:id="rId6"/>
    <sheet name="Chart6" sheetId="9" r:id="rId7"/>
    <sheet name="Chart7" sheetId="10" r:id="rId8"/>
    <sheet name="Chart8" sheetId="11" r:id="rId9"/>
    <sheet name="Plot_data" sheetId="2" state="hidden" r:id="rId10"/>
    <sheet name="Table 3-1" sheetId="12" state="hidden" r:id="rId11"/>
    <sheet name="Table 3-2" sheetId="13" state="hidden" r:id="rId12"/>
  </sheets>
  <definedNames>
    <definedName name="_xlnm.Print_Area" localSheetId="0">Results!$A$1:$M$36</definedName>
  </definedNames>
  <calcPr calcId="145621"/>
</workbook>
</file>

<file path=xl/calcChain.xml><?xml version="1.0" encoding="utf-8"?>
<calcChain xmlns="http://schemas.openxmlformats.org/spreadsheetml/2006/main">
  <c r="I21" i="1" l="1"/>
  <c r="I20" i="1"/>
  <c r="I19" i="1"/>
  <c r="I18" i="1"/>
  <c r="B22" i="1"/>
  <c r="B21" i="1"/>
  <c r="B20" i="1"/>
  <c r="B19" i="1"/>
  <c r="I35" i="1" l="1"/>
  <c r="I34" i="1"/>
  <c r="I33" i="1"/>
  <c r="I32" i="1"/>
  <c r="I31" i="1"/>
  <c r="I30" i="1"/>
  <c r="I29" i="1"/>
  <c r="I28" i="1"/>
  <c r="I27" i="1"/>
  <c r="I26" i="1"/>
  <c r="B36" i="1"/>
  <c r="B35" i="1"/>
  <c r="E33" i="2" s="1"/>
  <c r="B34" i="1"/>
  <c r="B33" i="1"/>
  <c r="C33" i="2"/>
  <c r="B32" i="1"/>
  <c r="B31" i="1"/>
  <c r="G27" i="2" s="1"/>
  <c r="B30" i="1"/>
  <c r="B29" i="1"/>
  <c r="E27" i="2" s="1"/>
  <c r="B28" i="1"/>
  <c r="B27" i="1"/>
  <c r="C27" i="2" s="1"/>
  <c r="B26" i="1"/>
  <c r="H21" i="2"/>
  <c r="G21" i="2"/>
  <c r="F21" i="2"/>
  <c r="I17" i="1"/>
  <c r="I16" i="1"/>
  <c r="I15" i="1"/>
  <c r="I14" i="1"/>
  <c r="H15" i="2" s="1"/>
  <c r="I13" i="1"/>
  <c r="I12" i="1"/>
  <c r="F15" i="2" s="1"/>
  <c r="I11" i="1"/>
  <c r="I10" i="1"/>
  <c r="I9" i="1"/>
  <c r="I8" i="1"/>
  <c r="B15" i="2" s="1"/>
  <c r="G9" i="2"/>
  <c r="F9" i="2"/>
  <c r="E9" i="2"/>
  <c r="B18" i="1"/>
  <c r="D9" i="2" s="1"/>
  <c r="B17" i="1"/>
  <c r="B16" i="1"/>
  <c r="B9" i="2" s="1"/>
  <c r="B15" i="1"/>
  <c r="B14" i="1"/>
  <c r="B13" i="1"/>
  <c r="B12" i="1"/>
  <c r="B11" i="1"/>
  <c r="B10" i="1"/>
  <c r="B9" i="1"/>
  <c r="B8" i="1"/>
  <c r="B3" i="2" s="1"/>
  <c r="I3" i="2"/>
  <c r="F45" i="2"/>
  <c r="E45" i="2"/>
  <c r="D45" i="2"/>
  <c r="C45" i="2"/>
  <c r="B45" i="2"/>
  <c r="F39" i="2"/>
  <c r="E39" i="2"/>
  <c r="D39" i="2"/>
  <c r="C39" i="2"/>
  <c r="B39" i="2"/>
  <c r="F33" i="2"/>
  <c r="D33" i="2"/>
  <c r="B33" i="2"/>
  <c r="F27" i="2"/>
  <c r="D27" i="2"/>
  <c r="B27" i="2"/>
  <c r="E21" i="2"/>
  <c r="D21" i="2"/>
  <c r="C21" i="2"/>
  <c r="B21" i="2"/>
  <c r="G15" i="2"/>
  <c r="E15" i="2"/>
  <c r="D15" i="2"/>
  <c r="C15" i="2"/>
  <c r="H9" i="2"/>
  <c r="C9" i="2"/>
  <c r="H3" i="2"/>
  <c r="G3" i="2"/>
  <c r="F3" i="2"/>
  <c r="E3" i="2"/>
  <c r="D3" i="2"/>
  <c r="C3" i="2"/>
  <c r="H26" i="13"/>
  <c r="I26" i="13"/>
  <c r="G26" i="13"/>
  <c r="F26" i="13"/>
  <c r="E26" i="13"/>
  <c r="I25" i="13"/>
  <c r="H25" i="13"/>
  <c r="G25" i="13"/>
  <c r="F25" i="13"/>
  <c r="E25" i="13"/>
  <c r="J25" i="13" s="1"/>
  <c r="H24" i="13"/>
  <c r="I24" i="13" s="1"/>
  <c r="G24" i="13"/>
  <c r="F24" i="13"/>
  <c r="E24" i="13"/>
  <c r="H23" i="13"/>
  <c r="I23" i="13" s="1"/>
  <c r="J23" i="13" s="1"/>
  <c r="G23" i="13"/>
  <c r="F23" i="13"/>
  <c r="E23" i="13"/>
  <c r="H22" i="13"/>
  <c r="I22" i="13"/>
  <c r="G22" i="13"/>
  <c r="F22" i="13"/>
  <c r="E22" i="13"/>
  <c r="J22" i="13" s="1"/>
  <c r="H21" i="13"/>
  <c r="I21" i="13" s="1"/>
  <c r="G21" i="13"/>
  <c r="F21" i="13"/>
  <c r="E21" i="13"/>
  <c r="J21" i="13"/>
  <c r="H20" i="13"/>
  <c r="I20" i="13"/>
  <c r="G20" i="13"/>
  <c r="F20" i="13"/>
  <c r="E20" i="13"/>
  <c r="I19" i="13"/>
  <c r="H19" i="13"/>
  <c r="G19" i="13"/>
  <c r="F19" i="13"/>
  <c r="E19" i="13"/>
  <c r="J19" i="13" s="1"/>
  <c r="H18" i="13"/>
  <c r="I18" i="13" s="1"/>
  <c r="G18" i="13"/>
  <c r="F18" i="13"/>
  <c r="J18" i="13" s="1"/>
  <c r="E18" i="13"/>
  <c r="I17" i="13"/>
  <c r="H17" i="13"/>
  <c r="G17" i="13"/>
  <c r="F17" i="13"/>
  <c r="E17" i="13"/>
  <c r="J17" i="13" s="1"/>
  <c r="H16" i="13"/>
  <c r="I16" i="13" s="1"/>
  <c r="G16" i="13"/>
  <c r="F16" i="13"/>
  <c r="J16" i="13" s="1"/>
  <c r="E16" i="13"/>
  <c r="K16" i="13"/>
  <c r="H15" i="13"/>
  <c r="I15" i="13" s="1"/>
  <c r="G15" i="13"/>
  <c r="F15" i="13"/>
  <c r="E15" i="13"/>
  <c r="J15" i="13"/>
  <c r="S14" i="13"/>
  <c r="T14" i="13"/>
  <c r="R14" i="13"/>
  <c r="Q14" i="13"/>
  <c r="P14" i="13"/>
  <c r="U14" i="13" s="1"/>
  <c r="J35" i="1" s="1"/>
  <c r="F46" i="2" s="1"/>
  <c r="H14" i="13"/>
  <c r="I14" i="13" s="1"/>
  <c r="G14" i="13"/>
  <c r="F14" i="13"/>
  <c r="E14" i="13"/>
  <c r="J14" i="13"/>
  <c r="J17" i="1" s="1"/>
  <c r="D22" i="2" s="1"/>
  <c r="S13" i="13"/>
  <c r="T13" i="13"/>
  <c r="R13" i="13"/>
  <c r="Q13" i="13"/>
  <c r="P13" i="13"/>
  <c r="I13" i="13"/>
  <c r="H13" i="13"/>
  <c r="G13" i="13"/>
  <c r="F13" i="13"/>
  <c r="E13" i="13"/>
  <c r="J13" i="13" s="1"/>
  <c r="J16" i="1" s="1"/>
  <c r="C22" i="2" s="1"/>
  <c r="S12" i="13"/>
  <c r="T12" i="13" s="1"/>
  <c r="U12" i="13" s="1"/>
  <c r="J33" i="1" s="1"/>
  <c r="D46" i="2" s="1"/>
  <c r="R12" i="13"/>
  <c r="Q12" i="13"/>
  <c r="P12" i="13"/>
  <c r="I12" i="13"/>
  <c r="H12" i="13"/>
  <c r="G12" i="13"/>
  <c r="F12" i="13"/>
  <c r="E12" i="13"/>
  <c r="J12" i="13" s="1"/>
  <c r="J15" i="1" s="1"/>
  <c r="B22" i="2" s="1"/>
  <c r="S11" i="13"/>
  <c r="T11" i="13" s="1"/>
  <c r="U11" i="13" s="1"/>
  <c r="J32" i="1" s="1"/>
  <c r="C46" i="2" s="1"/>
  <c r="R11" i="13"/>
  <c r="Q11" i="13"/>
  <c r="P11" i="13"/>
  <c r="H11" i="13"/>
  <c r="I11" i="13" s="1"/>
  <c r="G11" i="13"/>
  <c r="F11" i="13"/>
  <c r="E11" i="13"/>
  <c r="J11" i="13"/>
  <c r="J14" i="1" s="1"/>
  <c r="H16" i="2" s="1"/>
  <c r="S10" i="13"/>
  <c r="T10" i="13"/>
  <c r="R10" i="13"/>
  <c r="Q10" i="13"/>
  <c r="P10" i="13"/>
  <c r="H10" i="13"/>
  <c r="I10" i="13" s="1"/>
  <c r="G10" i="13"/>
  <c r="F10" i="13"/>
  <c r="E10" i="13"/>
  <c r="J10" i="13"/>
  <c r="J13" i="1" s="1"/>
  <c r="G16" i="2" s="1"/>
  <c r="S9" i="13"/>
  <c r="T9" i="13"/>
  <c r="R9" i="13"/>
  <c r="Q9" i="13"/>
  <c r="P9" i="13"/>
  <c r="I9" i="13"/>
  <c r="H9" i="13"/>
  <c r="G9" i="13"/>
  <c r="F9" i="13"/>
  <c r="E9" i="13"/>
  <c r="J9" i="13" s="1"/>
  <c r="J12" i="1" s="1"/>
  <c r="F16" i="2" s="1"/>
  <c r="S8" i="13"/>
  <c r="T8" i="13" s="1"/>
  <c r="R8" i="13"/>
  <c r="Q8" i="13"/>
  <c r="U8" i="13" s="1"/>
  <c r="J29" i="1" s="1"/>
  <c r="P8" i="13"/>
  <c r="I8" i="13"/>
  <c r="H8" i="13"/>
  <c r="G8" i="13"/>
  <c r="F8" i="13"/>
  <c r="E8" i="13"/>
  <c r="J8" i="13" s="1"/>
  <c r="J11" i="1" s="1"/>
  <c r="E16" i="2" s="1"/>
  <c r="S7" i="13"/>
  <c r="T7" i="13" s="1"/>
  <c r="R7" i="13"/>
  <c r="Q7" i="13"/>
  <c r="U7" i="13" s="1"/>
  <c r="J28" i="1" s="1"/>
  <c r="P7" i="13"/>
  <c r="V7" i="13"/>
  <c r="K28" i="1" s="1"/>
  <c r="D41" i="2" s="1"/>
  <c r="H7" i="13"/>
  <c r="I7" i="13" s="1"/>
  <c r="G7" i="13"/>
  <c r="F7" i="13"/>
  <c r="E7" i="13"/>
  <c r="J7" i="13"/>
  <c r="J10" i="1" s="1"/>
  <c r="D16" i="2" s="1"/>
  <c r="S6" i="13"/>
  <c r="T6" i="13"/>
  <c r="R6" i="13"/>
  <c r="Q6" i="13"/>
  <c r="P6" i="13"/>
  <c r="U6" i="13" s="1"/>
  <c r="J27" i="1" s="1"/>
  <c r="C40" i="2" s="1"/>
  <c r="H6" i="13"/>
  <c r="I6" i="13" s="1"/>
  <c r="G6" i="13"/>
  <c r="F6" i="13"/>
  <c r="E6" i="13"/>
  <c r="J6" i="13"/>
  <c r="J9" i="1" s="1"/>
  <c r="C16" i="2" s="1"/>
  <c r="S5" i="13"/>
  <c r="T5" i="13"/>
  <c r="R5" i="13"/>
  <c r="Q5" i="13"/>
  <c r="P5" i="13"/>
  <c r="H5" i="13"/>
  <c r="I5" i="13" s="1"/>
  <c r="G5" i="13"/>
  <c r="F5" i="13"/>
  <c r="E5" i="13"/>
  <c r="H27" i="12"/>
  <c r="I27" i="12" s="1"/>
  <c r="G27" i="12"/>
  <c r="F27" i="12"/>
  <c r="E27" i="12"/>
  <c r="H26" i="12"/>
  <c r="I26" i="12"/>
  <c r="G26" i="12"/>
  <c r="F26" i="12"/>
  <c r="E26" i="12"/>
  <c r="H25" i="12"/>
  <c r="I25" i="12" s="1"/>
  <c r="G25" i="12"/>
  <c r="F25" i="12"/>
  <c r="E25" i="12"/>
  <c r="H24" i="12"/>
  <c r="I24" i="12" s="1"/>
  <c r="J24" i="12" s="1"/>
  <c r="G24" i="12"/>
  <c r="F24" i="12"/>
  <c r="E24" i="12"/>
  <c r="H23" i="12"/>
  <c r="I23" i="12"/>
  <c r="G23" i="12"/>
  <c r="F23" i="12"/>
  <c r="E23" i="12"/>
  <c r="J23" i="12" s="1"/>
  <c r="I22" i="12"/>
  <c r="H22" i="12"/>
  <c r="G22" i="12"/>
  <c r="F22" i="12"/>
  <c r="E22" i="12"/>
  <c r="J22" i="12" s="1"/>
  <c r="H21" i="12"/>
  <c r="I21" i="12" s="1"/>
  <c r="J21" i="12" s="1"/>
  <c r="G21" i="12"/>
  <c r="F21" i="12"/>
  <c r="E21" i="12"/>
  <c r="I20" i="12"/>
  <c r="H20" i="12"/>
  <c r="G20" i="12"/>
  <c r="F20" i="12"/>
  <c r="E20" i="12"/>
  <c r="J20" i="12" s="1"/>
  <c r="H19" i="12"/>
  <c r="I19" i="12" s="1"/>
  <c r="G19" i="12"/>
  <c r="F19" i="12"/>
  <c r="E19" i="12"/>
  <c r="H18" i="12"/>
  <c r="I18" i="12" s="1"/>
  <c r="J18" i="12" s="1"/>
  <c r="G18" i="12"/>
  <c r="F18" i="12"/>
  <c r="E18" i="12"/>
  <c r="H17" i="12"/>
  <c r="I17" i="12"/>
  <c r="G17" i="12"/>
  <c r="F17" i="12"/>
  <c r="E17" i="12"/>
  <c r="J17" i="12" s="1"/>
  <c r="H16" i="12"/>
  <c r="I16" i="12" s="1"/>
  <c r="J16" i="12" s="1"/>
  <c r="G16" i="12"/>
  <c r="F16" i="12"/>
  <c r="E16" i="12"/>
  <c r="S15" i="12"/>
  <c r="T15" i="12"/>
  <c r="R15" i="12"/>
  <c r="Q15" i="12"/>
  <c r="P15" i="12"/>
  <c r="U15" i="12" s="1"/>
  <c r="C36" i="1" s="1"/>
  <c r="F34" i="2" s="1"/>
  <c r="I15" i="12"/>
  <c r="H15" i="12"/>
  <c r="G15" i="12"/>
  <c r="F15" i="12"/>
  <c r="E15" i="12"/>
  <c r="J15" i="12" s="1"/>
  <c r="C18" i="1" s="1"/>
  <c r="D10" i="2" s="1"/>
  <c r="S14" i="12"/>
  <c r="T14" i="12" s="1"/>
  <c r="U14" i="12" s="1"/>
  <c r="C35" i="1" s="1"/>
  <c r="E34" i="2" s="1"/>
  <c r="R14" i="12"/>
  <c r="Q14" i="12"/>
  <c r="P14" i="12"/>
  <c r="I14" i="12"/>
  <c r="H14" i="12"/>
  <c r="G14" i="12"/>
  <c r="F14" i="12"/>
  <c r="E14" i="12"/>
  <c r="J14" i="12" s="1"/>
  <c r="C17" i="1" s="1"/>
  <c r="C10" i="2" s="1"/>
  <c r="S13" i="12"/>
  <c r="T13" i="12" s="1"/>
  <c r="U13" i="12" s="1"/>
  <c r="C34" i="1" s="1"/>
  <c r="D34" i="2" s="1"/>
  <c r="R13" i="12"/>
  <c r="Q13" i="12"/>
  <c r="P13" i="12"/>
  <c r="H13" i="12"/>
  <c r="I13" i="12" s="1"/>
  <c r="G13" i="12"/>
  <c r="F13" i="12"/>
  <c r="E13" i="12"/>
  <c r="J13" i="12"/>
  <c r="C16" i="1" s="1"/>
  <c r="B10" i="2" s="1"/>
  <c r="S12" i="12"/>
  <c r="T12" i="12"/>
  <c r="R12" i="12"/>
  <c r="Q12" i="12"/>
  <c r="P12" i="12"/>
  <c r="H12" i="12"/>
  <c r="I12" i="12" s="1"/>
  <c r="G12" i="12"/>
  <c r="F12" i="12"/>
  <c r="E12" i="12"/>
  <c r="J12" i="12"/>
  <c r="C15" i="1" s="1"/>
  <c r="I4" i="2" s="1"/>
  <c r="S11" i="12"/>
  <c r="T11" i="12"/>
  <c r="R11" i="12"/>
  <c r="Q11" i="12"/>
  <c r="P11" i="12"/>
  <c r="I11" i="12"/>
  <c r="H11" i="12"/>
  <c r="G11" i="12"/>
  <c r="F11" i="12"/>
  <c r="E11" i="12"/>
  <c r="J11" i="12" s="1"/>
  <c r="C14" i="1" s="1"/>
  <c r="H4" i="2" s="1"/>
  <c r="S10" i="12"/>
  <c r="T10" i="12" s="1"/>
  <c r="R10" i="12"/>
  <c r="Q10" i="12"/>
  <c r="U10" i="12" s="1"/>
  <c r="C31" i="1" s="1"/>
  <c r="G28" i="2" s="1"/>
  <c r="P10" i="12"/>
  <c r="I10" i="12"/>
  <c r="H10" i="12"/>
  <c r="G10" i="12"/>
  <c r="F10" i="12"/>
  <c r="E10" i="12"/>
  <c r="J10" i="12" s="1"/>
  <c r="C13" i="1" s="1"/>
  <c r="G4" i="2" s="1"/>
  <c r="S9" i="12"/>
  <c r="T9" i="12" s="1"/>
  <c r="R9" i="12"/>
  <c r="Q9" i="12"/>
  <c r="U9" i="12" s="1"/>
  <c r="C30" i="1" s="1"/>
  <c r="F28" i="2" s="1"/>
  <c r="P9" i="12"/>
  <c r="V9" i="12"/>
  <c r="D30" i="1" s="1"/>
  <c r="F29" i="2" s="1"/>
  <c r="H9" i="12"/>
  <c r="I9" i="12" s="1"/>
  <c r="G9" i="12"/>
  <c r="F9" i="12"/>
  <c r="E9" i="12"/>
  <c r="J9" i="12"/>
  <c r="C12" i="1" s="1"/>
  <c r="F4" i="2" s="1"/>
  <c r="S8" i="12"/>
  <c r="T8" i="12"/>
  <c r="R8" i="12"/>
  <c r="Q8" i="12"/>
  <c r="P8" i="12"/>
  <c r="U8" i="12" s="1"/>
  <c r="C29" i="1" s="1"/>
  <c r="E28" i="2" s="1"/>
  <c r="H8" i="12"/>
  <c r="I8" i="12" s="1"/>
  <c r="G8" i="12"/>
  <c r="F8" i="12"/>
  <c r="E8" i="12"/>
  <c r="J8" i="12"/>
  <c r="C11" i="1" s="1"/>
  <c r="E4" i="2" s="1"/>
  <c r="S7" i="12"/>
  <c r="T7" i="12"/>
  <c r="R7" i="12"/>
  <c r="Q7" i="12"/>
  <c r="P7" i="12"/>
  <c r="H7" i="12"/>
  <c r="I7" i="12" s="1"/>
  <c r="G7" i="12"/>
  <c r="F7" i="12"/>
  <c r="E7" i="12"/>
  <c r="S6" i="12"/>
  <c r="T6" i="12"/>
  <c r="R6" i="12"/>
  <c r="Q6" i="12"/>
  <c r="P6" i="12"/>
  <c r="U6" i="12" s="1"/>
  <c r="C27" i="1" s="1"/>
  <c r="C28" i="2" s="1"/>
  <c r="H6" i="12"/>
  <c r="I6" i="12" s="1"/>
  <c r="G6" i="12"/>
  <c r="F6" i="12"/>
  <c r="E6" i="12"/>
  <c r="S5" i="12"/>
  <c r="T5" i="12"/>
  <c r="R5" i="12"/>
  <c r="Q5" i="12"/>
  <c r="P5" i="12"/>
  <c r="U5" i="12" s="1"/>
  <c r="C26" i="1" s="1"/>
  <c r="B28" i="2" s="1"/>
  <c r="I5" i="12"/>
  <c r="H5" i="12"/>
  <c r="G5" i="12"/>
  <c r="F5" i="12"/>
  <c r="E5" i="12"/>
  <c r="J5" i="12" s="1"/>
  <c r="C8" i="1" s="1"/>
  <c r="B4" i="2" s="1"/>
  <c r="B7" i="2"/>
  <c r="C7" i="2"/>
  <c r="D7" i="2"/>
  <c r="E7" i="2"/>
  <c r="F7" i="2"/>
  <c r="G7" i="2"/>
  <c r="H7" i="2"/>
  <c r="I7" i="2"/>
  <c r="B13" i="2"/>
  <c r="C13" i="2"/>
  <c r="D13" i="2"/>
  <c r="E13" i="2"/>
  <c r="F13" i="2"/>
  <c r="G13" i="2"/>
  <c r="H13" i="2"/>
  <c r="B31" i="2"/>
  <c r="C31" i="2"/>
  <c r="D31" i="2"/>
  <c r="E31" i="2"/>
  <c r="F31" i="2"/>
  <c r="G31" i="2"/>
  <c r="B37" i="2"/>
  <c r="C37" i="2"/>
  <c r="D37" i="2"/>
  <c r="E37" i="2"/>
  <c r="F37" i="2"/>
  <c r="L8" i="1"/>
  <c r="B19" i="2" s="1"/>
  <c r="L9" i="1"/>
  <c r="C19" i="2" s="1"/>
  <c r="L10" i="1"/>
  <c r="L11" i="1"/>
  <c r="E19" i="2" s="1"/>
  <c r="L12" i="1"/>
  <c r="L13" i="1"/>
  <c r="G19" i="2" s="1"/>
  <c r="L14" i="1"/>
  <c r="L15" i="1"/>
  <c r="B25" i="2" s="1"/>
  <c r="L16" i="1"/>
  <c r="C25" i="2" s="1"/>
  <c r="L17" i="1"/>
  <c r="D25" i="2" s="1"/>
  <c r="L18" i="1"/>
  <c r="E25" i="2" s="1"/>
  <c r="L19" i="1"/>
  <c r="F25" i="2" s="1"/>
  <c r="L20" i="1"/>
  <c r="G25" i="2" s="1"/>
  <c r="L21" i="1"/>
  <c r="H25" i="2" s="1"/>
  <c r="L26" i="1"/>
  <c r="B43" i="2" s="1"/>
  <c r="L27" i="1"/>
  <c r="C43" i="2" s="1"/>
  <c r="L28" i="1"/>
  <c r="D43" i="2" s="1"/>
  <c r="L29" i="1"/>
  <c r="E43" i="2" s="1"/>
  <c r="F30" i="1"/>
  <c r="L30" i="1"/>
  <c r="F43" i="2" s="1"/>
  <c r="L31" i="1"/>
  <c r="L32" i="1"/>
  <c r="C49" i="2" s="1"/>
  <c r="L33" i="1"/>
  <c r="D49" i="2" s="1"/>
  <c r="L34" i="1"/>
  <c r="E49" i="2" s="1"/>
  <c r="L35" i="1"/>
  <c r="V6" i="13"/>
  <c r="K27" i="1" s="1"/>
  <c r="C41" i="2" s="1"/>
  <c r="C42" i="2" s="1"/>
  <c r="V8" i="13"/>
  <c r="K29" i="1" s="1"/>
  <c r="E41" i="2" s="1"/>
  <c r="V10" i="13"/>
  <c r="K31" i="1" s="1"/>
  <c r="B47" i="2" s="1"/>
  <c r="V12" i="13"/>
  <c r="K33" i="1" s="1"/>
  <c r="D47" i="2" s="1"/>
  <c r="V14" i="13"/>
  <c r="K35" i="1" s="1"/>
  <c r="F47" i="2" s="1"/>
  <c r="F48" i="2" s="1"/>
  <c r="K18" i="13"/>
  <c r="K22" i="13"/>
  <c r="K26" i="13"/>
  <c r="K6" i="13"/>
  <c r="K9" i="1" s="1"/>
  <c r="C17" i="2" s="1"/>
  <c r="C18" i="2" s="1"/>
  <c r="K7" i="13"/>
  <c r="K10" i="1" s="1"/>
  <c r="D17" i="2" s="1"/>
  <c r="K8" i="13"/>
  <c r="K11" i="1" s="1"/>
  <c r="E17" i="2" s="1"/>
  <c r="E18" i="2" s="1"/>
  <c r="K9" i="13"/>
  <c r="K12" i="1" s="1"/>
  <c r="F17" i="2" s="1"/>
  <c r="F18" i="2" s="1"/>
  <c r="K10" i="13"/>
  <c r="K13" i="1" s="1"/>
  <c r="G17" i="2" s="1"/>
  <c r="G18" i="2" s="1"/>
  <c r="K11" i="13"/>
  <c r="K14" i="1" s="1"/>
  <c r="H17" i="2" s="1"/>
  <c r="H18" i="2" s="1"/>
  <c r="K12" i="13"/>
  <c r="K15" i="1" s="1"/>
  <c r="B23" i="2" s="1"/>
  <c r="B24" i="2" s="1"/>
  <c r="K13" i="13"/>
  <c r="K16" i="1" s="1"/>
  <c r="C23" i="2" s="1"/>
  <c r="K14" i="13"/>
  <c r="K17" i="1" s="1"/>
  <c r="D23" i="2" s="1"/>
  <c r="D24" i="2" s="1"/>
  <c r="K15" i="13"/>
  <c r="K27" i="13" s="1"/>
  <c r="K18" i="1" s="1"/>
  <c r="E23" i="2" s="1"/>
  <c r="K17" i="13"/>
  <c r="K28" i="13" s="1"/>
  <c r="K19" i="1" s="1"/>
  <c r="F23" i="2" s="1"/>
  <c r="K19" i="13"/>
  <c r="K21" i="13"/>
  <c r="K23" i="13"/>
  <c r="K25" i="13"/>
  <c r="J26" i="13"/>
  <c r="V6" i="12"/>
  <c r="D27" i="1" s="1"/>
  <c r="C29" i="2" s="1"/>
  <c r="V8" i="12"/>
  <c r="D29" i="1" s="1"/>
  <c r="E29" i="2" s="1"/>
  <c r="E30" i="2" s="1"/>
  <c r="V10" i="12"/>
  <c r="D31" i="1" s="1"/>
  <c r="G29" i="2" s="1"/>
  <c r="V12" i="12"/>
  <c r="D33" i="1" s="1"/>
  <c r="C35" i="2" s="1"/>
  <c r="V14" i="12"/>
  <c r="D35" i="1" s="1"/>
  <c r="E35" i="2" s="1"/>
  <c r="E36" i="2" s="1"/>
  <c r="K17" i="12"/>
  <c r="K21" i="12"/>
  <c r="K25" i="12"/>
  <c r="J26" i="12"/>
  <c r="K27" i="12"/>
  <c r="K5" i="12"/>
  <c r="D8" i="1" s="1"/>
  <c r="B5" i="2" s="1"/>
  <c r="K8" i="12"/>
  <c r="D11" i="1" s="1"/>
  <c r="E5" i="2" s="1"/>
  <c r="E6" i="2" s="1"/>
  <c r="K9" i="12"/>
  <c r="D12" i="1" s="1"/>
  <c r="F5" i="2" s="1"/>
  <c r="F6" i="2" s="1"/>
  <c r="K10" i="12"/>
  <c r="D13" i="1" s="1"/>
  <c r="G5" i="2" s="1"/>
  <c r="G6" i="2" s="1"/>
  <c r="K11" i="12"/>
  <c r="D14" i="1" s="1"/>
  <c r="H5" i="2" s="1"/>
  <c r="H6" i="2" s="1"/>
  <c r="K12" i="12"/>
  <c r="D15" i="1" s="1"/>
  <c r="I5" i="2" s="1"/>
  <c r="I6" i="2" s="1"/>
  <c r="K13" i="12"/>
  <c r="D16" i="1" s="1"/>
  <c r="B11" i="2" s="1"/>
  <c r="B12" i="2" s="1"/>
  <c r="K14" i="12"/>
  <c r="D17" i="1" s="1"/>
  <c r="C11" i="2" s="1"/>
  <c r="C12" i="2" s="1"/>
  <c r="K15" i="12"/>
  <c r="D18" i="1" s="1"/>
  <c r="D11" i="2" s="1"/>
  <c r="K16" i="12"/>
  <c r="K28" i="12" s="1"/>
  <c r="D19" i="1" s="1"/>
  <c r="E11" i="2" s="1"/>
  <c r="K18" i="12"/>
  <c r="K20" i="12"/>
  <c r="K22" i="12"/>
  <c r="K24" i="12"/>
  <c r="J25" i="12"/>
  <c r="K26" i="12"/>
  <c r="J27" i="12"/>
  <c r="F49" i="2"/>
  <c r="B49" i="2"/>
  <c r="H19" i="2"/>
  <c r="F19" i="2"/>
  <c r="D19" i="2"/>
  <c r="M27" i="1"/>
  <c r="M16" i="1"/>
  <c r="B6" i="2" l="1"/>
  <c r="C30" i="2"/>
  <c r="G30" i="2"/>
  <c r="F30" i="2"/>
  <c r="D48" i="2"/>
  <c r="D40" i="2"/>
  <c r="D42" i="2" s="1"/>
  <c r="M28" i="1"/>
  <c r="J5" i="13"/>
  <c r="J8" i="1" s="1"/>
  <c r="B16" i="2" s="1"/>
  <c r="K5" i="13"/>
  <c r="K8" i="1" s="1"/>
  <c r="E40" i="2"/>
  <c r="E42" i="2" s="1"/>
  <c r="M29" i="1"/>
  <c r="M11" i="1"/>
  <c r="M35" i="1"/>
  <c r="M33" i="1"/>
  <c r="M14" i="1"/>
  <c r="M13" i="1"/>
  <c r="D18" i="2"/>
  <c r="U9" i="13"/>
  <c r="J30" i="1" s="1"/>
  <c r="F40" i="2" s="1"/>
  <c r="V9" i="13"/>
  <c r="K30" i="1" s="1"/>
  <c r="U10" i="13"/>
  <c r="J31" i="1" s="1"/>
  <c r="B46" i="2" s="1"/>
  <c r="B48" i="2" s="1"/>
  <c r="V11" i="13"/>
  <c r="K32" i="1" s="1"/>
  <c r="C24" i="2"/>
  <c r="J27" i="13"/>
  <c r="J18" i="1" s="1"/>
  <c r="J20" i="13"/>
  <c r="K20" i="13"/>
  <c r="K29" i="13" s="1"/>
  <c r="K20" i="1" s="1"/>
  <c r="J24" i="13"/>
  <c r="J30" i="13" s="1"/>
  <c r="J21" i="1" s="1"/>
  <c r="H22" i="2" s="1"/>
  <c r="K24" i="13"/>
  <c r="K30" i="13" s="1"/>
  <c r="K21" i="1" s="1"/>
  <c r="M15" i="1"/>
  <c r="M17" i="1"/>
  <c r="M12" i="1"/>
  <c r="M10" i="1"/>
  <c r="M9" i="1"/>
  <c r="U5" i="13"/>
  <c r="J26" i="1" s="1"/>
  <c r="B40" i="2" s="1"/>
  <c r="V5" i="13"/>
  <c r="K26" i="1" s="1"/>
  <c r="U13" i="13"/>
  <c r="J34" i="1" s="1"/>
  <c r="E46" i="2" s="1"/>
  <c r="V13" i="13"/>
  <c r="K34" i="1" s="1"/>
  <c r="J28" i="13"/>
  <c r="J19" i="1" s="1"/>
  <c r="F22" i="2" s="1"/>
  <c r="F24" i="2" s="1"/>
  <c r="J29" i="13"/>
  <c r="J20" i="1" s="1"/>
  <c r="G22" i="2" s="1"/>
  <c r="J7" i="12"/>
  <c r="C10" i="1" s="1"/>
  <c r="D4" i="2" s="1"/>
  <c r="K7" i="12"/>
  <c r="D10" i="1" s="1"/>
  <c r="J6" i="12"/>
  <c r="C9" i="1" s="1"/>
  <c r="C4" i="2" s="1"/>
  <c r="K6" i="12"/>
  <c r="D9" i="1" s="1"/>
  <c r="F35" i="1"/>
  <c r="F31" i="1"/>
  <c r="F29" i="1"/>
  <c r="F27" i="1"/>
  <c r="F18" i="1"/>
  <c r="F17" i="1"/>
  <c r="F15" i="1"/>
  <c r="F12" i="1"/>
  <c r="V5" i="12"/>
  <c r="D26" i="1" s="1"/>
  <c r="U11" i="12"/>
  <c r="C32" i="1" s="1"/>
  <c r="B34" i="2" s="1"/>
  <c r="V11" i="12"/>
  <c r="D32" i="1" s="1"/>
  <c r="U12" i="12"/>
  <c r="C33" i="1" s="1"/>
  <c r="C34" i="2" s="1"/>
  <c r="C36" i="2" s="1"/>
  <c r="V13" i="12"/>
  <c r="D34" i="1" s="1"/>
  <c r="J28" i="12"/>
  <c r="C19" i="1" s="1"/>
  <c r="E10" i="2" s="1"/>
  <c r="E12" i="2" s="1"/>
  <c r="J30" i="12"/>
  <c r="C21" i="1" s="1"/>
  <c r="G10" i="2" s="1"/>
  <c r="J31" i="12"/>
  <c r="C22" i="1" s="1"/>
  <c r="H10" i="2" s="1"/>
  <c r="K31" i="12"/>
  <c r="D22" i="1" s="1"/>
  <c r="F19" i="1"/>
  <c r="F16" i="1"/>
  <c r="F14" i="1"/>
  <c r="F13" i="1"/>
  <c r="F11" i="1"/>
  <c r="F8" i="1"/>
  <c r="U7" i="12"/>
  <c r="C28" i="1" s="1"/>
  <c r="D28" i="2" s="1"/>
  <c r="V7" i="12"/>
  <c r="D28" i="1" s="1"/>
  <c r="D12" i="2"/>
  <c r="J19" i="12"/>
  <c r="J29" i="12" s="1"/>
  <c r="C20" i="1" s="1"/>
  <c r="F10" i="2" s="1"/>
  <c r="K19" i="12"/>
  <c r="K29" i="12" s="1"/>
  <c r="D20" i="1" s="1"/>
  <c r="V15" i="12"/>
  <c r="D36" i="1" s="1"/>
  <c r="K23" i="12"/>
  <c r="K30" i="12" s="1"/>
  <c r="D21" i="1" s="1"/>
  <c r="M31" i="1" l="1"/>
  <c r="F33" i="1"/>
  <c r="M19" i="1"/>
  <c r="H23" i="2"/>
  <c r="H24" i="2" s="1"/>
  <c r="M21" i="1"/>
  <c r="G23" i="2"/>
  <c r="G24" i="2" s="1"/>
  <c r="M20" i="1"/>
  <c r="B41" i="2"/>
  <c r="M26" i="1"/>
  <c r="B42" i="2"/>
  <c r="E47" i="2"/>
  <c r="E48" i="2" s="1"/>
  <c r="M34" i="1"/>
  <c r="E22" i="2"/>
  <c r="E24" i="2" s="1"/>
  <c r="M18" i="1"/>
  <c r="C47" i="2"/>
  <c r="C48" i="2" s="1"/>
  <c r="M32" i="1"/>
  <c r="F41" i="2"/>
  <c r="F42" i="2" s="1"/>
  <c r="M30" i="1"/>
  <c r="B17" i="2"/>
  <c r="B18" i="2" s="1"/>
  <c r="M8" i="1"/>
  <c r="G11" i="2"/>
  <c r="F21" i="1"/>
  <c r="F11" i="2"/>
  <c r="F12" i="2" s="1"/>
  <c r="F20" i="1"/>
  <c r="D29" i="2"/>
  <c r="D30" i="2" s="1"/>
  <c r="F28" i="1"/>
  <c r="H11" i="2"/>
  <c r="F22" i="1"/>
  <c r="G12" i="2"/>
  <c r="D35" i="2"/>
  <c r="D36" i="2" s="1"/>
  <c r="F34" i="1"/>
  <c r="B35" i="2"/>
  <c r="B36" i="2" s="1"/>
  <c r="F32" i="1"/>
  <c r="B29" i="2"/>
  <c r="B30" i="2" s="1"/>
  <c r="F26" i="1"/>
  <c r="D5" i="2"/>
  <c r="D6" i="2" s="1"/>
  <c r="F10" i="1"/>
  <c r="F35" i="2"/>
  <c r="F36" i="2" s="1"/>
  <c r="F36" i="1"/>
  <c r="H12" i="2"/>
  <c r="C5" i="2"/>
  <c r="C6" i="2" s="1"/>
  <c r="F9" i="1"/>
</calcChain>
</file>

<file path=xl/sharedStrings.xml><?xml version="1.0" encoding="utf-8"?>
<sst xmlns="http://schemas.openxmlformats.org/spreadsheetml/2006/main" count="205" uniqueCount="121">
  <si>
    <t>Heating</t>
  </si>
  <si>
    <t>range max</t>
  </si>
  <si>
    <t>range min</t>
  </si>
  <si>
    <t>L100AC</t>
  </si>
  <si>
    <t>L110AC</t>
  </si>
  <si>
    <t>L120AC</t>
  </si>
  <si>
    <t>L130AC</t>
  </si>
  <si>
    <t>L140AC</t>
  </si>
  <si>
    <t>L150AC</t>
  </si>
  <si>
    <t>L155AC</t>
  </si>
  <si>
    <t>L160AC</t>
  </si>
  <si>
    <t>L170AC</t>
  </si>
  <si>
    <t>L200AC</t>
  </si>
  <si>
    <t>L202AC</t>
  </si>
  <si>
    <t>L302AC</t>
  </si>
  <si>
    <t>L304AC</t>
  </si>
  <si>
    <t>Cooling</t>
  </si>
  <si>
    <t>L100AL</t>
  </si>
  <si>
    <t>L110AL</t>
  </si>
  <si>
    <t>L120AL</t>
  </si>
  <si>
    <t>L130AL</t>
  </si>
  <si>
    <t>L140AL</t>
  </si>
  <si>
    <t>L150AL</t>
  </si>
  <si>
    <t>L155AL</t>
  </si>
  <si>
    <t>L160AL</t>
  </si>
  <si>
    <t>L170AL</t>
  </si>
  <si>
    <t>L200AL</t>
  </si>
  <si>
    <t>L202AL</t>
  </si>
  <si>
    <t>max</t>
  </si>
  <si>
    <t>min</t>
  </si>
  <si>
    <t>avg</t>
  </si>
  <si>
    <t>Chart 2</t>
  </si>
  <si>
    <t>Chart 3</t>
  </si>
  <si>
    <t>Chart 4</t>
  </si>
  <si>
    <t>Chart 5</t>
  </si>
  <si>
    <t>Chart 6</t>
  </si>
  <si>
    <t>Chart 7</t>
  </si>
  <si>
    <t>Chart 8</t>
  </si>
  <si>
    <t>Chart 1</t>
  </si>
  <si>
    <t>pass/fail</t>
  </si>
  <si>
    <t>Chart plot data</t>
  </si>
  <si>
    <t xml:space="preserve">Software Name: </t>
  </si>
  <si>
    <t>Result</t>
  </si>
  <si>
    <t>User input data fields indicated by pale yellow</t>
  </si>
  <si>
    <t>Test result fields indicated by pale green</t>
  </si>
  <si>
    <t>L322B1C</t>
  </si>
  <si>
    <t>L324B1C</t>
  </si>
  <si>
    <t>TABLE 3-1.  HERS BESTEST Tier 1 Reference Results:  Annual Heating and Cooling Loads</t>
  </si>
  <si>
    <t>Colorado Spring, CO</t>
  </si>
  <si>
    <t>Las Vegas, NV</t>
  </si>
  <si>
    <t>Annual Heating (MBtu/y)</t>
  </si>
  <si>
    <t>SERIRES/</t>
  </si>
  <si>
    <t>Acceptance Criteria</t>
  </si>
  <si>
    <t>Annual Cooling (MBtu/y)</t>
  </si>
  <si>
    <t>Case #</t>
  </si>
  <si>
    <t>BLAST</t>
  </si>
  <si>
    <t>DOE2</t>
  </si>
  <si>
    <t>SUNCODE</t>
  </si>
  <si>
    <t>mean</t>
  </si>
  <si>
    <t>stdev</t>
  </si>
  <si>
    <t>90%CI</t>
  </si>
  <si>
    <t>+ Range</t>
  </si>
  <si>
    <t>- Range</t>
  </si>
  <si>
    <t>L302BC</t>
  </si>
  <si>
    <t>L304BC</t>
  </si>
  <si>
    <t>Table 3-2.  HERS BESTEST Tier 1 Reference Results:  Annual Heating and Cooling Load Deltas</t>
  </si>
  <si>
    <t>Delta Annual Heating (MBtu/y)</t>
  </si>
  <si>
    <t>Delta Annual Cooling (MBtu/y)</t>
  </si>
  <si>
    <t xml:space="preserve">Case </t>
  </si>
  <si>
    <t>L110AC-L100AC</t>
  </si>
  <si>
    <t>L110AL-L100AL</t>
  </si>
  <si>
    <t>L120AC-L100AC</t>
  </si>
  <si>
    <t>L120AL-L100AL</t>
  </si>
  <si>
    <t>L130AC-L100AC</t>
  </si>
  <si>
    <t>L130AL-L100AL</t>
  </si>
  <si>
    <t>L140AC-L100AC</t>
  </si>
  <si>
    <t>L140AL-L100AL</t>
  </si>
  <si>
    <t>L150AC-L100AC</t>
  </si>
  <si>
    <t>L150AL-L100AL</t>
  </si>
  <si>
    <t>L155AC-L150AC</t>
  </si>
  <si>
    <t>L155AL-L150AL</t>
  </si>
  <si>
    <t>L160AC-L100AC</t>
  </si>
  <si>
    <t>L160AL-L100AL</t>
  </si>
  <si>
    <t>L170AC-L100AC</t>
  </si>
  <si>
    <t>L170AL-L100AL</t>
  </si>
  <si>
    <t>L200AC-L100AC</t>
  </si>
  <si>
    <t>L200AL-L100AL</t>
  </si>
  <si>
    <t>L202AC-L200AC</t>
  </si>
  <si>
    <t>L200AL-L202AL</t>
  </si>
  <si>
    <t>L302AC-L100AC</t>
  </si>
  <si>
    <t>L302BC-L100AC</t>
  </si>
  <si>
    <t>L302AC-L304AC</t>
  </si>
  <si>
    <t>L302BC-L304BC</t>
  </si>
  <si>
    <t>L322A1C</t>
  </si>
  <si>
    <t>L322A2C</t>
  </si>
  <si>
    <t>L322B2C</t>
  </si>
  <si>
    <t>L324A1C</t>
  </si>
  <si>
    <t>L324A2C</t>
  </si>
  <si>
    <t>L324B2C</t>
  </si>
  <si>
    <t>L322A1C-L100AC</t>
  </si>
  <si>
    <t>L322A2C-L100AC</t>
  </si>
  <si>
    <t>L322B1C-L100AC</t>
  </si>
  <si>
    <t>L322B2C-L100AC</t>
  </si>
  <si>
    <t>L322B1C-L324B1C</t>
  </si>
  <si>
    <t>L322B2C-L324B2C</t>
  </si>
  <si>
    <t>L322A1C-L324A1C</t>
  </si>
  <si>
    <t>L322A2C-L324A2C</t>
  </si>
  <si>
    <t>result</t>
  </si>
  <si>
    <t>L302XC</t>
  </si>
  <si>
    <t>L304XC</t>
  </si>
  <si>
    <t>L322XC</t>
  </si>
  <si>
    <t>L324XC</t>
  </si>
  <si>
    <t>L302XC-L100AC</t>
  </si>
  <si>
    <t>L302XC-L304XC</t>
  </si>
  <si>
    <t>L322XC-L100AC</t>
  </si>
  <si>
    <t>L322XC-L324XC</t>
  </si>
  <si>
    <t>Annual Heating Load deltas:  Colorado Springs, CO</t>
  </si>
  <si>
    <t>Annual Cooling Loads:  Las Vegas, NV</t>
  </si>
  <si>
    <t>Annual Heating Loads:  Colorado Springs, CO</t>
  </si>
  <si>
    <t>Annual Cooling Load deltas:  Las Vegas, NV</t>
  </si>
  <si>
    <t>ASHRAE Std. 140 results for: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</si>
</sst>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9"/>
      </patternFill>
    </fill>
    <fill>
      <patternFill patternType="solid">
        <fgColor indexed="43"/>
        <bgColor indexed="9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83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 applyFill="1"/>
    <xf numFmtId="0" fontId="0" fillId="0" borderId="0" xfId="0" applyAlignment="1"/>
    <xf numFmtId="2" fontId="0" fillId="2" borderId="0" xfId="0" applyNumberFormat="1" applyFill="1" applyProtection="1">
      <protection locked="0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2" fillId="2" borderId="0" xfId="0" applyNumberFormat="1" applyFont="1" applyFill="1" applyProtection="1">
      <protection locked="0"/>
    </xf>
    <xf numFmtId="0" fontId="2" fillId="3" borderId="3" xfId="0" applyFont="1" applyFill="1" applyBorder="1" applyAlignment="1">
      <alignment horizontal="center"/>
    </xf>
    <xf numFmtId="2" fontId="0" fillId="0" borderId="0" xfId="0" applyNumberFormat="1" applyFill="1" applyProtection="1">
      <protection locked="0"/>
    </xf>
    <xf numFmtId="0" fontId="3" fillId="0" borderId="0" xfId="0" applyFont="1" applyAlignment="1">
      <alignment horizontal="center"/>
    </xf>
    <xf numFmtId="0" fontId="0" fillId="0" borderId="0" xfId="0" applyProtection="1"/>
    <xf numFmtId="0" fontId="1" fillId="0" borderId="0" xfId="0" applyFont="1" applyAlignment="1">
      <alignment horizontal="right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 applyAlignment="1">
      <alignment horizontal="centerContinuous"/>
    </xf>
    <xf numFmtId="0" fontId="0" fillId="5" borderId="5" xfId="0" applyFill="1" applyBorder="1" applyAlignment="1">
      <alignment horizontal="centerContinuous"/>
    </xf>
    <xf numFmtId="0" fontId="0" fillId="5" borderId="6" xfId="0" applyFill="1" applyBorder="1" applyAlignment="1">
      <alignment horizontal="centerContinuous"/>
    </xf>
    <xf numFmtId="164" fontId="0" fillId="5" borderId="6" xfId="0" applyNumberFormat="1" applyFill="1" applyBorder="1" applyAlignment="1">
      <alignment horizontal="centerContinuous"/>
    </xf>
    <xf numFmtId="0" fontId="0" fillId="5" borderId="7" xfId="0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1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0" fontId="2" fillId="0" borderId="0" xfId="1"/>
    <xf numFmtId="0" fontId="2" fillId="0" borderId="9" xfId="1" applyBorder="1" applyAlignment="1"/>
    <xf numFmtId="0" fontId="2" fillId="0" borderId="10" xfId="1" applyBorder="1" applyAlignment="1"/>
    <xf numFmtId="0" fontId="2" fillId="0" borderId="10" xfId="1" applyBorder="1"/>
    <xf numFmtId="0" fontId="2" fillId="0" borderId="9" xfId="1" applyBorder="1"/>
    <xf numFmtId="0" fontId="2" fillId="0" borderId="11" xfId="1" applyBorder="1"/>
    <xf numFmtId="0" fontId="2" fillId="0" borderId="0" xfId="1" applyBorder="1" applyAlignment="1">
      <alignment horizontal="right"/>
    </xf>
    <xf numFmtId="0" fontId="2" fillId="0" borderId="13" xfId="1" applyBorder="1" applyAlignment="1">
      <alignment horizontal="right"/>
    </xf>
    <xf numFmtId="0" fontId="2" fillId="0" borderId="13" xfId="1" applyFont="1" applyBorder="1" applyAlignment="1">
      <alignment horizontal="left"/>
    </xf>
    <xf numFmtId="0" fontId="2" fillId="0" borderId="13" xfId="1" applyBorder="1"/>
    <xf numFmtId="0" fontId="2" fillId="0" borderId="0" xfId="1" applyBorder="1"/>
    <xf numFmtId="0" fontId="2" fillId="0" borderId="14" xfId="1" applyBorder="1"/>
    <xf numFmtId="0" fontId="2" fillId="0" borderId="15" xfId="1" applyBorder="1"/>
    <xf numFmtId="0" fontId="2" fillId="0" borderId="6" xfId="1" applyBorder="1" applyAlignment="1">
      <alignment horizontal="right"/>
    </xf>
    <xf numFmtId="0" fontId="2" fillId="0" borderId="5" xfId="1" applyFont="1" applyBorder="1" applyAlignment="1">
      <alignment horizontal="right"/>
    </xf>
    <xf numFmtId="0" fontId="2" fillId="0" borderId="6" xfId="1" applyFont="1" applyBorder="1" applyAlignment="1">
      <alignment horizontal="right"/>
    </xf>
    <xf numFmtId="0" fontId="2" fillId="0" borderId="5" xfId="1" quotePrefix="1" applyFont="1" applyBorder="1" applyAlignment="1">
      <alignment horizontal="right"/>
    </xf>
    <xf numFmtId="0" fontId="2" fillId="0" borderId="6" xfId="1" quotePrefix="1" applyFont="1" applyBorder="1" applyAlignment="1">
      <alignment horizontal="right"/>
    </xf>
    <xf numFmtId="0" fontId="2" fillId="0" borderId="15" xfId="1" applyBorder="1" applyAlignment="1">
      <alignment horizontal="right"/>
    </xf>
    <xf numFmtId="0" fontId="2" fillId="0" borderId="16" xfId="1" quotePrefix="1" applyFont="1" applyBorder="1" applyAlignment="1">
      <alignment horizontal="right"/>
    </xf>
    <xf numFmtId="0" fontId="2" fillId="0" borderId="12" xfId="1" applyBorder="1"/>
    <xf numFmtId="2" fontId="2" fillId="0" borderId="0" xfId="1" applyNumberFormat="1" applyBorder="1"/>
    <xf numFmtId="2" fontId="2" fillId="0" borderId="17" xfId="1" applyNumberFormat="1" applyBorder="1"/>
    <xf numFmtId="2" fontId="2" fillId="0" borderId="18" xfId="1" applyNumberFormat="1" applyBorder="1"/>
    <xf numFmtId="2" fontId="2" fillId="0" borderId="19" xfId="1" applyNumberFormat="1" applyBorder="1"/>
    <xf numFmtId="2" fontId="2" fillId="0" borderId="12" xfId="1" applyNumberFormat="1" applyBorder="1"/>
    <xf numFmtId="2" fontId="2" fillId="0" borderId="20" xfId="1" applyNumberFormat="1" applyBorder="1"/>
    <xf numFmtId="2" fontId="2" fillId="0" borderId="13" xfId="1" applyNumberFormat="1" applyBorder="1"/>
    <xf numFmtId="2" fontId="2" fillId="0" borderId="14" xfId="1" applyNumberFormat="1" applyBorder="1"/>
    <xf numFmtId="2" fontId="2" fillId="0" borderId="21" xfId="1" applyNumberFormat="1" applyBorder="1"/>
    <xf numFmtId="0" fontId="2" fillId="0" borderId="12" xfId="1" applyFill="1" applyBorder="1"/>
    <xf numFmtId="2" fontId="2" fillId="0" borderId="0" xfId="1" applyNumberFormat="1" applyFill="1" applyBorder="1"/>
    <xf numFmtId="2" fontId="2" fillId="0" borderId="13" xfId="1" applyNumberFormat="1" applyFill="1" applyBorder="1"/>
    <xf numFmtId="2" fontId="2" fillId="0" borderId="14" xfId="1" applyNumberFormat="1" applyFill="1" applyBorder="1"/>
    <xf numFmtId="0" fontId="2" fillId="0" borderId="22" xfId="1" applyBorder="1"/>
    <xf numFmtId="2" fontId="2" fillId="0" borderId="23" xfId="1" applyNumberFormat="1" applyBorder="1"/>
    <xf numFmtId="2" fontId="2" fillId="0" borderId="24" xfId="1" applyNumberFormat="1" applyBorder="1"/>
    <xf numFmtId="2" fontId="2" fillId="0" borderId="25" xfId="1" applyNumberFormat="1" applyBorder="1"/>
    <xf numFmtId="2" fontId="2" fillId="0" borderId="22" xfId="1" applyNumberFormat="1" applyBorder="1"/>
    <xf numFmtId="0" fontId="2" fillId="0" borderId="24" xfId="1" applyBorder="1"/>
    <xf numFmtId="0" fontId="2" fillId="0" borderId="23" xfId="1" applyBorder="1"/>
    <xf numFmtId="0" fontId="2" fillId="0" borderId="25" xfId="1" applyBorder="1"/>
    <xf numFmtId="0" fontId="2" fillId="0" borderId="8" xfId="1" applyBorder="1"/>
    <xf numFmtId="2" fontId="0" fillId="0" borderId="0" xfId="0" applyNumberFormat="1" applyAlignment="1">
      <alignment horizontal="right"/>
    </xf>
    <xf numFmtId="0" fontId="0" fillId="2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1" fillId="0" borderId="0" xfId="0" applyFont="1" applyAlignment="1"/>
    <xf numFmtId="0" fontId="0" fillId="0" borderId="0" xfId="0" applyAlignment="1"/>
    <xf numFmtId="0" fontId="2" fillId="0" borderId="8" xfId="1" applyBorder="1" applyAlignment="1"/>
    <xf numFmtId="0" fontId="2" fillId="0" borderId="9" xfId="1" applyBorder="1" applyAlignment="1"/>
    <xf numFmtId="0" fontId="2" fillId="0" borderId="12" xfId="1" applyBorder="1" applyAlignment="1"/>
    <xf numFmtId="0" fontId="2" fillId="0" borderId="0" xfId="1" applyAlignment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worksheet" Target="worksheets/sheet4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worksheet" Target="worksheets/sheet3.xml"/><Relationship Id="rId5" Type="http://schemas.openxmlformats.org/officeDocument/2006/relationships/chartsheet" Target="chart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Annual Heating Loads:  Colorado Springs, CO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42730299667037"/>
          <c:y val="7.6104313444832983E-2"/>
          <c:w val="0.79578246392896779"/>
          <c:h val="0.78739137153591543"/>
        </c:manualLayout>
      </c:layout>
      <c:lineChart>
        <c:grouping val="standard"/>
        <c:varyColors val="0"/>
        <c:ser>
          <c:idx val="1"/>
          <c:order val="0"/>
          <c:tx>
            <c:v>Min</c:v>
          </c:tx>
          <c:spPr>
            <a:ln w="28575">
              <a:noFill/>
            </a:ln>
          </c:spPr>
          <c:marker>
            <c:symbol val="dash"/>
            <c:size val="14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Plot_data!$B$3:$I$3</c:f>
              <c:strCache>
                <c:ptCount val="8"/>
                <c:pt idx="0">
                  <c:v>L100AC</c:v>
                </c:pt>
                <c:pt idx="1">
                  <c:v>L110AC</c:v>
                </c:pt>
                <c:pt idx="2">
                  <c:v>L120AC</c:v>
                </c:pt>
                <c:pt idx="3">
                  <c:v>L130AC</c:v>
                </c:pt>
                <c:pt idx="4">
                  <c:v>L140AC</c:v>
                </c:pt>
                <c:pt idx="5">
                  <c:v>L150AC</c:v>
                </c:pt>
                <c:pt idx="6">
                  <c:v>L155AC</c:v>
                </c:pt>
                <c:pt idx="7">
                  <c:v>L160AC</c:v>
                </c:pt>
              </c:strCache>
            </c:strRef>
          </c:cat>
          <c:val>
            <c:numRef>
              <c:f>Plot_data!$B$5:$I$5</c:f>
              <c:numCache>
                <c:formatCode>0.00</c:formatCode>
                <c:ptCount val="8"/>
                <c:pt idx="0">
                  <c:v>48.747200446175128</c:v>
                </c:pt>
                <c:pt idx="1">
                  <c:v>71.883814002445021</c:v>
                </c:pt>
                <c:pt idx="2">
                  <c:v>37.824755231593443</c:v>
                </c:pt>
                <c:pt idx="3">
                  <c:v>41.822000000000003</c:v>
                </c:pt>
                <c:pt idx="4">
                  <c:v>43.243000000000002</c:v>
                </c:pt>
                <c:pt idx="5">
                  <c:v>40.953668160172136</c:v>
                </c:pt>
                <c:pt idx="6">
                  <c:v>43.529252319743904</c:v>
                </c:pt>
                <c:pt idx="7">
                  <c:v>48.775050366809552</c:v>
                </c:pt>
              </c:numCache>
            </c:numRef>
          </c:val>
          <c:smooth val="0"/>
        </c:ser>
        <c:ser>
          <c:idx val="0"/>
          <c:order val="1"/>
          <c:tx>
            <c:v>Max   </c:v>
          </c:tx>
          <c:spPr>
            <a:ln w="28575">
              <a:noFill/>
            </a:ln>
          </c:spPr>
          <c:marker>
            <c:symbol val="dash"/>
            <c:size val="14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Plot_data!$B$3:$I$3</c:f>
              <c:strCache>
                <c:ptCount val="8"/>
                <c:pt idx="0">
                  <c:v>L100AC</c:v>
                </c:pt>
                <c:pt idx="1">
                  <c:v>L110AC</c:v>
                </c:pt>
                <c:pt idx="2">
                  <c:v>L120AC</c:v>
                </c:pt>
                <c:pt idx="3">
                  <c:v>L130AC</c:v>
                </c:pt>
                <c:pt idx="4">
                  <c:v>L140AC</c:v>
                </c:pt>
                <c:pt idx="5">
                  <c:v>L150AC</c:v>
                </c:pt>
                <c:pt idx="6">
                  <c:v>L155AC</c:v>
                </c:pt>
                <c:pt idx="7">
                  <c:v>L160AC</c:v>
                </c:pt>
              </c:strCache>
            </c:strRef>
          </c:cat>
          <c:val>
            <c:numRef>
              <c:f>Plot_data!$B$4:$I$4</c:f>
              <c:numCache>
                <c:formatCode>0.00</c:formatCode>
                <c:ptCount val="8"/>
                <c:pt idx="0">
                  <c:v>79.47813288715821</c:v>
                </c:pt>
                <c:pt idx="1">
                  <c:v>103.99285266422164</c:v>
                </c:pt>
                <c:pt idx="2">
                  <c:v>64.297911435073246</c:v>
                </c:pt>
                <c:pt idx="3">
                  <c:v>53.978999999999999</c:v>
                </c:pt>
                <c:pt idx="4">
                  <c:v>56.481000000000002</c:v>
                </c:pt>
                <c:pt idx="5">
                  <c:v>71.327665173161193</c:v>
                </c:pt>
                <c:pt idx="6">
                  <c:v>74.184747680256109</c:v>
                </c:pt>
                <c:pt idx="7">
                  <c:v>80.996949633190468</c:v>
                </c:pt>
              </c:numCache>
            </c:numRef>
          </c:val>
          <c:smooth val="0"/>
        </c:ser>
        <c:ser>
          <c:idx val="2"/>
          <c:order val="2"/>
          <c:tx>
            <c:v/>
          </c:tx>
          <c:spPr>
            <a:ln w="28575">
              <a:noFill/>
            </a:ln>
          </c:spPr>
          <c:marker>
            <c:symbol val="none"/>
          </c:marker>
          <c:cat>
            <c:strRef>
              <c:f>Plot_data!$B$3:$I$3</c:f>
              <c:strCache>
                <c:ptCount val="8"/>
                <c:pt idx="0">
                  <c:v>L100AC</c:v>
                </c:pt>
                <c:pt idx="1">
                  <c:v>L110AC</c:v>
                </c:pt>
                <c:pt idx="2">
                  <c:v>L120AC</c:v>
                </c:pt>
                <c:pt idx="3">
                  <c:v>L130AC</c:v>
                </c:pt>
                <c:pt idx="4">
                  <c:v>L140AC</c:v>
                </c:pt>
                <c:pt idx="5">
                  <c:v>L150AC</c:v>
                </c:pt>
                <c:pt idx="6">
                  <c:v>L155AC</c:v>
                </c:pt>
                <c:pt idx="7">
                  <c:v>L160AC</c:v>
                </c:pt>
              </c:strCache>
            </c:strRef>
          </c:cat>
          <c:val>
            <c:numRef>
              <c:f>Plot_data!$B$6:$I$6</c:f>
              <c:numCache>
                <c:formatCode>0.00</c:formatCode>
                <c:ptCount val="8"/>
                <c:pt idx="0">
                  <c:v>64.112666666666669</c:v>
                </c:pt>
                <c:pt idx="1">
                  <c:v>87.938333333333333</c:v>
                </c:pt>
                <c:pt idx="2">
                  <c:v>51.061333333333344</c:v>
                </c:pt>
                <c:pt idx="3">
                  <c:v>47.900500000000001</c:v>
                </c:pt>
                <c:pt idx="4">
                  <c:v>49.862000000000002</c:v>
                </c:pt>
                <c:pt idx="5">
                  <c:v>56.140666666666661</c:v>
                </c:pt>
                <c:pt idx="6">
                  <c:v>58.857000000000006</c:v>
                </c:pt>
                <c:pt idx="7">
                  <c:v>64.88600000000001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>
              <a:solidFill>
                <a:srgbClr val="339966"/>
              </a:solidFill>
              <a:prstDash val="solid"/>
            </a:ln>
          </c:spPr>
        </c:hiLowLines>
        <c:marker val="1"/>
        <c:smooth val="0"/>
        <c:axId val="174334720"/>
        <c:axId val="174336640"/>
      </c:lineChart>
      <c:lineChart>
        <c:grouping val="standard"/>
        <c:varyColors val="0"/>
        <c:ser>
          <c:idx val="3"/>
          <c:order val="3"/>
          <c:tx>
            <c:strRef>
              <c:f>Results!$I$1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Plot_data!$B$3:$I$3</c:f>
              <c:strCache>
                <c:ptCount val="8"/>
                <c:pt idx="0">
                  <c:v>L100AC</c:v>
                </c:pt>
                <c:pt idx="1">
                  <c:v>L110AC</c:v>
                </c:pt>
                <c:pt idx="2">
                  <c:v>L120AC</c:v>
                </c:pt>
                <c:pt idx="3">
                  <c:v>L130AC</c:v>
                </c:pt>
                <c:pt idx="4">
                  <c:v>L140AC</c:v>
                </c:pt>
                <c:pt idx="5">
                  <c:v>L150AC</c:v>
                </c:pt>
                <c:pt idx="6">
                  <c:v>L155AC</c:v>
                </c:pt>
                <c:pt idx="7">
                  <c:v>L160AC</c:v>
                </c:pt>
              </c:strCache>
            </c:strRef>
          </c:cat>
          <c:val>
            <c:numRef>
              <c:f>Plot_data!$B$7:$I$7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51104"/>
        <c:axId val="174352640"/>
      </c:lineChart>
      <c:catAx>
        <c:axId val="1743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336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336640"/>
        <c:scaling>
          <c:orientation val="minMax"/>
          <c:max val="110"/>
          <c:min val="3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MBtu/year</a:t>
                </a:r>
              </a:p>
            </c:rich>
          </c:tx>
          <c:layout>
            <c:manualLayout>
              <c:xMode val="edge"/>
              <c:yMode val="edge"/>
              <c:x val="1.2208613988113062E-2"/>
              <c:y val="0.357259361672525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334720"/>
        <c:crosses val="autoZero"/>
        <c:crossBetween val="between"/>
        <c:majorUnit val="10"/>
        <c:minorUnit val="2"/>
      </c:valAx>
      <c:catAx>
        <c:axId val="174351104"/>
        <c:scaling>
          <c:orientation val="minMax"/>
        </c:scaling>
        <c:delete val="1"/>
        <c:axPos val="b"/>
        <c:majorTickMark val="out"/>
        <c:minorTickMark val="none"/>
        <c:tickLblPos val="nextTo"/>
        <c:crossAx val="174352640"/>
        <c:crosses val="autoZero"/>
        <c:auto val="1"/>
        <c:lblAlgn val="ctr"/>
        <c:lblOffset val="100"/>
        <c:noMultiLvlLbl val="0"/>
      </c:catAx>
      <c:valAx>
        <c:axId val="174352640"/>
        <c:scaling>
          <c:orientation val="minMax"/>
          <c:max val="110"/>
          <c:min val="30"/>
        </c:scaling>
        <c:delete val="0"/>
        <c:axPos val="r"/>
        <c:numFmt formatCode="0.00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74351104"/>
        <c:crosses val="max"/>
        <c:crossBetween val="between"/>
        <c:majorUnit val="10"/>
        <c:min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Annual Heating Loads:  Colorado Springs, CO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42730299667037"/>
          <c:y val="8.045107776652298E-2"/>
          <c:w val="0.79578246392896779"/>
          <c:h val="0.78304460721422553"/>
        </c:manualLayout>
      </c:layout>
      <c:lineChart>
        <c:grouping val="standard"/>
        <c:varyColors val="0"/>
        <c:ser>
          <c:idx val="1"/>
          <c:order val="0"/>
          <c:tx>
            <c:v>Min</c:v>
          </c:tx>
          <c:spPr>
            <a:ln w="28575">
              <a:noFill/>
            </a:ln>
          </c:spPr>
          <c:marker>
            <c:symbol val="dash"/>
            <c:size val="14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Plot_data!$B$9:$H$9</c:f>
              <c:strCache>
                <c:ptCount val="7"/>
                <c:pt idx="0">
                  <c:v>L170AC</c:v>
                </c:pt>
                <c:pt idx="1">
                  <c:v>L200AC</c:v>
                </c:pt>
                <c:pt idx="2">
                  <c:v>L202AC</c:v>
                </c:pt>
                <c:pt idx="3">
                  <c:v>L302XC</c:v>
                </c:pt>
                <c:pt idx="4">
                  <c:v>L304XC</c:v>
                </c:pt>
                <c:pt idx="5">
                  <c:v>L322XC</c:v>
                </c:pt>
                <c:pt idx="6">
                  <c:v>L324XC</c:v>
                </c:pt>
              </c:strCache>
            </c:strRef>
          </c:cat>
          <c:val>
            <c:numRef>
              <c:f>Plot_data!$B$11:$H$11</c:f>
              <c:numCache>
                <c:formatCode>0.00</c:formatCode>
                <c:ptCount val="7"/>
                <c:pt idx="0">
                  <c:v>61.029648570760642</c:v>
                </c:pt>
                <c:pt idx="1">
                  <c:v>106.40628164741705</c:v>
                </c:pt>
                <c:pt idx="2">
                  <c:v>111.32451900671417</c:v>
                </c:pt>
                <c:pt idx="3">
                  <c:v>52.660803814564758</c:v>
                </c:pt>
                <c:pt idx="4">
                  <c:v>43.912915775274143</c:v>
                </c:pt>
                <c:pt idx="5">
                  <c:v>68.347018757240249</c:v>
                </c:pt>
                <c:pt idx="6">
                  <c:v>44.010738673482123</c:v>
                </c:pt>
              </c:numCache>
            </c:numRef>
          </c:val>
          <c:smooth val="0"/>
        </c:ser>
        <c:ser>
          <c:idx val="0"/>
          <c:order val="1"/>
          <c:tx>
            <c:v>Max   </c:v>
          </c:tx>
          <c:spPr>
            <a:ln w="28575">
              <a:noFill/>
            </a:ln>
          </c:spPr>
          <c:marker>
            <c:symbol val="dash"/>
            <c:size val="14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Plot_data!$B$9:$H$9</c:f>
              <c:strCache>
                <c:ptCount val="7"/>
                <c:pt idx="0">
                  <c:v>L170AC</c:v>
                </c:pt>
                <c:pt idx="1">
                  <c:v>L200AC</c:v>
                </c:pt>
                <c:pt idx="2">
                  <c:v>L202AC</c:v>
                </c:pt>
                <c:pt idx="3">
                  <c:v>L302XC</c:v>
                </c:pt>
                <c:pt idx="4">
                  <c:v>L304XC</c:v>
                </c:pt>
                <c:pt idx="5">
                  <c:v>L322XC</c:v>
                </c:pt>
                <c:pt idx="6">
                  <c:v>L324XC</c:v>
                </c:pt>
              </c:strCache>
            </c:strRef>
          </c:cat>
          <c:val>
            <c:numRef>
              <c:f>Plot_data!$B$10:$H$10</c:f>
              <c:numCache>
                <c:formatCode>0.00</c:formatCode>
                <c:ptCount val="7"/>
                <c:pt idx="0">
                  <c:v>92.402351429239374</c:v>
                </c:pt>
                <c:pt idx="1">
                  <c:v>185.87205168591626</c:v>
                </c:pt>
                <c:pt idx="2">
                  <c:v>190.05228099328582</c:v>
                </c:pt>
                <c:pt idx="3">
                  <c:v>90.5207618823205</c:v>
                </c:pt>
                <c:pt idx="4">
                  <c:v>75.315593751632719</c:v>
                </c:pt>
                <c:pt idx="5">
                  <c:v>118.20478035433823</c:v>
                </c:pt>
                <c:pt idx="6">
                  <c:v>80.039066155553698</c:v>
                </c:pt>
              </c:numCache>
            </c:numRef>
          </c:val>
          <c:smooth val="0"/>
        </c:ser>
        <c:ser>
          <c:idx val="2"/>
          <c:order val="2"/>
          <c:tx>
            <c:v/>
          </c:tx>
          <c:spPr>
            <a:ln w="28575">
              <a:noFill/>
            </a:ln>
          </c:spPr>
          <c:marker>
            <c:symbol val="none"/>
          </c:marker>
          <c:cat>
            <c:strRef>
              <c:f>Plot_data!$B$9:$H$9</c:f>
              <c:strCache>
                <c:ptCount val="7"/>
                <c:pt idx="0">
                  <c:v>L170AC</c:v>
                </c:pt>
                <c:pt idx="1">
                  <c:v>L200AC</c:v>
                </c:pt>
                <c:pt idx="2">
                  <c:v>L202AC</c:v>
                </c:pt>
                <c:pt idx="3">
                  <c:v>L302XC</c:v>
                </c:pt>
                <c:pt idx="4">
                  <c:v>L304XC</c:v>
                </c:pt>
                <c:pt idx="5">
                  <c:v>L322XC</c:v>
                </c:pt>
                <c:pt idx="6">
                  <c:v>L324XC</c:v>
                </c:pt>
              </c:strCache>
            </c:strRef>
          </c:cat>
          <c:val>
            <c:numRef>
              <c:f>Plot_data!$B$12:$H$12</c:f>
              <c:numCache>
                <c:formatCode>0.00</c:formatCode>
                <c:ptCount val="7"/>
                <c:pt idx="0">
                  <c:v>76.716000000000008</c:v>
                </c:pt>
                <c:pt idx="1">
                  <c:v>146.13916666666665</c:v>
                </c:pt>
                <c:pt idx="2">
                  <c:v>150.6884</c:v>
                </c:pt>
                <c:pt idx="3">
                  <c:v>71.590782848442629</c:v>
                </c:pt>
                <c:pt idx="4">
                  <c:v>59.614254763453431</c:v>
                </c:pt>
                <c:pt idx="5">
                  <c:v>93.275899555789238</c:v>
                </c:pt>
                <c:pt idx="6">
                  <c:v>62.024902414517911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>
              <a:solidFill>
                <a:srgbClr val="339966"/>
              </a:solidFill>
              <a:prstDash val="solid"/>
            </a:ln>
          </c:spPr>
        </c:hiLowLines>
        <c:marker val="1"/>
        <c:smooth val="0"/>
        <c:axId val="174430464"/>
        <c:axId val="174436736"/>
      </c:lineChart>
      <c:lineChart>
        <c:grouping val="standard"/>
        <c:varyColors val="0"/>
        <c:ser>
          <c:idx val="3"/>
          <c:order val="3"/>
          <c:tx>
            <c:strRef>
              <c:f>Results!$I$1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Plot_data!$B$9:$H$9</c:f>
              <c:strCache>
                <c:ptCount val="7"/>
                <c:pt idx="0">
                  <c:v>L170AC</c:v>
                </c:pt>
                <c:pt idx="1">
                  <c:v>L200AC</c:v>
                </c:pt>
                <c:pt idx="2">
                  <c:v>L202AC</c:v>
                </c:pt>
                <c:pt idx="3">
                  <c:v>L302XC</c:v>
                </c:pt>
                <c:pt idx="4">
                  <c:v>L304XC</c:v>
                </c:pt>
                <c:pt idx="5">
                  <c:v>L322XC</c:v>
                </c:pt>
                <c:pt idx="6">
                  <c:v>L324XC</c:v>
                </c:pt>
              </c:strCache>
            </c:strRef>
          </c:cat>
          <c:val>
            <c:numRef>
              <c:f>Plot_data!$B$13:$H$13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38656"/>
        <c:axId val="174522368"/>
      </c:lineChart>
      <c:catAx>
        <c:axId val="17443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436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436736"/>
        <c:scaling>
          <c:orientation val="minMax"/>
          <c:max val="200"/>
          <c:min val="4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MBtu/year</a:t>
                </a:r>
              </a:p>
            </c:rich>
          </c:tx>
          <c:layout>
            <c:manualLayout>
              <c:xMode val="edge"/>
              <c:yMode val="edge"/>
              <c:x val="1.2208613988113062E-2"/>
              <c:y val="0.357259361672525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430464"/>
        <c:crosses val="autoZero"/>
        <c:crossBetween val="between"/>
        <c:majorUnit val="20"/>
        <c:minorUnit val="5"/>
      </c:valAx>
      <c:catAx>
        <c:axId val="174438656"/>
        <c:scaling>
          <c:orientation val="minMax"/>
        </c:scaling>
        <c:delete val="1"/>
        <c:axPos val="b"/>
        <c:majorTickMark val="out"/>
        <c:minorTickMark val="none"/>
        <c:tickLblPos val="nextTo"/>
        <c:crossAx val="174522368"/>
        <c:crosses val="autoZero"/>
        <c:auto val="1"/>
        <c:lblAlgn val="ctr"/>
        <c:lblOffset val="100"/>
        <c:noMultiLvlLbl val="0"/>
      </c:catAx>
      <c:valAx>
        <c:axId val="174522368"/>
        <c:scaling>
          <c:orientation val="minMax"/>
          <c:max val="200"/>
          <c:min val="40"/>
        </c:scaling>
        <c:delete val="0"/>
        <c:axPos val="r"/>
        <c:numFmt formatCode="0.00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74438656"/>
        <c:crosses val="max"/>
        <c:crossBetween val="between"/>
        <c:majorUnit val="20"/>
        <c:min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Annual Heating Load Deltas:  Colorado Springs, CO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87791342952276"/>
          <c:y val="8.045107776652298E-2"/>
          <c:w val="0.80133185349611546"/>
          <c:h val="0.7504438748015505"/>
        </c:manualLayout>
      </c:layout>
      <c:lineChart>
        <c:grouping val="standard"/>
        <c:varyColors val="0"/>
        <c:ser>
          <c:idx val="1"/>
          <c:order val="0"/>
          <c:tx>
            <c:v>Min</c:v>
          </c:tx>
          <c:spPr>
            <a:ln w="28575">
              <a:noFill/>
            </a:ln>
          </c:spPr>
          <c:marker>
            <c:symbol val="dash"/>
            <c:size val="14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Plot_data!$B$15:$H$15</c:f>
              <c:strCache>
                <c:ptCount val="7"/>
                <c:pt idx="0">
                  <c:v>L110AC-L100AC</c:v>
                </c:pt>
                <c:pt idx="1">
                  <c:v>L120AC-L100AC</c:v>
                </c:pt>
                <c:pt idx="2">
                  <c:v>L130AC-L100AC</c:v>
                </c:pt>
                <c:pt idx="3">
                  <c:v>L140AC-L100AC</c:v>
                </c:pt>
                <c:pt idx="4">
                  <c:v>L150AC-L100AC</c:v>
                </c:pt>
                <c:pt idx="5">
                  <c:v>L155AC-L150AC</c:v>
                </c:pt>
                <c:pt idx="6">
                  <c:v>L160AC-L100AC</c:v>
                </c:pt>
              </c:strCache>
            </c:strRef>
          </c:cat>
          <c:val>
            <c:numRef>
              <c:f>Plot_data!$B$17:$H$17</c:f>
              <c:numCache>
                <c:formatCode>0.00</c:formatCode>
                <c:ptCount val="7"/>
                <c:pt idx="0">
                  <c:v>19.364999999999998</c:v>
                </c:pt>
                <c:pt idx="1">
                  <c:v>-18.567999999999998</c:v>
                </c:pt>
                <c:pt idx="2">
                  <c:v>-27.49905803717277</c:v>
                </c:pt>
                <c:pt idx="3">
                  <c:v>-24.421698537869702</c:v>
                </c:pt>
                <c:pt idx="4">
                  <c:v>-12.527000000000001</c:v>
                </c:pt>
                <c:pt idx="5">
                  <c:v>-1.54</c:v>
                </c:pt>
                <c:pt idx="6">
                  <c:v>-3.7170000000000059</c:v>
                </c:pt>
              </c:numCache>
            </c:numRef>
          </c:val>
          <c:smooth val="0"/>
        </c:ser>
        <c:ser>
          <c:idx val="0"/>
          <c:order val="1"/>
          <c:tx>
            <c:v>Max   </c:v>
          </c:tx>
          <c:spPr>
            <a:ln w="28575">
              <a:noFill/>
            </a:ln>
          </c:spPr>
          <c:marker>
            <c:symbol val="dash"/>
            <c:size val="14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Plot_data!$B$15:$H$15</c:f>
              <c:strCache>
                <c:ptCount val="7"/>
                <c:pt idx="0">
                  <c:v>L110AC-L100AC</c:v>
                </c:pt>
                <c:pt idx="1">
                  <c:v>L120AC-L100AC</c:v>
                </c:pt>
                <c:pt idx="2">
                  <c:v>L130AC-L100AC</c:v>
                </c:pt>
                <c:pt idx="3">
                  <c:v>L140AC-L100AC</c:v>
                </c:pt>
                <c:pt idx="4">
                  <c:v>L150AC-L100AC</c:v>
                </c:pt>
                <c:pt idx="5">
                  <c:v>L155AC-L150AC</c:v>
                </c:pt>
                <c:pt idx="6">
                  <c:v>L160AC-L100AC</c:v>
                </c:pt>
              </c:strCache>
            </c:strRef>
          </c:cat>
          <c:val>
            <c:numRef>
              <c:f>Plot_data!$B$16:$H$16</c:f>
              <c:numCache>
                <c:formatCode>0.00</c:formatCode>
                <c:ptCount val="7"/>
                <c:pt idx="0">
                  <c:v>28.122</c:v>
                </c:pt>
                <c:pt idx="1">
                  <c:v>-7.67</c:v>
                </c:pt>
                <c:pt idx="2">
                  <c:v>-5.9656086294938966</c:v>
                </c:pt>
                <c:pt idx="3">
                  <c:v>-4.5609681287969686</c:v>
                </c:pt>
                <c:pt idx="4">
                  <c:v>-3.0199999999999996</c:v>
                </c:pt>
                <c:pt idx="5">
                  <c:v>6.8780000000000001</c:v>
                </c:pt>
                <c:pt idx="6">
                  <c:v>5.0969999999999942</c:v>
                </c:pt>
              </c:numCache>
            </c:numRef>
          </c:val>
          <c:smooth val="0"/>
        </c:ser>
        <c:ser>
          <c:idx val="2"/>
          <c:order val="2"/>
          <c:tx>
            <c:v/>
          </c:tx>
          <c:spPr>
            <a:ln w="28575">
              <a:noFill/>
            </a:ln>
          </c:spPr>
          <c:marker>
            <c:symbol val="none"/>
          </c:marker>
          <c:cat>
            <c:strRef>
              <c:f>Plot_data!$B$15:$H$15</c:f>
              <c:strCache>
                <c:ptCount val="7"/>
                <c:pt idx="0">
                  <c:v>L110AC-L100AC</c:v>
                </c:pt>
                <c:pt idx="1">
                  <c:v>L120AC-L100AC</c:v>
                </c:pt>
                <c:pt idx="2">
                  <c:v>L130AC-L100AC</c:v>
                </c:pt>
                <c:pt idx="3">
                  <c:v>L140AC-L100AC</c:v>
                </c:pt>
                <c:pt idx="4">
                  <c:v>L150AC-L100AC</c:v>
                </c:pt>
                <c:pt idx="5">
                  <c:v>L155AC-L150AC</c:v>
                </c:pt>
                <c:pt idx="6">
                  <c:v>L160AC-L100AC</c:v>
                </c:pt>
              </c:strCache>
            </c:strRef>
          </c:cat>
          <c:val>
            <c:numRef>
              <c:f>Plot_data!$B$18:$H$18</c:f>
              <c:numCache>
                <c:formatCode>0.00</c:formatCode>
                <c:ptCount val="7"/>
                <c:pt idx="0">
                  <c:v>23.743499999999997</c:v>
                </c:pt>
                <c:pt idx="1">
                  <c:v>-13.119</c:v>
                </c:pt>
                <c:pt idx="2">
                  <c:v>-16.732333333333333</c:v>
                </c:pt>
                <c:pt idx="3">
                  <c:v>-14.491333333333335</c:v>
                </c:pt>
                <c:pt idx="4">
                  <c:v>-7.7735000000000003</c:v>
                </c:pt>
                <c:pt idx="5">
                  <c:v>2.669</c:v>
                </c:pt>
                <c:pt idx="6">
                  <c:v>0.68999999999999417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>
              <a:solidFill>
                <a:srgbClr val="339966"/>
              </a:solidFill>
              <a:prstDash val="solid"/>
            </a:ln>
          </c:spPr>
        </c:hiLowLines>
        <c:marker val="1"/>
        <c:smooth val="0"/>
        <c:axId val="174579712"/>
        <c:axId val="174581632"/>
      </c:lineChart>
      <c:lineChart>
        <c:grouping val="standard"/>
        <c:varyColors val="0"/>
        <c:ser>
          <c:idx val="3"/>
          <c:order val="3"/>
          <c:tx>
            <c:strRef>
              <c:f>Results!$I$1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Plot_data!$B$15:$H$15</c:f>
              <c:strCache>
                <c:ptCount val="7"/>
                <c:pt idx="0">
                  <c:v>L110AC-L100AC</c:v>
                </c:pt>
                <c:pt idx="1">
                  <c:v>L120AC-L100AC</c:v>
                </c:pt>
                <c:pt idx="2">
                  <c:v>L130AC-L100AC</c:v>
                </c:pt>
                <c:pt idx="3">
                  <c:v>L140AC-L100AC</c:v>
                </c:pt>
                <c:pt idx="4">
                  <c:v>L150AC-L100AC</c:v>
                </c:pt>
                <c:pt idx="5">
                  <c:v>L155AC-L150AC</c:v>
                </c:pt>
                <c:pt idx="6">
                  <c:v>L160AC-L100AC</c:v>
                </c:pt>
              </c:strCache>
            </c:strRef>
          </c:cat>
          <c:val>
            <c:numRef>
              <c:f>Plot_data!$B$19:$H$19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53440"/>
        <c:axId val="174654976"/>
      </c:lineChart>
      <c:catAx>
        <c:axId val="17457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581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581632"/>
        <c:scaling>
          <c:orientation val="minMax"/>
          <c:max val="30"/>
          <c:min val="-3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MBtu/year</a:t>
                </a:r>
              </a:p>
            </c:rich>
          </c:tx>
          <c:layout>
            <c:manualLayout>
              <c:xMode val="edge"/>
              <c:yMode val="edge"/>
              <c:x val="1.2208613988113062E-2"/>
              <c:y val="0.357259361672525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579712"/>
        <c:crosses val="autoZero"/>
        <c:crossBetween val="between"/>
        <c:majorUnit val="10"/>
        <c:minorUnit val="2"/>
      </c:valAx>
      <c:catAx>
        <c:axId val="174653440"/>
        <c:scaling>
          <c:orientation val="minMax"/>
        </c:scaling>
        <c:delete val="1"/>
        <c:axPos val="b"/>
        <c:majorTickMark val="out"/>
        <c:minorTickMark val="none"/>
        <c:tickLblPos val="nextTo"/>
        <c:crossAx val="174654976"/>
        <c:crosses val="autoZero"/>
        <c:auto val="1"/>
        <c:lblAlgn val="ctr"/>
        <c:lblOffset val="100"/>
        <c:noMultiLvlLbl val="0"/>
      </c:catAx>
      <c:valAx>
        <c:axId val="174654976"/>
        <c:scaling>
          <c:orientation val="minMax"/>
          <c:max val="30"/>
          <c:min val="-30"/>
        </c:scaling>
        <c:delete val="0"/>
        <c:axPos val="r"/>
        <c:numFmt formatCode="0.00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74653440"/>
        <c:crosses val="max"/>
        <c:crossBetween val="between"/>
        <c:majorUnit val="10"/>
        <c:min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Annual Heating Load Deltas:  Colorado Springs, CO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42730299667037"/>
          <c:y val="7.8277695605677974E-2"/>
          <c:w val="0.79578246392896779"/>
          <c:h val="0.75696402128408558"/>
        </c:manualLayout>
      </c:layout>
      <c:lineChart>
        <c:grouping val="standard"/>
        <c:varyColors val="0"/>
        <c:ser>
          <c:idx val="1"/>
          <c:order val="0"/>
          <c:tx>
            <c:v>Min</c:v>
          </c:tx>
          <c:spPr>
            <a:ln w="28575">
              <a:noFill/>
            </a:ln>
          </c:spPr>
          <c:marker>
            <c:symbol val="dash"/>
            <c:size val="14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Plot_data!$B$21:$H$21</c:f>
              <c:strCache>
                <c:ptCount val="7"/>
                <c:pt idx="0">
                  <c:v>L170AC-L100AC</c:v>
                </c:pt>
                <c:pt idx="1">
                  <c:v>L200AC-L100AC</c:v>
                </c:pt>
                <c:pt idx="2">
                  <c:v>L202AC-L200AC</c:v>
                </c:pt>
                <c:pt idx="3">
                  <c:v>L302XC-L100AC</c:v>
                </c:pt>
                <c:pt idx="4">
                  <c:v>L302XC-L304XC</c:v>
                </c:pt>
                <c:pt idx="5">
                  <c:v>L322XC-L100AC</c:v>
                </c:pt>
                <c:pt idx="6">
                  <c:v>L322XC-L324XC</c:v>
                </c:pt>
              </c:strCache>
            </c:strRef>
          </c:cat>
          <c:val>
            <c:numRef>
              <c:f>Plot_data!$B$23:$H$23</c:f>
              <c:numCache>
                <c:formatCode>0.00</c:formatCode>
                <c:ptCount val="7"/>
                <c:pt idx="0">
                  <c:v>7.1199999999999992</c:v>
                </c:pt>
                <c:pt idx="1">
                  <c:v>56.3904260821514</c:v>
                </c:pt>
                <c:pt idx="2">
                  <c:v>-0.50929999999996767</c:v>
                </c:pt>
                <c:pt idx="3">
                  <c:v>-3.2950000000000017</c:v>
                </c:pt>
                <c:pt idx="4">
                  <c:v>5.66</c:v>
                </c:pt>
                <c:pt idx="5">
                  <c:v>15.712000000000003</c:v>
                </c:pt>
                <c:pt idx="6">
                  <c:v>20.209895793315894</c:v>
                </c:pt>
              </c:numCache>
            </c:numRef>
          </c:val>
          <c:smooth val="0"/>
        </c:ser>
        <c:ser>
          <c:idx val="0"/>
          <c:order val="1"/>
          <c:tx>
            <c:v>Max   </c:v>
          </c:tx>
          <c:spPr>
            <a:ln w="28575">
              <a:noFill/>
            </a:ln>
          </c:spPr>
          <c:marker>
            <c:symbol val="dash"/>
            <c:size val="14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Plot_data!$B$21:$H$21</c:f>
              <c:strCache>
                <c:ptCount val="7"/>
                <c:pt idx="0">
                  <c:v>L170AC-L100AC</c:v>
                </c:pt>
                <c:pt idx="1">
                  <c:v>L200AC-L100AC</c:v>
                </c:pt>
                <c:pt idx="2">
                  <c:v>L202AC-L200AC</c:v>
                </c:pt>
                <c:pt idx="3">
                  <c:v>L302XC-L100AC</c:v>
                </c:pt>
                <c:pt idx="4">
                  <c:v>L302XC-L304XC</c:v>
                </c:pt>
                <c:pt idx="5">
                  <c:v>L322XC-L100AC</c:v>
                </c:pt>
                <c:pt idx="6">
                  <c:v>L322XC-L324XC</c:v>
                </c:pt>
              </c:strCache>
            </c:strRef>
          </c:cat>
          <c:val>
            <c:numRef>
              <c:f>Plot_data!$B$22:$H$22</c:f>
              <c:numCache>
                <c:formatCode>0.00</c:formatCode>
                <c:ptCount val="7"/>
                <c:pt idx="0">
                  <c:v>17.639000000000003</c:v>
                </c:pt>
                <c:pt idx="1">
                  <c:v>107.66257391784859</c:v>
                </c:pt>
                <c:pt idx="2">
                  <c:v>9.9400000000000013</c:v>
                </c:pt>
                <c:pt idx="3">
                  <c:v>14.501000000000005</c:v>
                </c:pt>
                <c:pt idx="4">
                  <c:v>17.746000000000009</c:v>
                </c:pt>
                <c:pt idx="5">
                  <c:v>39.29</c:v>
                </c:pt>
                <c:pt idx="6">
                  <c:v>38.267437540017433</c:v>
                </c:pt>
              </c:numCache>
            </c:numRef>
          </c:val>
          <c:smooth val="0"/>
        </c:ser>
        <c:ser>
          <c:idx val="2"/>
          <c:order val="2"/>
          <c:tx>
            <c:v/>
          </c:tx>
          <c:spPr>
            <a:ln w="28575">
              <a:noFill/>
            </a:ln>
          </c:spPr>
          <c:marker>
            <c:symbol val="none"/>
          </c:marker>
          <c:cat>
            <c:strRef>
              <c:f>Plot_data!$B$21:$H$21</c:f>
              <c:strCache>
                <c:ptCount val="7"/>
                <c:pt idx="0">
                  <c:v>L170AC-L100AC</c:v>
                </c:pt>
                <c:pt idx="1">
                  <c:v>L200AC-L100AC</c:v>
                </c:pt>
                <c:pt idx="2">
                  <c:v>L202AC-L200AC</c:v>
                </c:pt>
                <c:pt idx="3">
                  <c:v>L302XC-L100AC</c:v>
                </c:pt>
                <c:pt idx="4">
                  <c:v>L302XC-L304XC</c:v>
                </c:pt>
                <c:pt idx="5">
                  <c:v>L322XC-L100AC</c:v>
                </c:pt>
                <c:pt idx="6">
                  <c:v>L322XC-L324XC</c:v>
                </c:pt>
              </c:strCache>
            </c:strRef>
          </c:cat>
          <c:val>
            <c:numRef>
              <c:f>Plot_data!$B$24:$H$24</c:f>
              <c:numCache>
                <c:formatCode>0.00</c:formatCode>
                <c:ptCount val="7"/>
                <c:pt idx="0">
                  <c:v>12.3795</c:v>
                </c:pt>
                <c:pt idx="1">
                  <c:v>82.026499999999999</c:v>
                </c:pt>
                <c:pt idx="2">
                  <c:v>4.7153500000000168</c:v>
                </c:pt>
                <c:pt idx="3">
                  <c:v>5.6030000000000015</c:v>
                </c:pt>
                <c:pt idx="4">
                  <c:v>11.703000000000005</c:v>
                </c:pt>
                <c:pt idx="5">
                  <c:v>27.501000000000001</c:v>
                </c:pt>
                <c:pt idx="6">
                  <c:v>29.238666666666663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>
              <a:solidFill>
                <a:srgbClr val="339966"/>
              </a:solidFill>
              <a:prstDash val="solid"/>
            </a:ln>
          </c:spPr>
        </c:hiLowLines>
        <c:marker val="1"/>
        <c:smooth val="0"/>
        <c:axId val="174753280"/>
        <c:axId val="174755200"/>
      </c:lineChart>
      <c:lineChart>
        <c:grouping val="standard"/>
        <c:varyColors val="0"/>
        <c:ser>
          <c:idx val="3"/>
          <c:order val="3"/>
          <c:tx>
            <c:strRef>
              <c:f>Results!$I$1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Plot_data!$B$21:$H$21</c:f>
              <c:strCache>
                <c:ptCount val="7"/>
                <c:pt idx="0">
                  <c:v>L170AC-L100AC</c:v>
                </c:pt>
                <c:pt idx="1">
                  <c:v>L200AC-L100AC</c:v>
                </c:pt>
                <c:pt idx="2">
                  <c:v>L202AC-L200AC</c:v>
                </c:pt>
                <c:pt idx="3">
                  <c:v>L302XC-L100AC</c:v>
                </c:pt>
                <c:pt idx="4">
                  <c:v>L302XC-L304XC</c:v>
                </c:pt>
                <c:pt idx="5">
                  <c:v>L322XC-L100AC</c:v>
                </c:pt>
                <c:pt idx="6">
                  <c:v>L322XC-L324XC</c:v>
                </c:pt>
              </c:strCache>
            </c:strRef>
          </c:cat>
          <c:val>
            <c:numRef>
              <c:f>Plot_data!$B$25:$H$25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65568"/>
        <c:axId val="174767104"/>
      </c:lineChart>
      <c:catAx>
        <c:axId val="17475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75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755200"/>
        <c:scaling>
          <c:orientation val="minMax"/>
          <c:max val="120"/>
          <c:min val="-2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MBtu/year</a:t>
                </a:r>
              </a:p>
            </c:rich>
          </c:tx>
          <c:layout>
            <c:manualLayout>
              <c:xMode val="edge"/>
              <c:yMode val="edge"/>
              <c:x val="1.2208613988113062E-2"/>
              <c:y val="0.357259361672525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753280"/>
        <c:crosses val="autoZero"/>
        <c:crossBetween val="between"/>
        <c:majorUnit val="20"/>
        <c:minorUnit val="5"/>
      </c:valAx>
      <c:catAx>
        <c:axId val="174765568"/>
        <c:scaling>
          <c:orientation val="minMax"/>
        </c:scaling>
        <c:delete val="1"/>
        <c:axPos val="b"/>
        <c:majorTickMark val="out"/>
        <c:minorTickMark val="none"/>
        <c:tickLblPos val="nextTo"/>
        <c:crossAx val="174767104"/>
        <c:crosses val="autoZero"/>
        <c:auto val="1"/>
        <c:lblAlgn val="ctr"/>
        <c:lblOffset val="100"/>
        <c:noMultiLvlLbl val="0"/>
      </c:catAx>
      <c:valAx>
        <c:axId val="174767104"/>
        <c:scaling>
          <c:orientation val="minMax"/>
          <c:max val="120"/>
          <c:min val="-20"/>
        </c:scaling>
        <c:delete val="0"/>
        <c:axPos val="r"/>
        <c:numFmt formatCode="0.00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74765568"/>
        <c:crosses val="max"/>
        <c:crossBetween val="between"/>
        <c:majorUnit val="20"/>
        <c:min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Annual Cooling Loads:  Las Vegas, NV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10876803551609"/>
          <c:y val="8.2624459927367971E-2"/>
          <c:w val="0.8091009988901221"/>
          <c:h val="0.77217769641000045"/>
        </c:manualLayout>
      </c:layout>
      <c:lineChart>
        <c:grouping val="standard"/>
        <c:varyColors val="0"/>
        <c:ser>
          <c:idx val="1"/>
          <c:order val="0"/>
          <c:tx>
            <c:v>Min</c:v>
          </c:tx>
          <c:spPr>
            <a:ln w="28575">
              <a:noFill/>
            </a:ln>
          </c:spPr>
          <c:marker>
            <c:symbol val="dash"/>
            <c:size val="14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Plot_data!$B$27:$G$27</c:f>
              <c:strCache>
                <c:ptCount val="6"/>
                <c:pt idx="0">
                  <c:v>L100AL</c:v>
                </c:pt>
                <c:pt idx="1">
                  <c:v>L110AL</c:v>
                </c:pt>
                <c:pt idx="2">
                  <c:v>L120AL</c:v>
                </c:pt>
                <c:pt idx="3">
                  <c:v>L130AL</c:v>
                </c:pt>
                <c:pt idx="4">
                  <c:v>L140AL</c:v>
                </c:pt>
                <c:pt idx="5">
                  <c:v>L150AL</c:v>
                </c:pt>
              </c:strCache>
            </c:strRef>
          </c:cat>
          <c:val>
            <c:numRef>
              <c:f>Plot_data!$B$29:$G$29</c:f>
              <c:numCache>
                <c:formatCode>0.00</c:formatCode>
                <c:ptCount val="6"/>
                <c:pt idx="0">
                  <c:v>50.66</c:v>
                </c:pt>
                <c:pt idx="1">
                  <c:v>53.7</c:v>
                </c:pt>
                <c:pt idx="2">
                  <c:v>47.34</c:v>
                </c:pt>
                <c:pt idx="3">
                  <c:v>32.950000000000003</c:v>
                </c:pt>
                <c:pt idx="4">
                  <c:v>19.52</c:v>
                </c:pt>
                <c:pt idx="5">
                  <c:v>62.407236298044403</c:v>
                </c:pt>
              </c:numCache>
            </c:numRef>
          </c:val>
          <c:smooth val="0"/>
        </c:ser>
        <c:ser>
          <c:idx val="0"/>
          <c:order val="1"/>
          <c:tx>
            <c:v>Max   </c:v>
          </c:tx>
          <c:spPr>
            <a:ln w="28575">
              <a:noFill/>
            </a:ln>
          </c:spPr>
          <c:marker>
            <c:symbol val="dash"/>
            <c:size val="14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Plot_data!$B$27:$G$27</c:f>
              <c:strCache>
                <c:ptCount val="6"/>
                <c:pt idx="0">
                  <c:v>L100AL</c:v>
                </c:pt>
                <c:pt idx="1">
                  <c:v>L110AL</c:v>
                </c:pt>
                <c:pt idx="2">
                  <c:v>L120AL</c:v>
                </c:pt>
                <c:pt idx="3">
                  <c:v>L130AL</c:v>
                </c:pt>
                <c:pt idx="4">
                  <c:v>L140AL</c:v>
                </c:pt>
                <c:pt idx="5">
                  <c:v>L150AL</c:v>
                </c:pt>
              </c:strCache>
            </c:strRef>
          </c:cat>
          <c:val>
            <c:numRef>
              <c:f>Plot_data!$B$28:$G$28</c:f>
              <c:numCache>
                <c:formatCode>0.00</c:formatCode>
                <c:ptCount val="6"/>
                <c:pt idx="0">
                  <c:v>64.879559563349105</c:v>
                </c:pt>
                <c:pt idx="1">
                  <c:v>68.502097061626728</c:v>
                </c:pt>
                <c:pt idx="2">
                  <c:v>60.137</c:v>
                </c:pt>
                <c:pt idx="3">
                  <c:v>45.262</c:v>
                </c:pt>
                <c:pt idx="4">
                  <c:v>30.542999999999999</c:v>
                </c:pt>
                <c:pt idx="5">
                  <c:v>82.33076370195559</c:v>
                </c:pt>
              </c:numCache>
            </c:numRef>
          </c:val>
          <c:smooth val="0"/>
        </c:ser>
        <c:ser>
          <c:idx val="2"/>
          <c:order val="2"/>
          <c:tx>
            <c:v/>
          </c:tx>
          <c:spPr>
            <a:ln w="28575">
              <a:noFill/>
            </a:ln>
          </c:spPr>
          <c:marker>
            <c:symbol val="none"/>
          </c:marker>
          <c:cat>
            <c:strRef>
              <c:f>Plot_data!$B$27:$G$27</c:f>
              <c:strCache>
                <c:ptCount val="6"/>
                <c:pt idx="0">
                  <c:v>L100AL</c:v>
                </c:pt>
                <c:pt idx="1">
                  <c:v>L110AL</c:v>
                </c:pt>
                <c:pt idx="2">
                  <c:v>L120AL</c:v>
                </c:pt>
                <c:pt idx="3">
                  <c:v>L130AL</c:v>
                </c:pt>
                <c:pt idx="4">
                  <c:v>L140AL</c:v>
                </c:pt>
                <c:pt idx="5">
                  <c:v>L150AL</c:v>
                </c:pt>
              </c:strCache>
            </c:strRef>
          </c:cat>
          <c:val>
            <c:numRef>
              <c:f>Plot_data!$B$30:$G$30</c:f>
              <c:numCache>
                <c:formatCode>0.00</c:formatCode>
                <c:ptCount val="6"/>
                <c:pt idx="0">
                  <c:v>57.769779781674551</c:v>
                </c:pt>
                <c:pt idx="1">
                  <c:v>61.101048530813365</c:v>
                </c:pt>
                <c:pt idx="2">
                  <c:v>53.738500000000002</c:v>
                </c:pt>
                <c:pt idx="3">
                  <c:v>39.106000000000002</c:v>
                </c:pt>
                <c:pt idx="4">
                  <c:v>25.031500000000001</c:v>
                </c:pt>
                <c:pt idx="5">
                  <c:v>72.369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>
              <a:solidFill>
                <a:srgbClr val="339966"/>
              </a:solidFill>
              <a:prstDash val="solid"/>
            </a:ln>
          </c:spPr>
        </c:hiLowLines>
        <c:marker val="1"/>
        <c:smooth val="0"/>
        <c:axId val="174943232"/>
        <c:axId val="174949504"/>
      </c:lineChart>
      <c:lineChart>
        <c:grouping val="standard"/>
        <c:varyColors val="0"/>
        <c:ser>
          <c:idx val="3"/>
          <c:order val="3"/>
          <c:tx>
            <c:strRef>
              <c:f>Results!$I$1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Plot_data!$B$27:$G$27</c:f>
              <c:strCache>
                <c:ptCount val="6"/>
                <c:pt idx="0">
                  <c:v>L100AL</c:v>
                </c:pt>
                <c:pt idx="1">
                  <c:v>L110AL</c:v>
                </c:pt>
                <c:pt idx="2">
                  <c:v>L120AL</c:v>
                </c:pt>
                <c:pt idx="3">
                  <c:v>L130AL</c:v>
                </c:pt>
                <c:pt idx="4">
                  <c:v>L140AL</c:v>
                </c:pt>
                <c:pt idx="5">
                  <c:v>L150AL</c:v>
                </c:pt>
              </c:strCache>
            </c:strRef>
          </c:cat>
          <c:val>
            <c:numRef>
              <c:f>Plot_data!$B$31:$G$31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51424"/>
        <c:axId val="174961408"/>
      </c:lineChart>
      <c:catAx>
        <c:axId val="17494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949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949504"/>
        <c:scaling>
          <c:orientation val="minMax"/>
          <c:max val="90"/>
          <c:min val="1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MBtu/year</a:t>
                </a:r>
              </a:p>
            </c:rich>
          </c:tx>
          <c:layout>
            <c:manualLayout>
              <c:xMode val="edge"/>
              <c:yMode val="edge"/>
              <c:x val="1.2208613988113062E-2"/>
              <c:y val="0.357259361672525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943232"/>
        <c:crosses val="autoZero"/>
        <c:crossBetween val="between"/>
        <c:majorUnit val="10"/>
        <c:minorUnit val="2"/>
      </c:valAx>
      <c:catAx>
        <c:axId val="174951424"/>
        <c:scaling>
          <c:orientation val="minMax"/>
        </c:scaling>
        <c:delete val="1"/>
        <c:axPos val="b"/>
        <c:majorTickMark val="out"/>
        <c:minorTickMark val="none"/>
        <c:tickLblPos val="nextTo"/>
        <c:crossAx val="174961408"/>
        <c:crosses val="autoZero"/>
        <c:auto val="1"/>
        <c:lblAlgn val="ctr"/>
        <c:lblOffset val="100"/>
        <c:noMultiLvlLbl val="0"/>
      </c:catAx>
      <c:valAx>
        <c:axId val="174961408"/>
        <c:scaling>
          <c:orientation val="minMax"/>
          <c:max val="90"/>
          <c:min val="10"/>
        </c:scaling>
        <c:delete val="0"/>
        <c:axPos val="r"/>
        <c:numFmt formatCode="0.00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74951424"/>
        <c:crosses val="max"/>
        <c:crossBetween val="between"/>
        <c:majorUnit val="10"/>
        <c:min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Annual Cooling Loads:  Las Vegas, NV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10876803551609"/>
          <c:y val="7.8277695605677974E-2"/>
          <c:w val="0.8091009988901221"/>
          <c:h val="0.78087122505338047"/>
        </c:manualLayout>
      </c:layout>
      <c:lineChart>
        <c:grouping val="standard"/>
        <c:varyColors val="0"/>
        <c:ser>
          <c:idx val="1"/>
          <c:order val="0"/>
          <c:tx>
            <c:v>Min</c:v>
          </c:tx>
          <c:spPr>
            <a:ln w="28575">
              <a:noFill/>
            </a:ln>
          </c:spPr>
          <c:marker>
            <c:symbol val="dash"/>
            <c:size val="14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Plot_data!$B$33:$F$33</c:f>
              <c:strCache>
                <c:ptCount val="5"/>
                <c:pt idx="0">
                  <c:v>L155AL</c:v>
                </c:pt>
                <c:pt idx="1">
                  <c:v>L160AL</c:v>
                </c:pt>
                <c:pt idx="2">
                  <c:v>L170AL</c:v>
                </c:pt>
                <c:pt idx="3">
                  <c:v>L200AL</c:v>
                </c:pt>
                <c:pt idx="4">
                  <c:v>L202AL</c:v>
                </c:pt>
              </c:strCache>
            </c:strRef>
          </c:cat>
          <c:val>
            <c:numRef>
              <c:f>Plot_data!$B$35:$F$35</c:f>
              <c:numCache>
                <c:formatCode>0.00</c:formatCode>
                <c:ptCount val="5"/>
                <c:pt idx="0">
                  <c:v>50.08</c:v>
                </c:pt>
                <c:pt idx="1">
                  <c:v>58.61</c:v>
                </c:pt>
                <c:pt idx="2">
                  <c:v>41.83</c:v>
                </c:pt>
                <c:pt idx="3">
                  <c:v>60.246977704033185</c:v>
                </c:pt>
                <c:pt idx="4">
                  <c:v>52.32129013150589</c:v>
                </c:pt>
              </c:numCache>
            </c:numRef>
          </c:val>
          <c:smooth val="0"/>
        </c:ser>
        <c:ser>
          <c:idx val="0"/>
          <c:order val="1"/>
          <c:tx>
            <c:v>Max   </c:v>
          </c:tx>
          <c:spPr>
            <a:ln w="28575">
              <a:noFill/>
            </a:ln>
          </c:spPr>
          <c:marker>
            <c:symbol val="dash"/>
            <c:size val="14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Plot_data!$B$33:$F$33</c:f>
              <c:strCache>
                <c:ptCount val="5"/>
                <c:pt idx="0">
                  <c:v>L155AL</c:v>
                </c:pt>
                <c:pt idx="1">
                  <c:v>L160AL</c:v>
                </c:pt>
                <c:pt idx="2">
                  <c:v>L170AL</c:v>
                </c:pt>
                <c:pt idx="3">
                  <c:v>L200AL</c:v>
                </c:pt>
                <c:pt idx="4">
                  <c:v>L202AL</c:v>
                </c:pt>
              </c:strCache>
            </c:strRef>
          </c:cat>
          <c:val>
            <c:numRef>
              <c:f>Plot_data!$B$34:$F$34</c:f>
              <c:numCache>
                <c:formatCode>0.00</c:formatCode>
                <c:ptCount val="5"/>
                <c:pt idx="0">
                  <c:v>63.06</c:v>
                </c:pt>
                <c:pt idx="1">
                  <c:v>72.985052730098317</c:v>
                </c:pt>
                <c:pt idx="2">
                  <c:v>53.307000000000002</c:v>
                </c:pt>
                <c:pt idx="3">
                  <c:v>83.429022295966831</c:v>
                </c:pt>
                <c:pt idx="4">
                  <c:v>75.961376535160753</c:v>
                </c:pt>
              </c:numCache>
            </c:numRef>
          </c:val>
          <c:smooth val="0"/>
        </c:ser>
        <c:ser>
          <c:idx val="2"/>
          <c:order val="2"/>
          <c:tx>
            <c:v/>
          </c:tx>
          <c:spPr>
            <a:ln w="28575">
              <a:noFill/>
            </a:ln>
          </c:spPr>
          <c:marker>
            <c:symbol val="none"/>
          </c:marker>
          <c:cat>
            <c:strRef>
              <c:f>Plot_data!$B$33:$F$33</c:f>
              <c:strCache>
                <c:ptCount val="5"/>
                <c:pt idx="0">
                  <c:v>L155AL</c:v>
                </c:pt>
                <c:pt idx="1">
                  <c:v>L160AL</c:v>
                </c:pt>
                <c:pt idx="2">
                  <c:v>L170AL</c:v>
                </c:pt>
                <c:pt idx="3">
                  <c:v>L200AL</c:v>
                </c:pt>
                <c:pt idx="4">
                  <c:v>L202AL</c:v>
                </c:pt>
              </c:strCache>
            </c:strRef>
          </c:cat>
          <c:val>
            <c:numRef>
              <c:f>Plot_data!$B$36:$F$36</c:f>
              <c:numCache>
                <c:formatCode>0.00</c:formatCode>
                <c:ptCount val="5"/>
                <c:pt idx="0">
                  <c:v>56.57</c:v>
                </c:pt>
                <c:pt idx="1">
                  <c:v>65.797526365049151</c:v>
                </c:pt>
                <c:pt idx="2">
                  <c:v>47.5685</c:v>
                </c:pt>
                <c:pt idx="3">
                  <c:v>71.838000000000008</c:v>
                </c:pt>
                <c:pt idx="4">
                  <c:v>64.141333333333321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>
              <a:solidFill>
                <a:srgbClr val="339966"/>
              </a:solidFill>
              <a:prstDash val="solid"/>
            </a:ln>
          </c:spPr>
        </c:hiLowLines>
        <c:marker val="1"/>
        <c:smooth val="0"/>
        <c:axId val="175112960"/>
        <c:axId val="175114880"/>
      </c:lineChart>
      <c:lineChart>
        <c:grouping val="standard"/>
        <c:varyColors val="0"/>
        <c:ser>
          <c:idx val="3"/>
          <c:order val="3"/>
          <c:tx>
            <c:strRef>
              <c:f>Results!$I$1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Plot_data!$B$33:$F$33</c:f>
              <c:strCache>
                <c:ptCount val="5"/>
                <c:pt idx="0">
                  <c:v>L155AL</c:v>
                </c:pt>
                <c:pt idx="1">
                  <c:v>L160AL</c:v>
                </c:pt>
                <c:pt idx="2">
                  <c:v>L170AL</c:v>
                </c:pt>
                <c:pt idx="3">
                  <c:v>L200AL</c:v>
                </c:pt>
                <c:pt idx="4">
                  <c:v>L202AL</c:v>
                </c:pt>
              </c:strCache>
            </c:strRef>
          </c:cat>
          <c:val>
            <c:numRef>
              <c:f>Plot_data!$B$37:$F$37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21152"/>
        <c:axId val="175122688"/>
      </c:lineChart>
      <c:catAx>
        <c:axId val="17511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11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5114880"/>
        <c:scaling>
          <c:orientation val="minMax"/>
          <c:max val="90"/>
          <c:min val="4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MBtu/year</a:t>
                </a:r>
              </a:p>
            </c:rich>
          </c:tx>
          <c:layout>
            <c:manualLayout>
              <c:xMode val="edge"/>
              <c:yMode val="edge"/>
              <c:x val="1.2208613988113062E-2"/>
              <c:y val="0.357259361672525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112960"/>
        <c:crosses val="autoZero"/>
        <c:crossBetween val="between"/>
        <c:majorUnit val="10"/>
        <c:minorUnit val="2"/>
      </c:valAx>
      <c:catAx>
        <c:axId val="175121152"/>
        <c:scaling>
          <c:orientation val="minMax"/>
        </c:scaling>
        <c:delete val="1"/>
        <c:axPos val="b"/>
        <c:majorTickMark val="out"/>
        <c:minorTickMark val="none"/>
        <c:tickLblPos val="nextTo"/>
        <c:crossAx val="175122688"/>
        <c:crosses val="autoZero"/>
        <c:auto val="1"/>
        <c:lblAlgn val="ctr"/>
        <c:lblOffset val="100"/>
        <c:noMultiLvlLbl val="0"/>
      </c:catAx>
      <c:valAx>
        <c:axId val="175122688"/>
        <c:scaling>
          <c:orientation val="minMax"/>
          <c:max val="90"/>
          <c:min val="40"/>
        </c:scaling>
        <c:delete val="0"/>
        <c:axPos val="r"/>
        <c:numFmt formatCode="0.00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75121152"/>
        <c:crosses val="max"/>
        <c:crossBetween val="between"/>
        <c:majorUnit val="10"/>
        <c:min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Annual Cooling Load Deltas:  Las Vegas, NV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87791342952276"/>
          <c:y val="7.8277695605677974E-2"/>
          <c:w val="0.80133185349611546"/>
          <c:h val="0.7504438748015505"/>
        </c:manualLayout>
      </c:layout>
      <c:lineChart>
        <c:grouping val="standard"/>
        <c:varyColors val="0"/>
        <c:ser>
          <c:idx val="1"/>
          <c:order val="0"/>
          <c:tx>
            <c:v>Min</c:v>
          </c:tx>
          <c:spPr>
            <a:ln w="28575">
              <a:noFill/>
            </a:ln>
          </c:spPr>
          <c:marker>
            <c:symbol val="dash"/>
            <c:size val="14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Plot_data!$B$39:$F$39</c:f>
              <c:strCache>
                <c:ptCount val="5"/>
                <c:pt idx="0">
                  <c:v>L110AL-L100AL</c:v>
                </c:pt>
                <c:pt idx="1">
                  <c:v>L120AL-L100AL</c:v>
                </c:pt>
                <c:pt idx="2">
                  <c:v>L130AL-L100AL</c:v>
                </c:pt>
                <c:pt idx="3">
                  <c:v>L140AL-L100AL</c:v>
                </c:pt>
                <c:pt idx="4">
                  <c:v>L150AL-L100AL</c:v>
                </c:pt>
              </c:strCache>
            </c:strRef>
          </c:cat>
          <c:val>
            <c:numRef>
              <c:f>Plot_data!$B$41:$F$41</c:f>
              <c:numCache>
                <c:formatCode>0.00</c:formatCode>
                <c:ptCount val="5"/>
                <c:pt idx="0">
                  <c:v>-0.97599999999999909</c:v>
                </c:pt>
                <c:pt idx="1">
                  <c:v>-8.6659999999999968</c:v>
                </c:pt>
                <c:pt idx="2">
                  <c:v>-24.401000000000003</c:v>
                </c:pt>
                <c:pt idx="3">
                  <c:v>-38.674999999999997</c:v>
                </c:pt>
                <c:pt idx="4">
                  <c:v>8.7149999999999999</c:v>
                </c:pt>
              </c:numCache>
            </c:numRef>
          </c:val>
          <c:smooth val="0"/>
        </c:ser>
        <c:ser>
          <c:idx val="0"/>
          <c:order val="1"/>
          <c:tx>
            <c:v>Max   </c:v>
          </c:tx>
          <c:spPr>
            <a:ln w="28575">
              <a:noFill/>
            </a:ln>
          </c:spPr>
          <c:marker>
            <c:symbol val="dash"/>
            <c:size val="14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Plot_data!$B$39:$F$39</c:f>
              <c:strCache>
                <c:ptCount val="5"/>
                <c:pt idx="0">
                  <c:v>L110AL-L100AL</c:v>
                </c:pt>
                <c:pt idx="1">
                  <c:v>L120AL-L100AL</c:v>
                </c:pt>
                <c:pt idx="2">
                  <c:v>L130AL-L100AL</c:v>
                </c:pt>
                <c:pt idx="3">
                  <c:v>L140AL-L100AL</c:v>
                </c:pt>
                <c:pt idx="4">
                  <c:v>L150AL-L100AL</c:v>
                </c:pt>
              </c:strCache>
            </c:strRef>
          </c:cat>
          <c:val>
            <c:numRef>
              <c:f>Plot_data!$B$40:$F$40</c:f>
              <c:numCache>
                <c:formatCode>0.00</c:formatCode>
                <c:ptCount val="5"/>
                <c:pt idx="0">
                  <c:v>7.8389999999999986</c:v>
                </c:pt>
                <c:pt idx="1">
                  <c:v>0.68000000000000682</c:v>
                </c:pt>
                <c:pt idx="2">
                  <c:v>-13.71</c:v>
                </c:pt>
                <c:pt idx="3">
                  <c:v>-27.14</c:v>
                </c:pt>
                <c:pt idx="4">
                  <c:v>20.549000000000007</c:v>
                </c:pt>
              </c:numCache>
            </c:numRef>
          </c:val>
          <c:smooth val="0"/>
        </c:ser>
        <c:ser>
          <c:idx val="2"/>
          <c:order val="2"/>
          <c:tx>
            <c:v/>
          </c:tx>
          <c:spPr>
            <a:ln w="28575">
              <a:noFill/>
            </a:ln>
          </c:spPr>
          <c:marker>
            <c:symbol val="none"/>
          </c:marker>
          <c:cat>
            <c:strRef>
              <c:f>Plot_data!$B$39:$F$39</c:f>
              <c:strCache>
                <c:ptCount val="5"/>
                <c:pt idx="0">
                  <c:v>L110AL-L100AL</c:v>
                </c:pt>
                <c:pt idx="1">
                  <c:v>L120AL-L100AL</c:v>
                </c:pt>
                <c:pt idx="2">
                  <c:v>L130AL-L100AL</c:v>
                </c:pt>
                <c:pt idx="3">
                  <c:v>L140AL-L100AL</c:v>
                </c:pt>
                <c:pt idx="4">
                  <c:v>L150AL-L100AL</c:v>
                </c:pt>
              </c:strCache>
            </c:strRef>
          </c:cat>
          <c:val>
            <c:numRef>
              <c:f>Plot_data!$B$42:$F$42</c:f>
              <c:numCache>
                <c:formatCode>0.00</c:formatCode>
                <c:ptCount val="5"/>
                <c:pt idx="0">
                  <c:v>3.4314999999999998</c:v>
                </c:pt>
                <c:pt idx="1">
                  <c:v>-3.992999999999995</c:v>
                </c:pt>
                <c:pt idx="2">
                  <c:v>-19.055500000000002</c:v>
                </c:pt>
                <c:pt idx="3">
                  <c:v>-32.907499999999999</c:v>
                </c:pt>
                <c:pt idx="4">
                  <c:v>14.632000000000003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>
              <a:solidFill>
                <a:srgbClr val="339966"/>
              </a:solidFill>
              <a:prstDash val="solid"/>
            </a:ln>
          </c:spPr>
        </c:hiLowLines>
        <c:marker val="1"/>
        <c:smooth val="0"/>
        <c:axId val="175171840"/>
        <c:axId val="175186304"/>
      </c:lineChart>
      <c:lineChart>
        <c:grouping val="standard"/>
        <c:varyColors val="0"/>
        <c:ser>
          <c:idx val="3"/>
          <c:order val="3"/>
          <c:tx>
            <c:strRef>
              <c:f>Results!$I$1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Plot_data!$B$39:$F$39</c:f>
              <c:strCache>
                <c:ptCount val="5"/>
                <c:pt idx="0">
                  <c:v>L110AL-L100AL</c:v>
                </c:pt>
                <c:pt idx="1">
                  <c:v>L120AL-L100AL</c:v>
                </c:pt>
                <c:pt idx="2">
                  <c:v>L130AL-L100AL</c:v>
                </c:pt>
                <c:pt idx="3">
                  <c:v>L140AL-L100AL</c:v>
                </c:pt>
                <c:pt idx="4">
                  <c:v>L150AL-L100AL</c:v>
                </c:pt>
              </c:strCache>
            </c:strRef>
          </c:cat>
          <c:val>
            <c:numRef>
              <c:f>Plot_data!$B$43:$F$43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88224"/>
        <c:axId val="175190016"/>
      </c:lineChart>
      <c:catAx>
        <c:axId val="1751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1863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5186304"/>
        <c:scaling>
          <c:orientation val="minMax"/>
          <c:max val="30"/>
          <c:min val="-4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MBtu/year</a:t>
                </a:r>
              </a:p>
            </c:rich>
          </c:tx>
          <c:layout>
            <c:manualLayout>
              <c:xMode val="edge"/>
              <c:yMode val="edge"/>
              <c:x val="1.2208613988113062E-2"/>
              <c:y val="0.357259361672525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171840"/>
        <c:crosses val="autoZero"/>
        <c:crossBetween val="between"/>
        <c:majorUnit val="10"/>
        <c:minorUnit val="2"/>
      </c:valAx>
      <c:catAx>
        <c:axId val="17518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175190016"/>
        <c:crosses val="autoZero"/>
        <c:auto val="1"/>
        <c:lblAlgn val="ctr"/>
        <c:lblOffset val="100"/>
        <c:noMultiLvlLbl val="0"/>
      </c:catAx>
      <c:valAx>
        <c:axId val="175190016"/>
        <c:scaling>
          <c:orientation val="minMax"/>
          <c:max val="30"/>
          <c:min val="-40"/>
        </c:scaling>
        <c:delete val="0"/>
        <c:axPos val="r"/>
        <c:numFmt formatCode="0.00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75188224"/>
        <c:crosses val="max"/>
        <c:crossBetween val="between"/>
        <c:majorUnit val="10"/>
        <c:min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Annual Cooling Load Deltas:  Las Vegas, NV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87791342952276"/>
          <c:y val="8.2624459927367971E-2"/>
          <c:w val="0.80133185349611546"/>
          <c:h val="0.74392372831901554"/>
        </c:manualLayout>
      </c:layout>
      <c:lineChart>
        <c:grouping val="standard"/>
        <c:varyColors val="0"/>
        <c:ser>
          <c:idx val="1"/>
          <c:order val="0"/>
          <c:tx>
            <c:v>Min</c:v>
          </c:tx>
          <c:spPr>
            <a:ln w="28575">
              <a:noFill/>
            </a:ln>
          </c:spPr>
          <c:marker>
            <c:symbol val="dash"/>
            <c:size val="14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Plot_data!$B$45:$F$45</c:f>
              <c:strCache>
                <c:ptCount val="5"/>
                <c:pt idx="0">
                  <c:v>L155AL-L150AL</c:v>
                </c:pt>
                <c:pt idx="1">
                  <c:v>L160AL-L100AL</c:v>
                </c:pt>
                <c:pt idx="2">
                  <c:v>L170AL-L100AL</c:v>
                </c:pt>
                <c:pt idx="3">
                  <c:v>L200AL-L100AL</c:v>
                </c:pt>
                <c:pt idx="4">
                  <c:v>L200AL-L202AL</c:v>
                </c:pt>
              </c:strCache>
            </c:strRef>
          </c:cat>
          <c:val>
            <c:numRef>
              <c:f>Plot_data!$B$47:$F$47</c:f>
              <c:numCache>
                <c:formatCode>0.00</c:formatCode>
                <c:ptCount val="5"/>
                <c:pt idx="0">
                  <c:v>-22.292000000000002</c:v>
                </c:pt>
                <c:pt idx="1">
                  <c:v>3.8800000000000097</c:v>
                </c:pt>
                <c:pt idx="2">
                  <c:v>-15.74</c:v>
                </c:pt>
                <c:pt idx="3">
                  <c:v>6.6325735769755667</c:v>
                </c:pt>
                <c:pt idx="4">
                  <c:v>2.0346510090172965</c:v>
                </c:pt>
              </c:numCache>
            </c:numRef>
          </c:val>
          <c:smooth val="0"/>
        </c:ser>
        <c:ser>
          <c:idx val="0"/>
          <c:order val="1"/>
          <c:tx>
            <c:v>Max   </c:v>
          </c:tx>
          <c:spPr>
            <a:ln w="28575">
              <a:noFill/>
            </a:ln>
          </c:spPr>
          <c:marker>
            <c:symbol val="dash"/>
            <c:size val="14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Plot_data!$B$45:$F$45</c:f>
              <c:strCache>
                <c:ptCount val="5"/>
                <c:pt idx="0">
                  <c:v>L155AL-L150AL</c:v>
                </c:pt>
                <c:pt idx="1">
                  <c:v>L160AL-L100AL</c:v>
                </c:pt>
                <c:pt idx="2">
                  <c:v>L170AL-L100AL</c:v>
                </c:pt>
                <c:pt idx="3">
                  <c:v>L200AL-L100AL</c:v>
                </c:pt>
                <c:pt idx="4">
                  <c:v>L200AL-L202AL</c:v>
                </c:pt>
              </c:strCache>
            </c:strRef>
          </c:cat>
          <c:val>
            <c:numRef>
              <c:f>Plot_data!$B$46:$F$46</c:f>
              <c:numCache>
                <c:formatCode>0.00</c:formatCode>
                <c:ptCount val="5"/>
                <c:pt idx="0">
                  <c:v>-9.64</c:v>
                </c:pt>
                <c:pt idx="1">
                  <c:v>12.279000000000003</c:v>
                </c:pt>
                <c:pt idx="2">
                  <c:v>-4.83</c:v>
                </c:pt>
                <c:pt idx="3">
                  <c:v>21.392000000000003</c:v>
                </c:pt>
                <c:pt idx="4">
                  <c:v>14.863000000000007</c:v>
                </c:pt>
              </c:numCache>
            </c:numRef>
          </c:val>
          <c:smooth val="0"/>
        </c:ser>
        <c:ser>
          <c:idx val="2"/>
          <c:order val="2"/>
          <c:tx>
            <c:v/>
          </c:tx>
          <c:spPr>
            <a:ln w="28575">
              <a:noFill/>
            </a:ln>
          </c:spPr>
          <c:marker>
            <c:symbol val="none"/>
          </c:marker>
          <c:cat>
            <c:strRef>
              <c:f>Plot_data!$B$45:$F$45</c:f>
              <c:strCache>
                <c:ptCount val="5"/>
                <c:pt idx="0">
                  <c:v>L155AL-L150AL</c:v>
                </c:pt>
                <c:pt idx="1">
                  <c:v>L160AL-L100AL</c:v>
                </c:pt>
                <c:pt idx="2">
                  <c:v>L170AL-L100AL</c:v>
                </c:pt>
                <c:pt idx="3">
                  <c:v>L200AL-L100AL</c:v>
                </c:pt>
                <c:pt idx="4">
                  <c:v>L200AL-L202AL</c:v>
                </c:pt>
              </c:strCache>
            </c:strRef>
          </c:cat>
          <c:val>
            <c:numRef>
              <c:f>Plot_data!$B$48:$F$48</c:f>
              <c:numCache>
                <c:formatCode>0.00</c:formatCode>
                <c:ptCount val="5"/>
                <c:pt idx="0">
                  <c:v>-15.966000000000001</c:v>
                </c:pt>
                <c:pt idx="1">
                  <c:v>8.0795000000000066</c:v>
                </c:pt>
                <c:pt idx="2">
                  <c:v>-10.285</c:v>
                </c:pt>
                <c:pt idx="3">
                  <c:v>14.012286788487785</c:v>
                </c:pt>
                <c:pt idx="4">
                  <c:v>8.4488255045086511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>
              <a:solidFill>
                <a:srgbClr val="339966"/>
              </a:solidFill>
              <a:prstDash val="solid"/>
            </a:ln>
          </c:spPr>
        </c:hiLowLines>
        <c:marker val="1"/>
        <c:smooth val="0"/>
        <c:axId val="175279488"/>
        <c:axId val="175298048"/>
      </c:lineChart>
      <c:lineChart>
        <c:grouping val="standard"/>
        <c:varyColors val="0"/>
        <c:ser>
          <c:idx val="3"/>
          <c:order val="3"/>
          <c:tx>
            <c:strRef>
              <c:f>Results!$I$1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Plot_data!$B$45:$F$45</c:f>
              <c:strCache>
                <c:ptCount val="5"/>
                <c:pt idx="0">
                  <c:v>L155AL-L150AL</c:v>
                </c:pt>
                <c:pt idx="1">
                  <c:v>L160AL-L100AL</c:v>
                </c:pt>
                <c:pt idx="2">
                  <c:v>L170AL-L100AL</c:v>
                </c:pt>
                <c:pt idx="3">
                  <c:v>L200AL-L100AL</c:v>
                </c:pt>
                <c:pt idx="4">
                  <c:v>L200AL-L202AL</c:v>
                </c:pt>
              </c:strCache>
            </c:strRef>
          </c:cat>
          <c:val>
            <c:numRef>
              <c:f>Plot_data!$B$49:$F$49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99968"/>
        <c:axId val="175305856"/>
      </c:lineChart>
      <c:catAx>
        <c:axId val="17527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29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5298048"/>
        <c:scaling>
          <c:orientation val="minMax"/>
          <c:max val="30"/>
          <c:min val="-3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MBtu/year</a:t>
                </a:r>
              </a:p>
            </c:rich>
          </c:tx>
          <c:layout>
            <c:manualLayout>
              <c:xMode val="edge"/>
              <c:yMode val="edge"/>
              <c:x val="1.2208613988113062E-2"/>
              <c:y val="0.357259361672525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279488"/>
        <c:crosses val="autoZero"/>
        <c:crossBetween val="between"/>
        <c:majorUnit val="10"/>
        <c:minorUnit val="2"/>
      </c:valAx>
      <c:catAx>
        <c:axId val="175299968"/>
        <c:scaling>
          <c:orientation val="minMax"/>
        </c:scaling>
        <c:delete val="1"/>
        <c:axPos val="b"/>
        <c:majorTickMark val="out"/>
        <c:minorTickMark val="none"/>
        <c:tickLblPos val="nextTo"/>
        <c:crossAx val="175305856"/>
        <c:crosses val="autoZero"/>
        <c:auto val="1"/>
        <c:lblAlgn val="ctr"/>
        <c:lblOffset val="100"/>
        <c:noMultiLvlLbl val="0"/>
      </c:catAx>
      <c:valAx>
        <c:axId val="175305856"/>
        <c:scaling>
          <c:orientation val="minMax"/>
          <c:max val="30"/>
          <c:min val="-30"/>
        </c:scaling>
        <c:delete val="0"/>
        <c:axPos val="r"/>
        <c:numFmt formatCode="0.00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75299968"/>
        <c:crosses val="max"/>
        <c:crossBetween val="between"/>
        <c:majorUnit val="10"/>
        <c:min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9" workbookViewId="0"/>
  </sheetViews>
  <sheetProtection password="DC79" content="1" objects="1"/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sheetProtection password="DC79" content="1" objects="1"/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sheetProtection password="DC79" content="1" objects="1"/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9" workbookViewId="0"/>
  </sheetViews>
  <sheetProtection password="DC79" content="1" objects="1"/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sheetProtection password="DC79" content="1" objects="1"/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sheetProtection password="DC79" content="1" objects="1"/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sheetProtection password="DC79" content="1" objects="1"/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sheetProtection password="DC79" content="1" objects="1"/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3202" cy="58434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3202" cy="58434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3202" cy="58434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3202" cy="58434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3202" cy="58434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3202" cy="58434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3202" cy="58434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3202" cy="58434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I1" sqref="I1:K1"/>
    </sheetView>
  </sheetViews>
  <sheetFormatPr defaultRowHeight="12.75" x14ac:dyDescent="0.2"/>
  <cols>
    <col min="1" max="1" width="2.7109375" customWidth="1"/>
    <col min="6" max="6" width="9.7109375" customWidth="1"/>
    <col min="7" max="7" width="2.28515625" customWidth="1"/>
    <col min="8" max="8" width="2.7109375" customWidth="1"/>
    <col min="9" max="9" width="16.28515625" customWidth="1"/>
    <col min="13" max="13" width="10.5703125" customWidth="1"/>
  </cols>
  <sheetData>
    <row r="1" spans="1:13" x14ac:dyDescent="0.2">
      <c r="A1" s="77" t="s">
        <v>120</v>
      </c>
      <c r="B1" s="78"/>
      <c r="C1" s="78"/>
      <c r="D1" s="78"/>
      <c r="E1" s="18"/>
      <c r="G1" s="19" t="s">
        <v>41</v>
      </c>
      <c r="H1" s="19"/>
      <c r="I1" s="74"/>
      <c r="J1" s="75"/>
      <c r="K1" s="76"/>
      <c r="L1" s="7"/>
      <c r="M1" s="17"/>
    </row>
    <row r="2" spans="1:13" x14ac:dyDescent="0.2">
      <c r="A2" s="3"/>
    </row>
    <row r="3" spans="1:13" x14ac:dyDescent="0.2">
      <c r="A3" s="23" t="s">
        <v>43</v>
      </c>
      <c r="B3" s="24"/>
      <c r="C3" s="25"/>
      <c r="D3" s="24"/>
      <c r="E3" s="26"/>
    </row>
    <row r="4" spans="1:13" x14ac:dyDescent="0.2">
      <c r="A4" s="20" t="s">
        <v>44</v>
      </c>
      <c r="B4" s="21"/>
      <c r="C4" s="22"/>
      <c r="D4" s="20"/>
      <c r="E4" s="22"/>
    </row>
    <row r="5" spans="1:13" x14ac:dyDescent="0.2">
      <c r="A5" s="27"/>
      <c r="B5" s="27"/>
      <c r="C5" s="27"/>
      <c r="D5" s="27"/>
      <c r="E5" s="27"/>
    </row>
    <row r="6" spans="1:13" x14ac:dyDescent="0.2">
      <c r="A6" s="3" t="s">
        <v>118</v>
      </c>
      <c r="H6" s="3" t="s">
        <v>116</v>
      </c>
    </row>
    <row r="7" spans="1:13" x14ac:dyDescent="0.2">
      <c r="B7" s="8" t="s">
        <v>0</v>
      </c>
      <c r="C7" s="9" t="s">
        <v>1</v>
      </c>
      <c r="D7" s="9" t="s">
        <v>2</v>
      </c>
      <c r="E7" s="9" t="s">
        <v>42</v>
      </c>
      <c r="F7" s="11" t="s">
        <v>39</v>
      </c>
      <c r="G7" s="7"/>
      <c r="H7" s="7"/>
      <c r="I7" s="8" t="s">
        <v>0</v>
      </c>
      <c r="J7" s="9" t="s">
        <v>1</v>
      </c>
      <c r="K7" s="9" t="s">
        <v>2</v>
      </c>
      <c r="L7" s="9" t="s">
        <v>42</v>
      </c>
      <c r="M7" s="11" t="s">
        <v>39</v>
      </c>
    </row>
    <row r="8" spans="1:13" x14ac:dyDescent="0.2">
      <c r="B8" t="str">
        <f>'Table 3-1'!A5</f>
        <v>L100AC</v>
      </c>
      <c r="C8" s="1">
        <f>'Table 3-1'!J5</f>
        <v>79.47813288715821</v>
      </c>
      <c r="D8" s="1">
        <f>'Table 3-1'!K5</f>
        <v>48.747200446175128</v>
      </c>
      <c r="E8" s="6"/>
      <c r="F8" s="12" t="str">
        <f>IF(E8&gt;=D8,IF(E8&lt;=C8,"pass","fail"),"fail")</f>
        <v>fail</v>
      </c>
      <c r="G8" s="7"/>
      <c r="H8" s="7"/>
      <c r="I8" t="str">
        <f>'Table 3-2'!A5</f>
        <v>L110AC-L100AC</v>
      </c>
      <c r="J8" s="1">
        <f>'Table 3-2'!J5</f>
        <v>28.122</v>
      </c>
      <c r="K8" s="1">
        <f>'Table 3-2'!K5</f>
        <v>19.364999999999998</v>
      </c>
      <c r="L8" s="1">
        <f>E9-E8</f>
        <v>0</v>
      </c>
      <c r="M8" s="12" t="str">
        <f>IF(L8&gt;=K8,IF(L8&lt;=J8,"pass","fail"),"fail")</f>
        <v>fail</v>
      </c>
    </row>
    <row r="9" spans="1:13" x14ac:dyDescent="0.2">
      <c r="B9" t="str">
        <f>'Table 3-1'!A6</f>
        <v>L110AC</v>
      </c>
      <c r="C9" s="1">
        <f>'Table 3-1'!J6</f>
        <v>103.99285266422164</v>
      </c>
      <c r="D9" s="1">
        <f>'Table 3-1'!K6</f>
        <v>71.883814002445021</v>
      </c>
      <c r="E9" s="6"/>
      <c r="F9" s="12" t="str">
        <f t="shared" ref="F9:F22" si="0">IF(E9&gt;=D9,IF(E9&lt;=C9,"pass","fail"),"fail")</f>
        <v>fail</v>
      </c>
      <c r="G9" s="7"/>
      <c r="H9" s="7"/>
      <c r="I9" t="str">
        <f>'Table 3-2'!A6</f>
        <v>L120AC-L100AC</v>
      </c>
      <c r="J9" s="1">
        <f>'Table 3-2'!J6</f>
        <v>-7.67</v>
      </c>
      <c r="K9" s="1">
        <f>'Table 3-2'!K6</f>
        <v>-18.567999999999998</v>
      </c>
      <c r="L9" s="1">
        <f>E10-E8</f>
        <v>0</v>
      </c>
      <c r="M9" s="12" t="str">
        <f t="shared" ref="M9:M21" si="1">IF(L9&gt;=K9,IF(L9&lt;=J9,"pass","fail"),"fail")</f>
        <v>fail</v>
      </c>
    </row>
    <row r="10" spans="1:13" x14ac:dyDescent="0.2">
      <c r="B10" t="str">
        <f>'Table 3-1'!A7</f>
        <v>L120AC</v>
      </c>
      <c r="C10" s="1">
        <f>'Table 3-1'!J7</f>
        <v>64.297911435073246</v>
      </c>
      <c r="D10" s="1">
        <f>'Table 3-1'!K7</f>
        <v>37.824755231593443</v>
      </c>
      <c r="E10" s="6"/>
      <c r="F10" s="12" t="str">
        <f t="shared" si="0"/>
        <v>fail</v>
      </c>
      <c r="G10" s="7"/>
      <c r="H10" s="7"/>
      <c r="I10" t="str">
        <f>'Table 3-2'!A7</f>
        <v>L130AC-L100AC</v>
      </c>
      <c r="J10" s="1">
        <f>'Table 3-2'!J7</f>
        <v>-5.9656086294938966</v>
      </c>
      <c r="K10" s="1">
        <f>'Table 3-2'!K7</f>
        <v>-27.49905803717277</v>
      </c>
      <c r="L10" s="1">
        <f>E11-E8</f>
        <v>0</v>
      </c>
      <c r="M10" s="12" t="str">
        <f t="shared" si="1"/>
        <v>fail</v>
      </c>
    </row>
    <row r="11" spans="1:13" x14ac:dyDescent="0.2">
      <c r="B11" t="str">
        <f>'Table 3-1'!A8</f>
        <v>L130AC</v>
      </c>
      <c r="C11" s="1">
        <f>'Table 3-1'!J8</f>
        <v>53.978999999999999</v>
      </c>
      <c r="D11" s="1">
        <f>'Table 3-1'!K8</f>
        <v>41.822000000000003</v>
      </c>
      <c r="E11" s="6"/>
      <c r="F11" s="12" t="str">
        <f t="shared" si="0"/>
        <v>fail</v>
      </c>
      <c r="G11" s="7"/>
      <c r="H11" s="7"/>
      <c r="I11" t="str">
        <f>'Table 3-2'!A8</f>
        <v>L140AC-L100AC</v>
      </c>
      <c r="J11" s="1">
        <f>'Table 3-2'!J8</f>
        <v>-4.5609681287969686</v>
      </c>
      <c r="K11" s="1">
        <f>'Table 3-2'!K8</f>
        <v>-24.421698537869702</v>
      </c>
      <c r="L11" s="1">
        <f>E12-E8</f>
        <v>0</v>
      </c>
      <c r="M11" s="12" t="str">
        <f t="shared" si="1"/>
        <v>fail</v>
      </c>
    </row>
    <row r="12" spans="1:13" x14ac:dyDescent="0.2">
      <c r="B12" t="str">
        <f>'Table 3-1'!A9</f>
        <v>L140AC</v>
      </c>
      <c r="C12" s="1">
        <f>'Table 3-1'!J9</f>
        <v>56.481000000000002</v>
      </c>
      <c r="D12" s="1">
        <f>'Table 3-1'!K9</f>
        <v>43.243000000000002</v>
      </c>
      <c r="E12" s="6"/>
      <c r="F12" s="12" t="str">
        <f t="shared" si="0"/>
        <v>fail</v>
      </c>
      <c r="G12" s="7"/>
      <c r="H12" s="7"/>
      <c r="I12" t="str">
        <f>'Table 3-2'!A9</f>
        <v>L150AC-L100AC</v>
      </c>
      <c r="J12" s="1">
        <f>'Table 3-2'!J9</f>
        <v>-3.0199999999999996</v>
      </c>
      <c r="K12" s="1">
        <f>'Table 3-2'!K9</f>
        <v>-12.527000000000001</v>
      </c>
      <c r="L12" s="1">
        <f>E13-E8</f>
        <v>0</v>
      </c>
      <c r="M12" s="12" t="str">
        <f t="shared" si="1"/>
        <v>fail</v>
      </c>
    </row>
    <row r="13" spans="1:13" x14ac:dyDescent="0.2">
      <c r="B13" t="str">
        <f>'Table 3-1'!A10</f>
        <v>L150AC</v>
      </c>
      <c r="C13" s="1">
        <f>'Table 3-1'!J10</f>
        <v>71.327665173161193</v>
      </c>
      <c r="D13" s="1">
        <f>'Table 3-1'!K10</f>
        <v>40.953668160172136</v>
      </c>
      <c r="E13" s="6"/>
      <c r="F13" s="12" t="str">
        <f t="shared" si="0"/>
        <v>fail</v>
      </c>
      <c r="G13" s="7"/>
      <c r="H13" s="7"/>
      <c r="I13" t="str">
        <f>'Table 3-2'!A10</f>
        <v>L155AC-L150AC</v>
      </c>
      <c r="J13" s="1">
        <f>'Table 3-2'!J10</f>
        <v>6.8780000000000001</v>
      </c>
      <c r="K13" s="1">
        <f>'Table 3-2'!K10</f>
        <v>-1.54</v>
      </c>
      <c r="L13" s="1">
        <f>E14-E13</f>
        <v>0</v>
      </c>
      <c r="M13" s="12" t="str">
        <f t="shared" si="1"/>
        <v>pass</v>
      </c>
    </row>
    <row r="14" spans="1:13" x14ac:dyDescent="0.2">
      <c r="B14" t="str">
        <f>'Table 3-1'!A11</f>
        <v>L155AC</v>
      </c>
      <c r="C14" s="1">
        <f>'Table 3-1'!J11</f>
        <v>74.184747680256109</v>
      </c>
      <c r="D14" s="1">
        <f>'Table 3-1'!K11</f>
        <v>43.529252319743904</v>
      </c>
      <c r="E14" s="6"/>
      <c r="F14" s="12" t="str">
        <f t="shared" si="0"/>
        <v>fail</v>
      </c>
      <c r="G14" s="7"/>
      <c r="H14" s="7"/>
      <c r="I14" t="str">
        <f>'Table 3-2'!A11</f>
        <v>L160AC-L100AC</v>
      </c>
      <c r="J14" s="1">
        <f>'Table 3-2'!J11</f>
        <v>5.0969999999999942</v>
      </c>
      <c r="K14" s="1">
        <f>'Table 3-2'!K11</f>
        <v>-3.7170000000000059</v>
      </c>
      <c r="L14" s="1">
        <f>E15-E8</f>
        <v>0</v>
      </c>
      <c r="M14" s="12" t="str">
        <f t="shared" si="1"/>
        <v>pass</v>
      </c>
    </row>
    <row r="15" spans="1:13" x14ac:dyDescent="0.2">
      <c r="B15" t="str">
        <f>'Table 3-1'!A12</f>
        <v>L160AC</v>
      </c>
      <c r="C15" s="1">
        <f>'Table 3-1'!J12</f>
        <v>80.996949633190468</v>
      </c>
      <c r="D15" s="1">
        <f>'Table 3-1'!K12</f>
        <v>48.775050366809552</v>
      </c>
      <c r="E15" s="6"/>
      <c r="F15" s="12" t="str">
        <f t="shared" si="0"/>
        <v>fail</v>
      </c>
      <c r="G15" s="7"/>
      <c r="H15" s="7"/>
      <c r="I15" t="str">
        <f>'Table 3-2'!A12</f>
        <v>L170AC-L100AC</v>
      </c>
      <c r="J15" s="1">
        <f>'Table 3-2'!J12</f>
        <v>17.639000000000003</v>
      </c>
      <c r="K15" s="1">
        <f>'Table 3-2'!K12</f>
        <v>7.1199999999999992</v>
      </c>
      <c r="L15" s="1">
        <f>E16-E8</f>
        <v>0</v>
      </c>
      <c r="M15" s="12" t="str">
        <f t="shared" si="1"/>
        <v>fail</v>
      </c>
    </row>
    <row r="16" spans="1:13" x14ac:dyDescent="0.2">
      <c r="B16" t="str">
        <f>'Table 3-1'!A13</f>
        <v>L170AC</v>
      </c>
      <c r="C16" s="1">
        <f>'Table 3-1'!J13</f>
        <v>92.402351429239374</v>
      </c>
      <c r="D16" s="1">
        <f>'Table 3-1'!K13</f>
        <v>61.029648570760642</v>
      </c>
      <c r="E16" s="6"/>
      <c r="F16" s="12" t="str">
        <f t="shared" si="0"/>
        <v>fail</v>
      </c>
      <c r="G16" s="7"/>
      <c r="H16" s="7"/>
      <c r="I16" t="str">
        <f>'Table 3-2'!A13</f>
        <v>L200AC-L100AC</v>
      </c>
      <c r="J16" s="1">
        <f>'Table 3-2'!J13</f>
        <v>107.66257391784859</v>
      </c>
      <c r="K16" s="1">
        <f>'Table 3-2'!K13</f>
        <v>56.3904260821514</v>
      </c>
      <c r="L16" s="1">
        <f>E17-E8</f>
        <v>0</v>
      </c>
      <c r="M16" s="12" t="str">
        <f t="shared" si="1"/>
        <v>fail</v>
      </c>
    </row>
    <row r="17" spans="1:13" x14ac:dyDescent="0.2">
      <c r="B17" t="str">
        <f>'Table 3-1'!A14</f>
        <v>L200AC</v>
      </c>
      <c r="C17" s="1">
        <f>'Table 3-1'!J14</f>
        <v>185.87205168591626</v>
      </c>
      <c r="D17" s="1">
        <f>'Table 3-1'!K14</f>
        <v>106.40628164741705</v>
      </c>
      <c r="E17" s="6"/>
      <c r="F17" s="12" t="str">
        <f t="shared" si="0"/>
        <v>fail</v>
      </c>
      <c r="G17" s="7"/>
      <c r="H17" s="7"/>
      <c r="I17" t="str">
        <f>'Table 3-2'!A14</f>
        <v>L202AC-L200AC</v>
      </c>
      <c r="J17" s="1">
        <f>'Table 3-2'!J14</f>
        <v>9.9400000000000013</v>
      </c>
      <c r="K17" s="1">
        <f>'Table 3-2'!K14</f>
        <v>-0.50929999999996767</v>
      </c>
      <c r="L17" s="1">
        <f>E18-E17</f>
        <v>0</v>
      </c>
      <c r="M17" s="12" t="str">
        <f t="shared" si="1"/>
        <v>pass</v>
      </c>
    </row>
    <row r="18" spans="1:13" x14ac:dyDescent="0.2">
      <c r="B18" t="str">
        <f>'Table 3-1'!A15</f>
        <v>L202AC</v>
      </c>
      <c r="C18" s="1">
        <f>'Table 3-1'!J15</f>
        <v>190.05228099328582</v>
      </c>
      <c r="D18" s="1">
        <f>'Table 3-1'!K15</f>
        <v>111.32451900671417</v>
      </c>
      <c r="E18" s="6"/>
      <c r="F18" s="12" t="str">
        <f t="shared" si="0"/>
        <v>fail</v>
      </c>
      <c r="G18" s="7"/>
      <c r="H18" s="7"/>
      <c r="I18" t="str">
        <f>'Table 3-2'!A27</f>
        <v>L302XC-L100AC</v>
      </c>
      <c r="J18" s="1">
        <f>'Table 3-2'!J27</f>
        <v>14.501000000000005</v>
      </c>
      <c r="K18" s="1">
        <f>'Table 3-2'!K27</f>
        <v>-3.2950000000000017</v>
      </c>
      <c r="L18" s="1">
        <f>E19-E8</f>
        <v>0</v>
      </c>
      <c r="M18" s="12" t="str">
        <f t="shared" si="1"/>
        <v>pass</v>
      </c>
    </row>
    <row r="19" spans="1:13" x14ac:dyDescent="0.2">
      <c r="B19" t="str">
        <f>'Table 3-1'!A28</f>
        <v>L302XC</v>
      </c>
      <c r="C19" s="1">
        <f>'Table 3-1'!J28</f>
        <v>90.5207618823205</v>
      </c>
      <c r="D19" s="1">
        <f>'Table 3-1'!K28</f>
        <v>52.660803814564758</v>
      </c>
      <c r="E19" s="6"/>
      <c r="F19" s="12" t="str">
        <f t="shared" si="0"/>
        <v>fail</v>
      </c>
      <c r="G19" s="7"/>
      <c r="H19" s="7"/>
      <c r="I19" t="str">
        <f>'Table 3-2'!A28</f>
        <v>L302XC-L304XC</v>
      </c>
      <c r="J19" s="1">
        <f>'Table 3-2'!J28</f>
        <v>17.746000000000009</v>
      </c>
      <c r="K19" s="1">
        <f>'Table 3-2'!K28</f>
        <v>5.66</v>
      </c>
      <c r="L19" s="4">
        <f>E19-E20</f>
        <v>0</v>
      </c>
      <c r="M19" s="12" t="str">
        <f t="shared" si="1"/>
        <v>fail</v>
      </c>
    </row>
    <row r="20" spans="1:13" x14ac:dyDescent="0.2">
      <c r="B20" t="str">
        <f>'Table 3-1'!A29</f>
        <v>L304XC</v>
      </c>
      <c r="C20" s="1">
        <f>'Table 3-1'!J29</f>
        <v>75.315593751632719</v>
      </c>
      <c r="D20" s="1">
        <f>'Table 3-1'!K29</f>
        <v>43.912915775274143</v>
      </c>
      <c r="E20" s="6"/>
      <c r="F20" s="12" t="str">
        <f t="shared" si="0"/>
        <v>fail</v>
      </c>
      <c r="G20" s="7"/>
      <c r="H20" s="7"/>
      <c r="I20" t="str">
        <f>'Table 3-2'!A29</f>
        <v>L322XC-L100AC</v>
      </c>
      <c r="J20" s="1">
        <f>'Table 3-2'!J29</f>
        <v>39.29</v>
      </c>
      <c r="K20" s="1">
        <f>'Table 3-2'!K29</f>
        <v>15.712000000000003</v>
      </c>
      <c r="L20" s="1">
        <f>E21-E8</f>
        <v>0</v>
      </c>
      <c r="M20" s="12" t="str">
        <f t="shared" si="1"/>
        <v>fail</v>
      </c>
    </row>
    <row r="21" spans="1:13" x14ac:dyDescent="0.2">
      <c r="B21" t="str">
        <f>'Table 3-1'!A30</f>
        <v>L322XC</v>
      </c>
      <c r="C21" s="1">
        <f>'Table 3-1'!J30</f>
        <v>118.20478035433823</v>
      </c>
      <c r="D21" s="1">
        <f>'Table 3-1'!K30</f>
        <v>68.347018757240249</v>
      </c>
      <c r="E21" s="6"/>
      <c r="F21" s="12" t="str">
        <f t="shared" si="0"/>
        <v>fail</v>
      </c>
      <c r="G21" s="7"/>
      <c r="H21" s="7"/>
      <c r="I21" t="str">
        <f>'Table 3-2'!A30</f>
        <v>L322XC-L324XC</v>
      </c>
      <c r="J21" s="1">
        <f>'Table 3-2'!J30</f>
        <v>38.267437540017433</v>
      </c>
      <c r="K21" s="1">
        <f>'Table 3-2'!K30</f>
        <v>20.209895793315894</v>
      </c>
      <c r="L21" s="4">
        <f>E21-E22</f>
        <v>0</v>
      </c>
      <c r="M21" s="13" t="str">
        <f t="shared" si="1"/>
        <v>fail</v>
      </c>
    </row>
    <row r="22" spans="1:13" x14ac:dyDescent="0.2">
      <c r="B22" t="str">
        <f>'Table 3-1'!A31</f>
        <v>L324XC</v>
      </c>
      <c r="C22" s="1">
        <f>'Table 3-1'!J31</f>
        <v>80.039066155553698</v>
      </c>
      <c r="D22" s="1">
        <f>'Table 3-1'!K31</f>
        <v>44.010738673482123</v>
      </c>
      <c r="E22" s="6"/>
      <c r="F22" s="13" t="str">
        <f t="shared" si="0"/>
        <v>fail</v>
      </c>
      <c r="G22" s="7"/>
      <c r="H22" s="7"/>
    </row>
    <row r="23" spans="1:13" x14ac:dyDescent="0.2">
      <c r="F23" s="7"/>
      <c r="G23" s="7"/>
      <c r="H23" s="7"/>
    </row>
    <row r="24" spans="1:13" x14ac:dyDescent="0.2">
      <c r="A24" s="3" t="s">
        <v>117</v>
      </c>
      <c r="F24" s="7"/>
      <c r="G24" s="7"/>
      <c r="H24" s="3" t="s">
        <v>119</v>
      </c>
    </row>
    <row r="25" spans="1:13" x14ac:dyDescent="0.2">
      <c r="B25" s="8" t="s">
        <v>16</v>
      </c>
      <c r="C25" s="9" t="s">
        <v>1</v>
      </c>
      <c r="D25" s="9" t="s">
        <v>2</v>
      </c>
      <c r="E25" s="9" t="s">
        <v>42</v>
      </c>
      <c r="F25" s="11" t="s">
        <v>39</v>
      </c>
      <c r="G25" s="7"/>
      <c r="H25" s="7"/>
      <c r="I25" s="8" t="s">
        <v>16</v>
      </c>
      <c r="J25" s="9" t="s">
        <v>1</v>
      </c>
      <c r="K25" s="9" t="s">
        <v>2</v>
      </c>
      <c r="L25" s="9" t="s">
        <v>42</v>
      </c>
      <c r="M25" s="11" t="s">
        <v>39</v>
      </c>
    </row>
    <row r="26" spans="1:13" x14ac:dyDescent="0.2">
      <c r="B26" s="1" t="str">
        <f>'Table 3-1'!L5</f>
        <v>L100AL</v>
      </c>
      <c r="C26" s="1">
        <f>'Table 3-1'!U5</f>
        <v>64.879559563349105</v>
      </c>
      <c r="D26" s="1">
        <f>'Table 3-1'!V5</f>
        <v>50.66</v>
      </c>
      <c r="E26" s="6"/>
      <c r="F26" s="12" t="str">
        <f>IF(E26&gt;=D26,IF(E26&lt;=C26,"pass","fail"),"fail")</f>
        <v>fail</v>
      </c>
      <c r="G26" s="7"/>
      <c r="H26" s="7"/>
      <c r="I26" t="str">
        <f>'Table 3-2'!L5</f>
        <v>L110AL-L100AL</v>
      </c>
      <c r="J26" s="1">
        <f>'Table 3-2'!U5</f>
        <v>7.8389999999999986</v>
      </c>
      <c r="K26" s="1">
        <f>'Table 3-2'!V5</f>
        <v>-0.97599999999999909</v>
      </c>
      <c r="L26" s="1">
        <f>E27-E26</f>
        <v>0</v>
      </c>
      <c r="M26" s="12" t="str">
        <f t="shared" ref="M26:M35" si="2">IF(L26&gt;=K26,IF(L26&lt;=J26,"pass","fail"),"fail")</f>
        <v>pass</v>
      </c>
    </row>
    <row r="27" spans="1:13" x14ac:dyDescent="0.2">
      <c r="B27" s="1" t="str">
        <f>'Table 3-1'!L6</f>
        <v>L110AL</v>
      </c>
      <c r="C27" s="1">
        <f>'Table 3-1'!U6</f>
        <v>68.502097061626728</v>
      </c>
      <c r="D27" s="1">
        <f>'Table 3-1'!V6</f>
        <v>53.7</v>
      </c>
      <c r="E27" s="6"/>
      <c r="F27" s="12" t="str">
        <f t="shared" ref="F27:F36" si="3">IF(E27&gt;=D27,IF(E27&lt;=C27,"pass","fail"),"fail")</f>
        <v>fail</v>
      </c>
      <c r="G27" s="7"/>
      <c r="H27" s="7"/>
      <c r="I27" t="str">
        <f>'Table 3-2'!L6</f>
        <v>L120AL-L100AL</v>
      </c>
      <c r="J27" s="1">
        <f>'Table 3-2'!U6</f>
        <v>0.68000000000000682</v>
      </c>
      <c r="K27" s="1">
        <f>'Table 3-2'!V6</f>
        <v>-8.6659999999999968</v>
      </c>
      <c r="L27" s="1">
        <f>E28-E26</f>
        <v>0</v>
      </c>
      <c r="M27" s="12" t="str">
        <f t="shared" si="2"/>
        <v>pass</v>
      </c>
    </row>
    <row r="28" spans="1:13" x14ac:dyDescent="0.2">
      <c r="B28" s="1" t="str">
        <f>'Table 3-1'!L7</f>
        <v>L120AL</v>
      </c>
      <c r="C28" s="1">
        <f>'Table 3-1'!U7</f>
        <v>60.137</v>
      </c>
      <c r="D28" s="1">
        <f>'Table 3-1'!V7</f>
        <v>47.34</v>
      </c>
      <c r="E28" s="14"/>
      <c r="F28" s="15" t="str">
        <f t="shared" si="3"/>
        <v>fail</v>
      </c>
      <c r="G28" s="7"/>
      <c r="H28" s="7"/>
      <c r="I28" t="str">
        <f>'Table 3-2'!L7</f>
        <v>L130AL-L100AL</v>
      </c>
      <c r="J28" s="1">
        <f>'Table 3-2'!U7</f>
        <v>-13.71</v>
      </c>
      <c r="K28" s="1">
        <f>'Table 3-2'!V7</f>
        <v>-24.401000000000003</v>
      </c>
      <c r="L28" s="1">
        <f>E29-E26</f>
        <v>0</v>
      </c>
      <c r="M28" s="12" t="str">
        <f t="shared" si="2"/>
        <v>fail</v>
      </c>
    </row>
    <row r="29" spans="1:13" x14ac:dyDescent="0.2">
      <c r="B29" s="1" t="str">
        <f>'Table 3-1'!L8</f>
        <v>L130AL</v>
      </c>
      <c r="C29" s="1">
        <f>'Table 3-1'!U8</f>
        <v>45.262</v>
      </c>
      <c r="D29" s="1">
        <f>'Table 3-1'!V8</f>
        <v>32.950000000000003</v>
      </c>
      <c r="E29" s="6"/>
      <c r="F29" s="12" t="str">
        <f t="shared" si="3"/>
        <v>fail</v>
      </c>
      <c r="G29" s="7"/>
      <c r="H29" s="7"/>
      <c r="I29" t="str">
        <f>'Table 3-2'!L8</f>
        <v>L140AL-L100AL</v>
      </c>
      <c r="J29" s="1">
        <f>'Table 3-2'!U8</f>
        <v>-27.14</v>
      </c>
      <c r="K29" s="1">
        <f>'Table 3-2'!V8</f>
        <v>-38.674999999999997</v>
      </c>
      <c r="L29" s="1">
        <f>E30-E26</f>
        <v>0</v>
      </c>
      <c r="M29" s="12" t="str">
        <f t="shared" si="2"/>
        <v>fail</v>
      </c>
    </row>
    <row r="30" spans="1:13" x14ac:dyDescent="0.2">
      <c r="B30" s="1" t="str">
        <f>'Table 3-1'!L9</f>
        <v>L140AL</v>
      </c>
      <c r="C30" s="1">
        <f>'Table 3-1'!U9</f>
        <v>30.542999999999999</v>
      </c>
      <c r="D30" s="1">
        <f>'Table 3-1'!V9</f>
        <v>19.52</v>
      </c>
      <c r="E30" s="6"/>
      <c r="F30" s="12" t="str">
        <f t="shared" si="3"/>
        <v>fail</v>
      </c>
      <c r="G30" s="7"/>
      <c r="H30" s="7"/>
      <c r="I30" t="str">
        <f>'Table 3-2'!L9</f>
        <v>L150AL-L100AL</v>
      </c>
      <c r="J30" s="1">
        <f>'Table 3-2'!U9</f>
        <v>20.549000000000007</v>
      </c>
      <c r="K30" s="1">
        <f>'Table 3-2'!V9</f>
        <v>8.7149999999999999</v>
      </c>
      <c r="L30" s="1">
        <f>E31-E26</f>
        <v>0</v>
      </c>
      <c r="M30" s="12" t="str">
        <f t="shared" si="2"/>
        <v>fail</v>
      </c>
    </row>
    <row r="31" spans="1:13" x14ac:dyDescent="0.2">
      <c r="B31" s="1" t="str">
        <f>'Table 3-1'!L10</f>
        <v>L150AL</v>
      </c>
      <c r="C31" s="1">
        <f>'Table 3-1'!U10</f>
        <v>82.33076370195559</v>
      </c>
      <c r="D31" s="1">
        <f>'Table 3-1'!V10</f>
        <v>62.407236298044403</v>
      </c>
      <c r="E31" s="6"/>
      <c r="F31" s="12" t="str">
        <f t="shared" si="3"/>
        <v>fail</v>
      </c>
      <c r="G31" s="7"/>
      <c r="H31" s="7"/>
      <c r="I31" t="str">
        <f>'Table 3-2'!L10</f>
        <v>L155AL-L150AL</v>
      </c>
      <c r="J31" s="1">
        <f>'Table 3-2'!U10</f>
        <v>-9.64</v>
      </c>
      <c r="K31" s="1">
        <f>'Table 3-2'!V10</f>
        <v>-22.292000000000002</v>
      </c>
      <c r="L31" s="1">
        <f>E32-E31</f>
        <v>0</v>
      </c>
      <c r="M31" s="12" t="str">
        <f t="shared" si="2"/>
        <v>fail</v>
      </c>
    </row>
    <row r="32" spans="1:13" x14ac:dyDescent="0.2">
      <c r="B32" s="1" t="str">
        <f>'Table 3-1'!L11</f>
        <v>L155AL</v>
      </c>
      <c r="C32" s="1">
        <f>'Table 3-1'!U11</f>
        <v>63.06</v>
      </c>
      <c r="D32" s="1">
        <f>'Table 3-1'!V11</f>
        <v>50.08</v>
      </c>
      <c r="E32" s="6"/>
      <c r="F32" s="12" t="str">
        <f t="shared" si="3"/>
        <v>fail</v>
      </c>
      <c r="G32" s="7"/>
      <c r="H32" s="7"/>
      <c r="I32" t="str">
        <f>'Table 3-2'!L11</f>
        <v>L160AL-L100AL</v>
      </c>
      <c r="J32" s="1">
        <f>'Table 3-2'!U11</f>
        <v>12.279000000000003</v>
      </c>
      <c r="K32" s="1">
        <f>'Table 3-2'!V11</f>
        <v>3.8800000000000097</v>
      </c>
      <c r="L32" s="1">
        <f>E33-E26</f>
        <v>0</v>
      </c>
      <c r="M32" s="12" t="str">
        <f t="shared" si="2"/>
        <v>fail</v>
      </c>
    </row>
    <row r="33" spans="2:13" x14ac:dyDescent="0.2">
      <c r="B33" s="1" t="str">
        <f>'Table 3-1'!L12</f>
        <v>L160AL</v>
      </c>
      <c r="C33" s="1">
        <f>'Table 3-1'!U12</f>
        <v>72.985052730098317</v>
      </c>
      <c r="D33" s="1">
        <f>'Table 3-1'!V12</f>
        <v>58.61</v>
      </c>
      <c r="E33" s="6"/>
      <c r="F33" s="12" t="str">
        <f t="shared" si="3"/>
        <v>fail</v>
      </c>
      <c r="G33" s="7"/>
      <c r="H33" s="7"/>
      <c r="I33" t="str">
        <f>'Table 3-2'!L12</f>
        <v>L170AL-L100AL</v>
      </c>
      <c r="J33" s="1">
        <f>'Table 3-2'!U12</f>
        <v>-4.83</v>
      </c>
      <c r="K33" s="1">
        <f>'Table 3-2'!V12</f>
        <v>-15.74</v>
      </c>
      <c r="L33" s="1">
        <f>E34-E26</f>
        <v>0</v>
      </c>
      <c r="M33" s="12" t="str">
        <f t="shared" si="2"/>
        <v>fail</v>
      </c>
    </row>
    <row r="34" spans="2:13" x14ac:dyDescent="0.2">
      <c r="B34" s="1" t="str">
        <f>'Table 3-1'!L13</f>
        <v>L170AL</v>
      </c>
      <c r="C34" s="1">
        <f>'Table 3-1'!U13</f>
        <v>53.307000000000002</v>
      </c>
      <c r="D34" s="1">
        <f>'Table 3-1'!V13</f>
        <v>41.83</v>
      </c>
      <c r="E34" s="6"/>
      <c r="F34" s="12" t="str">
        <f t="shared" si="3"/>
        <v>fail</v>
      </c>
      <c r="G34" s="7"/>
      <c r="H34" s="7"/>
      <c r="I34" t="str">
        <f>'Table 3-2'!L13</f>
        <v>L200AL-L100AL</v>
      </c>
      <c r="J34" s="1">
        <f>'Table 3-2'!U13</f>
        <v>21.392000000000003</v>
      </c>
      <c r="K34" s="1">
        <f>'Table 3-2'!V13</f>
        <v>6.6325735769755667</v>
      </c>
      <c r="L34" s="1">
        <f>E35-E26</f>
        <v>0</v>
      </c>
      <c r="M34" s="12" t="str">
        <f t="shared" si="2"/>
        <v>fail</v>
      </c>
    </row>
    <row r="35" spans="2:13" x14ac:dyDescent="0.2">
      <c r="B35" s="1" t="str">
        <f>'Table 3-1'!L14</f>
        <v>L200AL</v>
      </c>
      <c r="C35" s="1">
        <f>'Table 3-1'!U14</f>
        <v>83.429022295966831</v>
      </c>
      <c r="D35" s="1">
        <f>'Table 3-1'!V14</f>
        <v>60.246977704033185</v>
      </c>
      <c r="E35" s="6"/>
      <c r="F35" s="12" t="str">
        <f t="shared" si="3"/>
        <v>fail</v>
      </c>
      <c r="G35" s="7"/>
      <c r="H35" s="7"/>
      <c r="I35" t="str">
        <f>'Table 3-2'!L14</f>
        <v>L200AL-L202AL</v>
      </c>
      <c r="J35" s="1">
        <f>'Table 3-2'!U14</f>
        <v>14.863000000000007</v>
      </c>
      <c r="K35" s="1">
        <f>'Table 3-2'!V14</f>
        <v>2.0346510090172965</v>
      </c>
      <c r="L35" s="1">
        <f>E35-E36</f>
        <v>0</v>
      </c>
      <c r="M35" s="13" t="str">
        <f t="shared" si="2"/>
        <v>fail</v>
      </c>
    </row>
    <row r="36" spans="2:13" x14ac:dyDescent="0.2">
      <c r="B36" s="1" t="str">
        <f>'Table 3-1'!L15</f>
        <v>L202AL</v>
      </c>
      <c r="C36" s="1">
        <f>'Table 3-1'!U15</f>
        <v>75.961376535160753</v>
      </c>
      <c r="D36" s="1">
        <f>'Table 3-1'!V15</f>
        <v>52.32129013150589</v>
      </c>
      <c r="E36" s="6"/>
      <c r="F36" s="13" t="str">
        <f t="shared" si="3"/>
        <v>fail</v>
      </c>
      <c r="G36" s="10"/>
      <c r="H36" s="10"/>
    </row>
    <row r="37" spans="2:13" x14ac:dyDescent="0.2">
      <c r="E37" s="16"/>
    </row>
  </sheetData>
  <sheetProtection password="DC79" sheet="1" objects="1" scenarios="1"/>
  <mergeCells count="2">
    <mergeCell ref="I1:K1"/>
    <mergeCell ref="A1:D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/>
  </sheetViews>
  <sheetFormatPr defaultRowHeight="12.75" x14ac:dyDescent="0.2"/>
  <sheetData>
    <row r="1" spans="1:9" x14ac:dyDescent="0.2">
      <c r="A1" s="3" t="s">
        <v>40</v>
      </c>
    </row>
    <row r="2" spans="1:9" x14ac:dyDescent="0.2">
      <c r="A2" s="3"/>
    </row>
    <row r="3" spans="1:9" x14ac:dyDescent="0.2">
      <c r="A3" t="s">
        <v>38</v>
      </c>
      <c r="B3" s="2" t="str">
        <f>Results!$B8</f>
        <v>L100AC</v>
      </c>
      <c r="C3" s="2" t="str">
        <f>Results!$B9</f>
        <v>L110AC</v>
      </c>
      <c r="D3" s="2" t="str">
        <f>Results!$B10</f>
        <v>L120AC</v>
      </c>
      <c r="E3" s="2" t="str">
        <f>Results!$B11</f>
        <v>L130AC</v>
      </c>
      <c r="F3" s="2" t="str">
        <f>Results!$B12</f>
        <v>L140AC</v>
      </c>
      <c r="G3" s="2" t="str">
        <f>Results!$B13</f>
        <v>L150AC</v>
      </c>
      <c r="H3" s="2" t="str">
        <f>Results!$B14</f>
        <v>L155AC</v>
      </c>
      <c r="I3" s="2" t="str">
        <f>Results!$B15</f>
        <v>L160AC</v>
      </c>
    </row>
    <row r="4" spans="1:9" x14ac:dyDescent="0.2">
      <c r="A4" s="2" t="s">
        <v>28</v>
      </c>
      <c r="B4" s="73">
        <f>Results!$C8</f>
        <v>79.47813288715821</v>
      </c>
      <c r="C4" s="73">
        <f>Results!$C9</f>
        <v>103.99285266422164</v>
      </c>
      <c r="D4" s="73">
        <f>Results!$C10</f>
        <v>64.297911435073246</v>
      </c>
      <c r="E4" s="73">
        <f>Results!$C11</f>
        <v>53.978999999999999</v>
      </c>
      <c r="F4" s="73">
        <f>Results!$C12</f>
        <v>56.481000000000002</v>
      </c>
      <c r="G4" s="73">
        <f>Results!$C13</f>
        <v>71.327665173161193</v>
      </c>
      <c r="H4" s="73">
        <f>Results!$C14</f>
        <v>74.184747680256109</v>
      </c>
      <c r="I4" s="73">
        <f>Results!$C15</f>
        <v>80.996949633190468</v>
      </c>
    </row>
    <row r="5" spans="1:9" x14ac:dyDescent="0.2">
      <c r="A5" s="2" t="s">
        <v>29</v>
      </c>
      <c r="B5" s="73">
        <f>Results!$D8</f>
        <v>48.747200446175128</v>
      </c>
      <c r="C5" s="73">
        <f>Results!$D9</f>
        <v>71.883814002445021</v>
      </c>
      <c r="D5" s="73">
        <f>Results!$D10</f>
        <v>37.824755231593443</v>
      </c>
      <c r="E5" s="73">
        <f>Results!$D11</f>
        <v>41.822000000000003</v>
      </c>
      <c r="F5" s="73">
        <f>Results!$D12</f>
        <v>43.243000000000002</v>
      </c>
      <c r="G5" s="73">
        <f>Results!$D13</f>
        <v>40.953668160172136</v>
      </c>
      <c r="H5" s="73">
        <f>Results!$D14</f>
        <v>43.529252319743904</v>
      </c>
      <c r="I5" s="73">
        <f>Results!$D15</f>
        <v>48.775050366809552</v>
      </c>
    </row>
    <row r="6" spans="1:9" x14ac:dyDescent="0.2">
      <c r="A6" s="2" t="s">
        <v>30</v>
      </c>
      <c r="B6" s="1">
        <f>(B4+B5)/2</f>
        <v>64.112666666666669</v>
      </c>
      <c r="C6" s="1">
        <f t="shared" ref="C6:I6" si="0">(C4+C5)/2</f>
        <v>87.938333333333333</v>
      </c>
      <c r="D6" s="1">
        <f t="shared" si="0"/>
        <v>51.061333333333344</v>
      </c>
      <c r="E6" s="1">
        <f t="shared" si="0"/>
        <v>47.900500000000001</v>
      </c>
      <c r="F6" s="1">
        <f t="shared" si="0"/>
        <v>49.862000000000002</v>
      </c>
      <c r="G6" s="1">
        <f t="shared" si="0"/>
        <v>56.140666666666661</v>
      </c>
      <c r="H6" s="1">
        <f t="shared" si="0"/>
        <v>58.857000000000006</v>
      </c>
      <c r="I6" s="1">
        <f t="shared" si="0"/>
        <v>64.88600000000001</v>
      </c>
    </row>
    <row r="7" spans="1:9" x14ac:dyDescent="0.2">
      <c r="A7" s="2" t="s">
        <v>107</v>
      </c>
      <c r="B7" s="1">
        <f>Results!E8</f>
        <v>0</v>
      </c>
      <c r="C7" s="1">
        <f>Results!E9</f>
        <v>0</v>
      </c>
      <c r="D7" s="1">
        <f>Results!E10</f>
        <v>0</v>
      </c>
      <c r="E7" s="1">
        <f>Results!E11</f>
        <v>0</v>
      </c>
      <c r="F7" s="1">
        <f>Results!E12</f>
        <v>0</v>
      </c>
      <c r="G7" s="1">
        <f>Results!E13</f>
        <v>0</v>
      </c>
      <c r="H7" s="1">
        <f>Results!E14</f>
        <v>0</v>
      </c>
      <c r="I7" s="1">
        <f>Results!E15</f>
        <v>0</v>
      </c>
    </row>
    <row r="9" spans="1:9" x14ac:dyDescent="0.2">
      <c r="A9" t="s">
        <v>31</v>
      </c>
      <c r="B9" s="2" t="str">
        <f>Results!$B16</f>
        <v>L170AC</v>
      </c>
      <c r="C9" s="2" t="str">
        <f>Results!$B17</f>
        <v>L200AC</v>
      </c>
      <c r="D9" s="2" t="str">
        <f>Results!$B18</f>
        <v>L202AC</v>
      </c>
      <c r="E9" s="2" t="str">
        <f>Results!$B19</f>
        <v>L302XC</v>
      </c>
      <c r="F9" s="2" t="str">
        <f>Results!$B20</f>
        <v>L304XC</v>
      </c>
      <c r="G9" s="2" t="str">
        <f>Results!$B21</f>
        <v>L322XC</v>
      </c>
      <c r="H9" s="2" t="str">
        <f>Results!$B22</f>
        <v>L324XC</v>
      </c>
    </row>
    <row r="10" spans="1:9" x14ac:dyDescent="0.2">
      <c r="A10" s="2" t="s">
        <v>28</v>
      </c>
      <c r="B10" s="73">
        <f>Results!$C16</f>
        <v>92.402351429239374</v>
      </c>
      <c r="C10" s="73">
        <f>Results!$C17</f>
        <v>185.87205168591626</v>
      </c>
      <c r="D10" s="73">
        <f>Results!$C18</f>
        <v>190.05228099328582</v>
      </c>
      <c r="E10" s="73">
        <f>Results!$C19</f>
        <v>90.5207618823205</v>
      </c>
      <c r="F10" s="73">
        <f>Results!$C20</f>
        <v>75.315593751632719</v>
      </c>
      <c r="G10" s="73">
        <f>Results!$C21</f>
        <v>118.20478035433823</v>
      </c>
      <c r="H10" s="73">
        <f>Results!$C22</f>
        <v>80.039066155553698</v>
      </c>
    </row>
    <row r="11" spans="1:9" x14ac:dyDescent="0.2">
      <c r="A11" s="2" t="s">
        <v>29</v>
      </c>
      <c r="B11" s="73">
        <f>Results!$D16</f>
        <v>61.029648570760642</v>
      </c>
      <c r="C11" s="73">
        <f>Results!$D17</f>
        <v>106.40628164741705</v>
      </c>
      <c r="D11" s="73">
        <f>Results!$D18</f>
        <v>111.32451900671417</v>
      </c>
      <c r="E11" s="73">
        <f>Results!$D19</f>
        <v>52.660803814564758</v>
      </c>
      <c r="F11" s="73">
        <f>Results!$D20</f>
        <v>43.912915775274143</v>
      </c>
      <c r="G11" s="73">
        <f>Results!$D21</f>
        <v>68.347018757240249</v>
      </c>
      <c r="H11" s="73">
        <f>Results!$D22</f>
        <v>44.010738673482123</v>
      </c>
    </row>
    <row r="12" spans="1:9" x14ac:dyDescent="0.2">
      <c r="A12" s="2" t="s">
        <v>30</v>
      </c>
      <c r="B12" s="1">
        <f t="shared" ref="B12:H12" si="1">(B10+B11)/2</f>
        <v>76.716000000000008</v>
      </c>
      <c r="C12" s="1">
        <f t="shared" si="1"/>
        <v>146.13916666666665</v>
      </c>
      <c r="D12" s="1">
        <f t="shared" si="1"/>
        <v>150.6884</v>
      </c>
      <c r="E12" s="1">
        <f t="shared" si="1"/>
        <v>71.590782848442629</v>
      </c>
      <c r="F12" s="1">
        <f t="shared" si="1"/>
        <v>59.614254763453431</v>
      </c>
      <c r="G12" s="1">
        <f t="shared" si="1"/>
        <v>93.275899555789238</v>
      </c>
      <c r="H12" s="1">
        <f t="shared" si="1"/>
        <v>62.024902414517911</v>
      </c>
    </row>
    <row r="13" spans="1:9" x14ac:dyDescent="0.2">
      <c r="A13" s="2" t="s">
        <v>107</v>
      </c>
      <c r="B13" s="1">
        <f>Results!E16</f>
        <v>0</v>
      </c>
      <c r="C13" s="1">
        <f>Results!E17</f>
        <v>0</v>
      </c>
      <c r="D13" s="1">
        <f>Results!E18</f>
        <v>0</v>
      </c>
      <c r="E13" s="1">
        <f>Results!E19</f>
        <v>0</v>
      </c>
      <c r="F13" s="1">
        <f>Results!E20</f>
        <v>0</v>
      </c>
      <c r="G13" s="1">
        <f>Results!E21</f>
        <v>0</v>
      </c>
      <c r="H13" s="1">
        <f>Results!E22</f>
        <v>0</v>
      </c>
    </row>
    <row r="15" spans="1:9" x14ac:dyDescent="0.2">
      <c r="A15" t="s">
        <v>32</v>
      </c>
      <c r="B15" s="5" t="str">
        <f>Results!$I8</f>
        <v>L110AC-L100AC</v>
      </c>
      <c r="C15" s="5" t="str">
        <f>Results!$I9</f>
        <v>L120AC-L100AC</v>
      </c>
      <c r="D15" s="5" t="str">
        <f>Results!$I10</f>
        <v>L130AC-L100AC</v>
      </c>
      <c r="E15" s="5" t="str">
        <f>Results!$I11</f>
        <v>L140AC-L100AC</v>
      </c>
      <c r="F15" s="5" t="str">
        <f>Results!$I12</f>
        <v>L150AC-L100AC</v>
      </c>
      <c r="G15" s="5" t="str">
        <f>Results!$I13</f>
        <v>L155AC-L150AC</v>
      </c>
      <c r="H15" s="5" t="str">
        <f>Results!$I14</f>
        <v>L160AC-L100AC</v>
      </c>
    </row>
    <row r="16" spans="1:9" x14ac:dyDescent="0.2">
      <c r="A16" s="2" t="s">
        <v>28</v>
      </c>
      <c r="B16" s="1">
        <f>Results!$J8</f>
        <v>28.122</v>
      </c>
      <c r="C16" s="1">
        <f>Results!$J9</f>
        <v>-7.67</v>
      </c>
      <c r="D16" s="1">
        <f>Results!$J10</f>
        <v>-5.9656086294938966</v>
      </c>
      <c r="E16" s="1">
        <f>Results!$J11</f>
        <v>-4.5609681287969686</v>
      </c>
      <c r="F16" s="1">
        <f>Results!$J12</f>
        <v>-3.0199999999999996</v>
      </c>
      <c r="G16" s="1">
        <f>Results!$J13</f>
        <v>6.8780000000000001</v>
      </c>
      <c r="H16" s="1">
        <f>Results!$J14</f>
        <v>5.0969999999999942</v>
      </c>
    </row>
    <row r="17" spans="1:12" x14ac:dyDescent="0.2">
      <c r="A17" s="2" t="s">
        <v>29</v>
      </c>
      <c r="B17" s="1">
        <f>Results!$K8</f>
        <v>19.364999999999998</v>
      </c>
      <c r="C17" s="1">
        <f>Results!$K9</f>
        <v>-18.567999999999998</v>
      </c>
      <c r="D17" s="1">
        <f>Results!$K10</f>
        <v>-27.49905803717277</v>
      </c>
      <c r="E17" s="1">
        <f>Results!$K11</f>
        <v>-24.421698537869702</v>
      </c>
      <c r="F17" s="1">
        <f>Results!$K12</f>
        <v>-12.527000000000001</v>
      </c>
      <c r="G17" s="1">
        <f>Results!$K13</f>
        <v>-1.54</v>
      </c>
      <c r="H17" s="1">
        <f>Results!$K14</f>
        <v>-3.7170000000000059</v>
      </c>
    </row>
    <row r="18" spans="1:12" x14ac:dyDescent="0.2">
      <c r="A18" s="2" t="s">
        <v>30</v>
      </c>
      <c r="B18" s="1">
        <f t="shared" ref="B18:H18" si="2">(B16+B17)/2</f>
        <v>23.743499999999997</v>
      </c>
      <c r="C18" s="1">
        <f t="shared" si="2"/>
        <v>-13.119</v>
      </c>
      <c r="D18" s="1">
        <f t="shared" si="2"/>
        <v>-16.732333333333333</v>
      </c>
      <c r="E18" s="1">
        <f t="shared" si="2"/>
        <v>-14.491333333333335</v>
      </c>
      <c r="F18" s="1">
        <f t="shared" si="2"/>
        <v>-7.7735000000000003</v>
      </c>
      <c r="G18" s="1">
        <f t="shared" si="2"/>
        <v>2.669</v>
      </c>
      <c r="H18" s="1">
        <f t="shared" si="2"/>
        <v>0.68999999999999417</v>
      </c>
    </row>
    <row r="19" spans="1:12" x14ac:dyDescent="0.2">
      <c r="A19" s="2" t="s">
        <v>107</v>
      </c>
      <c r="B19" s="1">
        <f>Results!L8</f>
        <v>0</v>
      </c>
      <c r="C19" s="1">
        <f>Results!L9</f>
        <v>0</v>
      </c>
      <c r="D19" s="1">
        <f>Results!L10</f>
        <v>0</v>
      </c>
      <c r="E19" s="1">
        <f>Results!L11</f>
        <v>0</v>
      </c>
      <c r="F19" s="1">
        <f>Results!L12</f>
        <v>0</v>
      </c>
      <c r="G19" s="1">
        <f>Results!L13</f>
        <v>0</v>
      </c>
      <c r="H19" s="1">
        <f>Results!L14</f>
        <v>0</v>
      </c>
    </row>
    <row r="21" spans="1:12" x14ac:dyDescent="0.2">
      <c r="A21" t="s">
        <v>33</v>
      </c>
      <c r="B21" s="5" t="str">
        <f>Results!$I15</f>
        <v>L170AC-L100AC</v>
      </c>
      <c r="C21" s="5" t="str">
        <f>Results!$I16</f>
        <v>L200AC-L100AC</v>
      </c>
      <c r="D21" s="5" t="str">
        <f>Results!$I17</f>
        <v>L202AC-L200AC</v>
      </c>
      <c r="E21" s="5" t="str">
        <f>Results!$I18</f>
        <v>L302XC-L100AC</v>
      </c>
      <c r="F21" s="5" t="str">
        <f>Results!$I19</f>
        <v>L302XC-L304XC</v>
      </c>
      <c r="G21" s="5" t="str">
        <f>Results!$I20</f>
        <v>L322XC-L100AC</v>
      </c>
      <c r="H21" s="5" t="str">
        <f>Results!$I21</f>
        <v>L322XC-L324XC</v>
      </c>
    </row>
    <row r="22" spans="1:12" x14ac:dyDescent="0.2">
      <c r="A22" s="2" t="s">
        <v>28</v>
      </c>
      <c r="B22" s="1">
        <f>Results!$J15</f>
        <v>17.639000000000003</v>
      </c>
      <c r="C22" s="1">
        <f>Results!$J16</f>
        <v>107.66257391784859</v>
      </c>
      <c r="D22" s="1">
        <f>Results!$J17</f>
        <v>9.9400000000000013</v>
      </c>
      <c r="E22" s="1">
        <f>Results!$J18</f>
        <v>14.501000000000005</v>
      </c>
      <c r="F22" s="1">
        <f>Results!$J19</f>
        <v>17.746000000000009</v>
      </c>
      <c r="G22" s="1">
        <f>Results!$J20</f>
        <v>39.29</v>
      </c>
      <c r="H22" s="1">
        <f>Results!$J21</f>
        <v>38.267437540017433</v>
      </c>
    </row>
    <row r="23" spans="1:12" x14ac:dyDescent="0.2">
      <c r="A23" s="2" t="s">
        <v>29</v>
      </c>
      <c r="B23" s="1">
        <f>Results!$K15</f>
        <v>7.1199999999999992</v>
      </c>
      <c r="C23" s="1">
        <f>Results!$K16</f>
        <v>56.3904260821514</v>
      </c>
      <c r="D23" s="1">
        <f>Results!$K17</f>
        <v>-0.50929999999996767</v>
      </c>
      <c r="E23" s="1">
        <f>Results!$K18</f>
        <v>-3.2950000000000017</v>
      </c>
      <c r="F23" s="1">
        <f>Results!$K19</f>
        <v>5.66</v>
      </c>
      <c r="G23" s="1">
        <f>Results!$K20</f>
        <v>15.712000000000003</v>
      </c>
      <c r="H23" s="1">
        <f>Results!$K21</f>
        <v>20.209895793315894</v>
      </c>
    </row>
    <row r="24" spans="1:12" x14ac:dyDescent="0.2">
      <c r="A24" s="2" t="s">
        <v>30</v>
      </c>
      <c r="B24" s="1">
        <f t="shared" ref="B24:H24" si="3">(B22+B23)/2</f>
        <v>12.3795</v>
      </c>
      <c r="C24" s="1">
        <f t="shared" si="3"/>
        <v>82.026499999999999</v>
      </c>
      <c r="D24" s="1">
        <f t="shared" si="3"/>
        <v>4.7153500000000168</v>
      </c>
      <c r="E24" s="1">
        <f t="shared" si="3"/>
        <v>5.6030000000000015</v>
      </c>
      <c r="F24" s="4">
        <f t="shared" si="3"/>
        <v>11.703000000000005</v>
      </c>
      <c r="G24" s="1">
        <f t="shared" si="3"/>
        <v>27.501000000000001</v>
      </c>
      <c r="H24" s="4">
        <f t="shared" si="3"/>
        <v>29.238666666666663</v>
      </c>
    </row>
    <row r="25" spans="1:12" x14ac:dyDescent="0.2">
      <c r="A25" s="2" t="s">
        <v>107</v>
      </c>
      <c r="B25" s="1">
        <f>Results!L15</f>
        <v>0</v>
      </c>
      <c r="C25" s="1">
        <f>Results!L16</f>
        <v>0</v>
      </c>
      <c r="D25" s="1">
        <f>Results!L17</f>
        <v>0</v>
      </c>
      <c r="E25" s="1">
        <f>Results!L18</f>
        <v>0</v>
      </c>
      <c r="F25" s="4">
        <f>Results!L19</f>
        <v>0</v>
      </c>
      <c r="G25" s="1">
        <f>Results!L20</f>
        <v>0</v>
      </c>
      <c r="H25" s="4">
        <f>Results!L21</f>
        <v>0</v>
      </c>
    </row>
    <row r="27" spans="1:12" x14ac:dyDescent="0.2">
      <c r="A27" t="s">
        <v>34</v>
      </c>
      <c r="B27" s="2" t="str">
        <f>Results!$B26</f>
        <v>L100AL</v>
      </c>
      <c r="C27" s="2" t="str">
        <f>Results!$B27</f>
        <v>L110AL</v>
      </c>
      <c r="D27" s="2" t="str">
        <f>Results!$B28</f>
        <v>L120AL</v>
      </c>
      <c r="E27" s="2" t="str">
        <f>Results!$B29</f>
        <v>L130AL</v>
      </c>
      <c r="F27" s="2" t="str">
        <f>Results!$B30</f>
        <v>L140AL</v>
      </c>
      <c r="G27" s="2" t="str">
        <f>Results!$B31</f>
        <v>L150AL</v>
      </c>
    </row>
    <row r="28" spans="1:12" x14ac:dyDescent="0.2">
      <c r="A28" s="2" t="s">
        <v>28</v>
      </c>
      <c r="B28" s="1">
        <f>Results!$C26</f>
        <v>64.879559563349105</v>
      </c>
      <c r="C28" s="1">
        <f>Results!$C27</f>
        <v>68.502097061626728</v>
      </c>
      <c r="D28" s="1">
        <f>Results!$C28</f>
        <v>60.137</v>
      </c>
      <c r="E28" s="1">
        <f>Results!$C29</f>
        <v>45.262</v>
      </c>
      <c r="F28" s="1">
        <f>Results!$C30</f>
        <v>30.542999999999999</v>
      </c>
      <c r="G28" s="1">
        <f>Results!$C31</f>
        <v>82.33076370195559</v>
      </c>
    </row>
    <row r="29" spans="1:12" x14ac:dyDescent="0.2">
      <c r="A29" s="2" t="s">
        <v>29</v>
      </c>
      <c r="B29" s="1">
        <f>Results!$D26</f>
        <v>50.66</v>
      </c>
      <c r="C29" s="1">
        <f>Results!$D27</f>
        <v>53.7</v>
      </c>
      <c r="D29" s="1">
        <f>Results!$D28</f>
        <v>47.34</v>
      </c>
      <c r="E29" s="1">
        <f>Results!$D29</f>
        <v>32.950000000000003</v>
      </c>
      <c r="F29" s="1">
        <f>Results!$D30</f>
        <v>19.52</v>
      </c>
      <c r="G29" s="1">
        <f>Results!$D31</f>
        <v>62.407236298044403</v>
      </c>
    </row>
    <row r="30" spans="1:12" x14ac:dyDescent="0.2">
      <c r="A30" s="2" t="s">
        <v>30</v>
      </c>
      <c r="B30" s="1">
        <f t="shared" ref="B30:G30" si="4">(B28+B29)/2</f>
        <v>57.769779781674551</v>
      </c>
      <c r="C30" s="1">
        <f t="shared" si="4"/>
        <v>61.101048530813365</v>
      </c>
      <c r="D30" s="1">
        <f t="shared" si="4"/>
        <v>53.738500000000002</v>
      </c>
      <c r="E30" s="1">
        <f t="shared" si="4"/>
        <v>39.106000000000002</v>
      </c>
      <c r="F30" s="1">
        <f t="shared" si="4"/>
        <v>25.031500000000001</v>
      </c>
      <c r="G30" s="1">
        <f t="shared" si="4"/>
        <v>72.369</v>
      </c>
    </row>
    <row r="31" spans="1:12" x14ac:dyDescent="0.2">
      <c r="A31" s="2" t="s">
        <v>107</v>
      </c>
      <c r="B31" s="1">
        <f>Results!E26</f>
        <v>0</v>
      </c>
      <c r="C31" s="1">
        <f>Results!E27</f>
        <v>0</v>
      </c>
      <c r="D31" s="1">
        <f>Results!E28</f>
        <v>0</v>
      </c>
      <c r="E31" s="1">
        <f>Results!E29</f>
        <v>0</v>
      </c>
      <c r="F31" s="1">
        <f>Results!E30</f>
        <v>0</v>
      </c>
      <c r="G31" s="1">
        <f>Results!E31</f>
        <v>0</v>
      </c>
    </row>
    <row r="32" spans="1:12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4"/>
    </row>
    <row r="33" spans="1:12" x14ac:dyDescent="0.2">
      <c r="A33" t="s">
        <v>35</v>
      </c>
      <c r="B33" s="2" t="str">
        <f>Results!$B32</f>
        <v>L155AL</v>
      </c>
      <c r="C33" s="2" t="str">
        <f>Results!$B33</f>
        <v>L160AL</v>
      </c>
      <c r="D33" s="2" t="str">
        <f>Results!$B34</f>
        <v>L170AL</v>
      </c>
      <c r="E33" s="2" t="str">
        <f>Results!$B35</f>
        <v>L200AL</v>
      </c>
      <c r="F33" s="2" t="str">
        <f>Results!$B36</f>
        <v>L202AL</v>
      </c>
      <c r="G33" s="1"/>
      <c r="H33" s="1"/>
      <c r="I33" s="1"/>
      <c r="J33" s="1"/>
      <c r="K33" s="1"/>
      <c r="L33" s="4"/>
    </row>
    <row r="34" spans="1:12" x14ac:dyDescent="0.2">
      <c r="A34" s="2" t="s">
        <v>28</v>
      </c>
      <c r="B34" s="1">
        <f>Results!$C32</f>
        <v>63.06</v>
      </c>
      <c r="C34" s="1">
        <f>Results!$C33</f>
        <v>72.985052730098317</v>
      </c>
      <c r="D34" s="1">
        <f>Results!$C34</f>
        <v>53.307000000000002</v>
      </c>
      <c r="E34" s="1">
        <f>Results!$C35</f>
        <v>83.429022295966831</v>
      </c>
      <c r="F34" s="1">
        <f>Results!$C36</f>
        <v>75.961376535160753</v>
      </c>
      <c r="G34" s="1"/>
      <c r="H34" s="1"/>
      <c r="I34" s="1"/>
      <c r="J34" s="1"/>
      <c r="K34" s="1"/>
      <c r="L34" s="4"/>
    </row>
    <row r="35" spans="1:12" x14ac:dyDescent="0.2">
      <c r="A35" s="2" t="s">
        <v>29</v>
      </c>
      <c r="B35" s="1">
        <f>Results!$D32</f>
        <v>50.08</v>
      </c>
      <c r="C35" s="1">
        <f>Results!$D33</f>
        <v>58.61</v>
      </c>
      <c r="D35" s="1">
        <f>Results!$D34</f>
        <v>41.83</v>
      </c>
      <c r="E35" s="1">
        <f>Results!$D35</f>
        <v>60.246977704033185</v>
      </c>
      <c r="F35" s="1">
        <f>Results!$D36</f>
        <v>52.32129013150589</v>
      </c>
      <c r="G35" s="1"/>
      <c r="H35" s="1"/>
      <c r="I35" s="1"/>
      <c r="J35" s="1"/>
      <c r="K35" s="1"/>
      <c r="L35" s="4"/>
    </row>
    <row r="36" spans="1:12" x14ac:dyDescent="0.2">
      <c r="A36" s="2" t="s">
        <v>30</v>
      </c>
      <c r="B36" s="1">
        <f>(B34+B35)/2</f>
        <v>56.57</v>
      </c>
      <c r="C36" s="1">
        <f>(C34+C35)/2</f>
        <v>65.797526365049151</v>
      </c>
      <c r="D36" s="1">
        <f>(D34+D35)/2</f>
        <v>47.5685</v>
      </c>
      <c r="E36" s="1">
        <f>(E34+E35)/2</f>
        <v>71.838000000000008</v>
      </c>
      <c r="F36" s="1">
        <f>(F34+F35)/2</f>
        <v>64.141333333333321</v>
      </c>
      <c r="G36" s="1"/>
      <c r="H36" s="1"/>
      <c r="I36" s="1"/>
      <c r="J36" s="1"/>
      <c r="K36" s="1"/>
      <c r="L36" s="4"/>
    </row>
    <row r="37" spans="1:12" x14ac:dyDescent="0.2">
      <c r="A37" s="2" t="s">
        <v>107</v>
      </c>
      <c r="B37" s="1">
        <f>Results!E32</f>
        <v>0</v>
      </c>
      <c r="C37" s="1">
        <f>Results!E33</f>
        <v>0</v>
      </c>
      <c r="D37" s="1">
        <f>Results!E34</f>
        <v>0</v>
      </c>
      <c r="E37" s="1">
        <f>Results!E35</f>
        <v>0</v>
      </c>
      <c r="F37" s="4">
        <f>Results!E36</f>
        <v>0</v>
      </c>
      <c r="G37" s="1"/>
      <c r="H37" s="1"/>
      <c r="I37" s="1"/>
      <c r="J37" s="1"/>
      <c r="K37" s="1"/>
      <c r="L37" s="4"/>
    </row>
    <row r="39" spans="1:12" x14ac:dyDescent="0.2">
      <c r="A39" t="s">
        <v>36</v>
      </c>
      <c r="B39" s="2" t="str">
        <f>Results!$I26</f>
        <v>L110AL-L100AL</v>
      </c>
      <c r="C39" s="2" t="str">
        <f>Results!$I27</f>
        <v>L120AL-L100AL</v>
      </c>
      <c r="D39" s="2" t="str">
        <f>Results!$I28</f>
        <v>L130AL-L100AL</v>
      </c>
      <c r="E39" s="2" t="str">
        <f>Results!$I29</f>
        <v>L140AL-L100AL</v>
      </c>
      <c r="F39" s="2" t="str">
        <f>Results!$I30</f>
        <v>L150AL-L100AL</v>
      </c>
    </row>
    <row r="40" spans="1:12" x14ac:dyDescent="0.2">
      <c r="A40" s="2" t="s">
        <v>28</v>
      </c>
      <c r="B40" s="1">
        <f>Results!$J26</f>
        <v>7.8389999999999986</v>
      </c>
      <c r="C40" s="1">
        <f>Results!$J27</f>
        <v>0.68000000000000682</v>
      </c>
      <c r="D40" s="1">
        <f>Results!$J28</f>
        <v>-13.71</v>
      </c>
      <c r="E40" s="1">
        <f>Results!$J29</f>
        <v>-27.14</v>
      </c>
      <c r="F40" s="1">
        <f>Results!$J30</f>
        <v>20.549000000000007</v>
      </c>
    </row>
    <row r="41" spans="1:12" x14ac:dyDescent="0.2">
      <c r="A41" s="2" t="s">
        <v>29</v>
      </c>
      <c r="B41" s="1">
        <f>Results!$K26</f>
        <v>-0.97599999999999909</v>
      </c>
      <c r="C41" s="1">
        <f>Results!$K27</f>
        <v>-8.6659999999999968</v>
      </c>
      <c r="D41" s="1">
        <f>Results!$K28</f>
        <v>-24.401000000000003</v>
      </c>
      <c r="E41" s="1">
        <f>Results!$K29</f>
        <v>-38.674999999999997</v>
      </c>
      <c r="F41" s="1">
        <f>Results!$K30</f>
        <v>8.7149999999999999</v>
      </c>
    </row>
    <row r="42" spans="1:12" x14ac:dyDescent="0.2">
      <c r="A42" s="2" t="s">
        <v>30</v>
      </c>
      <c r="B42" s="1">
        <f>(B40+B41)/2</f>
        <v>3.4314999999999998</v>
      </c>
      <c r="C42" s="1">
        <f>(C40+C41)/2</f>
        <v>-3.992999999999995</v>
      </c>
      <c r="D42" s="1">
        <f>(D40+D41)/2</f>
        <v>-19.055500000000002</v>
      </c>
      <c r="E42" s="1">
        <f>(E40+E41)/2</f>
        <v>-32.907499999999999</v>
      </c>
      <c r="F42" s="1">
        <f>(F40+F41)/2</f>
        <v>14.632000000000003</v>
      </c>
    </row>
    <row r="43" spans="1:12" x14ac:dyDescent="0.2">
      <c r="A43" s="2" t="s">
        <v>107</v>
      </c>
      <c r="B43" s="1">
        <f>Results!L26</f>
        <v>0</v>
      </c>
      <c r="C43" s="1">
        <f>Results!L27</f>
        <v>0</v>
      </c>
      <c r="D43" s="1">
        <f>Results!L28</f>
        <v>0</v>
      </c>
      <c r="E43" s="1">
        <f>Results!L29</f>
        <v>0</v>
      </c>
      <c r="F43" s="1">
        <f>Results!L30</f>
        <v>0</v>
      </c>
    </row>
    <row r="45" spans="1:12" x14ac:dyDescent="0.2">
      <c r="A45" t="s">
        <v>37</v>
      </c>
      <c r="B45" s="2" t="str">
        <f>Results!$I31</f>
        <v>L155AL-L150AL</v>
      </c>
      <c r="C45" s="2" t="str">
        <f>Results!$I32</f>
        <v>L160AL-L100AL</v>
      </c>
      <c r="D45" s="2" t="str">
        <f>Results!$I33</f>
        <v>L170AL-L100AL</v>
      </c>
      <c r="E45" s="2" t="str">
        <f>Results!$I34</f>
        <v>L200AL-L100AL</v>
      </c>
      <c r="F45" s="2" t="str">
        <f>Results!$I35</f>
        <v>L200AL-L202AL</v>
      </c>
    </row>
    <row r="46" spans="1:12" x14ac:dyDescent="0.2">
      <c r="A46" s="2" t="s">
        <v>28</v>
      </c>
      <c r="B46" s="1">
        <f>Results!$J31</f>
        <v>-9.64</v>
      </c>
      <c r="C46" s="1">
        <f>Results!$J32</f>
        <v>12.279000000000003</v>
      </c>
      <c r="D46" s="1">
        <f>Results!$J33</f>
        <v>-4.83</v>
      </c>
      <c r="E46" s="1">
        <f>Results!$J34</f>
        <v>21.392000000000003</v>
      </c>
      <c r="F46" s="1">
        <f>Results!$J35</f>
        <v>14.863000000000007</v>
      </c>
    </row>
    <row r="47" spans="1:12" x14ac:dyDescent="0.2">
      <c r="A47" s="2" t="s">
        <v>29</v>
      </c>
      <c r="B47" s="1">
        <f>Results!$K31</f>
        <v>-22.292000000000002</v>
      </c>
      <c r="C47" s="1">
        <f>Results!$K32</f>
        <v>3.8800000000000097</v>
      </c>
      <c r="D47" s="1">
        <f>Results!$K33</f>
        <v>-15.74</v>
      </c>
      <c r="E47" s="1">
        <f>Results!$K34</f>
        <v>6.6325735769755667</v>
      </c>
      <c r="F47" s="1">
        <f>Results!$K35</f>
        <v>2.0346510090172965</v>
      </c>
    </row>
    <row r="48" spans="1:12" x14ac:dyDescent="0.2">
      <c r="A48" s="2" t="s">
        <v>30</v>
      </c>
      <c r="B48" s="1">
        <f>(B46+B47)/2</f>
        <v>-15.966000000000001</v>
      </c>
      <c r="C48" s="1">
        <f>(C46+C47)/2</f>
        <v>8.0795000000000066</v>
      </c>
      <c r="D48" s="1">
        <f>(D46+D47)/2</f>
        <v>-10.285</v>
      </c>
      <c r="E48" s="1">
        <f>(E46+E47)/2</f>
        <v>14.012286788487785</v>
      </c>
      <c r="F48" s="1">
        <f>(F46+F47)/2</f>
        <v>8.4488255045086511</v>
      </c>
    </row>
    <row r="49" spans="1:6" x14ac:dyDescent="0.2">
      <c r="A49" s="2" t="s">
        <v>107</v>
      </c>
      <c r="B49" s="1">
        <f>Results!L31</f>
        <v>0</v>
      </c>
      <c r="C49" s="1">
        <f>Results!L32</f>
        <v>0</v>
      </c>
      <c r="D49" s="1">
        <f>Results!L33</f>
        <v>0</v>
      </c>
      <c r="E49" s="1">
        <f>Results!L34</f>
        <v>0</v>
      </c>
      <c r="F49" s="1">
        <f>Results!L35</f>
        <v>0</v>
      </c>
    </row>
  </sheetData>
  <sheetProtection password="DC79" sheet="1" objects="1" scenarios="1"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J28" sqref="J28"/>
    </sheetView>
  </sheetViews>
  <sheetFormatPr defaultRowHeight="12.75" x14ac:dyDescent="0.2"/>
  <sheetData>
    <row r="1" spans="1:22" ht="13.5" thickBot="1" x14ac:dyDescent="0.25">
      <c r="A1" s="28" t="s">
        <v>47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30"/>
      <c r="Q1" s="30"/>
      <c r="R1" s="30"/>
      <c r="S1" s="30"/>
      <c r="T1" s="30"/>
      <c r="U1" s="30"/>
      <c r="V1" s="30"/>
    </row>
    <row r="2" spans="1:22" ht="13.5" thickTop="1" x14ac:dyDescent="0.2">
      <c r="A2" s="79" t="s">
        <v>48</v>
      </c>
      <c r="B2" s="80"/>
      <c r="C2" s="80"/>
      <c r="D2" s="80"/>
      <c r="E2" s="32"/>
      <c r="F2" s="31"/>
      <c r="G2" s="31"/>
      <c r="H2" s="31"/>
      <c r="I2" s="31"/>
      <c r="J2" s="32"/>
      <c r="K2" s="31"/>
      <c r="L2" s="79" t="s">
        <v>49</v>
      </c>
      <c r="M2" s="80"/>
      <c r="N2" s="80"/>
      <c r="O2" s="80"/>
      <c r="P2" s="33"/>
      <c r="Q2" s="34"/>
      <c r="R2" s="34"/>
      <c r="S2" s="34"/>
      <c r="T2" s="34"/>
      <c r="U2" s="33"/>
      <c r="V2" s="35"/>
    </row>
    <row r="3" spans="1:22" x14ac:dyDescent="0.2">
      <c r="A3" s="81" t="s">
        <v>50</v>
      </c>
      <c r="B3" s="82"/>
      <c r="C3" s="82"/>
      <c r="D3" s="36" t="s">
        <v>51</v>
      </c>
      <c r="E3" s="37"/>
      <c r="F3" s="36"/>
      <c r="G3" s="36"/>
      <c r="H3" s="36"/>
      <c r="I3" s="36">
        <v>2.92</v>
      </c>
      <c r="J3" s="38" t="s">
        <v>52</v>
      </c>
      <c r="K3" s="36"/>
      <c r="L3" s="81" t="s">
        <v>53</v>
      </c>
      <c r="M3" s="82"/>
      <c r="N3" s="82"/>
      <c r="O3" s="36" t="s">
        <v>51</v>
      </c>
      <c r="P3" s="39"/>
      <c r="Q3" s="40"/>
      <c r="R3" s="40"/>
      <c r="S3" s="40"/>
      <c r="T3" s="40"/>
      <c r="U3" s="38" t="s">
        <v>52</v>
      </c>
      <c r="V3" s="41"/>
    </row>
    <row r="4" spans="1:22" x14ac:dyDescent="0.2">
      <c r="A4" s="42" t="s">
        <v>54</v>
      </c>
      <c r="B4" s="43" t="s">
        <v>55</v>
      </c>
      <c r="C4" s="43" t="s">
        <v>56</v>
      </c>
      <c r="D4" s="43" t="s">
        <v>57</v>
      </c>
      <c r="E4" s="44" t="s">
        <v>58</v>
      </c>
      <c r="F4" s="45" t="s">
        <v>28</v>
      </c>
      <c r="G4" s="45" t="s">
        <v>29</v>
      </c>
      <c r="H4" s="45" t="s">
        <v>59</v>
      </c>
      <c r="I4" s="45" t="s">
        <v>60</v>
      </c>
      <c r="J4" s="46" t="s">
        <v>61</v>
      </c>
      <c r="K4" s="47" t="s">
        <v>62</v>
      </c>
      <c r="L4" s="48" t="s">
        <v>54</v>
      </c>
      <c r="M4" s="43" t="s">
        <v>55</v>
      </c>
      <c r="N4" s="43" t="s">
        <v>56</v>
      </c>
      <c r="O4" s="43" t="s">
        <v>57</v>
      </c>
      <c r="P4" s="44" t="s">
        <v>58</v>
      </c>
      <c r="Q4" s="45" t="s">
        <v>28</v>
      </c>
      <c r="R4" s="45" t="s">
        <v>29</v>
      </c>
      <c r="S4" s="45" t="s">
        <v>59</v>
      </c>
      <c r="T4" s="45" t="s">
        <v>60</v>
      </c>
      <c r="U4" s="46" t="s">
        <v>61</v>
      </c>
      <c r="V4" s="49" t="s">
        <v>62</v>
      </c>
    </row>
    <row r="5" spans="1:22" x14ac:dyDescent="0.2">
      <c r="A5" s="50" t="s">
        <v>3</v>
      </c>
      <c r="B5" s="51">
        <v>61.94</v>
      </c>
      <c r="C5" s="51">
        <v>57.999000000000002</v>
      </c>
      <c r="D5" s="51">
        <v>72.399000000000001</v>
      </c>
      <c r="E5" s="52">
        <f>AVERAGE($B5:$D5)</f>
        <v>64.112666666666669</v>
      </c>
      <c r="F5" s="53">
        <f>MAX($B5:$D5)</f>
        <v>72.399000000000001</v>
      </c>
      <c r="G5" s="53">
        <f>MIN($B5:$D5)</f>
        <v>57.999000000000002</v>
      </c>
      <c r="H5" s="53">
        <f>STDEV($B5:$D5)</f>
        <v>7.4417981921934251</v>
      </c>
      <c r="I5" s="53">
        <f>$I$3*H5/2^0.5</f>
        <v>15.365466220491541</v>
      </c>
      <c r="J5" s="52">
        <f>MAX(E5+I5,F5+4)</f>
        <v>79.47813288715821</v>
      </c>
      <c r="K5" s="54">
        <f>MIN(E5-I5,G5-4)</f>
        <v>48.747200446175128</v>
      </c>
      <c r="L5" s="55" t="s">
        <v>17</v>
      </c>
      <c r="M5" s="51">
        <v>54.66</v>
      </c>
      <c r="N5" s="51">
        <v>60.802999999999997</v>
      </c>
      <c r="O5" s="51">
        <v>59.32</v>
      </c>
      <c r="P5" s="52">
        <f>AVERAGE($M5:$O5)</f>
        <v>58.260999999999996</v>
      </c>
      <c r="Q5" s="53">
        <f>MAX($M5:$O5)</f>
        <v>60.802999999999997</v>
      </c>
      <c r="R5" s="53">
        <f>MIN($M5:$O5)</f>
        <v>54.66</v>
      </c>
      <c r="S5" s="53">
        <f>STDEV($M5:$O5)</f>
        <v>3.2054988691309823</v>
      </c>
      <c r="T5" s="56">
        <f>$I$3*S5/2^0.5</f>
        <v>6.6185595633491143</v>
      </c>
      <c r="U5" s="52">
        <f>MAX(P5+T5,Q5+4)</f>
        <v>64.879559563349105</v>
      </c>
      <c r="V5" s="54">
        <f>MIN(P5-T5,R5-4)</f>
        <v>50.66</v>
      </c>
    </row>
    <row r="6" spans="1:22" x14ac:dyDescent="0.2">
      <c r="A6" s="50" t="s">
        <v>4</v>
      </c>
      <c r="B6" s="51">
        <v>85.93</v>
      </c>
      <c r="C6" s="51">
        <v>81.364000000000004</v>
      </c>
      <c r="D6" s="51">
        <v>96.521000000000001</v>
      </c>
      <c r="E6" s="57">
        <f t="shared" ref="E6:E27" si="0">AVERAGE($B6:$D6)</f>
        <v>87.938333333333333</v>
      </c>
      <c r="F6" s="51">
        <f t="shared" ref="F6:F27" si="1">MAX($B6:$D6)</f>
        <v>96.521000000000001</v>
      </c>
      <c r="G6" s="51">
        <f t="shared" ref="G6:G27" si="2">MIN($B6:$D6)</f>
        <v>81.364000000000004</v>
      </c>
      <c r="H6" s="51">
        <f t="shared" ref="H6:H27" si="3">STDEV($B6:$D6)</f>
        <v>7.7755201969600263</v>
      </c>
      <c r="I6" s="51">
        <f t="shared" ref="I6:I27" si="4">$I$3*H6/2^0.5</f>
        <v>16.054519330888308</v>
      </c>
      <c r="J6" s="57">
        <f t="shared" ref="J6:J27" si="5">MAX(E6+I6,F6+4)</f>
        <v>103.99285266422164</v>
      </c>
      <c r="K6" s="58">
        <f t="shared" ref="K6:K27" si="6">MIN(E6-I6,G6-4)</f>
        <v>71.883814002445021</v>
      </c>
      <c r="L6" s="55" t="s">
        <v>18</v>
      </c>
      <c r="M6" s="51">
        <v>57.7</v>
      </c>
      <c r="N6" s="51">
        <v>63.826999999999998</v>
      </c>
      <c r="O6" s="51">
        <v>63.158999999999999</v>
      </c>
      <c r="P6" s="57">
        <f t="shared" ref="P6:P15" si="7">AVERAGE($M6:$O6)</f>
        <v>61.562000000000005</v>
      </c>
      <c r="Q6" s="51">
        <f t="shared" ref="Q6:Q15" si="8">MAX($M6:$O6)</f>
        <v>63.826999999999998</v>
      </c>
      <c r="R6" s="51">
        <f t="shared" ref="R6:R15" si="9">MIN($M6:$O6)</f>
        <v>57.7</v>
      </c>
      <c r="S6" s="51">
        <f t="shared" ref="S6:S15" si="10">STDEV($M6:$O6)</f>
        <v>3.3612258180610213</v>
      </c>
      <c r="T6" s="59">
        <f t="shared" ref="T6:T15" si="11">$I$3*S6/2^0.5</f>
        <v>6.9400970616267266</v>
      </c>
      <c r="U6" s="57">
        <f t="shared" ref="U6:U15" si="12">MAX(P6+T6,Q6+4)</f>
        <v>68.502097061626728</v>
      </c>
      <c r="V6" s="58">
        <f t="shared" ref="V6:V15" si="13">MIN(P6-T6,R6-4)</f>
        <v>53.7</v>
      </c>
    </row>
    <row r="7" spans="1:22" x14ac:dyDescent="0.2">
      <c r="A7" s="50" t="s">
        <v>5</v>
      </c>
      <c r="B7" s="51">
        <v>50.27</v>
      </c>
      <c r="C7" s="51">
        <v>45.082999999999998</v>
      </c>
      <c r="D7" s="51">
        <v>57.831000000000003</v>
      </c>
      <c r="E7" s="57">
        <f t="shared" si="0"/>
        <v>51.061333333333344</v>
      </c>
      <c r="F7" s="51">
        <f t="shared" si="1"/>
        <v>57.831000000000003</v>
      </c>
      <c r="G7" s="51">
        <f t="shared" si="2"/>
        <v>45.082999999999998</v>
      </c>
      <c r="H7" s="51">
        <f t="shared" si="3"/>
        <v>6.4107357092093462</v>
      </c>
      <c r="I7" s="51">
        <f t="shared" si="4"/>
        <v>13.236578101739905</v>
      </c>
      <c r="J7" s="57">
        <f t="shared" si="5"/>
        <v>64.297911435073246</v>
      </c>
      <c r="K7" s="58">
        <f t="shared" si="6"/>
        <v>37.824755231593443</v>
      </c>
      <c r="L7" s="55" t="s">
        <v>19</v>
      </c>
      <c r="M7" s="51">
        <v>51.34</v>
      </c>
      <c r="N7" s="51">
        <v>56.137</v>
      </c>
      <c r="O7" s="51">
        <v>55.005000000000003</v>
      </c>
      <c r="P7" s="57">
        <f t="shared" si="7"/>
        <v>54.160666666666664</v>
      </c>
      <c r="Q7" s="51">
        <f t="shared" si="8"/>
        <v>56.137</v>
      </c>
      <c r="R7" s="51">
        <f t="shared" si="9"/>
        <v>51.34</v>
      </c>
      <c r="S7" s="51">
        <f t="shared" si="10"/>
        <v>2.5074840644226088</v>
      </c>
      <c r="T7" s="59">
        <f t="shared" si="11"/>
        <v>5.1773322381576623</v>
      </c>
      <c r="U7" s="57">
        <f t="shared" si="12"/>
        <v>60.137</v>
      </c>
      <c r="V7" s="58">
        <f t="shared" si="13"/>
        <v>47.34</v>
      </c>
    </row>
    <row r="8" spans="1:22" x14ac:dyDescent="0.2">
      <c r="A8" s="50" t="s">
        <v>6</v>
      </c>
      <c r="B8" s="51">
        <v>46.34</v>
      </c>
      <c r="C8" s="51">
        <v>45.822000000000003</v>
      </c>
      <c r="D8" s="51">
        <v>49.978999999999999</v>
      </c>
      <c r="E8" s="57">
        <f t="shared" si="0"/>
        <v>47.38033333333334</v>
      </c>
      <c r="F8" s="51">
        <f t="shared" si="1"/>
        <v>49.978999999999999</v>
      </c>
      <c r="G8" s="51">
        <f t="shared" si="2"/>
        <v>45.822000000000003</v>
      </c>
      <c r="H8" s="51">
        <f t="shared" si="3"/>
        <v>2.2653658277049478</v>
      </c>
      <c r="I8" s="51">
        <f t="shared" si="4"/>
        <v>4.6774181728242574</v>
      </c>
      <c r="J8" s="57">
        <f t="shared" si="5"/>
        <v>53.978999999999999</v>
      </c>
      <c r="K8" s="58">
        <f t="shared" si="6"/>
        <v>41.822000000000003</v>
      </c>
      <c r="L8" s="55" t="s">
        <v>20</v>
      </c>
      <c r="M8" s="51">
        <v>36.950000000000003</v>
      </c>
      <c r="N8" s="51">
        <v>41.262</v>
      </c>
      <c r="O8" s="51">
        <v>38.918999999999997</v>
      </c>
      <c r="P8" s="57">
        <f t="shared" si="7"/>
        <v>39.043666666666667</v>
      </c>
      <c r="Q8" s="51">
        <f t="shared" si="8"/>
        <v>41.262</v>
      </c>
      <c r="R8" s="51">
        <f t="shared" si="9"/>
        <v>36.950000000000003</v>
      </c>
      <c r="S8" s="51">
        <f t="shared" si="10"/>
        <v>2.1587015387341828</v>
      </c>
      <c r="T8" s="59">
        <f t="shared" si="11"/>
        <v>4.4571828900625832</v>
      </c>
      <c r="U8" s="57">
        <f t="shared" si="12"/>
        <v>45.262</v>
      </c>
      <c r="V8" s="58">
        <f t="shared" si="13"/>
        <v>32.950000000000003</v>
      </c>
    </row>
    <row r="9" spans="1:22" x14ac:dyDescent="0.2">
      <c r="A9" s="50" t="s">
        <v>7</v>
      </c>
      <c r="B9" s="51">
        <v>49.14</v>
      </c>
      <c r="C9" s="51">
        <v>47.243000000000002</v>
      </c>
      <c r="D9" s="51">
        <v>52.481000000000002</v>
      </c>
      <c r="E9" s="57">
        <f t="shared" si="0"/>
        <v>49.621333333333332</v>
      </c>
      <c r="F9" s="51">
        <f t="shared" si="1"/>
        <v>52.481000000000002</v>
      </c>
      <c r="G9" s="51">
        <f t="shared" si="2"/>
        <v>47.243000000000002</v>
      </c>
      <c r="H9" s="51">
        <f t="shared" si="3"/>
        <v>2.6519657488989812</v>
      </c>
      <c r="I9" s="51">
        <f t="shared" si="4"/>
        <v>5.4756510564011167</v>
      </c>
      <c r="J9" s="57">
        <f t="shared" si="5"/>
        <v>56.481000000000002</v>
      </c>
      <c r="K9" s="58">
        <f t="shared" si="6"/>
        <v>43.243000000000002</v>
      </c>
      <c r="L9" s="55" t="s">
        <v>21</v>
      </c>
      <c r="M9" s="51">
        <v>23.52</v>
      </c>
      <c r="N9" s="51">
        <v>26.542999999999999</v>
      </c>
      <c r="O9" s="51">
        <v>24.645</v>
      </c>
      <c r="P9" s="57">
        <f t="shared" si="7"/>
        <v>24.902666666666665</v>
      </c>
      <c r="Q9" s="51">
        <f t="shared" si="8"/>
        <v>26.542999999999999</v>
      </c>
      <c r="R9" s="51">
        <f t="shared" si="9"/>
        <v>23.52</v>
      </c>
      <c r="S9" s="51">
        <f t="shared" si="10"/>
        <v>1.527882957995583</v>
      </c>
      <c r="T9" s="59">
        <f t="shared" si="11"/>
        <v>3.1546990893374698</v>
      </c>
      <c r="U9" s="57">
        <f t="shared" si="12"/>
        <v>30.542999999999999</v>
      </c>
      <c r="V9" s="58">
        <f t="shared" si="13"/>
        <v>19.52</v>
      </c>
    </row>
    <row r="10" spans="1:22" x14ac:dyDescent="0.2">
      <c r="A10" s="50" t="s">
        <v>8</v>
      </c>
      <c r="B10" s="51">
        <v>54.92</v>
      </c>
      <c r="C10" s="51">
        <v>49.472000000000001</v>
      </c>
      <c r="D10" s="51">
        <v>64.03</v>
      </c>
      <c r="E10" s="57">
        <f t="shared" si="0"/>
        <v>56.140666666666668</v>
      </c>
      <c r="F10" s="51">
        <f t="shared" si="1"/>
        <v>64.03</v>
      </c>
      <c r="G10" s="51">
        <f t="shared" si="2"/>
        <v>49.472000000000001</v>
      </c>
      <c r="H10" s="51">
        <f t="shared" si="3"/>
        <v>7.355362760145379</v>
      </c>
      <c r="I10" s="51">
        <f t="shared" si="4"/>
        <v>15.186998506494531</v>
      </c>
      <c r="J10" s="57">
        <f t="shared" si="5"/>
        <v>71.327665173161193</v>
      </c>
      <c r="K10" s="58">
        <f t="shared" si="6"/>
        <v>40.953668160172136</v>
      </c>
      <c r="L10" s="55" t="s">
        <v>22</v>
      </c>
      <c r="M10" s="51">
        <v>67.72</v>
      </c>
      <c r="N10" s="51">
        <v>77.352000000000004</v>
      </c>
      <c r="O10" s="51">
        <v>72.034999999999997</v>
      </c>
      <c r="P10" s="57">
        <f t="shared" si="7"/>
        <v>72.369</v>
      </c>
      <c r="Q10" s="51">
        <f t="shared" si="8"/>
        <v>77.352000000000004</v>
      </c>
      <c r="R10" s="51">
        <f t="shared" si="9"/>
        <v>67.72</v>
      </c>
      <c r="S10" s="51">
        <f t="shared" si="10"/>
        <v>4.8246785385142523</v>
      </c>
      <c r="T10" s="59">
        <f t="shared" si="11"/>
        <v>9.9617637019555971</v>
      </c>
      <c r="U10" s="57">
        <f t="shared" si="12"/>
        <v>82.33076370195559</v>
      </c>
      <c r="V10" s="58">
        <f t="shared" si="13"/>
        <v>62.407236298044403</v>
      </c>
    </row>
    <row r="11" spans="1:22" x14ac:dyDescent="0.2">
      <c r="A11" s="50" t="s">
        <v>9</v>
      </c>
      <c r="B11" s="51">
        <v>57.38</v>
      </c>
      <c r="C11" s="51">
        <v>52.283000000000001</v>
      </c>
      <c r="D11" s="51">
        <v>66.908000000000001</v>
      </c>
      <c r="E11" s="57">
        <f t="shared" si="0"/>
        <v>58.857000000000006</v>
      </c>
      <c r="F11" s="51">
        <f t="shared" si="1"/>
        <v>66.908000000000001</v>
      </c>
      <c r="G11" s="51">
        <f t="shared" si="2"/>
        <v>52.283000000000001</v>
      </c>
      <c r="H11" s="51">
        <f t="shared" si="3"/>
        <v>7.4235303596064837</v>
      </c>
      <c r="I11" s="51">
        <f t="shared" si="4"/>
        <v>15.327747680256104</v>
      </c>
      <c r="J11" s="57">
        <f t="shared" si="5"/>
        <v>74.184747680256109</v>
      </c>
      <c r="K11" s="58">
        <f t="shared" si="6"/>
        <v>43.529252319743904</v>
      </c>
      <c r="L11" s="55" t="s">
        <v>23</v>
      </c>
      <c r="M11" s="51">
        <v>54.08</v>
      </c>
      <c r="N11" s="51">
        <v>59.06</v>
      </c>
      <c r="O11" s="51">
        <v>57.51</v>
      </c>
      <c r="P11" s="57">
        <f t="shared" si="7"/>
        <v>56.883333333333333</v>
      </c>
      <c r="Q11" s="51">
        <f t="shared" si="8"/>
        <v>59.06</v>
      </c>
      <c r="R11" s="51">
        <f t="shared" si="9"/>
        <v>54.08</v>
      </c>
      <c r="S11" s="51">
        <f t="shared" si="10"/>
        <v>2.548457049536708</v>
      </c>
      <c r="T11" s="59">
        <f t="shared" si="11"/>
        <v>5.2619312829669962</v>
      </c>
      <c r="U11" s="57">
        <f t="shared" si="12"/>
        <v>63.06</v>
      </c>
      <c r="V11" s="58">
        <f t="shared" si="13"/>
        <v>50.08</v>
      </c>
    </row>
    <row r="12" spans="1:22" x14ac:dyDescent="0.2">
      <c r="A12" s="50" t="s">
        <v>10</v>
      </c>
      <c r="B12" s="51">
        <v>62.88</v>
      </c>
      <c r="C12" s="51">
        <v>58.281999999999996</v>
      </c>
      <c r="D12" s="51">
        <v>73.495999999999995</v>
      </c>
      <c r="E12" s="57">
        <f t="shared" si="0"/>
        <v>64.88600000000001</v>
      </c>
      <c r="F12" s="51">
        <f t="shared" si="1"/>
        <v>73.495999999999995</v>
      </c>
      <c r="G12" s="51">
        <f t="shared" si="2"/>
        <v>58.281999999999996</v>
      </c>
      <c r="H12" s="51">
        <f t="shared" si="3"/>
        <v>7.8028505047834908</v>
      </c>
      <c r="I12" s="51">
        <f t="shared" si="4"/>
        <v>16.110949633190462</v>
      </c>
      <c r="J12" s="57">
        <f t="shared" si="5"/>
        <v>80.996949633190468</v>
      </c>
      <c r="K12" s="58">
        <f t="shared" si="6"/>
        <v>48.775050366809552</v>
      </c>
      <c r="L12" s="55" t="s">
        <v>24</v>
      </c>
      <c r="M12" s="51">
        <v>62.61</v>
      </c>
      <c r="N12" s="51">
        <v>68.683000000000007</v>
      </c>
      <c r="O12" s="51">
        <v>67.599000000000004</v>
      </c>
      <c r="P12" s="57">
        <f t="shared" si="7"/>
        <v>66.297333333333327</v>
      </c>
      <c r="Q12" s="51">
        <f t="shared" si="8"/>
        <v>68.683000000000007</v>
      </c>
      <c r="R12" s="51">
        <f t="shared" si="9"/>
        <v>62.61</v>
      </c>
      <c r="S12" s="51">
        <f t="shared" si="10"/>
        <v>3.2389943398118741</v>
      </c>
      <c r="T12" s="59">
        <f t="shared" si="11"/>
        <v>6.6877193967649964</v>
      </c>
      <c r="U12" s="57">
        <f t="shared" si="12"/>
        <v>72.985052730098317</v>
      </c>
      <c r="V12" s="58">
        <f t="shared" si="13"/>
        <v>58.61</v>
      </c>
    </row>
    <row r="13" spans="1:22" x14ac:dyDescent="0.2">
      <c r="A13" s="50" t="s">
        <v>11</v>
      </c>
      <c r="B13" s="51">
        <v>73.06</v>
      </c>
      <c r="C13" s="51">
        <v>71.638000000000005</v>
      </c>
      <c r="D13" s="51">
        <v>85.45</v>
      </c>
      <c r="E13" s="57">
        <f t="shared" si="0"/>
        <v>76.716000000000008</v>
      </c>
      <c r="F13" s="51">
        <f t="shared" si="1"/>
        <v>85.45</v>
      </c>
      <c r="G13" s="51">
        <f t="shared" si="2"/>
        <v>71.638000000000005</v>
      </c>
      <c r="H13" s="51">
        <f t="shared" si="3"/>
        <v>7.5972092244455132</v>
      </c>
      <c r="I13" s="51">
        <f t="shared" si="4"/>
        <v>15.686351429239368</v>
      </c>
      <c r="J13" s="57">
        <f t="shared" si="5"/>
        <v>92.402351429239374</v>
      </c>
      <c r="K13" s="58">
        <f t="shared" si="6"/>
        <v>61.029648570760642</v>
      </c>
      <c r="L13" s="55" t="s">
        <v>25</v>
      </c>
      <c r="M13" s="51">
        <v>45.83</v>
      </c>
      <c r="N13" s="51">
        <v>49.063000000000002</v>
      </c>
      <c r="O13" s="51">
        <v>49.307000000000002</v>
      </c>
      <c r="P13" s="57">
        <f t="shared" si="7"/>
        <v>48.066666666666663</v>
      </c>
      <c r="Q13" s="51">
        <f t="shared" si="8"/>
        <v>49.307000000000002</v>
      </c>
      <c r="R13" s="51">
        <f t="shared" si="9"/>
        <v>45.83</v>
      </c>
      <c r="S13" s="51">
        <f t="shared" si="10"/>
        <v>1.9408483540280375</v>
      </c>
      <c r="T13" s="59">
        <f t="shared" si="11"/>
        <v>4.0073701345728852</v>
      </c>
      <c r="U13" s="57">
        <f t="shared" si="12"/>
        <v>53.307000000000002</v>
      </c>
      <c r="V13" s="58">
        <f t="shared" si="13"/>
        <v>41.83</v>
      </c>
    </row>
    <row r="14" spans="1:22" x14ac:dyDescent="0.2">
      <c r="A14" s="50" t="s">
        <v>12</v>
      </c>
      <c r="B14" s="51">
        <v>133.9735</v>
      </c>
      <c r="C14" s="51">
        <v>136.119</v>
      </c>
      <c r="D14" s="51">
        <v>168.32499999999999</v>
      </c>
      <c r="E14" s="57">
        <f t="shared" si="0"/>
        <v>146.13916666666665</v>
      </c>
      <c r="F14" s="51">
        <f t="shared" si="1"/>
        <v>168.32499999999999</v>
      </c>
      <c r="G14" s="51">
        <f t="shared" si="2"/>
        <v>133.9735</v>
      </c>
      <c r="H14" s="51">
        <f t="shared" si="3"/>
        <v>19.243419474806014</v>
      </c>
      <c r="I14" s="51">
        <f t="shared" si="4"/>
        <v>39.732885019249601</v>
      </c>
      <c r="J14" s="57">
        <f t="shared" si="5"/>
        <v>185.87205168591626</v>
      </c>
      <c r="K14" s="58">
        <f t="shared" si="6"/>
        <v>106.40628164741705</v>
      </c>
      <c r="L14" s="55" t="s">
        <v>26</v>
      </c>
      <c r="M14" s="51">
        <v>65.7</v>
      </c>
      <c r="N14" s="51">
        <v>73.102000000000004</v>
      </c>
      <c r="O14" s="51">
        <v>76.712000000000003</v>
      </c>
      <c r="P14" s="57">
        <f t="shared" si="7"/>
        <v>71.838000000000008</v>
      </c>
      <c r="Q14" s="51">
        <f t="shared" si="8"/>
        <v>76.712000000000003</v>
      </c>
      <c r="R14" s="51">
        <f t="shared" si="9"/>
        <v>65.7</v>
      </c>
      <c r="S14" s="51">
        <f t="shared" si="10"/>
        <v>5.6137605933990455</v>
      </c>
      <c r="T14" s="51">
        <f t="shared" si="11"/>
        <v>11.591022295966823</v>
      </c>
      <c r="U14" s="57">
        <f t="shared" si="12"/>
        <v>83.429022295966831</v>
      </c>
      <c r="V14" s="58">
        <f t="shared" si="13"/>
        <v>60.246977704033185</v>
      </c>
    </row>
    <row r="15" spans="1:22" x14ac:dyDescent="0.2">
      <c r="A15" s="50" t="s">
        <v>13</v>
      </c>
      <c r="B15" s="51">
        <v>137.46420000000003</v>
      </c>
      <c r="C15" s="51">
        <v>142.059</v>
      </c>
      <c r="D15" s="51">
        <v>172.542</v>
      </c>
      <c r="E15" s="57">
        <f t="shared" si="0"/>
        <v>150.6884</v>
      </c>
      <c r="F15" s="51">
        <f t="shared" si="1"/>
        <v>172.542</v>
      </c>
      <c r="G15" s="51">
        <f t="shared" si="2"/>
        <v>137.46420000000003</v>
      </c>
      <c r="H15" s="51">
        <f t="shared" si="3"/>
        <v>19.064703550803195</v>
      </c>
      <c r="I15" s="51">
        <f t="shared" si="4"/>
        <v>39.363880993285832</v>
      </c>
      <c r="J15" s="57">
        <f t="shared" si="5"/>
        <v>190.05228099328582</v>
      </c>
      <c r="K15" s="58">
        <f t="shared" si="6"/>
        <v>111.32451900671417</v>
      </c>
      <c r="L15" s="55" t="s">
        <v>27</v>
      </c>
      <c r="M15" s="51">
        <v>59.61</v>
      </c>
      <c r="N15" s="51">
        <v>62.238999999999997</v>
      </c>
      <c r="O15" s="51">
        <v>70.575000000000003</v>
      </c>
      <c r="P15" s="57">
        <f t="shared" si="7"/>
        <v>64.141333333333321</v>
      </c>
      <c r="Q15" s="51">
        <f t="shared" si="8"/>
        <v>70.575000000000003</v>
      </c>
      <c r="R15" s="51">
        <f t="shared" si="9"/>
        <v>59.61</v>
      </c>
      <c r="S15" s="51">
        <f t="shared" si="10"/>
        <v>5.7246799328288533</v>
      </c>
      <c r="T15" s="51">
        <f t="shared" si="11"/>
        <v>11.820043201827428</v>
      </c>
      <c r="U15" s="57">
        <f t="shared" si="12"/>
        <v>75.961376535160753</v>
      </c>
      <c r="V15" s="58">
        <f t="shared" si="13"/>
        <v>52.32129013150589</v>
      </c>
    </row>
    <row r="16" spans="1:22" x14ac:dyDescent="0.2">
      <c r="A16" s="50" t="s">
        <v>14</v>
      </c>
      <c r="B16" s="51">
        <v>70.48</v>
      </c>
      <c r="C16" s="51">
        <v>67.433999999999997</v>
      </c>
      <c r="D16" s="51">
        <v>82.9</v>
      </c>
      <c r="E16" s="57">
        <f t="shared" si="0"/>
        <v>73.60466666666666</v>
      </c>
      <c r="F16" s="51">
        <f t="shared" si="1"/>
        <v>82.9</v>
      </c>
      <c r="G16" s="51">
        <f t="shared" si="2"/>
        <v>67.433999999999997</v>
      </c>
      <c r="H16" s="51">
        <f t="shared" si="3"/>
        <v>8.1927983823192783</v>
      </c>
      <c r="I16" s="51">
        <f t="shared" si="4"/>
        <v>16.916095215653844</v>
      </c>
      <c r="J16" s="57">
        <f t="shared" si="5"/>
        <v>90.5207618823205</v>
      </c>
      <c r="K16" s="58">
        <f t="shared" si="6"/>
        <v>56.68857145101282</v>
      </c>
      <c r="L16" s="55"/>
      <c r="M16" s="51"/>
      <c r="N16" s="51"/>
      <c r="O16" s="51"/>
      <c r="P16" s="39"/>
      <c r="Q16" s="40"/>
      <c r="R16" s="40"/>
      <c r="S16" s="40"/>
      <c r="T16" s="40"/>
      <c r="U16" s="39"/>
      <c r="V16" s="41"/>
    </row>
    <row r="17" spans="1:22" x14ac:dyDescent="0.2">
      <c r="A17" s="60" t="s">
        <v>63</v>
      </c>
      <c r="B17" s="61">
        <v>65.25</v>
      </c>
      <c r="C17" s="61">
        <v>60.124000000000002</v>
      </c>
      <c r="D17" s="61">
        <v>73.103999999999999</v>
      </c>
      <c r="E17" s="62">
        <f t="shared" si="0"/>
        <v>66.159333333333336</v>
      </c>
      <c r="F17" s="61">
        <f t="shared" si="1"/>
        <v>73.103999999999999</v>
      </c>
      <c r="G17" s="61">
        <f t="shared" si="2"/>
        <v>60.124000000000002</v>
      </c>
      <c r="H17" s="61">
        <f t="shared" si="3"/>
        <v>6.5376039443616731</v>
      </c>
      <c r="I17" s="61">
        <f t="shared" si="4"/>
        <v>13.498529518768574</v>
      </c>
      <c r="J17" s="62">
        <f t="shared" si="5"/>
        <v>79.657862852101914</v>
      </c>
      <c r="K17" s="63">
        <f t="shared" si="6"/>
        <v>52.660803814564758</v>
      </c>
      <c r="L17" s="55"/>
      <c r="M17" s="51"/>
      <c r="N17" s="51"/>
      <c r="O17" s="51"/>
      <c r="P17" s="39"/>
      <c r="Q17" s="40"/>
      <c r="R17" s="40"/>
      <c r="S17" s="40"/>
      <c r="T17" s="40"/>
      <c r="U17" s="39"/>
      <c r="V17" s="41"/>
    </row>
    <row r="18" spans="1:22" x14ac:dyDescent="0.2">
      <c r="A18" s="60" t="s">
        <v>15</v>
      </c>
      <c r="B18" s="61">
        <v>60.06</v>
      </c>
      <c r="C18" s="61">
        <v>56.621000000000002</v>
      </c>
      <c r="D18" s="61">
        <v>69.153999999999996</v>
      </c>
      <c r="E18" s="62">
        <f t="shared" si="0"/>
        <v>61.945</v>
      </c>
      <c r="F18" s="61">
        <f t="shared" si="1"/>
        <v>69.153999999999996</v>
      </c>
      <c r="G18" s="61">
        <f t="shared" si="2"/>
        <v>56.621000000000002</v>
      </c>
      <c r="H18" s="61">
        <f t="shared" si="3"/>
        <v>6.4756421303219005</v>
      </c>
      <c r="I18" s="61">
        <f t="shared" si="4"/>
        <v>13.370593751632715</v>
      </c>
      <c r="J18" s="62">
        <f t="shared" si="5"/>
        <v>75.315593751632719</v>
      </c>
      <c r="K18" s="63">
        <f t="shared" si="6"/>
        <v>48.574406248367282</v>
      </c>
      <c r="L18" s="55"/>
      <c r="M18" s="51"/>
      <c r="N18" s="51"/>
      <c r="O18" s="51"/>
      <c r="P18" s="39"/>
      <c r="Q18" s="40"/>
      <c r="R18" s="40"/>
      <c r="S18" s="40"/>
      <c r="T18" s="40"/>
      <c r="U18" s="39"/>
      <c r="V18" s="41"/>
    </row>
    <row r="19" spans="1:22" x14ac:dyDescent="0.2">
      <c r="A19" s="60" t="s">
        <v>64</v>
      </c>
      <c r="B19" s="61">
        <v>55.59</v>
      </c>
      <c r="C19" s="61">
        <v>50.106000000000002</v>
      </c>
      <c r="D19" s="61">
        <v>61.575000000000003</v>
      </c>
      <c r="E19" s="62">
        <f t="shared" si="0"/>
        <v>55.757000000000005</v>
      </c>
      <c r="F19" s="61">
        <f t="shared" si="1"/>
        <v>61.575000000000003</v>
      </c>
      <c r="G19" s="61">
        <f t="shared" si="2"/>
        <v>50.106000000000002</v>
      </c>
      <c r="H19" s="61">
        <f t="shared" si="3"/>
        <v>5.736323474142651</v>
      </c>
      <c r="I19" s="61">
        <f t="shared" si="4"/>
        <v>11.844084224725863</v>
      </c>
      <c r="J19" s="62">
        <f t="shared" si="5"/>
        <v>67.601084224725867</v>
      </c>
      <c r="K19" s="63">
        <f t="shared" si="6"/>
        <v>43.912915775274143</v>
      </c>
      <c r="L19" s="55"/>
      <c r="M19" s="51"/>
      <c r="N19" s="51"/>
      <c r="O19" s="51"/>
      <c r="P19" s="39"/>
      <c r="Q19" s="40"/>
      <c r="R19" s="40"/>
      <c r="S19" s="40"/>
      <c r="T19" s="40"/>
      <c r="U19" s="39"/>
      <c r="V19" s="41"/>
    </row>
    <row r="20" spans="1:22" x14ac:dyDescent="0.2">
      <c r="A20" s="60" t="s">
        <v>93</v>
      </c>
      <c r="B20" s="61">
        <v>91.66</v>
      </c>
      <c r="C20" s="61">
        <v>88.269000000000005</v>
      </c>
      <c r="D20" s="61">
        <v>105.937</v>
      </c>
      <c r="E20" s="62">
        <f t="shared" si="0"/>
        <v>95.288666666666657</v>
      </c>
      <c r="F20" s="61">
        <f t="shared" si="1"/>
        <v>105.937</v>
      </c>
      <c r="G20" s="61">
        <f t="shared" si="2"/>
        <v>88.269000000000005</v>
      </c>
      <c r="H20" s="61">
        <f t="shared" si="3"/>
        <v>9.3762984345280564</v>
      </c>
      <c r="I20" s="61">
        <f t="shared" si="4"/>
        <v>19.359729080012105</v>
      </c>
      <c r="J20" s="62">
        <f t="shared" si="5"/>
        <v>114.64839574667876</v>
      </c>
      <c r="K20" s="63">
        <f t="shared" si="6"/>
        <v>75.928937586654556</v>
      </c>
      <c r="L20" s="55"/>
      <c r="M20" s="51"/>
      <c r="N20" s="51"/>
      <c r="O20" s="51"/>
      <c r="P20" s="39"/>
      <c r="Q20" s="40"/>
      <c r="R20" s="40"/>
      <c r="S20" s="40"/>
      <c r="T20" s="40"/>
      <c r="U20" s="39"/>
      <c r="V20" s="41"/>
    </row>
    <row r="21" spans="1:22" x14ac:dyDescent="0.2">
      <c r="A21" s="60" t="s">
        <v>94</v>
      </c>
      <c r="B21" s="61">
        <v>92.5</v>
      </c>
      <c r="C21" s="61">
        <v>86.325999999999993</v>
      </c>
      <c r="D21" s="61">
        <v>107.68899999999999</v>
      </c>
      <c r="E21" s="62">
        <f t="shared" si="0"/>
        <v>95.504999999999995</v>
      </c>
      <c r="F21" s="61">
        <f t="shared" si="1"/>
        <v>107.68899999999999</v>
      </c>
      <c r="G21" s="61">
        <f t="shared" si="2"/>
        <v>86.325999999999993</v>
      </c>
      <c r="H21" s="61">
        <f t="shared" si="3"/>
        <v>10.993951109587488</v>
      </c>
      <c r="I21" s="61">
        <f t="shared" si="4"/>
        <v>22.699780354338227</v>
      </c>
      <c r="J21" s="62">
        <f t="shared" si="5"/>
        <v>118.20478035433823</v>
      </c>
      <c r="K21" s="63">
        <f t="shared" si="6"/>
        <v>72.805219645661765</v>
      </c>
      <c r="L21" s="55"/>
      <c r="M21" s="51"/>
      <c r="N21" s="51"/>
      <c r="O21" s="51"/>
      <c r="P21" s="39"/>
      <c r="Q21" s="40"/>
      <c r="R21" s="40"/>
      <c r="S21" s="40"/>
      <c r="T21" s="40"/>
      <c r="U21" s="39"/>
      <c r="V21" s="41"/>
    </row>
    <row r="22" spans="1:22" x14ac:dyDescent="0.2">
      <c r="A22" s="60" t="s">
        <v>45</v>
      </c>
      <c r="B22" s="61">
        <v>81.819999999999993</v>
      </c>
      <c r="C22" s="61">
        <v>77.713999999999999</v>
      </c>
      <c r="D22" s="61">
        <v>92.382999999999996</v>
      </c>
      <c r="E22" s="62">
        <f t="shared" si="0"/>
        <v>83.972333333333324</v>
      </c>
      <c r="F22" s="61">
        <f t="shared" si="1"/>
        <v>92.382999999999996</v>
      </c>
      <c r="G22" s="61">
        <f t="shared" si="2"/>
        <v>77.713999999999999</v>
      </c>
      <c r="H22" s="61">
        <f t="shared" si="3"/>
        <v>7.5676478732386405</v>
      </c>
      <c r="I22" s="61">
        <f t="shared" si="4"/>
        <v>15.625314576093071</v>
      </c>
      <c r="J22" s="62">
        <f t="shared" si="5"/>
        <v>99.597647909426399</v>
      </c>
      <c r="K22" s="63">
        <f t="shared" si="6"/>
        <v>68.347018757240249</v>
      </c>
      <c r="L22" s="55"/>
      <c r="M22" s="51"/>
      <c r="N22" s="51"/>
      <c r="O22" s="51"/>
      <c r="P22" s="39"/>
      <c r="Q22" s="40"/>
      <c r="R22" s="40"/>
      <c r="S22" s="40"/>
      <c r="T22" s="40"/>
      <c r="U22" s="39"/>
      <c r="V22" s="41"/>
    </row>
    <row r="23" spans="1:22" x14ac:dyDescent="0.2">
      <c r="A23" s="60" t="s">
        <v>95</v>
      </c>
      <c r="B23" s="61">
        <v>87.97</v>
      </c>
      <c r="C23" s="61">
        <v>82.873000000000005</v>
      </c>
      <c r="D23" s="61">
        <v>92.111000000000004</v>
      </c>
      <c r="E23" s="62">
        <f t="shared" si="0"/>
        <v>87.651333333333341</v>
      </c>
      <c r="F23" s="61">
        <f t="shared" si="1"/>
        <v>92.111000000000004</v>
      </c>
      <c r="G23" s="61">
        <f t="shared" si="2"/>
        <v>82.873000000000005</v>
      </c>
      <c r="H23" s="61">
        <f t="shared" si="3"/>
        <v>4.627237008554169</v>
      </c>
      <c r="I23" s="61">
        <f t="shared" si="4"/>
        <v>9.5540959473655409</v>
      </c>
      <c r="J23" s="62">
        <f t="shared" si="5"/>
        <v>97.20542928069888</v>
      </c>
      <c r="K23" s="63">
        <f t="shared" si="6"/>
        <v>78.097237385967802</v>
      </c>
      <c r="L23" s="55"/>
      <c r="M23" s="51"/>
      <c r="N23" s="51"/>
      <c r="O23" s="51"/>
      <c r="P23" s="39"/>
      <c r="Q23" s="40"/>
      <c r="R23" s="40"/>
      <c r="S23" s="40"/>
      <c r="T23" s="40"/>
      <c r="U23" s="39"/>
      <c r="V23" s="41"/>
    </row>
    <row r="24" spans="1:22" x14ac:dyDescent="0.2">
      <c r="A24" s="60" t="s">
        <v>96</v>
      </c>
      <c r="B24" s="61">
        <v>64.900000000000006</v>
      </c>
      <c r="C24" s="61">
        <v>61.095999999999997</v>
      </c>
      <c r="D24" s="61">
        <v>72.563000000000002</v>
      </c>
      <c r="E24" s="62">
        <f t="shared" si="0"/>
        <v>66.186333333333337</v>
      </c>
      <c r="F24" s="61">
        <f t="shared" si="1"/>
        <v>72.563000000000002</v>
      </c>
      <c r="G24" s="61">
        <f t="shared" si="2"/>
        <v>61.095999999999997</v>
      </c>
      <c r="H24" s="61">
        <f t="shared" si="3"/>
        <v>5.8407201896113259</v>
      </c>
      <c r="I24" s="61">
        <f t="shared" si="4"/>
        <v>12.059637531015049</v>
      </c>
      <c r="J24" s="62">
        <f t="shared" si="5"/>
        <v>78.245970864348379</v>
      </c>
      <c r="K24" s="63">
        <f t="shared" si="6"/>
        <v>54.126695802318288</v>
      </c>
      <c r="L24" s="55"/>
      <c r="M24" s="51"/>
      <c r="N24" s="51"/>
      <c r="O24" s="51"/>
      <c r="P24" s="39"/>
      <c r="Q24" s="40"/>
      <c r="R24" s="40"/>
      <c r="S24" s="40"/>
      <c r="T24" s="40"/>
      <c r="U24" s="39"/>
      <c r="V24" s="41"/>
    </row>
    <row r="25" spans="1:22" x14ac:dyDescent="0.2">
      <c r="A25" s="60" t="s">
        <v>97</v>
      </c>
      <c r="B25" s="61">
        <v>65.02</v>
      </c>
      <c r="C25" s="61">
        <v>60.307000000000002</v>
      </c>
      <c r="D25" s="61">
        <v>73.471999999999994</v>
      </c>
      <c r="E25" s="62">
        <f t="shared" si="0"/>
        <v>66.266333333333321</v>
      </c>
      <c r="F25" s="61">
        <f t="shared" si="1"/>
        <v>73.471999999999994</v>
      </c>
      <c r="G25" s="61">
        <f t="shared" si="2"/>
        <v>60.307000000000002</v>
      </c>
      <c r="H25" s="61">
        <f t="shared" si="3"/>
        <v>6.6704060096318933</v>
      </c>
      <c r="I25" s="61">
        <f t="shared" si="4"/>
        <v>13.772732822220373</v>
      </c>
      <c r="J25" s="62">
        <f t="shared" si="5"/>
        <v>80.039066155553698</v>
      </c>
      <c r="K25" s="63">
        <f t="shared" si="6"/>
        <v>52.493600511112945</v>
      </c>
      <c r="L25" s="55"/>
      <c r="M25" s="51"/>
      <c r="N25" s="51"/>
      <c r="O25" s="51"/>
      <c r="P25" s="39"/>
      <c r="Q25" s="40"/>
      <c r="R25" s="40"/>
      <c r="S25" s="40"/>
      <c r="T25" s="40"/>
      <c r="U25" s="39"/>
      <c r="V25" s="41"/>
    </row>
    <row r="26" spans="1:22" x14ac:dyDescent="0.2">
      <c r="A26" s="60" t="s">
        <v>46</v>
      </c>
      <c r="B26" s="61">
        <v>56.57</v>
      </c>
      <c r="C26" s="61">
        <v>50.378</v>
      </c>
      <c r="D26" s="61">
        <v>62.436999999999998</v>
      </c>
      <c r="E26" s="62">
        <f t="shared" si="0"/>
        <v>56.461666666666666</v>
      </c>
      <c r="F26" s="61">
        <f t="shared" si="1"/>
        <v>62.436999999999998</v>
      </c>
      <c r="G26" s="61">
        <f t="shared" si="2"/>
        <v>50.378</v>
      </c>
      <c r="H26" s="61">
        <f t="shared" si="3"/>
        <v>6.0302298740042506</v>
      </c>
      <c r="I26" s="61">
        <f t="shared" si="4"/>
        <v>12.450927993184546</v>
      </c>
      <c r="J26" s="62">
        <f t="shared" si="5"/>
        <v>68.912594659851209</v>
      </c>
      <c r="K26" s="63">
        <f t="shared" si="6"/>
        <v>44.010738673482123</v>
      </c>
      <c r="L26" s="55"/>
      <c r="M26" s="51"/>
      <c r="N26" s="51"/>
      <c r="O26" s="51"/>
      <c r="P26" s="39"/>
      <c r="Q26" s="40"/>
      <c r="R26" s="40"/>
      <c r="S26" s="40"/>
      <c r="T26" s="40"/>
      <c r="U26" s="39"/>
      <c r="V26" s="41"/>
    </row>
    <row r="27" spans="1:22" ht="13.5" thickBot="1" x14ac:dyDescent="0.25">
      <c r="A27" s="64" t="s">
        <v>98</v>
      </c>
      <c r="B27" s="65">
        <v>60.4</v>
      </c>
      <c r="C27" s="65">
        <v>51.878999999999998</v>
      </c>
      <c r="D27" s="65">
        <v>65.3</v>
      </c>
      <c r="E27" s="66">
        <f t="shared" si="0"/>
        <v>59.193000000000005</v>
      </c>
      <c r="F27" s="65">
        <f t="shared" si="1"/>
        <v>65.3</v>
      </c>
      <c r="G27" s="65">
        <f t="shared" si="2"/>
        <v>51.878999999999998</v>
      </c>
      <c r="H27" s="65">
        <f t="shared" si="3"/>
        <v>6.7914245192006657</v>
      </c>
      <c r="I27" s="65">
        <f t="shared" si="4"/>
        <v>14.022606007814666</v>
      </c>
      <c r="J27" s="66">
        <f t="shared" si="5"/>
        <v>73.215606007814671</v>
      </c>
      <c r="K27" s="67">
        <f t="shared" si="6"/>
        <v>45.170393992185339</v>
      </c>
      <c r="L27" s="68"/>
      <c r="M27" s="65"/>
      <c r="N27" s="65"/>
      <c r="O27" s="65"/>
      <c r="P27" s="69"/>
      <c r="Q27" s="70"/>
      <c r="R27" s="70"/>
      <c r="S27" s="70"/>
      <c r="T27" s="70"/>
      <c r="U27" s="69"/>
      <c r="V27" s="71"/>
    </row>
    <row r="28" spans="1:22" ht="13.5" thickTop="1" x14ac:dyDescent="0.2">
      <c r="A28" t="s">
        <v>108</v>
      </c>
      <c r="J28" s="1">
        <f>MAX(J16:J17)</f>
        <v>90.5207618823205</v>
      </c>
      <c r="K28" s="1">
        <f>MIN(K16:K17)</f>
        <v>52.660803814564758</v>
      </c>
    </row>
    <row r="29" spans="1:22" x14ac:dyDescent="0.2">
      <c r="A29" t="s">
        <v>109</v>
      </c>
      <c r="J29" s="1">
        <f>MAX(J18:J19)</f>
        <v>75.315593751632719</v>
      </c>
      <c r="K29" s="1">
        <f>MIN(K18:K19)</f>
        <v>43.912915775274143</v>
      </c>
    </row>
    <row r="30" spans="1:22" x14ac:dyDescent="0.2">
      <c r="A30" t="s">
        <v>110</v>
      </c>
      <c r="J30" s="1">
        <f>MAX(J20:J23)</f>
        <v>118.20478035433823</v>
      </c>
      <c r="K30" s="1">
        <f>MIN(K20:K23)</f>
        <v>68.347018757240249</v>
      </c>
    </row>
    <row r="31" spans="1:22" x14ac:dyDescent="0.2">
      <c r="A31" t="s">
        <v>111</v>
      </c>
      <c r="J31" s="1">
        <f>MAX(J24:J27)</f>
        <v>80.039066155553698</v>
      </c>
      <c r="K31" s="1">
        <f>MIN(K24:K27)</f>
        <v>44.010738673482123</v>
      </c>
    </row>
  </sheetData>
  <sheetProtection password="DC79" sheet="1" objects="1" scenarios="1"/>
  <mergeCells count="4">
    <mergeCell ref="A2:D2"/>
    <mergeCell ref="L2:O2"/>
    <mergeCell ref="A3:C3"/>
    <mergeCell ref="L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/>
  </sheetViews>
  <sheetFormatPr defaultRowHeight="12.75" x14ac:dyDescent="0.2"/>
  <cols>
    <col min="1" max="1" width="17" customWidth="1"/>
    <col min="12" max="12" width="15.5703125" customWidth="1"/>
  </cols>
  <sheetData>
    <row r="1" spans="1:22" ht="13.5" thickBot="1" x14ac:dyDescent="0.25">
      <c r="A1" s="28" t="s">
        <v>65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30"/>
      <c r="Q1" s="30"/>
      <c r="R1" s="30"/>
      <c r="S1" s="30"/>
      <c r="T1" s="30"/>
      <c r="U1" s="30"/>
      <c r="V1" s="30"/>
    </row>
    <row r="2" spans="1:22" ht="13.5" thickTop="1" x14ac:dyDescent="0.2">
      <c r="A2" s="72" t="s">
        <v>48</v>
      </c>
      <c r="B2" s="34"/>
      <c r="C2" s="34"/>
      <c r="D2" s="34"/>
      <c r="E2" s="33"/>
      <c r="F2" s="34"/>
      <c r="G2" s="34"/>
      <c r="H2" s="34"/>
      <c r="I2" s="34"/>
      <c r="J2" s="33"/>
      <c r="K2" s="34"/>
      <c r="L2" s="72" t="s">
        <v>49</v>
      </c>
      <c r="M2" s="34"/>
      <c r="N2" s="34"/>
      <c r="O2" s="34"/>
      <c r="P2" s="33"/>
      <c r="Q2" s="34"/>
      <c r="R2" s="34"/>
      <c r="S2" s="34"/>
      <c r="T2" s="34"/>
      <c r="U2" s="33"/>
      <c r="V2" s="35"/>
    </row>
    <row r="3" spans="1:22" x14ac:dyDescent="0.2">
      <c r="A3" s="50" t="s">
        <v>66</v>
      </c>
      <c r="B3" s="40"/>
      <c r="C3" s="40"/>
      <c r="D3" s="36" t="s">
        <v>51</v>
      </c>
      <c r="E3" s="37"/>
      <c r="F3" s="36"/>
      <c r="G3" s="36"/>
      <c r="H3" s="36"/>
      <c r="I3" s="36">
        <v>2.92</v>
      </c>
      <c r="J3" s="38" t="s">
        <v>52</v>
      </c>
      <c r="K3" s="36"/>
      <c r="L3" s="50" t="s">
        <v>67</v>
      </c>
      <c r="M3" s="40"/>
      <c r="N3" s="40"/>
      <c r="O3" s="36" t="s">
        <v>51</v>
      </c>
      <c r="P3" s="39"/>
      <c r="Q3" s="40"/>
      <c r="R3" s="40"/>
      <c r="S3" s="40"/>
      <c r="T3" s="40"/>
      <c r="U3" s="38" t="s">
        <v>52</v>
      </c>
      <c r="V3" s="41"/>
    </row>
    <row r="4" spans="1:22" x14ac:dyDescent="0.2">
      <c r="A4" s="42" t="s">
        <v>68</v>
      </c>
      <c r="B4" s="43" t="s">
        <v>55</v>
      </c>
      <c r="C4" s="43" t="s">
        <v>56</v>
      </c>
      <c r="D4" s="43" t="s">
        <v>57</v>
      </c>
      <c r="E4" s="44" t="s">
        <v>58</v>
      </c>
      <c r="F4" s="45" t="s">
        <v>28</v>
      </c>
      <c r="G4" s="45" t="s">
        <v>29</v>
      </c>
      <c r="H4" s="45" t="s">
        <v>59</v>
      </c>
      <c r="I4" s="45" t="s">
        <v>60</v>
      </c>
      <c r="J4" s="46" t="s">
        <v>61</v>
      </c>
      <c r="K4" s="47" t="s">
        <v>62</v>
      </c>
      <c r="L4" s="48" t="s">
        <v>68</v>
      </c>
      <c r="M4" s="43" t="s">
        <v>55</v>
      </c>
      <c r="N4" s="43" t="s">
        <v>56</v>
      </c>
      <c r="O4" s="43" t="s">
        <v>57</v>
      </c>
      <c r="P4" s="44" t="s">
        <v>58</v>
      </c>
      <c r="Q4" s="45" t="s">
        <v>28</v>
      </c>
      <c r="R4" s="45" t="s">
        <v>29</v>
      </c>
      <c r="S4" s="45" t="s">
        <v>59</v>
      </c>
      <c r="T4" s="45" t="s">
        <v>60</v>
      </c>
      <c r="U4" s="46" t="s">
        <v>61</v>
      </c>
      <c r="V4" s="49" t="s">
        <v>62</v>
      </c>
    </row>
    <row r="5" spans="1:22" x14ac:dyDescent="0.2">
      <c r="A5" s="50" t="s">
        <v>69</v>
      </c>
      <c r="B5" s="51">
        <v>23.99</v>
      </c>
      <c r="C5" s="51">
        <v>23.364999999999998</v>
      </c>
      <c r="D5" s="51">
        <v>24.122</v>
      </c>
      <c r="E5" s="52">
        <f>AVERAGE($B5:$D5)</f>
        <v>23.825666666666667</v>
      </c>
      <c r="F5" s="53">
        <f>MAX($B5:$D5)</f>
        <v>24.122</v>
      </c>
      <c r="G5" s="53">
        <f>MIN($B5:$D5)</f>
        <v>23.364999999999998</v>
      </c>
      <c r="H5" s="53">
        <f>STDEV($B5:$D5)</f>
        <v>0.40437152883620991</v>
      </c>
      <c r="I5" s="53">
        <f>$I$3*H5/2^0.5</f>
        <v>0.83492684246385829</v>
      </c>
      <c r="J5" s="52">
        <f>MAX(E5+I5,F5+4)</f>
        <v>28.122</v>
      </c>
      <c r="K5" s="54">
        <f>MIN(E5-I5,G5-4)</f>
        <v>19.364999999999998</v>
      </c>
      <c r="L5" s="50" t="s">
        <v>70</v>
      </c>
      <c r="M5" s="51">
        <v>3.0400000000000063</v>
      </c>
      <c r="N5" s="51">
        <v>3.0240000000000009</v>
      </c>
      <c r="O5" s="51">
        <v>3.8389999999999986</v>
      </c>
      <c r="P5" s="52">
        <f>AVERAGE($M5:$O5)</f>
        <v>3.3010000000000019</v>
      </c>
      <c r="Q5" s="53">
        <f>MAX($M5:$O5)</f>
        <v>3.8389999999999986</v>
      </c>
      <c r="R5" s="53">
        <f>MIN($M5:$O5)</f>
        <v>3.0240000000000009</v>
      </c>
      <c r="S5" s="53">
        <f>STDEV($M5:$O5)</f>
        <v>0.46599034324757965</v>
      </c>
      <c r="T5" s="53">
        <f>$I$3*S5/2^0.5</f>
        <v>0.96215440049920653</v>
      </c>
      <c r="U5" s="52">
        <f>MAX(P5+T5,Q5+4)</f>
        <v>7.8389999999999986</v>
      </c>
      <c r="V5" s="54">
        <f>MIN(P5-T5,R5-4)</f>
        <v>-0.97599999999999909</v>
      </c>
    </row>
    <row r="6" spans="1:22" x14ac:dyDescent="0.2">
      <c r="A6" s="50" t="s">
        <v>71</v>
      </c>
      <c r="B6" s="51">
        <v>-11.67</v>
      </c>
      <c r="C6" s="51">
        <v>-12.916000000000004</v>
      </c>
      <c r="D6" s="51">
        <v>-14.567999999999998</v>
      </c>
      <c r="E6" s="57">
        <f t="shared" ref="E6:E26" si="0">AVERAGE($B6:$D6)</f>
        <v>-13.051333333333334</v>
      </c>
      <c r="F6" s="51">
        <f t="shared" ref="F6:F26" si="1">MAX($B6:$D6)</f>
        <v>-11.67</v>
      </c>
      <c r="G6" s="51">
        <f t="shared" ref="G6:G26" si="2">MIN($B6:$D6)</f>
        <v>-14.567999999999998</v>
      </c>
      <c r="H6" s="51">
        <f t="shared" ref="H6:H26" si="3">STDEV($B6:$D6)</f>
        <v>1.4537322082602866</v>
      </c>
      <c r="I6" s="51">
        <f t="shared" ref="I6:I26" si="4">$I$3*H6/2^0.5</f>
        <v>3.0015961952712176</v>
      </c>
      <c r="J6" s="57">
        <f t="shared" ref="J6:J26" si="5">MAX(E6+I6,F6+4)</f>
        <v>-7.67</v>
      </c>
      <c r="K6" s="58">
        <f t="shared" ref="K6:K26" si="6">MIN(E6-I6,G6-4)</f>
        <v>-18.567999999999998</v>
      </c>
      <c r="L6" s="50" t="s">
        <v>72</v>
      </c>
      <c r="M6" s="51">
        <v>-3.3199999999999932</v>
      </c>
      <c r="N6" s="51">
        <v>-4.6659999999999968</v>
      </c>
      <c r="O6" s="51">
        <v>-4.3150000000000004</v>
      </c>
      <c r="P6" s="57">
        <f t="shared" ref="P6:P14" si="7">AVERAGE($M6:$O6)</f>
        <v>-4.1003333333333307</v>
      </c>
      <c r="Q6" s="51">
        <f t="shared" ref="Q6:Q14" si="8">MAX($M6:$O6)</f>
        <v>-3.3199999999999932</v>
      </c>
      <c r="R6" s="51">
        <f t="shared" ref="R6:R14" si="9">MIN($M6:$O6)</f>
        <v>-4.6659999999999968</v>
      </c>
      <c r="S6" s="51">
        <f t="shared" ref="S6:S14" si="10">STDEV($M6:$O6)</f>
        <v>0.69820507971034562</v>
      </c>
      <c r="T6" s="51">
        <f t="shared" ref="T6:T14" si="11">$I$3*S6/2^0.5</f>
        <v>1.4416201958444717</v>
      </c>
      <c r="U6" s="57">
        <f t="shared" ref="U6:U14" si="12">MAX(P6+T6,Q6+4)</f>
        <v>0.68000000000000682</v>
      </c>
      <c r="V6" s="58">
        <f t="shared" ref="V6:V14" si="13">MIN(P6-T6,R6-4)</f>
        <v>-8.6659999999999968</v>
      </c>
    </row>
    <row r="7" spans="1:22" x14ac:dyDescent="0.2">
      <c r="A7" s="50" t="s">
        <v>73</v>
      </c>
      <c r="B7" s="51">
        <v>-15.6</v>
      </c>
      <c r="C7" s="51">
        <v>-12.177</v>
      </c>
      <c r="D7" s="51">
        <v>-22.42</v>
      </c>
      <c r="E7" s="57">
        <f t="shared" si="0"/>
        <v>-16.732333333333333</v>
      </c>
      <c r="F7" s="51">
        <f t="shared" si="1"/>
        <v>-12.177</v>
      </c>
      <c r="G7" s="51">
        <f t="shared" si="2"/>
        <v>-22.42</v>
      </c>
      <c r="H7" s="51">
        <f t="shared" si="3"/>
        <v>5.2145370200367047</v>
      </c>
      <c r="I7" s="51">
        <f t="shared" si="4"/>
        <v>10.766724703839436</v>
      </c>
      <c r="J7" s="57">
        <f t="shared" si="5"/>
        <v>-5.9656086294938966</v>
      </c>
      <c r="K7" s="58">
        <f t="shared" si="6"/>
        <v>-27.49905803717277</v>
      </c>
      <c r="L7" s="50" t="s">
        <v>74</v>
      </c>
      <c r="M7" s="51">
        <v>-17.71</v>
      </c>
      <c r="N7" s="51">
        <v>-19.540999999999997</v>
      </c>
      <c r="O7" s="51">
        <v>-20.401000000000003</v>
      </c>
      <c r="P7" s="57">
        <f t="shared" si="7"/>
        <v>-19.217333333333332</v>
      </c>
      <c r="Q7" s="51">
        <f t="shared" si="8"/>
        <v>-17.71</v>
      </c>
      <c r="R7" s="51">
        <f t="shared" si="9"/>
        <v>-20.401000000000003</v>
      </c>
      <c r="S7" s="51">
        <f t="shared" si="10"/>
        <v>1.374387257410856</v>
      </c>
      <c r="T7" s="51">
        <f t="shared" si="11"/>
        <v>2.8377685650994642</v>
      </c>
      <c r="U7" s="57">
        <f t="shared" si="12"/>
        <v>-13.71</v>
      </c>
      <c r="V7" s="58">
        <f t="shared" si="13"/>
        <v>-24.401000000000003</v>
      </c>
    </row>
    <row r="8" spans="1:22" x14ac:dyDescent="0.2">
      <c r="A8" s="50" t="s">
        <v>75</v>
      </c>
      <c r="B8" s="51">
        <v>-12.8</v>
      </c>
      <c r="C8" s="51">
        <v>-10.756</v>
      </c>
      <c r="D8" s="51">
        <v>-19.917999999999999</v>
      </c>
      <c r="E8" s="57">
        <f t="shared" si="0"/>
        <v>-14.491333333333335</v>
      </c>
      <c r="F8" s="51">
        <f t="shared" si="1"/>
        <v>-10.756</v>
      </c>
      <c r="G8" s="51">
        <f t="shared" si="2"/>
        <v>-19.917999999999999</v>
      </c>
      <c r="H8" s="51">
        <f t="shared" si="3"/>
        <v>4.8094716272510976</v>
      </c>
      <c r="I8" s="51">
        <f t="shared" si="4"/>
        <v>9.9303652045363666</v>
      </c>
      <c r="J8" s="57">
        <f t="shared" si="5"/>
        <v>-4.5609681287969686</v>
      </c>
      <c r="K8" s="58">
        <f t="shared" si="6"/>
        <v>-24.421698537869702</v>
      </c>
      <c r="L8" s="50" t="s">
        <v>76</v>
      </c>
      <c r="M8" s="51">
        <v>-31.14</v>
      </c>
      <c r="N8" s="51">
        <v>-34.26</v>
      </c>
      <c r="O8" s="51">
        <v>-34.674999999999997</v>
      </c>
      <c r="P8" s="57">
        <f t="shared" si="7"/>
        <v>-33.358333333333334</v>
      </c>
      <c r="Q8" s="51">
        <f t="shared" si="8"/>
        <v>-31.14</v>
      </c>
      <c r="R8" s="51">
        <f t="shared" si="9"/>
        <v>-34.674999999999997</v>
      </c>
      <c r="S8" s="51">
        <f t="shared" si="10"/>
        <v>1.9323064801768188</v>
      </c>
      <c r="T8" s="51">
        <f t="shared" si="11"/>
        <v>3.9897332851541139</v>
      </c>
      <c r="U8" s="57">
        <f t="shared" si="12"/>
        <v>-27.14</v>
      </c>
      <c r="V8" s="58">
        <f t="shared" si="13"/>
        <v>-38.674999999999997</v>
      </c>
    </row>
    <row r="9" spans="1:22" x14ac:dyDescent="0.2">
      <c r="A9" s="50" t="s">
        <v>77</v>
      </c>
      <c r="B9" s="51">
        <v>-7.02</v>
      </c>
      <c r="C9" s="51">
        <v>-8.527000000000001</v>
      </c>
      <c r="D9" s="51">
        <v>-8.3689999999999998</v>
      </c>
      <c r="E9" s="57">
        <f t="shared" si="0"/>
        <v>-7.9720000000000004</v>
      </c>
      <c r="F9" s="51">
        <f t="shared" si="1"/>
        <v>-7.02</v>
      </c>
      <c r="G9" s="51">
        <f t="shared" si="2"/>
        <v>-8.527000000000001</v>
      </c>
      <c r="H9" s="51">
        <f t="shared" si="3"/>
        <v>0.82823245529259537</v>
      </c>
      <c r="I9" s="51">
        <f t="shared" si="4"/>
        <v>1.7100944537656404</v>
      </c>
      <c r="J9" s="57">
        <f t="shared" si="5"/>
        <v>-3.0199999999999996</v>
      </c>
      <c r="K9" s="58">
        <f t="shared" si="6"/>
        <v>-12.527000000000001</v>
      </c>
      <c r="L9" s="50" t="s">
        <v>78</v>
      </c>
      <c r="M9" s="51">
        <v>13.06</v>
      </c>
      <c r="N9" s="51">
        <v>16.549000000000007</v>
      </c>
      <c r="O9" s="51">
        <v>12.715</v>
      </c>
      <c r="P9" s="57">
        <f t="shared" si="7"/>
        <v>14.108000000000004</v>
      </c>
      <c r="Q9" s="51">
        <f t="shared" si="8"/>
        <v>16.549000000000007</v>
      </c>
      <c r="R9" s="51">
        <f t="shared" si="9"/>
        <v>12.715</v>
      </c>
      <c r="S9" s="51">
        <f t="shared" si="10"/>
        <v>2.1209943422838049</v>
      </c>
      <c r="T9" s="51">
        <f t="shared" si="11"/>
        <v>4.3793268882785643</v>
      </c>
      <c r="U9" s="57">
        <f t="shared" si="12"/>
        <v>20.549000000000007</v>
      </c>
      <c r="V9" s="58">
        <f t="shared" si="13"/>
        <v>8.7149999999999999</v>
      </c>
    </row>
    <row r="10" spans="1:22" x14ac:dyDescent="0.2">
      <c r="A10" s="50" t="s">
        <v>79</v>
      </c>
      <c r="B10" s="51">
        <v>2.46</v>
      </c>
      <c r="C10" s="51">
        <v>2.8109999999999999</v>
      </c>
      <c r="D10" s="51">
        <v>2.8780000000000001</v>
      </c>
      <c r="E10" s="57">
        <f t="shared" si="0"/>
        <v>2.7163333333333335</v>
      </c>
      <c r="F10" s="51">
        <f t="shared" si="1"/>
        <v>2.8780000000000001</v>
      </c>
      <c r="G10" s="51">
        <f t="shared" si="2"/>
        <v>2.46</v>
      </c>
      <c r="H10" s="51">
        <f t="shared" si="3"/>
        <v>0.22450463989266092</v>
      </c>
      <c r="I10" s="51">
        <f t="shared" si="4"/>
        <v>0.46354635956575774</v>
      </c>
      <c r="J10" s="57">
        <f t="shared" si="5"/>
        <v>6.8780000000000001</v>
      </c>
      <c r="K10" s="58">
        <f t="shared" si="6"/>
        <v>-1.54</v>
      </c>
      <c r="L10" s="50" t="s">
        <v>80</v>
      </c>
      <c r="M10" s="51">
        <v>-13.64</v>
      </c>
      <c r="N10" s="51">
        <v>-18.292000000000002</v>
      </c>
      <c r="O10" s="51">
        <v>-14.525</v>
      </c>
      <c r="P10" s="57">
        <f t="shared" si="7"/>
        <v>-15.485666666666667</v>
      </c>
      <c r="Q10" s="51">
        <f t="shared" si="8"/>
        <v>-13.64</v>
      </c>
      <c r="R10" s="51">
        <f t="shared" si="9"/>
        <v>-18.292000000000002</v>
      </c>
      <c r="S10" s="51">
        <f t="shared" si="10"/>
        <v>2.4703109790739708</v>
      </c>
      <c r="T10" s="51">
        <f t="shared" si="11"/>
        <v>5.100579043232929</v>
      </c>
      <c r="U10" s="57">
        <f t="shared" si="12"/>
        <v>-9.64</v>
      </c>
      <c r="V10" s="58">
        <f t="shared" si="13"/>
        <v>-22.292000000000002</v>
      </c>
    </row>
    <row r="11" spans="1:22" x14ac:dyDescent="0.2">
      <c r="A11" s="50" t="s">
        <v>81</v>
      </c>
      <c r="B11" s="51">
        <v>0.94000000000000483</v>
      </c>
      <c r="C11" s="51">
        <v>0.28299999999999415</v>
      </c>
      <c r="D11" s="51">
        <v>1.0969999999999942</v>
      </c>
      <c r="E11" s="57">
        <f t="shared" si="0"/>
        <v>0.7733333333333311</v>
      </c>
      <c r="F11" s="51">
        <f t="shared" si="1"/>
        <v>1.0969999999999942</v>
      </c>
      <c r="G11" s="51">
        <f t="shared" si="2"/>
        <v>0.28299999999999415</v>
      </c>
      <c r="H11" s="51">
        <f t="shared" si="3"/>
        <v>0.43183600282206103</v>
      </c>
      <c r="I11" s="51">
        <f t="shared" si="4"/>
        <v>0.89163416459143929</v>
      </c>
      <c r="J11" s="57">
        <f t="shared" si="5"/>
        <v>5.0969999999999942</v>
      </c>
      <c r="K11" s="58">
        <f t="shared" si="6"/>
        <v>-3.7170000000000059</v>
      </c>
      <c r="L11" s="50" t="s">
        <v>82</v>
      </c>
      <c r="M11" s="51">
        <v>7.95</v>
      </c>
      <c r="N11" s="51">
        <v>7.8800000000000097</v>
      </c>
      <c r="O11" s="51">
        <v>8.2790000000000035</v>
      </c>
      <c r="P11" s="57">
        <f t="shared" si="7"/>
        <v>8.0363333333333369</v>
      </c>
      <c r="Q11" s="51">
        <f t="shared" si="8"/>
        <v>8.2790000000000035</v>
      </c>
      <c r="R11" s="51">
        <f t="shared" si="9"/>
        <v>7.8800000000000097</v>
      </c>
      <c r="S11" s="51">
        <f t="shared" si="10"/>
        <v>0.21305007236171652</v>
      </c>
      <c r="T11" s="51">
        <f t="shared" si="11"/>
        <v>0.43989552062582282</v>
      </c>
      <c r="U11" s="57">
        <f t="shared" si="12"/>
        <v>12.279000000000003</v>
      </c>
      <c r="V11" s="58">
        <f t="shared" si="13"/>
        <v>3.8800000000000097</v>
      </c>
    </row>
    <row r="12" spans="1:22" x14ac:dyDescent="0.2">
      <c r="A12" s="50" t="s">
        <v>83</v>
      </c>
      <c r="B12" s="51">
        <v>11.12</v>
      </c>
      <c r="C12" s="51">
        <v>13.639000000000003</v>
      </c>
      <c r="D12" s="51">
        <v>13.051000000000002</v>
      </c>
      <c r="E12" s="57">
        <f t="shared" si="0"/>
        <v>12.603333333333333</v>
      </c>
      <c r="F12" s="51">
        <f t="shared" si="1"/>
        <v>13.639000000000003</v>
      </c>
      <c r="G12" s="51">
        <f t="shared" si="2"/>
        <v>11.12</v>
      </c>
      <c r="H12" s="51">
        <f t="shared" si="3"/>
        <v>1.3178180198090093</v>
      </c>
      <c r="I12" s="51">
        <f t="shared" si="4"/>
        <v>2.7209671298761928</v>
      </c>
      <c r="J12" s="57">
        <f t="shared" si="5"/>
        <v>17.639000000000003</v>
      </c>
      <c r="K12" s="58">
        <f t="shared" si="6"/>
        <v>7.1199999999999992</v>
      </c>
      <c r="L12" s="50" t="s">
        <v>84</v>
      </c>
      <c r="M12" s="51">
        <v>-8.83</v>
      </c>
      <c r="N12" s="51">
        <v>-11.74</v>
      </c>
      <c r="O12" s="51">
        <v>-10.012999999999998</v>
      </c>
      <c r="P12" s="57">
        <f t="shared" si="7"/>
        <v>-10.194333333333333</v>
      </c>
      <c r="Q12" s="51">
        <f t="shared" si="8"/>
        <v>-8.83</v>
      </c>
      <c r="R12" s="51">
        <f t="shared" si="9"/>
        <v>-11.74</v>
      </c>
      <c r="S12" s="51">
        <f t="shared" si="10"/>
        <v>1.4634501471978312</v>
      </c>
      <c r="T12" s="51">
        <f t="shared" si="11"/>
        <v>3.0216613271951491</v>
      </c>
      <c r="U12" s="57">
        <f t="shared" si="12"/>
        <v>-4.83</v>
      </c>
      <c r="V12" s="58">
        <f t="shared" si="13"/>
        <v>-15.74</v>
      </c>
    </row>
    <row r="13" spans="1:22" x14ac:dyDescent="0.2">
      <c r="A13" s="50" t="s">
        <v>85</v>
      </c>
      <c r="B13" s="51">
        <v>72.033500000000004</v>
      </c>
      <c r="C13" s="51">
        <v>78.12</v>
      </c>
      <c r="D13" s="51">
        <v>95.925999999999988</v>
      </c>
      <c r="E13" s="57">
        <f t="shared" si="0"/>
        <v>82.026499999999999</v>
      </c>
      <c r="F13" s="51">
        <f t="shared" si="1"/>
        <v>95.925999999999988</v>
      </c>
      <c r="G13" s="51">
        <f t="shared" si="2"/>
        <v>72.033500000000004</v>
      </c>
      <c r="H13" s="51">
        <f t="shared" si="3"/>
        <v>12.416055965965979</v>
      </c>
      <c r="I13" s="51">
        <f t="shared" si="4"/>
        <v>25.636073917848599</v>
      </c>
      <c r="J13" s="57">
        <f t="shared" si="5"/>
        <v>107.66257391784859</v>
      </c>
      <c r="K13" s="58">
        <f t="shared" si="6"/>
        <v>56.3904260821514</v>
      </c>
      <c r="L13" s="50" t="s">
        <v>86</v>
      </c>
      <c r="M13" s="51">
        <v>11.04</v>
      </c>
      <c r="N13" s="51">
        <v>12.299000000000007</v>
      </c>
      <c r="O13" s="51">
        <v>17.392000000000003</v>
      </c>
      <c r="P13" s="57">
        <f t="shared" si="7"/>
        <v>13.577000000000004</v>
      </c>
      <c r="Q13" s="51">
        <f t="shared" si="8"/>
        <v>17.392000000000003</v>
      </c>
      <c r="R13" s="51">
        <f t="shared" si="9"/>
        <v>11.04</v>
      </c>
      <c r="S13" s="51">
        <f t="shared" si="10"/>
        <v>3.3633226131312464</v>
      </c>
      <c r="T13" s="51">
        <f t="shared" si="11"/>
        <v>6.9444264230244368</v>
      </c>
      <c r="U13" s="57">
        <f t="shared" si="12"/>
        <v>21.392000000000003</v>
      </c>
      <c r="V13" s="58">
        <f t="shared" si="13"/>
        <v>6.6325735769755667</v>
      </c>
    </row>
    <row r="14" spans="1:22" x14ac:dyDescent="0.2">
      <c r="A14" s="50" t="s">
        <v>87</v>
      </c>
      <c r="B14" s="51">
        <v>3.4907000000000323</v>
      </c>
      <c r="C14" s="51">
        <v>5.94</v>
      </c>
      <c r="D14" s="51">
        <v>4.217000000000013</v>
      </c>
      <c r="E14" s="57">
        <f t="shared" si="0"/>
        <v>4.5492333333333486</v>
      </c>
      <c r="F14" s="51">
        <f t="shared" si="1"/>
        <v>5.94</v>
      </c>
      <c r="G14" s="51">
        <f t="shared" si="2"/>
        <v>3.4907000000000323</v>
      </c>
      <c r="H14" s="51">
        <f t="shared" si="3"/>
        <v>1.2579951761963517</v>
      </c>
      <c r="I14" s="51">
        <f t="shared" si="4"/>
        <v>2.5974478057821448</v>
      </c>
      <c r="J14" s="57">
        <f t="shared" si="5"/>
        <v>9.9400000000000013</v>
      </c>
      <c r="K14" s="58">
        <f t="shared" si="6"/>
        <v>-0.50929999999996767</v>
      </c>
      <c r="L14" s="50" t="s">
        <v>88</v>
      </c>
      <c r="M14" s="51">
        <v>6.09</v>
      </c>
      <c r="N14" s="51">
        <v>10.863000000000007</v>
      </c>
      <c r="O14" s="51">
        <v>6.1370000000000005</v>
      </c>
      <c r="P14" s="57">
        <f t="shared" si="7"/>
        <v>7.696666666666669</v>
      </c>
      <c r="Q14" s="51">
        <f t="shared" si="8"/>
        <v>10.863000000000007</v>
      </c>
      <c r="R14" s="51">
        <f t="shared" si="9"/>
        <v>6.09</v>
      </c>
      <c r="S14" s="51">
        <f t="shared" si="10"/>
        <v>2.742225799115261</v>
      </c>
      <c r="T14" s="51">
        <f t="shared" si="11"/>
        <v>5.6620156576493725</v>
      </c>
      <c r="U14" s="57">
        <f t="shared" si="12"/>
        <v>14.863000000000007</v>
      </c>
      <c r="V14" s="58">
        <f t="shared" si="13"/>
        <v>2.0346510090172965</v>
      </c>
    </row>
    <row r="15" spans="1:22" x14ac:dyDescent="0.2">
      <c r="A15" s="50" t="s">
        <v>89</v>
      </c>
      <c r="B15" s="51">
        <v>8.5400000000000063</v>
      </c>
      <c r="C15" s="51">
        <v>9.4350000000000005</v>
      </c>
      <c r="D15" s="51">
        <v>10.501000000000005</v>
      </c>
      <c r="E15" s="57">
        <f t="shared" si="0"/>
        <v>9.4920000000000044</v>
      </c>
      <c r="F15" s="51">
        <f t="shared" si="1"/>
        <v>10.501000000000005</v>
      </c>
      <c r="G15" s="51">
        <f t="shared" si="2"/>
        <v>8.5400000000000063</v>
      </c>
      <c r="H15" s="51">
        <f t="shared" si="3"/>
        <v>0.98174181942097116</v>
      </c>
      <c r="I15" s="51">
        <f t="shared" si="4"/>
        <v>2.0270531898300042</v>
      </c>
      <c r="J15" s="57">
        <f t="shared" si="5"/>
        <v>14.501000000000005</v>
      </c>
      <c r="K15" s="58">
        <f t="shared" si="6"/>
        <v>4.5400000000000063</v>
      </c>
      <c r="L15" s="50"/>
      <c r="M15" s="40"/>
      <c r="N15" s="40"/>
      <c r="O15" s="40"/>
      <c r="P15" s="39"/>
      <c r="Q15" s="40"/>
      <c r="R15" s="40"/>
      <c r="S15" s="40"/>
      <c r="T15" s="40"/>
      <c r="U15" s="39"/>
      <c r="V15" s="41"/>
    </row>
    <row r="16" spans="1:22" x14ac:dyDescent="0.2">
      <c r="A16" s="60" t="s">
        <v>90</v>
      </c>
      <c r="B16" s="61">
        <v>3.31</v>
      </c>
      <c r="C16" s="61">
        <v>2.125</v>
      </c>
      <c r="D16" s="61">
        <v>0.70499999999999829</v>
      </c>
      <c r="E16" s="62">
        <f t="shared" si="0"/>
        <v>2.0466666666666664</v>
      </c>
      <c r="F16" s="61">
        <f t="shared" si="1"/>
        <v>3.31</v>
      </c>
      <c r="G16" s="61">
        <f t="shared" si="2"/>
        <v>0.70499999999999829</v>
      </c>
      <c r="H16" s="61">
        <f t="shared" si="3"/>
        <v>1.304265438219282</v>
      </c>
      <c r="I16" s="61">
        <f t="shared" si="4"/>
        <v>2.6929844126297269</v>
      </c>
      <c r="J16" s="62">
        <f t="shared" si="5"/>
        <v>7.3100000000000005</v>
      </c>
      <c r="K16" s="63">
        <f t="shared" si="6"/>
        <v>-3.2950000000000017</v>
      </c>
      <c r="L16" s="50"/>
      <c r="M16" s="40"/>
      <c r="N16" s="40"/>
      <c r="O16" s="40"/>
      <c r="P16" s="39"/>
      <c r="Q16" s="40"/>
      <c r="R16" s="40"/>
      <c r="S16" s="40"/>
      <c r="T16" s="40"/>
      <c r="U16" s="39"/>
      <c r="V16" s="41"/>
    </row>
    <row r="17" spans="1:22" x14ac:dyDescent="0.2">
      <c r="A17" s="60" t="s">
        <v>91</v>
      </c>
      <c r="B17" s="61">
        <v>10.42</v>
      </c>
      <c r="C17" s="61">
        <v>10.812999999999995</v>
      </c>
      <c r="D17" s="61">
        <v>13.746000000000009</v>
      </c>
      <c r="E17" s="62">
        <f t="shared" si="0"/>
        <v>11.659666666666668</v>
      </c>
      <c r="F17" s="61">
        <f t="shared" si="1"/>
        <v>13.746000000000009</v>
      </c>
      <c r="G17" s="61">
        <f t="shared" si="2"/>
        <v>10.42</v>
      </c>
      <c r="H17" s="61">
        <f t="shared" si="3"/>
        <v>1.8174714119714046</v>
      </c>
      <c r="I17" s="61">
        <f t="shared" si="4"/>
        <v>3.7526273712515947</v>
      </c>
      <c r="J17" s="62">
        <f t="shared" si="5"/>
        <v>17.746000000000009</v>
      </c>
      <c r="K17" s="63">
        <f t="shared" si="6"/>
        <v>6.42</v>
      </c>
      <c r="L17" s="50"/>
      <c r="M17" s="40"/>
      <c r="N17" s="40"/>
      <c r="O17" s="40"/>
      <c r="P17" s="39"/>
      <c r="Q17" s="40"/>
      <c r="R17" s="40"/>
      <c r="S17" s="40"/>
      <c r="T17" s="40"/>
      <c r="U17" s="39"/>
      <c r="V17" s="41"/>
    </row>
    <row r="18" spans="1:22" x14ac:dyDescent="0.2">
      <c r="A18" s="60" t="s">
        <v>92</v>
      </c>
      <c r="B18" s="61">
        <v>9.66</v>
      </c>
      <c r="C18" s="61">
        <v>10.018000000000001</v>
      </c>
      <c r="D18" s="61">
        <v>11.528999999999996</v>
      </c>
      <c r="E18" s="62">
        <f t="shared" si="0"/>
        <v>10.402333333333333</v>
      </c>
      <c r="F18" s="61">
        <f t="shared" si="1"/>
        <v>11.528999999999996</v>
      </c>
      <c r="G18" s="61">
        <f t="shared" si="2"/>
        <v>9.66</v>
      </c>
      <c r="H18" s="61">
        <f t="shared" si="3"/>
        <v>0.99200520831965844</v>
      </c>
      <c r="I18" s="61">
        <f t="shared" si="4"/>
        <v>2.0482445405435961</v>
      </c>
      <c r="J18" s="62">
        <f t="shared" si="5"/>
        <v>15.528999999999996</v>
      </c>
      <c r="K18" s="63">
        <f t="shared" si="6"/>
        <v>5.66</v>
      </c>
      <c r="L18" s="50"/>
      <c r="M18" s="40"/>
      <c r="N18" s="40"/>
      <c r="O18" s="40"/>
      <c r="P18" s="39"/>
      <c r="Q18" s="40"/>
      <c r="R18" s="40"/>
      <c r="S18" s="40"/>
      <c r="T18" s="40"/>
      <c r="U18" s="39"/>
      <c r="V18" s="41"/>
    </row>
    <row r="19" spans="1:22" x14ac:dyDescent="0.2">
      <c r="A19" s="60" t="s">
        <v>99</v>
      </c>
      <c r="B19" s="61">
        <v>29.72</v>
      </c>
      <c r="C19" s="61">
        <v>30.27</v>
      </c>
      <c r="D19" s="61">
        <v>33.537999999999997</v>
      </c>
      <c r="E19" s="62">
        <f t="shared" si="0"/>
        <v>31.175999999999998</v>
      </c>
      <c r="F19" s="61">
        <f t="shared" si="1"/>
        <v>33.537999999999997</v>
      </c>
      <c r="G19" s="61">
        <f t="shared" si="2"/>
        <v>29.72</v>
      </c>
      <c r="H19" s="61">
        <f t="shared" si="3"/>
        <v>2.0639544568618744</v>
      </c>
      <c r="I19" s="61">
        <f t="shared" si="4"/>
        <v>4.2615536821211082</v>
      </c>
      <c r="J19" s="62">
        <f t="shared" si="5"/>
        <v>37.537999999999997</v>
      </c>
      <c r="K19" s="63">
        <f t="shared" si="6"/>
        <v>25.72</v>
      </c>
      <c r="L19" s="50"/>
      <c r="M19" s="40"/>
      <c r="N19" s="40"/>
      <c r="O19" s="40"/>
      <c r="P19" s="39"/>
      <c r="Q19" s="40"/>
      <c r="R19" s="40"/>
      <c r="S19" s="40"/>
      <c r="T19" s="40"/>
      <c r="U19" s="39"/>
      <c r="V19" s="41"/>
    </row>
    <row r="20" spans="1:22" x14ac:dyDescent="0.2">
      <c r="A20" s="60" t="s">
        <v>100</v>
      </c>
      <c r="B20" s="61">
        <v>30.56</v>
      </c>
      <c r="C20" s="61">
        <v>28.326999999999991</v>
      </c>
      <c r="D20" s="61">
        <v>35.29</v>
      </c>
      <c r="E20" s="62">
        <f t="shared" si="0"/>
        <v>31.39233333333333</v>
      </c>
      <c r="F20" s="61">
        <f t="shared" si="1"/>
        <v>35.29</v>
      </c>
      <c r="G20" s="61">
        <f t="shared" si="2"/>
        <v>28.326999999999991</v>
      </c>
      <c r="H20" s="61">
        <f t="shared" si="3"/>
        <v>3.5553377242300566</v>
      </c>
      <c r="I20" s="61">
        <f t="shared" si="4"/>
        <v>7.340889969497348</v>
      </c>
      <c r="J20" s="62">
        <f t="shared" si="5"/>
        <v>39.29</v>
      </c>
      <c r="K20" s="63">
        <f t="shared" si="6"/>
        <v>24.051443363835983</v>
      </c>
      <c r="L20" s="50"/>
      <c r="M20" s="40"/>
      <c r="N20" s="40"/>
      <c r="O20" s="40"/>
      <c r="P20" s="39"/>
      <c r="Q20" s="40"/>
      <c r="R20" s="40"/>
      <c r="S20" s="40"/>
      <c r="T20" s="40"/>
      <c r="U20" s="39"/>
      <c r="V20" s="41"/>
    </row>
    <row r="21" spans="1:22" x14ac:dyDescent="0.2">
      <c r="A21" s="60" t="s">
        <v>101</v>
      </c>
      <c r="B21" s="61">
        <v>19.88</v>
      </c>
      <c r="C21" s="61">
        <v>19.715</v>
      </c>
      <c r="D21" s="61">
        <v>19.983999999999995</v>
      </c>
      <c r="E21" s="62">
        <f t="shared" si="0"/>
        <v>19.859666666666666</v>
      </c>
      <c r="F21" s="61">
        <f t="shared" si="1"/>
        <v>19.983999999999995</v>
      </c>
      <c r="G21" s="61">
        <f t="shared" si="2"/>
        <v>19.715</v>
      </c>
      <c r="H21" s="61">
        <f t="shared" si="3"/>
        <v>0.13564782833990624</v>
      </c>
      <c r="I21" s="61">
        <f t="shared" si="4"/>
        <v>0.28007909787533919</v>
      </c>
      <c r="J21" s="62">
        <f t="shared" si="5"/>
        <v>23.983999999999995</v>
      </c>
      <c r="K21" s="63">
        <f t="shared" si="6"/>
        <v>15.715</v>
      </c>
      <c r="L21" s="50"/>
      <c r="M21" s="40"/>
      <c r="N21" s="40"/>
      <c r="O21" s="40"/>
      <c r="P21" s="39"/>
      <c r="Q21" s="40"/>
      <c r="R21" s="40"/>
      <c r="S21" s="40"/>
      <c r="T21" s="40"/>
      <c r="U21" s="39"/>
      <c r="V21" s="41"/>
    </row>
    <row r="22" spans="1:22" x14ac:dyDescent="0.2">
      <c r="A22" s="60" t="s">
        <v>102</v>
      </c>
      <c r="B22" s="61">
        <v>26.03</v>
      </c>
      <c r="C22" s="61">
        <v>24.874000000000002</v>
      </c>
      <c r="D22" s="61">
        <v>19.712000000000003</v>
      </c>
      <c r="E22" s="62">
        <f t="shared" si="0"/>
        <v>23.538666666666671</v>
      </c>
      <c r="F22" s="61">
        <f t="shared" si="1"/>
        <v>26.03</v>
      </c>
      <c r="G22" s="61">
        <f t="shared" si="2"/>
        <v>19.712000000000003</v>
      </c>
      <c r="H22" s="61">
        <f t="shared" si="3"/>
        <v>3.3640180340380414</v>
      </c>
      <c r="I22" s="61">
        <f t="shared" si="4"/>
        <v>6.9458622945942396</v>
      </c>
      <c r="J22" s="62">
        <f t="shared" si="5"/>
        <v>30.48452896126091</v>
      </c>
      <c r="K22" s="63">
        <f t="shared" si="6"/>
        <v>15.712000000000003</v>
      </c>
      <c r="L22" s="50"/>
      <c r="M22" s="40"/>
      <c r="N22" s="40"/>
      <c r="O22" s="40"/>
      <c r="P22" s="39"/>
      <c r="Q22" s="40"/>
      <c r="R22" s="40"/>
      <c r="S22" s="40"/>
      <c r="T22" s="40"/>
      <c r="U22" s="39"/>
      <c r="V22" s="41"/>
    </row>
    <row r="23" spans="1:22" x14ac:dyDescent="0.2">
      <c r="A23" s="60" t="s">
        <v>105</v>
      </c>
      <c r="B23" s="61">
        <v>26.76</v>
      </c>
      <c r="C23" s="61">
        <v>27.173000000000009</v>
      </c>
      <c r="D23" s="61">
        <v>33.373999999999995</v>
      </c>
      <c r="E23" s="62">
        <f t="shared" si="0"/>
        <v>29.102333333333334</v>
      </c>
      <c r="F23" s="61">
        <f t="shared" si="1"/>
        <v>33.373999999999995</v>
      </c>
      <c r="G23" s="61">
        <f t="shared" si="2"/>
        <v>26.76</v>
      </c>
      <c r="H23" s="61">
        <f t="shared" si="3"/>
        <v>3.7051308119057724</v>
      </c>
      <c r="I23" s="61">
        <f t="shared" si="4"/>
        <v>7.6501755170628272</v>
      </c>
      <c r="J23" s="62">
        <f t="shared" si="5"/>
        <v>37.373999999999995</v>
      </c>
      <c r="K23" s="63">
        <f t="shared" si="6"/>
        <v>21.452157816270507</v>
      </c>
      <c r="L23" s="50"/>
      <c r="M23" s="40"/>
      <c r="N23" s="40"/>
      <c r="O23" s="40"/>
      <c r="P23" s="39"/>
      <c r="Q23" s="40"/>
      <c r="R23" s="40"/>
      <c r="S23" s="40"/>
      <c r="T23" s="40"/>
      <c r="U23" s="39"/>
      <c r="V23" s="41"/>
    </row>
    <row r="24" spans="1:22" x14ac:dyDescent="0.2">
      <c r="A24" s="60" t="s">
        <v>106</v>
      </c>
      <c r="B24" s="61">
        <v>27.48</v>
      </c>
      <c r="C24" s="61">
        <v>26.018999999999991</v>
      </c>
      <c r="D24" s="61">
        <v>34.216999999999999</v>
      </c>
      <c r="E24" s="62">
        <f t="shared" si="0"/>
        <v>29.238666666666663</v>
      </c>
      <c r="F24" s="61">
        <f t="shared" si="1"/>
        <v>34.216999999999999</v>
      </c>
      <c r="G24" s="61">
        <f t="shared" si="2"/>
        <v>26.018999999999991</v>
      </c>
      <c r="H24" s="61">
        <f t="shared" si="3"/>
        <v>4.3728117194013123</v>
      </c>
      <c r="I24" s="61">
        <f t="shared" si="4"/>
        <v>9.0287708733507692</v>
      </c>
      <c r="J24" s="62">
        <f t="shared" si="5"/>
        <v>38.267437540017433</v>
      </c>
      <c r="K24" s="63">
        <f t="shared" si="6"/>
        <v>20.209895793315894</v>
      </c>
      <c r="L24" s="50"/>
      <c r="M24" s="40"/>
      <c r="N24" s="40"/>
      <c r="O24" s="40"/>
      <c r="P24" s="39"/>
      <c r="Q24" s="40"/>
      <c r="R24" s="40"/>
      <c r="S24" s="40"/>
      <c r="T24" s="40"/>
      <c r="U24" s="39"/>
      <c r="V24" s="41"/>
    </row>
    <row r="25" spans="1:22" x14ac:dyDescent="0.2">
      <c r="A25" s="60" t="s">
        <v>103</v>
      </c>
      <c r="B25" s="61">
        <v>25.25</v>
      </c>
      <c r="C25" s="61">
        <v>27.335999999999999</v>
      </c>
      <c r="D25" s="61">
        <v>29.945999999999998</v>
      </c>
      <c r="E25" s="62">
        <f t="shared" si="0"/>
        <v>27.510666666666665</v>
      </c>
      <c r="F25" s="61">
        <f t="shared" si="1"/>
        <v>29.945999999999998</v>
      </c>
      <c r="G25" s="61">
        <f t="shared" si="2"/>
        <v>25.25</v>
      </c>
      <c r="H25" s="61">
        <f t="shared" si="3"/>
        <v>2.3528674704142025</v>
      </c>
      <c r="I25" s="61">
        <f t="shared" si="4"/>
        <v>4.8580873472043136</v>
      </c>
      <c r="J25" s="62">
        <f t="shared" si="5"/>
        <v>33.945999999999998</v>
      </c>
      <c r="K25" s="63">
        <f t="shared" si="6"/>
        <v>21.25</v>
      </c>
      <c r="L25" s="50"/>
      <c r="M25" s="40"/>
      <c r="N25" s="40"/>
      <c r="O25" s="40"/>
      <c r="P25" s="39"/>
      <c r="Q25" s="40"/>
      <c r="R25" s="40"/>
      <c r="S25" s="40"/>
      <c r="T25" s="40"/>
      <c r="U25" s="39"/>
      <c r="V25" s="41"/>
    </row>
    <row r="26" spans="1:22" ht="13.5" thickBot="1" x14ac:dyDescent="0.25">
      <c r="A26" s="64" t="s">
        <v>104</v>
      </c>
      <c r="B26" s="65">
        <v>27.57</v>
      </c>
      <c r="C26" s="65">
        <v>30.994000000000007</v>
      </c>
      <c r="D26" s="65">
        <v>26.811000000000007</v>
      </c>
      <c r="E26" s="66">
        <f t="shared" si="0"/>
        <v>28.458333333333339</v>
      </c>
      <c r="F26" s="65">
        <f t="shared" si="1"/>
        <v>30.994000000000007</v>
      </c>
      <c r="G26" s="65">
        <f t="shared" si="2"/>
        <v>26.811000000000007</v>
      </c>
      <c r="H26" s="65">
        <f t="shared" si="3"/>
        <v>2.2285027110895195</v>
      </c>
      <c r="I26" s="65">
        <f t="shared" si="4"/>
        <v>4.6013049863996933</v>
      </c>
      <c r="J26" s="66">
        <f t="shared" si="5"/>
        <v>34.994000000000007</v>
      </c>
      <c r="K26" s="67">
        <f t="shared" si="6"/>
        <v>22.811000000000007</v>
      </c>
      <c r="L26" s="64"/>
      <c r="M26" s="70"/>
      <c r="N26" s="70"/>
      <c r="O26" s="70"/>
      <c r="P26" s="69"/>
      <c r="Q26" s="70"/>
      <c r="R26" s="70"/>
      <c r="S26" s="70"/>
      <c r="T26" s="70"/>
      <c r="U26" s="69"/>
      <c r="V26" s="71"/>
    </row>
    <row r="27" spans="1:22" ht="13.5" thickTop="1" x14ac:dyDescent="0.2">
      <c r="A27" t="s">
        <v>112</v>
      </c>
      <c r="J27" s="1">
        <f>MAX(J15:J16)</f>
        <v>14.501000000000005</v>
      </c>
      <c r="K27" s="1">
        <f>MIN(K15:K16)</f>
        <v>-3.2950000000000017</v>
      </c>
    </row>
    <row r="28" spans="1:22" x14ac:dyDescent="0.2">
      <c r="A28" t="s">
        <v>113</v>
      </c>
      <c r="J28" s="1">
        <f>MAX(J17:J18)</f>
        <v>17.746000000000009</v>
      </c>
      <c r="K28" s="1">
        <f>MIN(K17:K18)</f>
        <v>5.66</v>
      </c>
    </row>
    <row r="29" spans="1:22" x14ac:dyDescent="0.2">
      <c r="A29" t="s">
        <v>114</v>
      </c>
      <c r="J29" s="1">
        <f>MAX(J19:J22)</f>
        <v>39.29</v>
      </c>
      <c r="K29" s="1">
        <f>MIN(K19:K22)</f>
        <v>15.712000000000003</v>
      </c>
    </row>
    <row r="30" spans="1:22" x14ac:dyDescent="0.2">
      <c r="A30" t="s">
        <v>115</v>
      </c>
      <c r="J30" s="1">
        <f>MAX(J23:J26)</f>
        <v>38.267437540017433</v>
      </c>
      <c r="K30" s="1">
        <f>MIN(K23:K26)</f>
        <v>20.209895793315894</v>
      </c>
    </row>
  </sheetData>
  <sheetProtection password="DC79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Results</vt:lpstr>
      <vt:lpstr>Plot_data</vt:lpstr>
      <vt:lpstr>Table 3-1</vt:lpstr>
      <vt:lpstr>Table 3-2</vt:lpstr>
      <vt:lpstr>Chart1</vt:lpstr>
      <vt:lpstr>Chart2</vt:lpstr>
      <vt:lpstr>Chart3</vt:lpstr>
      <vt:lpstr>Chart4</vt:lpstr>
      <vt:lpstr>Chart5</vt:lpstr>
      <vt:lpstr>Chart6</vt:lpstr>
      <vt:lpstr>Chart7</vt:lpstr>
      <vt:lpstr>Chart8</vt:lpstr>
      <vt:lpstr>Results!Print_Area</vt:lpstr>
    </vt:vector>
  </TitlesOfParts>
  <Company>Florida Solar Energy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Fairey</dc:creator>
  <cp:lastModifiedBy>Philip Fairey</cp:lastModifiedBy>
  <cp:lastPrinted>2011-12-06T18:42:17Z</cp:lastPrinted>
  <dcterms:created xsi:type="dcterms:W3CDTF">2006-01-01T11:40:37Z</dcterms:created>
  <dcterms:modified xsi:type="dcterms:W3CDTF">2013-03-10T16:38:22Z</dcterms:modified>
</cp:coreProperties>
</file>