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434E1E31-5088-4689-BFE6-E08FAFF27298}" xr6:coauthVersionLast="47" xr6:coauthVersionMax="47" xr10:uidLastSave="{00000000-0000-0000-0000-000000000000}"/>
  <bookViews>
    <workbookView xWindow="28680" yWindow="-2340" windowWidth="29040" windowHeight="15840" xr2:uid="{4EE69D2B-D0EF-4079-9E64-29BD911F2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2" i="1" l="1"/>
  <c r="W21" i="1"/>
  <c r="W18" i="1"/>
  <c r="U21" i="1"/>
  <c r="U22" i="1"/>
  <c r="U18" i="1"/>
  <c r="V18" i="1" s="1"/>
  <c r="T21" i="1"/>
  <c r="T18" i="1"/>
  <c r="I50" i="1"/>
  <c r="H50" i="1"/>
  <c r="G50" i="1"/>
  <c r="I49" i="1"/>
  <c r="H49" i="1"/>
  <c r="G49" i="1"/>
  <c r="I48" i="1"/>
  <c r="H48" i="1"/>
  <c r="G48" i="1"/>
  <c r="E9" i="1"/>
  <c r="E10" i="1"/>
  <c r="E11" i="1"/>
  <c r="E12" i="1"/>
  <c r="E13" i="1"/>
  <c r="E14" i="1"/>
  <c r="E15" i="1"/>
  <c r="E16" i="1"/>
  <c r="E17" i="1"/>
  <c r="E18" i="1"/>
  <c r="F39" i="1"/>
  <c r="F40" i="1"/>
  <c r="F41" i="1"/>
  <c r="F42" i="1"/>
  <c r="F43" i="1"/>
  <c r="F44" i="1"/>
  <c r="F45" i="1"/>
  <c r="F46" i="1"/>
  <c r="F47" i="1"/>
  <c r="F48" i="1"/>
  <c r="F49" i="1"/>
  <c r="F50" i="1"/>
  <c r="F38" i="1"/>
  <c r="E39" i="1"/>
  <c r="E40" i="1"/>
  <c r="E41" i="1"/>
  <c r="E42" i="1"/>
  <c r="E43" i="1"/>
  <c r="E44" i="1"/>
  <c r="E45" i="1"/>
  <c r="E46" i="1"/>
  <c r="E47" i="1"/>
  <c r="E48" i="1"/>
  <c r="E49" i="1"/>
  <c r="E50" i="1"/>
  <c r="E38" i="1"/>
  <c r="I19" i="1"/>
  <c r="I20" i="1"/>
  <c r="I21" i="1"/>
  <c r="I22" i="1"/>
  <c r="I23" i="1"/>
  <c r="I24" i="1"/>
  <c r="I25" i="1"/>
  <c r="I26" i="1"/>
  <c r="I27" i="1"/>
  <c r="I28" i="1"/>
  <c r="I29" i="1"/>
  <c r="I18" i="1"/>
  <c r="N17" i="1"/>
  <c r="M17" i="1"/>
  <c r="O17" i="1" s="1"/>
  <c r="N16" i="1"/>
  <c r="M16" i="1"/>
  <c r="N15" i="1"/>
  <c r="M15" i="1"/>
  <c r="N14" i="1"/>
  <c r="M14" i="1"/>
  <c r="N13" i="1"/>
  <c r="M13" i="1"/>
  <c r="O13" i="1" s="1"/>
  <c r="N12" i="1"/>
  <c r="M12" i="1"/>
  <c r="N11" i="1"/>
  <c r="M11" i="1"/>
  <c r="O11" i="1" s="1"/>
  <c r="N10" i="1"/>
  <c r="M10" i="1"/>
  <c r="O9" i="1"/>
  <c r="P9" i="1" s="1"/>
  <c r="O8" i="1"/>
  <c r="P8" i="1" s="1"/>
  <c r="D21" i="1"/>
  <c r="D20" i="1"/>
  <c r="D19" i="1"/>
  <c r="C21" i="1"/>
  <c r="C20" i="1"/>
  <c r="C19" i="1"/>
  <c r="B21" i="1"/>
  <c r="B20" i="1"/>
  <c r="B19" i="1"/>
  <c r="V22" i="1" l="1"/>
  <c r="W22" i="1" s="1"/>
  <c r="V20" i="1"/>
  <c r="W20" i="1" s="1"/>
  <c r="V21" i="1"/>
  <c r="V19" i="1"/>
  <c r="W19" i="1" s="1"/>
  <c r="O15" i="1"/>
  <c r="P15" i="1" s="1"/>
  <c r="E20" i="1"/>
  <c r="E21" i="1"/>
  <c r="E19" i="1"/>
  <c r="P13" i="1"/>
  <c r="O10" i="1"/>
  <c r="P10" i="1" s="1"/>
  <c r="P17" i="1"/>
  <c r="P11" i="1"/>
  <c r="O12" i="1"/>
  <c r="P12" i="1" s="1"/>
  <c r="O14" i="1"/>
  <c r="P14" i="1" s="1"/>
  <c r="O16" i="1"/>
  <c r="P16" i="1" s="1"/>
</calcChain>
</file>

<file path=xl/sharedStrings.xml><?xml version="1.0" encoding="utf-8"?>
<sst xmlns="http://schemas.openxmlformats.org/spreadsheetml/2006/main" count="43" uniqueCount="23">
  <si>
    <t>Year</t>
  </si>
  <si>
    <t>Residential</t>
  </si>
  <si>
    <t>Commercial</t>
  </si>
  <si>
    <t>Utility</t>
  </si>
  <si>
    <t>“U.S. Solar Market Insight Report: 2012 Year in Review Full Report,” Greentech Media Inc. &amp; SEIA, 2013.</t>
  </si>
  <si>
    <t xml:space="preserve"> Non-Residential</t>
  </si>
  <si>
    <t>Sherwood, 2009, Fig. 2 bar digitized</t>
  </si>
  <si>
    <t>Annual Installed, Grid Connected MWdc</t>
  </si>
  <si>
    <t>BAR CHART INCREMENT</t>
  </si>
  <si>
    <t>Actual</t>
  </si>
  <si>
    <t>% comm+Utility</t>
  </si>
  <si>
    <t>Wood Mackenzie</t>
  </si>
  <si>
    <t>TOTAL (MWdc)</t>
  </si>
  <si>
    <t>Total Installs</t>
  </si>
  <si>
    <t>%Comm+Utility</t>
  </si>
  <si>
    <t>Annual Installed Capacity MWdc</t>
  </si>
  <si>
    <t>Installations (MWdc)</t>
  </si>
  <si>
    <t>BAR CHART</t>
  </si>
  <si>
    <t>Sherwood, 2013</t>
  </si>
  <si>
    <t>Utilitty</t>
  </si>
  <si>
    <t>BAR</t>
  </si>
  <si>
    <t>Comm+Utility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</si>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</sst>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/>
    <xf numFmtId="0" fontId="0" fillId="2" borderId="0" xfId="0" applyFill="1"/>
    <xf numFmtId="9" fontId="0" fillId="2" borderId="0" xfId="1" applyFont="1" applyFill="1"/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8" fillId="2" borderId="0" xfId="1" applyFont="1" applyFill="1"/>
    <xf numFmtId="9" fontId="0" fillId="0" borderId="0" xfId="1" applyFont="1"/>
  </cellXfs>
  <cellStyles count="7">
    <cellStyle name="%" xfId="3" xr:uid="{48F50D4E-F075-41CC-9A0A-A8548FA78255}"/>
    <cellStyle name="Comma 11 4 4" xfId="2" xr:uid="{98677261-2912-42C3-9C8C-FB47688B3B3B}"/>
    <cellStyle name="Normal" xfId="0" builtinId="0"/>
    <cellStyle name="Normal 237" xfId="6" xr:uid="{C3FB1B41-5716-4890-8D83-F5BFAAAE539D}"/>
    <cellStyle name="Normal 238" xfId="5" xr:uid="{DE2124B3-651F-4B14-89B3-2890B3270F84}"/>
    <cellStyle name="Normal 239" xfId="4" xr:uid="{79C61BBE-2586-4295-9C2B-CC7AF3869BF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8E66-998C-4ACB-B09B-6CC110C6FACB}">
  <dimension ref="A1:W51"/>
  <sheetViews>
    <sheetView tabSelected="1" workbookViewId="0">
      <pane xSplit="1" topLeftCell="B1" activePane="topRight" state="frozen"/>
      <selection pane="topRight" activeCell="V19" sqref="V19"/>
    </sheetView>
  </sheetViews>
  <sheetFormatPr defaultRowHeight="14.5" x14ac:dyDescent="0.35"/>
  <cols>
    <col min="5" max="5" width="7.1796875" customWidth="1"/>
    <col min="6" max="7" width="11.81640625" bestFit="1" customWidth="1"/>
    <col min="8" max="8" width="11.81640625" customWidth="1"/>
    <col min="9" max="9" width="8.6328125" customWidth="1"/>
    <col min="10" max="10" width="11" customWidth="1"/>
    <col min="11" max="11" width="17.6328125" customWidth="1"/>
    <col min="12" max="12" width="6.08984375" bestFit="1" customWidth="1"/>
    <col min="13" max="13" width="11" bestFit="1" customWidth="1"/>
    <col min="14" max="14" width="6.26953125" bestFit="1" customWidth="1"/>
    <col min="15" max="15" width="13.453125" bestFit="1" customWidth="1"/>
    <col min="16" max="16" width="9.1796875" customWidth="1"/>
  </cols>
  <sheetData>
    <row r="1" spans="1:23" x14ac:dyDescent="0.35">
      <c r="B1" s="1" t="s">
        <v>4</v>
      </c>
      <c r="F1" t="s">
        <v>11</v>
      </c>
      <c r="J1" t="s">
        <v>6</v>
      </c>
      <c r="Q1" t="s">
        <v>18</v>
      </c>
    </row>
    <row r="2" spans="1:23" x14ac:dyDescent="0.35">
      <c r="B2" t="s">
        <v>16</v>
      </c>
      <c r="F2" t="s">
        <v>15</v>
      </c>
      <c r="J2" t="s">
        <v>7</v>
      </c>
    </row>
    <row r="3" spans="1:23" x14ac:dyDescent="0.35">
      <c r="A3" t="s">
        <v>0</v>
      </c>
      <c r="B3" t="s">
        <v>1</v>
      </c>
      <c r="C3" t="s">
        <v>2</v>
      </c>
      <c r="D3" t="s">
        <v>3</v>
      </c>
      <c r="E3" s="3" t="s">
        <v>14</v>
      </c>
      <c r="F3" t="s">
        <v>5</v>
      </c>
      <c r="G3" t="s">
        <v>3</v>
      </c>
      <c r="H3" t="s">
        <v>13</v>
      </c>
      <c r="I3" s="3" t="s">
        <v>14</v>
      </c>
      <c r="J3" s="2" t="s">
        <v>1</v>
      </c>
      <c r="K3" t="s">
        <v>2</v>
      </c>
      <c r="L3" t="s">
        <v>3</v>
      </c>
      <c r="M3" s="2" t="s">
        <v>2</v>
      </c>
      <c r="N3" s="2" t="s">
        <v>3</v>
      </c>
      <c r="O3" t="s">
        <v>12</v>
      </c>
      <c r="P3" s="3" t="s">
        <v>10</v>
      </c>
      <c r="Q3" t="s">
        <v>1</v>
      </c>
      <c r="R3" t="s">
        <v>2</v>
      </c>
      <c r="S3" t="s">
        <v>19</v>
      </c>
      <c r="T3" s="5" t="s">
        <v>2</v>
      </c>
      <c r="U3" s="5" t="s">
        <v>19</v>
      </c>
      <c r="V3" t="s">
        <v>21</v>
      </c>
      <c r="W3" t="s">
        <v>22</v>
      </c>
    </row>
    <row r="4" spans="1:23" x14ac:dyDescent="0.35">
      <c r="A4">
        <v>1995</v>
      </c>
      <c r="P4" s="3"/>
    </row>
    <row r="5" spans="1:23" x14ac:dyDescent="0.35">
      <c r="A5">
        <v>1996</v>
      </c>
      <c r="P5" s="3"/>
    </row>
    <row r="6" spans="1:23" x14ac:dyDescent="0.35">
      <c r="A6">
        <v>1997</v>
      </c>
      <c r="P6" s="3"/>
    </row>
    <row r="7" spans="1:23" x14ac:dyDescent="0.35">
      <c r="A7">
        <v>1998</v>
      </c>
      <c r="P7" s="3"/>
    </row>
    <row r="8" spans="1:23" x14ac:dyDescent="0.35">
      <c r="A8">
        <v>1999</v>
      </c>
      <c r="J8" s="2">
        <v>0</v>
      </c>
      <c r="K8">
        <v>2.6</v>
      </c>
      <c r="L8">
        <v>3.1</v>
      </c>
      <c r="M8" s="2">
        <v>3</v>
      </c>
      <c r="N8" s="2">
        <v>0</v>
      </c>
      <c r="O8">
        <f>SUM(J8,M8:N8)</f>
        <v>3</v>
      </c>
      <c r="P8" s="4">
        <f>(M8+N8)/O8</f>
        <v>1</v>
      </c>
    </row>
    <row r="9" spans="1:23" x14ac:dyDescent="0.35">
      <c r="A9">
        <v>2000</v>
      </c>
      <c r="B9" s="6">
        <v>0</v>
      </c>
      <c r="C9" s="6">
        <v>9.9</v>
      </c>
      <c r="D9" s="6">
        <v>0</v>
      </c>
      <c r="E9" s="4">
        <f t="shared" ref="E9:E18" si="0">(C9+D9)/SUM(B9:D9)</f>
        <v>1</v>
      </c>
      <c r="J9" s="2">
        <v>0</v>
      </c>
      <c r="K9">
        <v>3.1</v>
      </c>
      <c r="L9">
        <v>3.6</v>
      </c>
      <c r="M9" s="2">
        <v>3</v>
      </c>
      <c r="N9" s="2">
        <v>0.5</v>
      </c>
      <c r="O9">
        <f t="shared" ref="O9:O17" si="1">SUM(J9,M9:N9)</f>
        <v>3.5</v>
      </c>
      <c r="P9" s="4">
        <f t="shared" ref="P9:P17" si="2">(M9+N9)/O9</f>
        <v>1</v>
      </c>
    </row>
    <row r="10" spans="1:23" x14ac:dyDescent="0.35">
      <c r="A10">
        <v>2001</v>
      </c>
      <c r="B10" s="6">
        <v>9.9</v>
      </c>
      <c r="C10" s="6">
        <v>5</v>
      </c>
      <c r="D10" s="6">
        <v>0</v>
      </c>
      <c r="E10" s="4">
        <f t="shared" si="0"/>
        <v>0.33557046979865773</v>
      </c>
      <c r="J10" s="2">
        <v>5.7</v>
      </c>
      <c r="K10">
        <v>8.3000000000000007</v>
      </c>
      <c r="L10">
        <v>12</v>
      </c>
      <c r="M10" s="2">
        <f>K10-J10</f>
        <v>2.6000000000000005</v>
      </c>
      <c r="N10" s="2">
        <f>L10-K10</f>
        <v>3.6999999999999993</v>
      </c>
      <c r="O10">
        <f t="shared" si="1"/>
        <v>12</v>
      </c>
      <c r="P10" s="4">
        <f t="shared" si="2"/>
        <v>0.52500000000000002</v>
      </c>
    </row>
    <row r="11" spans="1:23" x14ac:dyDescent="0.35">
      <c r="A11">
        <v>2002</v>
      </c>
      <c r="B11" s="6">
        <v>9.9</v>
      </c>
      <c r="C11" s="6">
        <v>9.9</v>
      </c>
      <c r="D11" s="6">
        <v>9.8999999999999986</v>
      </c>
      <c r="E11" s="4">
        <f t="shared" si="0"/>
        <v>0.66666666666666663</v>
      </c>
      <c r="J11" s="2">
        <v>11.5</v>
      </c>
      <c r="K11">
        <v>20.3</v>
      </c>
      <c r="L11">
        <v>23</v>
      </c>
      <c r="M11" s="2">
        <f t="shared" ref="M11:M17" si="3">K11-J11</f>
        <v>8.8000000000000007</v>
      </c>
      <c r="N11" s="2">
        <f t="shared" ref="N11:N17" si="4">L11-K11</f>
        <v>2.6999999999999993</v>
      </c>
      <c r="O11">
        <f t="shared" si="1"/>
        <v>23</v>
      </c>
      <c r="P11" s="4">
        <f t="shared" si="2"/>
        <v>0.5</v>
      </c>
    </row>
    <row r="12" spans="1:23" x14ac:dyDescent="0.35">
      <c r="A12">
        <v>2003</v>
      </c>
      <c r="B12" s="6">
        <v>19.8</v>
      </c>
      <c r="C12" s="6">
        <v>24.8</v>
      </c>
      <c r="D12" s="6">
        <v>5</v>
      </c>
      <c r="E12" s="4">
        <f t="shared" si="0"/>
        <v>0.60080645161290325</v>
      </c>
      <c r="J12" s="2">
        <v>15.6</v>
      </c>
      <c r="K12">
        <v>42.2</v>
      </c>
      <c r="L12">
        <v>45.8</v>
      </c>
      <c r="M12" s="2">
        <f t="shared" si="3"/>
        <v>26.6</v>
      </c>
      <c r="N12" s="2">
        <f t="shared" si="4"/>
        <v>3.5999999999999943</v>
      </c>
      <c r="O12">
        <f t="shared" si="1"/>
        <v>45.8</v>
      </c>
      <c r="P12" s="4">
        <f t="shared" si="2"/>
        <v>0.65938864628820959</v>
      </c>
    </row>
    <row r="13" spans="1:23" x14ac:dyDescent="0.35">
      <c r="A13">
        <v>2004</v>
      </c>
      <c r="B13" s="6">
        <v>29.7</v>
      </c>
      <c r="C13" s="6">
        <v>29.8</v>
      </c>
      <c r="D13" s="6">
        <v>0</v>
      </c>
      <c r="E13" s="4">
        <f t="shared" si="0"/>
        <v>0.50084033613445378</v>
      </c>
      <c r="J13" s="2">
        <v>24.5</v>
      </c>
      <c r="K13">
        <v>55.7</v>
      </c>
      <c r="L13">
        <v>57.8</v>
      </c>
      <c r="M13" s="2">
        <f t="shared" si="3"/>
        <v>31.200000000000003</v>
      </c>
      <c r="N13" s="2">
        <f t="shared" si="4"/>
        <v>2.0999999999999943</v>
      </c>
      <c r="O13">
        <f t="shared" si="1"/>
        <v>57.8</v>
      </c>
      <c r="P13" s="4">
        <f t="shared" si="2"/>
        <v>0.57612456747404839</v>
      </c>
    </row>
    <row r="14" spans="1:23" x14ac:dyDescent="0.35">
      <c r="A14">
        <v>2005</v>
      </c>
      <c r="B14" s="6">
        <v>34.700000000000003</v>
      </c>
      <c r="C14" s="6">
        <v>49.599999999999994</v>
      </c>
      <c r="D14" s="6">
        <v>0</v>
      </c>
      <c r="E14" s="4">
        <f t="shared" si="0"/>
        <v>0.58837485172004744</v>
      </c>
      <c r="J14" s="2">
        <v>27.6</v>
      </c>
      <c r="K14">
        <v>78.599999999999994</v>
      </c>
      <c r="L14">
        <v>78.599999999999994</v>
      </c>
      <c r="M14" s="2">
        <f t="shared" si="3"/>
        <v>50.999999999999993</v>
      </c>
      <c r="N14" s="2">
        <f t="shared" si="4"/>
        <v>0</v>
      </c>
      <c r="O14">
        <f t="shared" si="1"/>
        <v>78.599999999999994</v>
      </c>
      <c r="P14" s="4">
        <f t="shared" si="2"/>
        <v>0.64885496183206104</v>
      </c>
    </row>
    <row r="15" spans="1:23" x14ac:dyDescent="0.35">
      <c r="A15">
        <v>2006</v>
      </c>
      <c r="B15" s="6">
        <v>39.700000000000003</v>
      </c>
      <c r="C15" s="6">
        <v>69.3</v>
      </c>
      <c r="D15" s="6">
        <v>0</v>
      </c>
      <c r="E15" s="4">
        <f t="shared" si="0"/>
        <v>0.63577981651376148</v>
      </c>
      <c r="J15" s="2">
        <v>37.5</v>
      </c>
      <c r="K15">
        <v>104.2</v>
      </c>
      <c r="L15">
        <v>104.2</v>
      </c>
      <c r="M15" s="2">
        <f t="shared" si="3"/>
        <v>66.7</v>
      </c>
      <c r="N15" s="2">
        <f t="shared" si="4"/>
        <v>0</v>
      </c>
      <c r="O15">
        <f t="shared" si="1"/>
        <v>104.2</v>
      </c>
      <c r="P15" s="4">
        <f t="shared" si="2"/>
        <v>0.64011516314779271</v>
      </c>
    </row>
    <row r="16" spans="1:23" x14ac:dyDescent="0.35">
      <c r="A16">
        <v>2007</v>
      </c>
      <c r="B16" s="6">
        <v>59.5</v>
      </c>
      <c r="C16" s="6">
        <v>94.199999999999989</v>
      </c>
      <c r="D16" s="6">
        <v>14.800000000000011</v>
      </c>
      <c r="E16" s="4">
        <f t="shared" si="0"/>
        <v>0.64688427299703266</v>
      </c>
      <c r="J16" s="2">
        <v>57.8</v>
      </c>
      <c r="K16">
        <v>151</v>
      </c>
      <c r="L16">
        <v>160.4</v>
      </c>
      <c r="M16" s="2">
        <f t="shared" si="3"/>
        <v>93.2</v>
      </c>
      <c r="N16" s="2">
        <f t="shared" si="4"/>
        <v>9.4000000000000057</v>
      </c>
      <c r="O16">
        <f t="shared" si="1"/>
        <v>160.4</v>
      </c>
      <c r="P16" s="4">
        <f t="shared" si="2"/>
        <v>0.63965087281795519</v>
      </c>
    </row>
    <row r="17" spans="1:23" x14ac:dyDescent="0.35">
      <c r="A17">
        <v>2008</v>
      </c>
      <c r="B17" s="6">
        <v>84.3</v>
      </c>
      <c r="C17" s="6">
        <v>198.3</v>
      </c>
      <c r="D17" s="6">
        <v>19.799999999999955</v>
      </c>
      <c r="E17" s="4">
        <f t="shared" si="0"/>
        <v>0.72123015873015872</v>
      </c>
      <c r="J17" s="2">
        <v>77.599999999999994</v>
      </c>
      <c r="K17">
        <v>267.2</v>
      </c>
      <c r="L17">
        <v>290.10000000000002</v>
      </c>
      <c r="M17" s="2">
        <f t="shared" si="3"/>
        <v>189.6</v>
      </c>
      <c r="N17" s="2">
        <f t="shared" si="4"/>
        <v>22.900000000000034</v>
      </c>
      <c r="O17">
        <f t="shared" si="1"/>
        <v>290.10000000000002</v>
      </c>
      <c r="P17" s="4">
        <f t="shared" si="2"/>
        <v>0.7325060324026198</v>
      </c>
    </row>
    <row r="18" spans="1:23" x14ac:dyDescent="0.35">
      <c r="A18">
        <v>2009</v>
      </c>
      <c r="B18" s="6">
        <v>168.5</v>
      </c>
      <c r="C18" s="6">
        <v>208.2</v>
      </c>
      <c r="D18" s="6">
        <v>59.600000000000023</v>
      </c>
      <c r="E18" s="4">
        <f t="shared" si="0"/>
        <v>0.61379784551913819</v>
      </c>
      <c r="F18" s="9">
        <v>680.09627</v>
      </c>
      <c r="G18" s="9">
        <v>101.1</v>
      </c>
      <c r="H18" s="9">
        <v>1168.0478000000003</v>
      </c>
      <c r="I18" s="10">
        <f>(F18+G18)/H18</f>
        <v>0.66880505232748166</v>
      </c>
      <c r="J18" s="2" t="s">
        <v>9</v>
      </c>
      <c r="K18" t="s">
        <v>8</v>
      </c>
      <c r="M18" s="2" t="s">
        <v>9</v>
      </c>
      <c r="N18" t="s">
        <v>9</v>
      </c>
      <c r="Q18">
        <v>160.9</v>
      </c>
      <c r="R18" s="6">
        <v>375.3</v>
      </c>
      <c r="S18" s="6">
        <v>449</v>
      </c>
      <c r="T18">
        <f>R18-Q18</f>
        <v>214.4</v>
      </c>
      <c r="U18">
        <f>S18-R18</f>
        <v>73.699999999999989</v>
      </c>
      <c r="V18">
        <f>U18+T18</f>
        <v>288.10000000000002</v>
      </c>
      <c r="W18" s="11">
        <f>V18/SUM(Q18,V18)</f>
        <v>0.64164810690423169</v>
      </c>
    </row>
    <row r="19" spans="1:23" x14ac:dyDescent="0.35">
      <c r="A19">
        <v>2010</v>
      </c>
      <c r="B19">
        <f>56+60+63+67</f>
        <v>246</v>
      </c>
      <c r="C19">
        <f>63+64+94+115</f>
        <v>336</v>
      </c>
      <c r="D19">
        <f>22+55+22+167</f>
        <v>266</v>
      </c>
      <c r="E19" s="4">
        <f>(C19+D19)/SUM(B19:D19)</f>
        <v>0.70990566037735847</v>
      </c>
      <c r="F19">
        <v>331.88707499999998</v>
      </c>
      <c r="G19">
        <v>266.5</v>
      </c>
      <c r="H19">
        <v>848.83796062499994</v>
      </c>
      <c r="I19" s="4">
        <f t="shared" ref="I19:I29" si="5">(F19+G19)/H19</f>
        <v>0.70494853288536619</v>
      </c>
      <c r="Q19">
        <v>262</v>
      </c>
      <c r="R19" s="6"/>
      <c r="S19" s="6"/>
      <c r="T19" s="5">
        <v>347</v>
      </c>
      <c r="U19" s="5">
        <v>284</v>
      </c>
      <c r="V19" s="5">
        <f t="shared" ref="V19:V22" si="6">U19+T19</f>
        <v>631</v>
      </c>
      <c r="W19" s="11">
        <f t="shared" ref="W19:W22" si="7">V19/SUM(Q19,V19)</f>
        <v>0.70660694288913772</v>
      </c>
    </row>
    <row r="20" spans="1:23" x14ac:dyDescent="0.35">
      <c r="A20">
        <v>2011</v>
      </c>
      <c r="B20">
        <f>72+68+75+88</f>
        <v>303</v>
      </c>
      <c r="C20">
        <f>168+224+174+260</f>
        <v>826</v>
      </c>
      <c r="D20">
        <f>38+50+227+445</f>
        <v>760</v>
      </c>
      <c r="E20" s="4">
        <f>(C20+D20)/SUM(B20:D20)</f>
        <v>0.83959767072525149</v>
      </c>
      <c r="F20">
        <v>811.32410479700002</v>
      </c>
      <c r="G20">
        <v>785.59460999999999</v>
      </c>
      <c r="H20">
        <v>1940.7372044019994</v>
      </c>
      <c r="I20" s="4">
        <f t="shared" si="5"/>
        <v>0.82284129514024529</v>
      </c>
      <c r="Q20">
        <v>324</v>
      </c>
      <c r="R20" s="6"/>
      <c r="S20" s="6"/>
      <c r="T20" s="5">
        <v>822</v>
      </c>
      <c r="U20" s="5">
        <v>698</v>
      </c>
      <c r="V20" s="5">
        <f t="shared" si="6"/>
        <v>1520</v>
      </c>
      <c r="W20" s="11">
        <f t="shared" si="7"/>
        <v>0.824295010845987</v>
      </c>
    </row>
    <row r="21" spans="1:23" x14ac:dyDescent="0.35">
      <c r="A21">
        <v>2012</v>
      </c>
      <c r="B21">
        <f>107+111+127+144</f>
        <v>489</v>
      </c>
      <c r="C21">
        <f>303+209+249+282</f>
        <v>1043</v>
      </c>
      <c r="D21">
        <f>134+464+310+874</f>
        <v>1782</v>
      </c>
      <c r="E21" s="4">
        <f>(C21+D21)/SUM(B21:D21)</f>
        <v>0.85244417622208812</v>
      </c>
      <c r="F21">
        <v>1067.6336344149399</v>
      </c>
      <c r="G21">
        <v>1803.1759999999999</v>
      </c>
      <c r="H21">
        <v>3373.8550070672413</v>
      </c>
      <c r="I21" s="4">
        <f t="shared" si="5"/>
        <v>0.85089893560969032</v>
      </c>
      <c r="Q21">
        <v>529.5</v>
      </c>
      <c r="R21" s="6">
        <v>1601.9</v>
      </c>
      <c r="S21" s="6">
        <v>3451.7</v>
      </c>
      <c r="T21" s="5">
        <f t="shared" ref="T19:T29" si="8">R21-Q21</f>
        <v>1072.4000000000001</v>
      </c>
      <c r="U21" s="5">
        <f t="shared" ref="U19:U22" si="9">S21-R21</f>
        <v>1849.7999999999997</v>
      </c>
      <c r="V21" s="5">
        <f t="shared" si="6"/>
        <v>2922.2</v>
      </c>
      <c r="W21" s="11">
        <f t="shared" si="7"/>
        <v>0.84659732885244954</v>
      </c>
    </row>
    <row r="22" spans="1:23" x14ac:dyDescent="0.35">
      <c r="A22">
        <v>2013</v>
      </c>
      <c r="F22">
        <v>1101.4126131057501</v>
      </c>
      <c r="G22">
        <v>2857.51</v>
      </c>
      <c r="H22">
        <v>4765.8020300921853</v>
      </c>
      <c r="I22" s="4">
        <f t="shared" si="5"/>
        <v>0.83069388701174662</v>
      </c>
      <c r="Q22">
        <f>0.9*1000</f>
        <v>900</v>
      </c>
      <c r="R22" s="6">
        <v>1876.7</v>
      </c>
      <c r="S22" s="6">
        <v>4611.3</v>
      </c>
      <c r="T22" s="5">
        <v>1000</v>
      </c>
      <c r="U22" s="5">
        <f t="shared" si="9"/>
        <v>2734.6000000000004</v>
      </c>
      <c r="V22" s="5">
        <f t="shared" si="6"/>
        <v>3734.6000000000004</v>
      </c>
      <c r="W22" s="11">
        <f t="shared" si="7"/>
        <v>0.80580848401156524</v>
      </c>
    </row>
    <row r="23" spans="1:23" x14ac:dyDescent="0.35">
      <c r="A23">
        <v>2014</v>
      </c>
      <c r="F23">
        <v>1035.57774042965</v>
      </c>
      <c r="G23">
        <v>3921.9409999999998</v>
      </c>
      <c r="H23">
        <v>6244.8495687519062</v>
      </c>
      <c r="I23" s="4">
        <f t="shared" si="5"/>
        <v>0.79385719157050227</v>
      </c>
      <c r="Q23" t="s">
        <v>9</v>
      </c>
      <c r="R23" t="s">
        <v>20</v>
      </c>
      <c r="S23" t="s">
        <v>20</v>
      </c>
      <c r="T23" s="5"/>
    </row>
    <row r="24" spans="1:23" x14ac:dyDescent="0.35">
      <c r="A24">
        <v>2015</v>
      </c>
      <c r="F24">
        <v>1055.6127222003099</v>
      </c>
      <c r="G24">
        <v>4267.9799999999996</v>
      </c>
      <c r="H24">
        <v>7509.0578801816455</v>
      </c>
      <c r="I24" s="4">
        <f t="shared" si="5"/>
        <v>0.70895614431880372</v>
      </c>
      <c r="T24" s="5"/>
    </row>
    <row r="25" spans="1:23" x14ac:dyDescent="0.35">
      <c r="A25">
        <v>2016</v>
      </c>
      <c r="F25">
        <v>1675.4427277898401</v>
      </c>
      <c r="G25">
        <v>10748.9462417948</v>
      </c>
      <c r="H25">
        <v>15103.944009350133</v>
      </c>
      <c r="I25" s="4">
        <f t="shared" si="5"/>
        <v>0.82259236143177517</v>
      </c>
      <c r="T25" s="5"/>
    </row>
    <row r="26" spans="1:23" x14ac:dyDescent="0.35">
      <c r="A26">
        <v>2017</v>
      </c>
      <c r="F26">
        <v>2250.0610534395701</v>
      </c>
      <c r="G26">
        <v>6468.5374921966004</v>
      </c>
      <c r="H26">
        <v>11080.064424742075</v>
      </c>
      <c r="I26" s="4">
        <f t="shared" si="5"/>
        <v>0.78687254978114662</v>
      </c>
      <c r="T26" s="5"/>
    </row>
    <row r="27" spans="1:23" x14ac:dyDescent="0.35">
      <c r="A27">
        <v>2018</v>
      </c>
      <c r="F27">
        <v>2199.1799999999998</v>
      </c>
      <c r="G27">
        <v>6118.7750969831304</v>
      </c>
      <c r="H27">
        <v>10756.590591499287</v>
      </c>
      <c r="I27" s="4">
        <f t="shared" si="5"/>
        <v>0.77328917803719699</v>
      </c>
      <c r="T27" s="5"/>
    </row>
    <row r="28" spans="1:23" x14ac:dyDescent="0.35">
      <c r="A28">
        <v>2019</v>
      </c>
      <c r="F28">
        <v>2145.64</v>
      </c>
      <c r="G28">
        <v>8393.0369537960905</v>
      </c>
      <c r="H28">
        <v>13514.107127316918</v>
      </c>
      <c r="I28" s="4">
        <f t="shared" si="5"/>
        <v>0.77982783875477768</v>
      </c>
      <c r="T28" s="5"/>
    </row>
    <row r="29" spans="1:23" x14ac:dyDescent="0.35">
      <c r="A29">
        <v>2020</v>
      </c>
      <c r="F29">
        <v>2074</v>
      </c>
      <c r="G29">
        <v>13953</v>
      </c>
      <c r="H29">
        <v>19450.859919110022</v>
      </c>
      <c r="I29" s="4">
        <f t="shared" si="5"/>
        <v>0.8239738534260812</v>
      </c>
      <c r="T29" s="5"/>
    </row>
    <row r="37" spans="1:9" x14ac:dyDescent="0.35">
      <c r="B37" s="2" t="s">
        <v>1</v>
      </c>
      <c r="C37" t="s">
        <v>2</v>
      </c>
      <c r="D37" t="s">
        <v>3</v>
      </c>
      <c r="E37" s="2" t="s">
        <v>2</v>
      </c>
      <c r="F37" s="2" t="s">
        <v>3</v>
      </c>
    </row>
    <row r="38" spans="1:9" x14ac:dyDescent="0.35">
      <c r="A38">
        <v>2000</v>
      </c>
      <c r="B38" s="2">
        <v>0</v>
      </c>
      <c r="C38">
        <v>9.9</v>
      </c>
      <c r="D38">
        <v>9.9</v>
      </c>
      <c r="E38" s="2">
        <f>C38-B38</f>
        <v>9.9</v>
      </c>
      <c r="F38" s="2">
        <f>D38-C38</f>
        <v>0</v>
      </c>
    </row>
    <row r="39" spans="1:9" x14ac:dyDescent="0.35">
      <c r="A39">
        <v>2001</v>
      </c>
      <c r="B39" s="2">
        <v>9.9</v>
      </c>
      <c r="C39">
        <v>14.9</v>
      </c>
      <c r="D39">
        <v>14.9</v>
      </c>
      <c r="E39" s="2">
        <f t="shared" ref="E39:E50" si="10">C39-B39</f>
        <v>5</v>
      </c>
      <c r="F39" s="2">
        <f t="shared" ref="F39:F50" si="11">D39-C39</f>
        <v>0</v>
      </c>
    </row>
    <row r="40" spans="1:9" x14ac:dyDescent="0.35">
      <c r="A40" s="5">
        <v>2002</v>
      </c>
      <c r="B40" s="2">
        <v>9.9</v>
      </c>
      <c r="C40">
        <v>19.8</v>
      </c>
      <c r="D40">
        <v>29.7</v>
      </c>
      <c r="E40" s="2">
        <f t="shared" si="10"/>
        <v>9.9</v>
      </c>
      <c r="F40" s="2">
        <f t="shared" si="11"/>
        <v>9.8999999999999986</v>
      </c>
    </row>
    <row r="41" spans="1:9" x14ac:dyDescent="0.35">
      <c r="A41" s="5">
        <v>2003</v>
      </c>
      <c r="B41" s="2">
        <v>19.8</v>
      </c>
      <c r="C41">
        <v>44.6</v>
      </c>
      <c r="D41">
        <v>49.6</v>
      </c>
      <c r="E41" s="2">
        <f t="shared" si="10"/>
        <v>24.8</v>
      </c>
      <c r="F41" s="2">
        <f t="shared" si="11"/>
        <v>5</v>
      </c>
    </row>
    <row r="42" spans="1:9" x14ac:dyDescent="0.35">
      <c r="A42" s="5">
        <v>2004</v>
      </c>
      <c r="B42" s="2">
        <v>29.7</v>
      </c>
      <c r="C42">
        <v>59.5</v>
      </c>
      <c r="D42">
        <v>59.5</v>
      </c>
      <c r="E42" s="2">
        <f t="shared" si="10"/>
        <v>29.8</v>
      </c>
      <c r="F42" s="2">
        <f t="shared" si="11"/>
        <v>0</v>
      </c>
    </row>
    <row r="43" spans="1:9" x14ac:dyDescent="0.35">
      <c r="A43" s="5">
        <v>2005</v>
      </c>
      <c r="B43" s="2">
        <v>34.700000000000003</v>
      </c>
      <c r="C43">
        <v>84.3</v>
      </c>
      <c r="D43">
        <v>84.3</v>
      </c>
      <c r="E43" s="2">
        <f t="shared" si="10"/>
        <v>49.599999999999994</v>
      </c>
      <c r="F43" s="2">
        <f t="shared" si="11"/>
        <v>0</v>
      </c>
    </row>
    <row r="44" spans="1:9" x14ac:dyDescent="0.35">
      <c r="A44" s="5">
        <v>2006</v>
      </c>
      <c r="B44" s="2">
        <v>39.700000000000003</v>
      </c>
      <c r="C44">
        <v>109</v>
      </c>
      <c r="D44">
        <v>109</v>
      </c>
      <c r="E44" s="2">
        <f t="shared" si="10"/>
        <v>69.3</v>
      </c>
      <c r="F44" s="2">
        <f t="shared" si="11"/>
        <v>0</v>
      </c>
    </row>
    <row r="45" spans="1:9" x14ac:dyDescent="0.35">
      <c r="A45" s="5">
        <v>2007</v>
      </c>
      <c r="B45" s="2">
        <v>59.5</v>
      </c>
      <c r="C45">
        <v>153.69999999999999</v>
      </c>
      <c r="D45">
        <v>168.5</v>
      </c>
      <c r="E45" s="2">
        <f t="shared" si="10"/>
        <v>94.199999999999989</v>
      </c>
      <c r="F45" s="2">
        <f t="shared" si="11"/>
        <v>14.800000000000011</v>
      </c>
    </row>
    <row r="46" spans="1:9" x14ac:dyDescent="0.35">
      <c r="A46" s="5">
        <v>2008</v>
      </c>
      <c r="B46" s="2">
        <v>84.3</v>
      </c>
      <c r="C46">
        <v>282.60000000000002</v>
      </c>
      <c r="D46">
        <v>302.39999999999998</v>
      </c>
      <c r="E46" s="2">
        <f t="shared" si="10"/>
        <v>198.3</v>
      </c>
      <c r="F46" s="2">
        <f t="shared" si="11"/>
        <v>19.799999999999955</v>
      </c>
    </row>
    <row r="47" spans="1:9" x14ac:dyDescent="0.35">
      <c r="A47" s="5">
        <v>2009</v>
      </c>
      <c r="B47" s="2">
        <v>168.5</v>
      </c>
      <c r="C47">
        <v>376.7</v>
      </c>
      <c r="D47">
        <v>436.3</v>
      </c>
      <c r="E47" s="2">
        <f t="shared" si="10"/>
        <v>208.2</v>
      </c>
      <c r="F47" s="2">
        <f t="shared" si="11"/>
        <v>59.600000000000023</v>
      </c>
    </row>
    <row r="48" spans="1:9" x14ac:dyDescent="0.35">
      <c r="A48" s="5">
        <v>2010</v>
      </c>
      <c r="B48" s="8">
        <v>247.9</v>
      </c>
      <c r="C48">
        <v>580</v>
      </c>
      <c r="D48">
        <v>847.7</v>
      </c>
      <c r="E48" s="8">
        <f t="shared" si="10"/>
        <v>332.1</v>
      </c>
      <c r="F48" s="8">
        <f t="shared" si="11"/>
        <v>267.70000000000005</v>
      </c>
      <c r="G48" s="7">
        <f>56+60+63+67</f>
        <v>246</v>
      </c>
      <c r="H48" s="7">
        <f>63+64+94+115</f>
        <v>336</v>
      </c>
      <c r="I48" s="7">
        <f>22+55+22+167</f>
        <v>266</v>
      </c>
    </row>
    <row r="49" spans="1:9" x14ac:dyDescent="0.35">
      <c r="A49" s="5">
        <v>2011</v>
      </c>
      <c r="B49" s="8">
        <v>302.39999999999998</v>
      </c>
      <c r="C49">
        <v>1125.4000000000001</v>
      </c>
      <c r="D49">
        <v>1888.8</v>
      </c>
      <c r="E49" s="8">
        <f t="shared" si="10"/>
        <v>823.00000000000011</v>
      </c>
      <c r="F49" s="8">
        <f t="shared" si="11"/>
        <v>763.39999999999986</v>
      </c>
      <c r="G49" s="7">
        <f>72+68+75+88</f>
        <v>303</v>
      </c>
      <c r="H49" s="7">
        <f>168+224+174+260</f>
        <v>826</v>
      </c>
      <c r="I49" s="7">
        <f>38+50+227+445</f>
        <v>760</v>
      </c>
    </row>
    <row r="50" spans="1:9" x14ac:dyDescent="0.35">
      <c r="A50">
        <v>2012</v>
      </c>
      <c r="B50" s="8">
        <v>490.8</v>
      </c>
      <c r="C50">
        <v>1531.9</v>
      </c>
      <c r="D50">
        <v>3311.6</v>
      </c>
      <c r="E50" s="8">
        <f t="shared" si="10"/>
        <v>1041.1000000000001</v>
      </c>
      <c r="F50" s="8">
        <f t="shared" si="11"/>
        <v>1779.6999999999998</v>
      </c>
      <c r="G50" s="7">
        <f>107+111+127+144</f>
        <v>489</v>
      </c>
      <c r="H50" s="7">
        <f>303+209+249+282</f>
        <v>1043</v>
      </c>
      <c r="I50" s="7">
        <f>134+464+310+874</f>
        <v>1782</v>
      </c>
    </row>
    <row r="51" spans="1:9" x14ac:dyDescent="0.35">
      <c r="C51" t="s">
        <v>17</v>
      </c>
      <c r="E51" s="5"/>
      <c r="F5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2021-09-15T20:17:08Z</dcterms:created>
  <dcterms:modified xsi:type="dcterms:W3CDTF">2021-09-16T20:37:00Z</dcterms:modified>
</cp:coreProperties>
</file>