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B4D74F20-CAAD-43F3-BDB3-EBF634516BAC}" xr6:coauthVersionLast="47" xr6:coauthVersionMax="47" xr10:uidLastSave="{00000000-0000-0000-0000-000000000000}"/>
  <bookViews>
    <workbookView xWindow="-110" yWindow="-110" windowWidth="19420" windowHeight="10420" activeTab="2" xr2:uid="{5DE1FCD1-9D64-4446-91DA-0961A3088D24}"/>
  </bookViews>
  <sheets>
    <sheet name="US" sheetId="1" r:id="rId1"/>
    <sheet name="Global" sheetId="6" r:id="rId2"/>
    <sheet name="2050to2100Estimate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7" l="1"/>
  <c r="M2" i="7"/>
  <c r="B36" i="1"/>
  <c r="B35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4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U4" i="1"/>
  <c r="T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4" i="1"/>
  <c r="D3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" i="1"/>
  <c r="D4" i="1"/>
  <c r="D5" i="1" s="1"/>
  <c r="I2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Y6" i="1" l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5" i="1"/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5" i="6"/>
  <c r="I4" i="1"/>
  <c r="I5" i="1" l="1"/>
  <c r="K4" i="1"/>
  <c r="I6" i="1" l="1"/>
  <c r="K5" i="1"/>
  <c r="I7" i="1" l="1"/>
  <c r="K6" i="1"/>
  <c r="I8" i="1" l="1"/>
  <c r="K7" i="1"/>
  <c r="I9" i="1" l="1"/>
  <c r="K8" i="1"/>
  <c r="I10" i="1" l="1"/>
  <c r="K9" i="1"/>
  <c r="I11" i="1" l="1"/>
  <c r="K10" i="1"/>
  <c r="I12" i="1" l="1"/>
  <c r="K11" i="1"/>
  <c r="I13" i="1" l="1"/>
  <c r="K12" i="1"/>
  <c r="I14" i="1" l="1"/>
  <c r="K13" i="1"/>
  <c r="I15" i="1" l="1"/>
  <c r="K14" i="1"/>
  <c r="I16" i="1" l="1"/>
  <c r="K15" i="1"/>
  <c r="I17" i="1" l="1"/>
  <c r="K16" i="1"/>
  <c r="I18" i="1" l="1"/>
  <c r="K17" i="1"/>
  <c r="I19" i="1" l="1"/>
  <c r="K18" i="1"/>
  <c r="I20" i="1" l="1"/>
  <c r="K19" i="1"/>
  <c r="I21" i="1" l="1"/>
  <c r="K20" i="1"/>
  <c r="I22" i="1" l="1"/>
  <c r="K21" i="1"/>
  <c r="I23" i="1" l="1"/>
  <c r="K22" i="1"/>
  <c r="I24" i="1" l="1"/>
  <c r="K23" i="1"/>
  <c r="I25" i="1" l="1"/>
  <c r="K24" i="1"/>
  <c r="I26" i="1" l="1"/>
  <c r="K25" i="1"/>
  <c r="I27" i="1" l="1"/>
  <c r="K26" i="1"/>
  <c r="I28" i="1" l="1"/>
  <c r="K27" i="1"/>
  <c r="I29" i="1" l="1"/>
  <c r="K28" i="1"/>
  <c r="I30" i="1" l="1"/>
  <c r="K29" i="1"/>
  <c r="I31" i="1" l="1"/>
  <c r="K30" i="1"/>
  <c r="I32" i="1" l="1"/>
  <c r="K31" i="1"/>
  <c r="I33" i="1" l="1"/>
  <c r="K32" i="1"/>
  <c r="I34" i="1" l="1"/>
  <c r="K34" i="1" s="1"/>
  <c r="K33" i="1"/>
</calcChain>
</file>

<file path=xl/sharedStrings.xml><?xml version="1.0" encoding="utf-8"?>
<sst xmlns="http://schemas.openxmlformats.org/spreadsheetml/2006/main" count="63" uniqueCount="43">
  <si>
    <t>year</t>
  </si>
  <si>
    <t>Williams et al 2021</t>
  </si>
  <si>
    <t>Cole et al 2021</t>
  </si>
  <si>
    <t>US RE100</t>
  </si>
  <si>
    <t>MW_cum</t>
  </si>
  <si>
    <t>US, RE100</t>
  </si>
  <si>
    <t>GW_Annual avg</t>
  </si>
  <si>
    <t>MW_Annual</t>
  </si>
  <si>
    <t>Clack et al 2020 Vibrant Clean Energy</t>
  </si>
  <si>
    <t>US, Clean Electricity, detailed DPV</t>
  </si>
  <si>
    <t>GW_annual</t>
  </si>
  <si>
    <t>GW_cum*calc</t>
  </si>
  <si>
    <t>GW_cum *digitized</t>
  </si>
  <si>
    <t>GW_annual*digitized</t>
  </si>
  <si>
    <t>IEA Net Zero by 2050</t>
  </si>
  <si>
    <t>GW_cum (Table A3)</t>
  </si>
  <si>
    <t>DNV GL Energy Transition Outlook 2021</t>
  </si>
  <si>
    <t>TW_cum</t>
  </si>
  <si>
    <t>TW_annual*calced</t>
  </si>
  <si>
    <t>Solar Futures</t>
  </si>
  <si>
    <t>MW_annual</t>
  </si>
  <si>
    <t>Electrification Futures</t>
  </si>
  <si>
    <t>US High Electrification</t>
  </si>
  <si>
    <t>time</t>
  </si>
  <si>
    <t>Rooftop PV_GW</t>
  </si>
  <si>
    <t>Utility PV_GW</t>
  </si>
  <si>
    <t>BNEF The Afterlife of Solar Panels, 2020</t>
  </si>
  <si>
    <t>GW_cum*calcd</t>
  </si>
  <si>
    <t>BNEF New Energy Outlook 2021</t>
  </si>
  <si>
    <t>green scenario</t>
  </si>
  <si>
    <t>GW_cum</t>
  </si>
  <si>
    <t>MW_annual avg</t>
  </si>
  <si>
    <t>MW_cum*calculated, doesn't quite align</t>
  </si>
  <si>
    <t>SF:decarb+E</t>
  </si>
  <si>
    <t>SF:Ref</t>
  </si>
  <si>
    <t>SF:Decarb</t>
  </si>
  <si>
    <t>newInstalledCapacity_SF-LvR_48years &amp; 70% Recycled_[MW]</t>
  </si>
  <si>
    <t>https://irena.org/Statistics/View-Data-by-Topic/Energy-Transition/REmap-Energy-Generation-and-Capacity</t>
  </si>
  <si>
    <t>Haegel et al 2021, World Electricity Trend</t>
  </si>
  <si>
    <t>slope = 0.624x</t>
  </si>
  <si>
    <t>Haegel et al 2021, World Energy Consumption Trend</t>
  </si>
  <si>
    <t>slope = 1.532x</t>
  </si>
  <si>
    <t>PWhr/yr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</si>
</sst>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1"/>
      <color rgb="FF9C0006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4" fillId="0" borderId="0"/>
    <xf numFmtId="0" fontId="5" fillId="4" borderId="0" applyNumberFormat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center"/>
    </xf>
    <xf numFmtId="0" fontId="5" fillId="4" borderId="0" xfId="6"/>
    <xf numFmtId="0" fontId="0" fillId="5" borderId="0" xfId="0" applyFill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0" applyFont="1" applyAlignment="1">
      <alignment vertical="center"/>
    </xf>
    <xf numFmtId="165" fontId="0" fillId="0" borderId="0" xfId="0" applyNumberFormat="1"/>
    <xf numFmtId="0" fontId="0" fillId="0" borderId="0" xfId="0" applyAlignment="1">
      <alignment horizontal="center" wrapText="1"/>
    </xf>
    <xf numFmtId="0" fontId="5" fillId="4" borderId="0" xfId="6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</cellXfs>
  <cellStyles count="7">
    <cellStyle name="%" xfId="2" xr:uid="{81452E6B-F638-4287-8B73-D95A6C474FC8}"/>
    <cellStyle name="Bad" xfId="6" builtinId="27"/>
    <cellStyle name="Comma 11 4 4" xfId="1" xr:uid="{8FB7C1F2-BFF2-4B83-984E-0642FF91CC55}"/>
    <cellStyle name="Normal" xfId="0" builtinId="0"/>
    <cellStyle name="Normal 237" xfId="5" xr:uid="{4D31B396-C9F7-4C27-ABB1-05251E818B37}"/>
    <cellStyle name="Normal 238" xfId="4" xr:uid="{1B139B94-A0DA-4B28-92B3-E55D1C711C70}"/>
    <cellStyle name="Normal 239" xfId="3" xr:uid="{97E94583-A3A5-4A20-87D1-C252720CDB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Installed Capacity -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US!$B$1</c:f>
              <c:strCache>
                <c:ptCount val="1"/>
                <c:pt idx="0">
                  <c:v>Cole et al 2021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US!$B$4:$B$34</c:f>
              <c:numCache>
                <c:formatCode>General</c:formatCode>
                <c:ptCount val="31"/>
                <c:pt idx="0">
                  <c:v>79620.832066436997</c:v>
                </c:pt>
                <c:pt idx="1">
                  <c:v>113930.356176437</c:v>
                </c:pt>
                <c:pt idx="2">
                  <c:v>148239.88028643699</c:v>
                </c:pt>
                <c:pt idx="3">
                  <c:v>172476.296256437</c:v>
                </c:pt>
                <c:pt idx="4">
                  <c:v>196712.712226437</c:v>
                </c:pt>
                <c:pt idx="5">
                  <c:v>270858.80071643699</c:v>
                </c:pt>
                <c:pt idx="6">
                  <c:v>345004.88920643699</c:v>
                </c:pt>
                <c:pt idx="7">
                  <c:v>402406.19076643698</c:v>
                </c:pt>
                <c:pt idx="8">
                  <c:v>459807.49232643697</c:v>
                </c:pt>
                <c:pt idx="9">
                  <c:v>541005.47883643699</c:v>
                </c:pt>
                <c:pt idx="10">
                  <c:v>622203.46534643695</c:v>
                </c:pt>
                <c:pt idx="11">
                  <c:v>688215.52712643601</c:v>
                </c:pt>
                <c:pt idx="12">
                  <c:v>754227.58890643599</c:v>
                </c:pt>
                <c:pt idx="13">
                  <c:v>814163.44412643695</c:v>
                </c:pt>
                <c:pt idx="14">
                  <c:v>874099.29934643698</c:v>
                </c:pt>
                <c:pt idx="15">
                  <c:v>941138.650856436</c:v>
                </c:pt>
                <c:pt idx="16">
                  <c:v>1008178.00236643</c:v>
                </c:pt>
                <c:pt idx="17">
                  <c:v>1086731.2902164301</c:v>
                </c:pt>
                <c:pt idx="18">
                  <c:v>1165284.5780664301</c:v>
                </c:pt>
                <c:pt idx="19">
                  <c:v>1252711.47280643</c:v>
                </c:pt>
                <c:pt idx="20">
                  <c:v>1340138.3675464301</c:v>
                </c:pt>
                <c:pt idx="21">
                  <c:v>1366396.6688664299</c:v>
                </c:pt>
                <c:pt idx="22">
                  <c:v>1392654.97018643</c:v>
                </c:pt>
                <c:pt idx="23">
                  <c:v>1416251.69914643</c:v>
                </c:pt>
                <c:pt idx="24">
                  <c:v>1439848.42810643</c:v>
                </c:pt>
                <c:pt idx="25">
                  <c:v>1469462.4214564301</c:v>
                </c:pt>
                <c:pt idx="26">
                  <c:v>1499076.41480643</c:v>
                </c:pt>
                <c:pt idx="27">
                  <c:v>1534280.0419364299</c:v>
                </c:pt>
                <c:pt idx="28">
                  <c:v>1569483.6690664301</c:v>
                </c:pt>
                <c:pt idx="29">
                  <c:v>1620517.42510643</c:v>
                </c:pt>
                <c:pt idx="30">
                  <c:v>1671551.1811464301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2-45DD-A769-927B8DBA6CB9}"/>
            </c:ext>
          </c:extLst>
        </c:ser>
        <c:ser>
          <c:idx val="1"/>
          <c:order val="1"/>
          <c:tx>
            <c:strRef>
              <c:f>US!$D$1</c:f>
              <c:strCache>
                <c:ptCount val="1"/>
                <c:pt idx="0">
                  <c:v>Williams et al 2021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US!$D$4:$D$34</c:f>
              <c:numCache>
                <c:formatCode>General</c:formatCode>
                <c:ptCount val="31"/>
                <c:pt idx="0">
                  <c:v>96109</c:v>
                </c:pt>
                <c:pt idx="1">
                  <c:v>119109</c:v>
                </c:pt>
                <c:pt idx="2">
                  <c:v>142109</c:v>
                </c:pt>
                <c:pt idx="3">
                  <c:v>165109</c:v>
                </c:pt>
                <c:pt idx="4">
                  <c:v>188109</c:v>
                </c:pt>
                <c:pt idx="5">
                  <c:v>211109</c:v>
                </c:pt>
                <c:pt idx="6">
                  <c:v>234109</c:v>
                </c:pt>
                <c:pt idx="7">
                  <c:v>274109</c:v>
                </c:pt>
                <c:pt idx="8">
                  <c:v>314109</c:v>
                </c:pt>
                <c:pt idx="9">
                  <c:v>354109</c:v>
                </c:pt>
                <c:pt idx="10">
                  <c:v>394109</c:v>
                </c:pt>
                <c:pt idx="11">
                  <c:v>434109</c:v>
                </c:pt>
                <c:pt idx="12">
                  <c:v>502109</c:v>
                </c:pt>
                <c:pt idx="13">
                  <c:v>570109</c:v>
                </c:pt>
                <c:pt idx="14">
                  <c:v>638109</c:v>
                </c:pt>
                <c:pt idx="15">
                  <c:v>706109</c:v>
                </c:pt>
                <c:pt idx="16">
                  <c:v>774109</c:v>
                </c:pt>
                <c:pt idx="17">
                  <c:v>852109</c:v>
                </c:pt>
                <c:pt idx="18">
                  <c:v>930109</c:v>
                </c:pt>
                <c:pt idx="19">
                  <c:v>1008109</c:v>
                </c:pt>
                <c:pt idx="20">
                  <c:v>1086109</c:v>
                </c:pt>
                <c:pt idx="21">
                  <c:v>1164109</c:v>
                </c:pt>
                <c:pt idx="22">
                  <c:v>1263109</c:v>
                </c:pt>
                <c:pt idx="23">
                  <c:v>1362109</c:v>
                </c:pt>
                <c:pt idx="24">
                  <c:v>1461109</c:v>
                </c:pt>
                <c:pt idx="25">
                  <c:v>1560109</c:v>
                </c:pt>
                <c:pt idx="26">
                  <c:v>1659109</c:v>
                </c:pt>
                <c:pt idx="27">
                  <c:v>1828109</c:v>
                </c:pt>
                <c:pt idx="28">
                  <c:v>1997109</c:v>
                </c:pt>
                <c:pt idx="29">
                  <c:v>2166109</c:v>
                </c:pt>
                <c:pt idx="30">
                  <c:v>2392000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32-45DD-A769-927B8DBA6CB9}"/>
            </c:ext>
          </c:extLst>
        </c:ser>
        <c:ser>
          <c:idx val="2"/>
          <c:order val="2"/>
          <c:tx>
            <c:strRef>
              <c:f>US!$G$1</c:f>
              <c:strCache>
                <c:ptCount val="1"/>
                <c:pt idx="0">
                  <c:v>Clack et al 2020 Vibrant Clean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US!$K$4:$K$34</c:f>
              <c:numCache>
                <c:formatCode>General</c:formatCode>
                <c:ptCount val="31"/>
                <c:pt idx="0">
                  <c:v>131000</c:v>
                </c:pt>
                <c:pt idx="1">
                  <c:v>154000</c:v>
                </c:pt>
                <c:pt idx="2">
                  <c:v>177000</c:v>
                </c:pt>
                <c:pt idx="3">
                  <c:v>200000</c:v>
                </c:pt>
                <c:pt idx="4">
                  <c:v>223000</c:v>
                </c:pt>
                <c:pt idx="5">
                  <c:v>249000</c:v>
                </c:pt>
                <c:pt idx="6">
                  <c:v>275000</c:v>
                </c:pt>
                <c:pt idx="7">
                  <c:v>301000</c:v>
                </c:pt>
                <c:pt idx="8">
                  <c:v>327000</c:v>
                </c:pt>
                <c:pt idx="9">
                  <c:v>353000</c:v>
                </c:pt>
                <c:pt idx="10">
                  <c:v>383000</c:v>
                </c:pt>
                <c:pt idx="11">
                  <c:v>413000</c:v>
                </c:pt>
                <c:pt idx="12">
                  <c:v>443000</c:v>
                </c:pt>
                <c:pt idx="13">
                  <c:v>473000</c:v>
                </c:pt>
                <c:pt idx="14">
                  <c:v>503000</c:v>
                </c:pt>
                <c:pt idx="15">
                  <c:v>528000</c:v>
                </c:pt>
                <c:pt idx="16">
                  <c:v>553000</c:v>
                </c:pt>
                <c:pt idx="17">
                  <c:v>578000</c:v>
                </c:pt>
                <c:pt idx="18">
                  <c:v>603000</c:v>
                </c:pt>
                <c:pt idx="19">
                  <c:v>628000</c:v>
                </c:pt>
                <c:pt idx="20">
                  <c:v>661000</c:v>
                </c:pt>
                <c:pt idx="21">
                  <c:v>694000</c:v>
                </c:pt>
                <c:pt idx="22">
                  <c:v>727000</c:v>
                </c:pt>
                <c:pt idx="23">
                  <c:v>760000</c:v>
                </c:pt>
                <c:pt idx="24">
                  <c:v>793000</c:v>
                </c:pt>
                <c:pt idx="25">
                  <c:v>843000</c:v>
                </c:pt>
                <c:pt idx="26">
                  <c:v>893000</c:v>
                </c:pt>
                <c:pt idx="27">
                  <c:v>943000</c:v>
                </c:pt>
                <c:pt idx="28">
                  <c:v>993000</c:v>
                </c:pt>
                <c:pt idx="29">
                  <c:v>1043000</c:v>
                </c:pt>
                <c:pt idx="30">
                  <c:v>1093000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32-45DD-A769-927B8DBA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85672"/>
        <c:axId val="650286328"/>
      </c:scatterChart>
      <c:valAx>
        <c:axId val="65028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86328"/>
        <c:crosses val="autoZero"/>
        <c:crossBetween val="midCat"/>
      </c:valAx>
      <c:valAx>
        <c:axId val="65028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8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PV Installations -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US!$B$1</c:f>
              <c:strCache>
                <c:ptCount val="1"/>
                <c:pt idx="0">
                  <c:v>Cole et al 2021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US!$C$4:$C$34</c:f>
              <c:numCache>
                <c:formatCode>General</c:formatCode>
                <c:ptCount val="31"/>
                <c:pt idx="0">
                  <c:v>17083.918900000001</c:v>
                </c:pt>
                <c:pt idx="1">
                  <c:v>34309.524109999998</c:v>
                </c:pt>
                <c:pt idx="2">
                  <c:v>34309.524109999998</c:v>
                </c:pt>
                <c:pt idx="3">
                  <c:v>24236.415969999998</c:v>
                </c:pt>
                <c:pt idx="4">
                  <c:v>24236.415969999998</c:v>
                </c:pt>
                <c:pt idx="5">
                  <c:v>74146.088489999995</c:v>
                </c:pt>
                <c:pt idx="6">
                  <c:v>74146.088489999995</c:v>
                </c:pt>
                <c:pt idx="7">
                  <c:v>57401.30156</c:v>
                </c:pt>
                <c:pt idx="8">
                  <c:v>57401.30156</c:v>
                </c:pt>
                <c:pt idx="9">
                  <c:v>81197.986510000002</c:v>
                </c:pt>
                <c:pt idx="10">
                  <c:v>81197.986510000002</c:v>
                </c:pt>
                <c:pt idx="11">
                  <c:v>66012.061780000004</c:v>
                </c:pt>
                <c:pt idx="12">
                  <c:v>66012.061780000004</c:v>
                </c:pt>
                <c:pt idx="13">
                  <c:v>59935.855219999998</c:v>
                </c:pt>
                <c:pt idx="14">
                  <c:v>59935.855219999998</c:v>
                </c:pt>
                <c:pt idx="15">
                  <c:v>67039.351509999993</c:v>
                </c:pt>
                <c:pt idx="16">
                  <c:v>67039.351509999993</c:v>
                </c:pt>
                <c:pt idx="17">
                  <c:v>78553.287849999993</c:v>
                </c:pt>
                <c:pt idx="18">
                  <c:v>78553.287849999993</c:v>
                </c:pt>
                <c:pt idx="19">
                  <c:v>87426.894740000003</c:v>
                </c:pt>
                <c:pt idx="20">
                  <c:v>87426.894740000003</c:v>
                </c:pt>
                <c:pt idx="21">
                  <c:v>26258.301319999999</c:v>
                </c:pt>
                <c:pt idx="22">
                  <c:v>26258.301319999999</c:v>
                </c:pt>
                <c:pt idx="23">
                  <c:v>23596.72896</c:v>
                </c:pt>
                <c:pt idx="24">
                  <c:v>23596.72896</c:v>
                </c:pt>
                <c:pt idx="25">
                  <c:v>29613.993350000001</c:v>
                </c:pt>
                <c:pt idx="26">
                  <c:v>29613.993350000001</c:v>
                </c:pt>
                <c:pt idx="27">
                  <c:v>35203.627130000001</c:v>
                </c:pt>
                <c:pt idx="28">
                  <c:v>35203.627130000001</c:v>
                </c:pt>
                <c:pt idx="29">
                  <c:v>51033.75604</c:v>
                </c:pt>
                <c:pt idx="30">
                  <c:v>51033.75604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B-4DE3-8FE8-77DF2D608FDF}"/>
            </c:ext>
          </c:extLst>
        </c:ser>
        <c:ser>
          <c:idx val="1"/>
          <c:order val="1"/>
          <c:tx>
            <c:strRef>
              <c:f>US!$D$1</c:f>
              <c:strCache>
                <c:ptCount val="1"/>
                <c:pt idx="0">
                  <c:v>Williams et al 2021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US!$E$4:$E$34</c:f>
              <c:numCache>
                <c:formatCode>General</c:formatCode>
                <c:ptCount val="31"/>
                <c:pt idx="0">
                  <c:v>23000</c:v>
                </c:pt>
                <c:pt idx="1">
                  <c:v>23000</c:v>
                </c:pt>
                <c:pt idx="2">
                  <c:v>23000</c:v>
                </c:pt>
                <c:pt idx="3">
                  <c:v>23000</c:v>
                </c:pt>
                <c:pt idx="4">
                  <c:v>23000</c:v>
                </c:pt>
                <c:pt idx="5">
                  <c:v>23000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68000</c:v>
                </c:pt>
                <c:pt idx="12">
                  <c:v>68000</c:v>
                </c:pt>
                <c:pt idx="13">
                  <c:v>68000</c:v>
                </c:pt>
                <c:pt idx="14">
                  <c:v>68000</c:v>
                </c:pt>
                <c:pt idx="15">
                  <c:v>68000</c:v>
                </c:pt>
                <c:pt idx="16">
                  <c:v>78000</c:v>
                </c:pt>
                <c:pt idx="17">
                  <c:v>78000</c:v>
                </c:pt>
                <c:pt idx="18">
                  <c:v>78000</c:v>
                </c:pt>
                <c:pt idx="19">
                  <c:v>78000</c:v>
                </c:pt>
                <c:pt idx="20">
                  <c:v>78000</c:v>
                </c:pt>
                <c:pt idx="21">
                  <c:v>99000</c:v>
                </c:pt>
                <c:pt idx="22">
                  <c:v>99000</c:v>
                </c:pt>
                <c:pt idx="23">
                  <c:v>99000</c:v>
                </c:pt>
                <c:pt idx="24">
                  <c:v>99000</c:v>
                </c:pt>
                <c:pt idx="25">
                  <c:v>99000</c:v>
                </c:pt>
                <c:pt idx="26">
                  <c:v>169000</c:v>
                </c:pt>
                <c:pt idx="27">
                  <c:v>169000</c:v>
                </c:pt>
                <c:pt idx="28">
                  <c:v>169000</c:v>
                </c:pt>
                <c:pt idx="29">
                  <c:v>169000</c:v>
                </c:pt>
                <c:pt idx="30">
                  <c:v>169000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B-4DE3-8FE8-77DF2D608FDF}"/>
            </c:ext>
          </c:extLst>
        </c:ser>
        <c:ser>
          <c:idx val="2"/>
          <c:order val="2"/>
          <c:tx>
            <c:strRef>
              <c:f>US!$G$1</c:f>
              <c:strCache>
                <c:ptCount val="1"/>
                <c:pt idx="0">
                  <c:v>Clack et al 2020 Vibrant Clean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US!$J$4:$J$34</c:f>
              <c:numCache>
                <c:formatCode>General</c:formatCode>
                <c:ptCount val="31"/>
                <c:pt idx="0">
                  <c:v>23000</c:v>
                </c:pt>
                <c:pt idx="1">
                  <c:v>23000</c:v>
                </c:pt>
                <c:pt idx="2">
                  <c:v>23000</c:v>
                </c:pt>
                <c:pt idx="3">
                  <c:v>23000</c:v>
                </c:pt>
                <c:pt idx="4">
                  <c:v>23000</c:v>
                </c:pt>
                <c:pt idx="5">
                  <c:v>26000</c:v>
                </c:pt>
                <c:pt idx="6">
                  <c:v>26000</c:v>
                </c:pt>
                <c:pt idx="7">
                  <c:v>26000</c:v>
                </c:pt>
                <c:pt idx="8">
                  <c:v>26000</c:v>
                </c:pt>
                <c:pt idx="9">
                  <c:v>26000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33000</c:v>
                </c:pt>
                <c:pt idx="21">
                  <c:v>33000</c:v>
                </c:pt>
                <c:pt idx="22">
                  <c:v>33000</c:v>
                </c:pt>
                <c:pt idx="23">
                  <c:v>33000</c:v>
                </c:pt>
                <c:pt idx="24">
                  <c:v>33000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7B-4DE3-8FE8-77DF2D608FDF}"/>
            </c:ext>
          </c:extLst>
        </c:ser>
        <c:ser>
          <c:idx val="3"/>
          <c:order val="3"/>
          <c:tx>
            <c:strRef>
              <c:f>US!$O$2</c:f>
              <c:strCache>
                <c:ptCount val="1"/>
                <c:pt idx="0">
                  <c:v>SF:Ref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US!$O$4:$O$34</c:f>
              <c:numCache>
                <c:formatCode>General</c:formatCode>
                <c:ptCount val="31"/>
                <c:pt idx="0">
                  <c:v>16904.81495</c:v>
                </c:pt>
                <c:pt idx="1">
                  <c:v>4479.8336680000002</c:v>
                </c:pt>
                <c:pt idx="2">
                  <c:v>4479.8336680000002</c:v>
                </c:pt>
                <c:pt idx="3">
                  <c:v>13634.589690000001</c:v>
                </c:pt>
                <c:pt idx="4">
                  <c:v>13634.589690000001</c:v>
                </c:pt>
                <c:pt idx="5">
                  <c:v>28006.32474</c:v>
                </c:pt>
                <c:pt idx="6">
                  <c:v>28006.32474</c:v>
                </c:pt>
                <c:pt idx="7">
                  <c:v>26628.140380000001</c:v>
                </c:pt>
                <c:pt idx="8">
                  <c:v>26628.140380000001</c:v>
                </c:pt>
                <c:pt idx="9">
                  <c:v>44459.751210000002</c:v>
                </c:pt>
                <c:pt idx="10">
                  <c:v>44459.751210000002</c:v>
                </c:pt>
                <c:pt idx="11">
                  <c:v>12957.18735</c:v>
                </c:pt>
                <c:pt idx="12">
                  <c:v>12957.18735</c:v>
                </c:pt>
                <c:pt idx="13">
                  <c:v>11610.688529999999</c:v>
                </c:pt>
                <c:pt idx="14">
                  <c:v>11610.688529999999</c:v>
                </c:pt>
                <c:pt idx="15">
                  <c:v>12365.75409</c:v>
                </c:pt>
                <c:pt idx="16">
                  <c:v>12365.75409</c:v>
                </c:pt>
                <c:pt idx="17">
                  <c:v>21040.88463</c:v>
                </c:pt>
                <c:pt idx="18">
                  <c:v>21040.88463</c:v>
                </c:pt>
                <c:pt idx="19">
                  <c:v>20625.094010000001</c:v>
                </c:pt>
                <c:pt idx="20">
                  <c:v>20625.094010000001</c:v>
                </c:pt>
                <c:pt idx="21">
                  <c:v>18778.534319999999</c:v>
                </c:pt>
                <c:pt idx="22">
                  <c:v>18778.534319999999</c:v>
                </c:pt>
                <c:pt idx="23">
                  <c:v>34424.36131</c:v>
                </c:pt>
                <c:pt idx="24">
                  <c:v>34424.36131</c:v>
                </c:pt>
                <c:pt idx="25">
                  <c:v>26837.67265</c:v>
                </c:pt>
                <c:pt idx="26">
                  <c:v>26837.67265</c:v>
                </c:pt>
                <c:pt idx="27">
                  <c:v>42306.236149999997</c:v>
                </c:pt>
                <c:pt idx="28">
                  <c:v>42306.236149999997</c:v>
                </c:pt>
                <c:pt idx="29">
                  <c:v>29545.326880000001</c:v>
                </c:pt>
                <c:pt idx="30">
                  <c:v>29545.326880000001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7B-4DE3-8FE8-77DF2D608FDF}"/>
            </c:ext>
          </c:extLst>
        </c:ser>
        <c:ser>
          <c:idx val="4"/>
          <c:order val="4"/>
          <c:tx>
            <c:strRef>
              <c:f>US!$Q$2</c:f>
              <c:strCache>
                <c:ptCount val="1"/>
                <c:pt idx="0">
                  <c:v>SF:decarb+E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US!$Q$4:$Q$34</c:f>
              <c:numCache>
                <c:formatCode>General</c:formatCode>
                <c:ptCount val="31"/>
                <c:pt idx="0">
                  <c:v>24541.297636124898</c:v>
                </c:pt>
                <c:pt idx="1">
                  <c:v>26547.952104119999</c:v>
                </c:pt>
                <c:pt idx="2">
                  <c:v>26547.952104119999</c:v>
                </c:pt>
                <c:pt idx="3">
                  <c:v>51681.514064850002</c:v>
                </c:pt>
                <c:pt idx="4">
                  <c:v>51681.514064850002</c:v>
                </c:pt>
                <c:pt idx="5">
                  <c:v>106557.19731571501</c:v>
                </c:pt>
                <c:pt idx="6">
                  <c:v>106557.19731571501</c:v>
                </c:pt>
                <c:pt idx="7">
                  <c:v>150653.79920323499</c:v>
                </c:pt>
                <c:pt idx="8">
                  <c:v>150653.79920323499</c:v>
                </c:pt>
                <c:pt idx="9">
                  <c:v>207502.09807683001</c:v>
                </c:pt>
                <c:pt idx="10">
                  <c:v>207502.09807683001</c:v>
                </c:pt>
                <c:pt idx="11">
                  <c:v>239844.406327245</c:v>
                </c:pt>
                <c:pt idx="12">
                  <c:v>239844.406327245</c:v>
                </c:pt>
                <c:pt idx="13">
                  <c:v>314686.92377642897</c:v>
                </c:pt>
                <c:pt idx="14">
                  <c:v>314686.92377642897</c:v>
                </c:pt>
                <c:pt idx="15">
                  <c:v>381064.82996116497</c:v>
                </c:pt>
                <c:pt idx="16">
                  <c:v>381064.82996116497</c:v>
                </c:pt>
                <c:pt idx="17">
                  <c:v>424440.44524814998</c:v>
                </c:pt>
                <c:pt idx="18">
                  <c:v>424440.44524814998</c:v>
                </c:pt>
                <c:pt idx="19">
                  <c:v>431352.27076163999</c:v>
                </c:pt>
                <c:pt idx="20">
                  <c:v>431352.27076163999</c:v>
                </c:pt>
                <c:pt idx="21">
                  <c:v>455686.80919330497</c:v>
                </c:pt>
                <c:pt idx="22">
                  <c:v>455686.80919330497</c:v>
                </c:pt>
                <c:pt idx="23">
                  <c:v>484460.75414284499</c:v>
                </c:pt>
                <c:pt idx="24">
                  <c:v>484460.75414284499</c:v>
                </c:pt>
                <c:pt idx="25">
                  <c:v>532236.83880233904</c:v>
                </c:pt>
                <c:pt idx="26">
                  <c:v>532236.83880233904</c:v>
                </c:pt>
                <c:pt idx="27">
                  <c:v>557420.68628022005</c:v>
                </c:pt>
                <c:pt idx="28">
                  <c:v>557420.68628022005</c:v>
                </c:pt>
                <c:pt idx="29">
                  <c:v>596924.50477583997</c:v>
                </c:pt>
                <c:pt idx="30">
                  <c:v>596924.50477583997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7B-4DE3-8FE8-77DF2D608FDF}"/>
            </c:ext>
          </c:extLst>
        </c:ser>
        <c:ser>
          <c:idx val="5"/>
          <c:order val="5"/>
          <c:tx>
            <c:strRef>
              <c:f>US!$M$2</c:f>
              <c:strCache>
                <c:ptCount val="1"/>
                <c:pt idx="0">
                  <c:v>SF:Decarb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US!$M$4:$M$34</c:f>
              <c:numCache>
                <c:formatCode>General</c:formatCode>
                <c:ptCount val="31"/>
                <c:pt idx="0">
                  <c:v>24357.209300999999</c:v>
                </c:pt>
                <c:pt idx="1">
                  <c:v>26212.676668874999</c:v>
                </c:pt>
                <c:pt idx="2">
                  <c:v>26212.676668874999</c:v>
                </c:pt>
                <c:pt idx="3">
                  <c:v>56235.450684809999</c:v>
                </c:pt>
                <c:pt idx="4">
                  <c:v>56235.450684809999</c:v>
                </c:pt>
                <c:pt idx="5">
                  <c:v>104575.80603822001</c:v>
                </c:pt>
                <c:pt idx="6">
                  <c:v>104575.80603822001</c:v>
                </c:pt>
                <c:pt idx="7">
                  <c:v>130839.73365497999</c:v>
                </c:pt>
                <c:pt idx="8">
                  <c:v>130839.73365497999</c:v>
                </c:pt>
                <c:pt idx="9">
                  <c:v>168637.06570335</c:v>
                </c:pt>
                <c:pt idx="10">
                  <c:v>168637.06570335</c:v>
                </c:pt>
                <c:pt idx="11">
                  <c:v>191914.82389026001</c:v>
                </c:pt>
                <c:pt idx="12">
                  <c:v>191914.82389026001</c:v>
                </c:pt>
                <c:pt idx="13">
                  <c:v>228720.87846410999</c:v>
                </c:pt>
                <c:pt idx="14">
                  <c:v>228720.87846410999</c:v>
                </c:pt>
                <c:pt idx="15">
                  <c:v>277900.11641790002</c:v>
                </c:pt>
                <c:pt idx="16">
                  <c:v>277900.11641790002</c:v>
                </c:pt>
                <c:pt idx="17">
                  <c:v>294943.91562346398</c:v>
                </c:pt>
                <c:pt idx="18">
                  <c:v>294943.91562346398</c:v>
                </c:pt>
                <c:pt idx="19">
                  <c:v>297685.38764140499</c:v>
                </c:pt>
                <c:pt idx="20">
                  <c:v>297685.38764140499</c:v>
                </c:pt>
                <c:pt idx="21">
                  <c:v>300199.67590162501</c:v>
                </c:pt>
                <c:pt idx="22">
                  <c:v>300199.67590162501</c:v>
                </c:pt>
                <c:pt idx="23">
                  <c:v>304181.48045198998</c:v>
                </c:pt>
                <c:pt idx="24">
                  <c:v>304181.48045198998</c:v>
                </c:pt>
                <c:pt idx="25">
                  <c:v>315180.67400555999</c:v>
                </c:pt>
                <c:pt idx="26">
                  <c:v>315180.67400555999</c:v>
                </c:pt>
                <c:pt idx="27">
                  <c:v>348105.27423733397</c:v>
                </c:pt>
                <c:pt idx="28">
                  <c:v>348105.27423733397</c:v>
                </c:pt>
                <c:pt idx="29">
                  <c:v>358802.79033668898</c:v>
                </c:pt>
                <c:pt idx="30">
                  <c:v>358802.79033668898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7B-4DE3-8FE8-77DF2D608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417808"/>
        <c:axId val="912421416"/>
      </c:scatterChart>
      <c:valAx>
        <c:axId val="9124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21416"/>
        <c:crosses val="autoZero"/>
        <c:crossBetween val="midCat"/>
      </c:valAx>
      <c:valAx>
        <c:axId val="91242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1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09016024451307E-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'2050to2100Estimates'!$A$2:$A$4</c:f>
              <c:numCache>
                <c:formatCode>0.0</c:formatCode>
                <c:ptCount val="3"/>
                <c:pt idx="0">
                  <c:v>2000.0848697413501</c:v>
                </c:pt>
                <c:pt idx="1">
                  <c:v>2019.73455933379</c:v>
                </c:pt>
                <c:pt idx="2">
                  <c:v>2049.3986439597102</c:v>
                </c:pt>
              </c:numCache>
            </c:numRef>
          </c:xVal>
          <c:yVal>
            <c:numRef>
              <c:f>'2050to2100Estimates'!$B$2:$B$4</c:f>
              <c:numCache>
                <c:formatCode>0.0</c:formatCode>
                <c:ptCount val="3"/>
                <c:pt idx="0">
                  <c:v>15.3316953316953</c:v>
                </c:pt>
                <c:pt idx="1">
                  <c:v>26.732186732186701</c:v>
                </c:pt>
                <c:pt idx="2">
                  <c:v>45.995085995085901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0-4BC0-BFC7-C5EC8020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40768"/>
        <c:axId val="643435848"/>
      </c:scatterChart>
      <c:valAx>
        <c:axId val="64344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35848"/>
        <c:crosses val="autoZero"/>
        <c:crossBetween val="midCat"/>
      </c:valAx>
      <c:valAx>
        <c:axId val="6434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4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952226164654844E-2"/>
                  <c:y val="-2.91970802919708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'2050to2100Estimates'!$G$2:$G$5</c:f>
              <c:numCache>
                <c:formatCode>0.0</c:formatCode>
                <c:ptCount val="4"/>
                <c:pt idx="0">
                  <c:v>2000.2358534801201</c:v>
                </c:pt>
                <c:pt idx="1">
                  <c:v>2018.9179811317199</c:v>
                </c:pt>
                <c:pt idx="2">
                  <c:v>2049.80845696494</c:v>
                </c:pt>
                <c:pt idx="3">
                  <c:v>2023.5886302680101</c:v>
                </c:pt>
              </c:numCache>
            </c:numRef>
          </c:xVal>
          <c:yVal>
            <c:numRef>
              <c:f>'2050to2100Estimates'!$H$2:$H$5</c:f>
              <c:numCache>
                <c:formatCode>0.0</c:formatCode>
                <c:ptCount val="4"/>
                <c:pt idx="0">
                  <c:v>82.162162162162105</c:v>
                </c:pt>
                <c:pt idx="1">
                  <c:v>115.970515970515</c:v>
                </c:pt>
                <c:pt idx="2">
                  <c:v>158.82063882063801</c:v>
                </c:pt>
                <c:pt idx="3">
                  <c:v>124.226044226044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A-459B-A754-1BC2227F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32808"/>
        <c:axId val="652432480"/>
      </c:scatterChart>
      <c:valAx>
        <c:axId val="65243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32480"/>
        <c:crosses val="autoZero"/>
        <c:crossBetween val="midCat"/>
      </c:valAx>
      <c:valAx>
        <c:axId val="6524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3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352426</xdr:colOff>
      <xdr:row>34</xdr:row>
      <xdr:rowOff>173036</xdr:rowOff>
    </xdr:from>
    <xdr:to>
      <xdr:col>7</xdr:col>
      <xdr:colOff>1295400</xdr:colOff>
      <xdr:row>57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05113-4132-42E8-92A3-DC0A70316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520700</xdr:colOff>
      <xdr:row>36</xdr:row>
      <xdr:rowOff>63499</xdr:rowOff>
    </xdr:from>
    <xdr:to>
      <xdr:col>25</xdr:col>
      <xdr:colOff>590550</xdr:colOff>
      <xdr:row>58</xdr:row>
      <xdr:rowOff>168273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798160-9A37-4E9B-BB20-85F3362CC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4</xdr:row>
      <xdr:rowOff>98425</xdr:rowOff>
    </xdr:from>
    <xdr:to>
      <xdr:col>5</xdr:col>
      <xdr:colOff>279400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CDB08-6095-615A-3CF2-90E70DFD3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38101</xdr:colOff>
      <xdr:row>5</xdr:row>
      <xdr:rowOff>47625</xdr:rowOff>
    </xdr:from>
    <xdr:to>
      <xdr:col>10</xdr:col>
      <xdr:colOff>314325</xdr:colOff>
      <xdr:row>17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95C3D8-A9B4-43B7-73FC-DAA6F53D0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4D31-3979-4EF5-B9D0-3C27811932A1}">
  <dimension ref="A1:Y84"/>
  <sheetViews>
    <sheetView topLeftCell="G1" workbookViewId="0">
      <selection activeCell="L4" sqref="L1:L1048576"/>
    </sheetView>
  </sheetViews>
  <sheetFormatPr defaultRowHeight="14.5"/>
  <cols>
    <col min="2" max="3" width="11.81640625" customWidth="1"/>
    <col min="4" max="4" width="21.36328125" customWidth="1"/>
    <col min="5" max="5" width="14.453125" bestFit="1" customWidth="1"/>
    <col min="6" max="6" width="14.26953125" bestFit="1" customWidth="1"/>
    <col min="7" max="7" width="18" customWidth="1"/>
    <col min="8" max="8" width="19.1796875" bestFit="1" customWidth="1"/>
    <col min="9" max="9" width="12.6328125" customWidth="1"/>
    <col min="10" max="10" width="11.08984375" bestFit="1" customWidth="1"/>
    <col min="11" max="11" width="8.90625" bestFit="1" customWidth="1"/>
    <col min="12" max="12" width="8.7265625" style="6"/>
    <col min="13" max="13" width="11.81640625" bestFit="1" customWidth="1"/>
    <col min="14" max="14" width="11.81640625" customWidth="1"/>
    <col min="15" max="15" width="11.08984375" bestFit="1" customWidth="1"/>
    <col min="16" max="16" width="11.08984375" customWidth="1"/>
    <col min="17" max="17" width="11.81640625" bestFit="1" customWidth="1"/>
    <col min="18" max="18" width="8.90625" bestFit="1" customWidth="1"/>
    <col min="19" max="19" width="11.08984375" bestFit="1" customWidth="1"/>
    <col min="20" max="21" width="11.08984375" customWidth="1"/>
  </cols>
  <sheetData>
    <row r="1" spans="1:25" s="2" customFormat="1" ht="29" customHeight="1">
      <c r="A1" s="2" t="s">
        <v>0</v>
      </c>
      <c r="B1" s="11" t="s">
        <v>2</v>
      </c>
      <c r="C1" s="11"/>
      <c r="D1" s="11" t="s">
        <v>1</v>
      </c>
      <c r="E1" s="11"/>
      <c r="F1" s="11"/>
      <c r="G1" s="11" t="s">
        <v>8</v>
      </c>
      <c r="H1" s="11"/>
      <c r="I1" s="11"/>
      <c r="J1" s="11"/>
      <c r="K1" s="11"/>
      <c r="L1" s="6" t="s">
        <v>36</v>
      </c>
      <c r="M1" s="13" t="s">
        <v>19</v>
      </c>
      <c r="N1" s="13"/>
      <c r="O1" s="13"/>
      <c r="P1" s="13"/>
      <c r="Q1" s="13"/>
      <c r="R1" s="12" t="s">
        <v>21</v>
      </c>
      <c r="S1" s="12"/>
      <c r="T1" s="12"/>
      <c r="U1" s="12"/>
      <c r="V1" s="12"/>
      <c r="W1" s="12"/>
      <c r="X1" s="12"/>
      <c r="Y1" s="12"/>
    </row>
    <row r="2" spans="1:25">
      <c r="B2" t="s">
        <v>3</v>
      </c>
      <c r="C2" t="s">
        <v>3</v>
      </c>
      <c r="D2" t="s">
        <v>5</v>
      </c>
      <c r="F2" t="s">
        <v>5</v>
      </c>
      <c r="G2" t="s">
        <v>9</v>
      </c>
      <c r="L2" s="6">
        <v>1200.6513499999901</v>
      </c>
      <c r="M2" t="s">
        <v>35</v>
      </c>
      <c r="N2" t="s">
        <v>35</v>
      </c>
      <c r="O2" t="s">
        <v>34</v>
      </c>
      <c r="P2" t="s">
        <v>33</v>
      </c>
      <c r="Q2" t="s">
        <v>33</v>
      </c>
      <c r="R2" t="s">
        <v>22</v>
      </c>
    </row>
    <row r="3" spans="1:25">
      <c r="A3" t="s">
        <v>0</v>
      </c>
      <c r="B3" t="s">
        <v>4</v>
      </c>
      <c r="C3" t="s">
        <v>7</v>
      </c>
      <c r="D3" t="s">
        <v>32</v>
      </c>
      <c r="E3" t="s">
        <v>31</v>
      </c>
      <c r="F3" t="s">
        <v>6</v>
      </c>
      <c r="G3" t="s">
        <v>12</v>
      </c>
      <c r="H3" t="s">
        <v>13</v>
      </c>
      <c r="I3" t="s">
        <v>11</v>
      </c>
      <c r="J3" t="s">
        <v>20</v>
      </c>
      <c r="K3" t="s">
        <v>4</v>
      </c>
      <c r="L3" s="6">
        <v>2534.3001088300002</v>
      </c>
      <c r="M3" t="s">
        <v>20</v>
      </c>
      <c r="N3" t="s">
        <v>4</v>
      </c>
      <c r="O3" t="s">
        <v>20</v>
      </c>
      <c r="P3" t="s">
        <v>4</v>
      </c>
      <c r="Q3" t="s">
        <v>20</v>
      </c>
      <c r="R3" t="s">
        <v>30</v>
      </c>
      <c r="S3" t="s">
        <v>10</v>
      </c>
      <c r="T3" t="s">
        <v>4</v>
      </c>
      <c r="U3" t="s">
        <v>20</v>
      </c>
    </row>
    <row r="4" spans="1:25" s="3" customFormat="1">
      <c r="A4" s="3">
        <v>2020</v>
      </c>
      <c r="B4" s="3">
        <v>79620.832066436997</v>
      </c>
      <c r="C4" s="3">
        <v>17083.918900000001</v>
      </c>
      <c r="D4" s="3">
        <f>96.109*1000</f>
        <v>96109</v>
      </c>
      <c r="E4" s="3">
        <f>F4*1000</f>
        <v>23000</v>
      </c>
      <c r="F4" s="3">
        <v>23</v>
      </c>
      <c r="G4">
        <v>108</v>
      </c>
      <c r="H4">
        <v>23</v>
      </c>
      <c r="I4" s="3">
        <f>G4+H4</f>
        <v>131</v>
      </c>
      <c r="J4" s="3">
        <f>H4*1000</f>
        <v>23000</v>
      </c>
      <c r="K4" s="3">
        <f>I4*1000</f>
        <v>131000</v>
      </c>
      <c r="L4" s="6">
        <v>2534.3001088300002</v>
      </c>
      <c r="M4">
        <v>24357.209300999999</v>
      </c>
      <c r="N4">
        <f>M4</f>
        <v>24357.209300999999</v>
      </c>
      <c r="O4">
        <v>16904.81495</v>
      </c>
      <c r="P4">
        <f>Q4</f>
        <v>24541.297636124898</v>
      </c>
      <c r="Q4">
        <v>24541.297636124898</v>
      </c>
      <c r="R4" s="3">
        <v>109.34884326025184</v>
      </c>
      <c r="S4">
        <v>32.144301193814862</v>
      </c>
      <c r="T4">
        <f>R4*1000</f>
        <v>109348.84326025184</v>
      </c>
      <c r="U4">
        <f>S4*1000</f>
        <v>32144.301193814863</v>
      </c>
      <c r="V4" t="s">
        <v>23</v>
      </c>
      <c r="W4" t="s">
        <v>24</v>
      </c>
      <c r="X4" t="s">
        <v>25</v>
      </c>
      <c r="Y4"/>
    </row>
    <row r="5" spans="1:25">
      <c r="A5">
        <v>2021</v>
      </c>
      <c r="B5">
        <v>113930.356176437</v>
      </c>
      <c r="C5">
        <v>34309.524109999998</v>
      </c>
      <c r="D5">
        <f>D4+E4</f>
        <v>119109</v>
      </c>
      <c r="E5">
        <f t="shared" ref="E5:E34" si="0">F5*1000</f>
        <v>23000</v>
      </c>
      <c r="F5">
        <v>23</v>
      </c>
      <c r="H5">
        <v>23</v>
      </c>
      <c r="I5">
        <f>I4+H5</f>
        <v>154</v>
      </c>
      <c r="J5" s="3">
        <f t="shared" ref="J5:J34" si="1">H5*1000</f>
        <v>23000</v>
      </c>
      <c r="K5" s="3">
        <f t="shared" ref="K5:K34" si="2">I5*1000</f>
        <v>154000</v>
      </c>
      <c r="L5" s="6">
        <v>5123.0323208</v>
      </c>
      <c r="M5">
        <v>26212.676668874999</v>
      </c>
      <c r="N5">
        <f>M5+N4</f>
        <v>50569.885969875002</v>
      </c>
      <c r="O5">
        <v>4479.8336680000002</v>
      </c>
      <c r="P5">
        <f>P4+Q5</f>
        <v>51089.249740244893</v>
      </c>
      <c r="Q5">
        <v>26547.952104119999</v>
      </c>
      <c r="R5">
        <v>154.66588016534524</v>
      </c>
      <c r="S5">
        <v>45.317036905093389</v>
      </c>
      <c r="T5">
        <f t="shared" ref="T5:T34" si="3">R5*1000</f>
        <v>154665.88016534524</v>
      </c>
      <c r="U5">
        <f t="shared" ref="U5:U34" si="4">S5*1000</f>
        <v>45317.036905093388</v>
      </c>
      <c r="V5">
        <v>2018</v>
      </c>
      <c r="W5">
        <v>16.795572727272699</v>
      </c>
      <c r="X5">
        <v>37.128700161271297</v>
      </c>
      <c r="Y5">
        <f>X5+W5</f>
        <v>53.924272888543996</v>
      </c>
    </row>
    <row r="6" spans="1:25">
      <c r="A6">
        <v>2022</v>
      </c>
      <c r="B6">
        <v>148239.88028643699</v>
      </c>
      <c r="C6">
        <v>34309.524109999998</v>
      </c>
      <c r="D6">
        <f t="shared" ref="D6:D33" si="5">D5+E5</f>
        <v>142109</v>
      </c>
      <c r="E6">
        <f t="shared" si="0"/>
        <v>23000</v>
      </c>
      <c r="F6">
        <v>23</v>
      </c>
      <c r="H6">
        <v>23</v>
      </c>
      <c r="I6">
        <f t="shared" ref="I6:I34" si="6">I5+H6</f>
        <v>177</v>
      </c>
      <c r="J6" s="3">
        <f t="shared" si="1"/>
        <v>23000</v>
      </c>
      <c r="K6" s="3">
        <f t="shared" si="2"/>
        <v>177000</v>
      </c>
      <c r="L6" s="6">
        <v>5123.0323208</v>
      </c>
      <c r="M6">
        <v>26212.676668874999</v>
      </c>
      <c r="N6">
        <f t="shared" ref="N6:N34" si="7">M6+N5</f>
        <v>76782.562638750009</v>
      </c>
      <c r="O6">
        <v>4479.8336680000002</v>
      </c>
      <c r="P6">
        <f t="shared" ref="P6:P34" si="8">P5+Q6</f>
        <v>77637.201844364899</v>
      </c>
      <c r="Q6">
        <v>26547.952104119999</v>
      </c>
      <c r="R6">
        <v>199.98291707043865</v>
      </c>
      <c r="S6">
        <v>45.317036905093389</v>
      </c>
      <c r="T6">
        <f t="shared" si="3"/>
        <v>199982.91707043865</v>
      </c>
      <c r="U6">
        <f t="shared" si="4"/>
        <v>45317.036905093388</v>
      </c>
      <c r="V6">
        <v>2020</v>
      </c>
      <c r="W6">
        <v>20.908446363636401</v>
      </c>
      <c r="X6">
        <v>62.7384416488865</v>
      </c>
      <c r="Y6">
        <f t="shared" ref="Y6:Y21" si="9">X6+W6</f>
        <v>83.646888012522908</v>
      </c>
    </row>
    <row r="7" spans="1:25">
      <c r="A7">
        <v>2023</v>
      </c>
      <c r="B7">
        <v>172476.296256437</v>
      </c>
      <c r="C7">
        <v>24236.415969999998</v>
      </c>
      <c r="D7">
        <f t="shared" si="5"/>
        <v>165109</v>
      </c>
      <c r="E7">
        <f t="shared" si="0"/>
        <v>23000</v>
      </c>
      <c r="F7">
        <v>23</v>
      </c>
      <c r="H7">
        <v>23</v>
      </c>
      <c r="I7">
        <f t="shared" si="6"/>
        <v>200</v>
      </c>
      <c r="J7" s="3">
        <f t="shared" si="1"/>
        <v>23000</v>
      </c>
      <c r="K7" s="3">
        <f t="shared" si="2"/>
        <v>200000</v>
      </c>
      <c r="L7" s="6">
        <v>9477.5425046749897</v>
      </c>
      <c r="M7">
        <v>56235.450684809999</v>
      </c>
      <c r="N7">
        <f t="shared" si="7"/>
        <v>133018.01332356001</v>
      </c>
      <c r="O7">
        <v>13634.589690000001</v>
      </c>
      <c r="P7">
        <f t="shared" si="8"/>
        <v>129318.71590921489</v>
      </c>
      <c r="Q7">
        <v>51681.514064850002</v>
      </c>
      <c r="R7">
        <v>243.59497327024275</v>
      </c>
      <c r="S7">
        <v>43.612056199804094</v>
      </c>
      <c r="T7">
        <f t="shared" si="3"/>
        <v>243594.97327024274</v>
      </c>
      <c r="U7">
        <f t="shared" si="4"/>
        <v>43612.056199804094</v>
      </c>
      <c r="V7">
        <v>2022</v>
      </c>
      <c r="W7">
        <v>25.792741818181799</v>
      </c>
      <c r="X7">
        <v>99.616469391052505</v>
      </c>
      <c r="Y7">
        <f t="shared" si="9"/>
        <v>125.4092112092343</v>
      </c>
    </row>
    <row r="8" spans="1:25">
      <c r="A8">
        <v>2024</v>
      </c>
      <c r="B8">
        <v>196712.712226437</v>
      </c>
      <c r="C8">
        <v>24236.415969999998</v>
      </c>
      <c r="D8">
        <f t="shared" si="5"/>
        <v>188109</v>
      </c>
      <c r="E8">
        <f t="shared" si="0"/>
        <v>23000</v>
      </c>
      <c r="F8">
        <v>23</v>
      </c>
      <c r="H8">
        <v>23</v>
      </c>
      <c r="I8">
        <f t="shared" si="6"/>
        <v>223</v>
      </c>
      <c r="J8" s="3">
        <f t="shared" si="1"/>
        <v>23000</v>
      </c>
      <c r="K8" s="3">
        <f t="shared" si="2"/>
        <v>223000</v>
      </c>
      <c r="L8" s="6">
        <v>9477.5425046749897</v>
      </c>
      <c r="M8">
        <v>56235.450684809999</v>
      </c>
      <c r="N8">
        <f t="shared" si="7"/>
        <v>189253.46400837001</v>
      </c>
      <c r="O8">
        <v>13634.589690000001</v>
      </c>
      <c r="P8">
        <f t="shared" si="8"/>
        <v>181000.22997406489</v>
      </c>
      <c r="Q8">
        <v>51681.514064850002</v>
      </c>
      <c r="R8">
        <v>287.20702947004685</v>
      </c>
      <c r="S8">
        <v>43.612056199804094</v>
      </c>
      <c r="T8">
        <f t="shared" si="3"/>
        <v>287207.02947004687</v>
      </c>
      <c r="U8">
        <f t="shared" si="4"/>
        <v>43612.056199804094</v>
      </c>
      <c r="V8">
        <v>2024</v>
      </c>
      <c r="W8">
        <v>30.935123636363599</v>
      </c>
      <c r="X8">
        <v>134.733147399925</v>
      </c>
      <c r="Y8">
        <f t="shared" si="9"/>
        <v>165.66827103628862</v>
      </c>
    </row>
    <row r="9" spans="1:25">
      <c r="A9">
        <v>2025</v>
      </c>
      <c r="B9">
        <v>270858.80071643699</v>
      </c>
      <c r="C9">
        <v>74146.088489999995</v>
      </c>
      <c r="D9">
        <f t="shared" si="5"/>
        <v>211109</v>
      </c>
      <c r="E9">
        <f t="shared" si="0"/>
        <v>23000</v>
      </c>
      <c r="F9">
        <v>23</v>
      </c>
      <c r="G9">
        <v>225</v>
      </c>
      <c r="H9">
        <v>26</v>
      </c>
      <c r="I9">
        <f t="shared" si="6"/>
        <v>249</v>
      </c>
      <c r="J9" s="3">
        <f t="shared" si="1"/>
        <v>26000</v>
      </c>
      <c r="K9" s="3">
        <f t="shared" si="2"/>
        <v>249000</v>
      </c>
      <c r="L9" s="6">
        <v>9156.77890338</v>
      </c>
      <c r="M9">
        <v>104575.80603822001</v>
      </c>
      <c r="N9">
        <f t="shared" si="7"/>
        <v>293829.27004659001</v>
      </c>
      <c r="O9">
        <v>28006.32474</v>
      </c>
      <c r="P9">
        <f t="shared" si="8"/>
        <v>287557.42728977988</v>
      </c>
      <c r="Q9">
        <v>106557.19731571501</v>
      </c>
      <c r="R9">
        <v>323.3020449772543</v>
      </c>
      <c r="S9">
        <v>36.095015507207471</v>
      </c>
      <c r="T9">
        <f t="shared" si="3"/>
        <v>323302.04497725429</v>
      </c>
      <c r="U9">
        <f t="shared" si="4"/>
        <v>36095.01550720747</v>
      </c>
      <c r="V9">
        <v>2026</v>
      </c>
      <c r="W9">
        <v>37.526330000000002</v>
      </c>
      <c r="X9">
        <v>161.821145189253</v>
      </c>
      <c r="Y9">
        <f t="shared" si="9"/>
        <v>199.347475189253</v>
      </c>
    </row>
    <row r="10" spans="1:25">
      <c r="A10">
        <v>2026</v>
      </c>
      <c r="B10">
        <v>345004.88920643699</v>
      </c>
      <c r="C10">
        <v>74146.088489999995</v>
      </c>
      <c r="D10">
        <f t="shared" si="5"/>
        <v>234109</v>
      </c>
      <c r="E10">
        <f t="shared" si="0"/>
        <v>40000</v>
      </c>
      <c r="F10">
        <v>40</v>
      </c>
      <c r="H10">
        <v>26</v>
      </c>
      <c r="I10">
        <f t="shared" si="6"/>
        <v>275</v>
      </c>
      <c r="J10" s="3">
        <f t="shared" si="1"/>
        <v>26000</v>
      </c>
      <c r="K10" s="3">
        <f t="shared" si="2"/>
        <v>275000</v>
      </c>
      <c r="L10" s="6">
        <v>9156.77890338</v>
      </c>
      <c r="M10">
        <v>104575.80603822001</v>
      </c>
      <c r="N10">
        <f t="shared" si="7"/>
        <v>398405.07608481002</v>
      </c>
      <c r="O10">
        <v>28006.32474</v>
      </c>
      <c r="P10">
        <f t="shared" si="8"/>
        <v>394114.6246054949</v>
      </c>
      <c r="Q10">
        <v>106557.19731571501</v>
      </c>
      <c r="R10">
        <v>359.39706048446175</v>
      </c>
      <c r="S10">
        <v>36.095015507207471</v>
      </c>
      <c r="T10">
        <f t="shared" si="3"/>
        <v>359397.06048446172</v>
      </c>
      <c r="U10">
        <f t="shared" si="4"/>
        <v>36095.01550720747</v>
      </c>
      <c r="V10">
        <v>2028</v>
      </c>
      <c r="W10">
        <v>45.875010909090904</v>
      </c>
      <c r="X10">
        <v>207.33235988875199</v>
      </c>
      <c r="Y10">
        <f t="shared" si="9"/>
        <v>253.20737079784288</v>
      </c>
    </row>
    <row r="11" spans="1:25">
      <c r="A11">
        <v>2027</v>
      </c>
      <c r="B11">
        <v>402406.19076643698</v>
      </c>
      <c r="C11">
        <v>57401.30156</v>
      </c>
      <c r="D11">
        <f t="shared" si="5"/>
        <v>274109</v>
      </c>
      <c r="E11">
        <f t="shared" si="0"/>
        <v>40000</v>
      </c>
      <c r="F11">
        <v>40</v>
      </c>
      <c r="H11">
        <v>26</v>
      </c>
      <c r="I11">
        <f t="shared" si="6"/>
        <v>301</v>
      </c>
      <c r="J11" s="3">
        <f t="shared" si="1"/>
        <v>26000</v>
      </c>
      <c r="K11" s="3">
        <f t="shared" si="2"/>
        <v>301000</v>
      </c>
      <c r="L11" s="6">
        <v>16995.842998244902</v>
      </c>
      <c r="M11">
        <v>130839.73365497999</v>
      </c>
      <c r="N11">
        <f t="shared" si="7"/>
        <v>529244.80973979004</v>
      </c>
      <c r="O11">
        <v>26628.140380000001</v>
      </c>
      <c r="P11">
        <f t="shared" si="8"/>
        <v>544768.42380872986</v>
      </c>
      <c r="Q11">
        <v>150653.79920323499</v>
      </c>
      <c r="R11">
        <v>417.49296937740814</v>
      </c>
      <c r="S11">
        <v>58.09590889294639</v>
      </c>
      <c r="T11">
        <f t="shared" si="3"/>
        <v>417492.96937740815</v>
      </c>
      <c r="U11">
        <f t="shared" si="4"/>
        <v>58095.908892946391</v>
      </c>
      <c r="V11">
        <v>2030</v>
      </c>
      <c r="W11">
        <v>56.131709999999998</v>
      </c>
      <c r="X11">
        <v>290.50558331976799</v>
      </c>
      <c r="Y11">
        <f t="shared" si="9"/>
        <v>346.63729331976799</v>
      </c>
    </row>
    <row r="12" spans="1:25">
      <c r="A12">
        <v>2028</v>
      </c>
      <c r="B12">
        <v>459807.49232643697</v>
      </c>
      <c r="C12">
        <v>57401.30156</v>
      </c>
      <c r="D12">
        <f t="shared" si="5"/>
        <v>314109</v>
      </c>
      <c r="E12">
        <f t="shared" si="0"/>
        <v>40000</v>
      </c>
      <c r="F12">
        <v>40</v>
      </c>
      <c r="H12">
        <v>26</v>
      </c>
      <c r="I12">
        <f t="shared" si="6"/>
        <v>327</v>
      </c>
      <c r="J12" s="3">
        <f t="shared" si="1"/>
        <v>26000</v>
      </c>
      <c r="K12" s="3">
        <f t="shared" si="2"/>
        <v>327000</v>
      </c>
      <c r="L12" s="6">
        <v>16995.842998244902</v>
      </c>
      <c r="M12">
        <v>130839.73365497999</v>
      </c>
      <c r="N12">
        <f t="shared" si="7"/>
        <v>660084.54339477001</v>
      </c>
      <c r="O12">
        <v>26628.140380000001</v>
      </c>
      <c r="P12">
        <f t="shared" si="8"/>
        <v>695422.22301196482</v>
      </c>
      <c r="Q12">
        <v>150653.79920323499</v>
      </c>
      <c r="R12">
        <v>475.58887827035454</v>
      </c>
      <c r="S12">
        <v>58.095908892946397</v>
      </c>
      <c r="T12">
        <f t="shared" si="3"/>
        <v>475588.87827035453</v>
      </c>
      <c r="U12">
        <f t="shared" si="4"/>
        <v>58095.908892946398</v>
      </c>
      <c r="V12">
        <v>2032</v>
      </c>
      <c r="W12">
        <v>67.492456363636407</v>
      </c>
      <c r="X12">
        <v>403.33153664398401</v>
      </c>
      <c r="Y12">
        <f t="shared" si="9"/>
        <v>470.8239930076204</v>
      </c>
    </row>
    <row r="13" spans="1:25">
      <c r="A13">
        <v>2029</v>
      </c>
      <c r="B13">
        <v>541005.47883643699</v>
      </c>
      <c r="C13">
        <v>81197.986510000002</v>
      </c>
      <c r="D13">
        <f t="shared" si="5"/>
        <v>354109</v>
      </c>
      <c r="E13">
        <f t="shared" si="0"/>
        <v>40000</v>
      </c>
      <c r="F13">
        <v>40</v>
      </c>
      <c r="H13">
        <v>26</v>
      </c>
      <c r="I13">
        <f t="shared" si="6"/>
        <v>353</v>
      </c>
      <c r="J13" s="3">
        <f t="shared" si="1"/>
        <v>26000</v>
      </c>
      <c r="K13" s="3">
        <f t="shared" si="2"/>
        <v>353000</v>
      </c>
      <c r="L13" s="6">
        <v>4723.5930226999899</v>
      </c>
      <c r="M13">
        <v>168637.06570335</v>
      </c>
      <c r="N13">
        <f t="shared" si="7"/>
        <v>828721.60909812001</v>
      </c>
      <c r="O13">
        <v>44459.751210000002</v>
      </c>
      <c r="P13">
        <f t="shared" si="8"/>
        <v>902924.32108879485</v>
      </c>
      <c r="Q13">
        <v>207502.09807683001</v>
      </c>
      <c r="R13">
        <v>577.08530381162723</v>
      </c>
      <c r="S13">
        <v>101.49642554127267</v>
      </c>
      <c r="T13">
        <f t="shared" si="3"/>
        <v>577085.30381162721</v>
      </c>
      <c r="U13">
        <f t="shared" si="4"/>
        <v>101496.42554127268</v>
      </c>
      <c r="V13">
        <v>2034</v>
      </c>
      <c r="W13">
        <v>80.480386363636399</v>
      </c>
      <c r="X13">
        <v>485.16087153802999</v>
      </c>
      <c r="Y13">
        <f t="shared" si="9"/>
        <v>565.64125790166645</v>
      </c>
    </row>
    <row r="14" spans="1:25" s="1" customFormat="1">
      <c r="A14" s="1">
        <v>2030</v>
      </c>
      <c r="B14" s="1">
        <v>622203.46534643695</v>
      </c>
      <c r="C14" s="1">
        <v>81197.986510000002</v>
      </c>
      <c r="D14">
        <f t="shared" si="5"/>
        <v>394109</v>
      </c>
      <c r="E14">
        <f t="shared" si="0"/>
        <v>40000</v>
      </c>
      <c r="F14" s="1">
        <v>40</v>
      </c>
      <c r="G14" s="1">
        <v>355</v>
      </c>
      <c r="H14">
        <v>30</v>
      </c>
      <c r="I14">
        <f t="shared" si="6"/>
        <v>383</v>
      </c>
      <c r="J14" s="3">
        <f t="shared" si="1"/>
        <v>30000</v>
      </c>
      <c r="K14" s="3">
        <f t="shared" si="2"/>
        <v>383000</v>
      </c>
      <c r="L14" s="6">
        <v>4723.5930226999899</v>
      </c>
      <c r="M14">
        <v>168637.06570335</v>
      </c>
      <c r="N14">
        <f t="shared" si="7"/>
        <v>997358.67480147001</v>
      </c>
      <c r="O14">
        <v>44459.751210000002</v>
      </c>
      <c r="P14">
        <f t="shared" si="8"/>
        <v>1110426.4191656248</v>
      </c>
      <c r="Q14">
        <v>207502.09807683001</v>
      </c>
      <c r="R14" s="1">
        <v>678.58172935289986</v>
      </c>
      <c r="S14">
        <v>101.49642554127267</v>
      </c>
      <c r="T14">
        <f t="shared" si="3"/>
        <v>678581.72935289983</v>
      </c>
      <c r="U14">
        <f t="shared" si="4"/>
        <v>101496.42554127268</v>
      </c>
      <c r="V14">
        <v>2036</v>
      </c>
      <c r="W14">
        <v>95.322164545454498</v>
      </c>
      <c r="X14">
        <v>524.56542997676604</v>
      </c>
      <c r="Y14">
        <f t="shared" si="9"/>
        <v>619.88759452222052</v>
      </c>
    </row>
    <row r="15" spans="1:25">
      <c r="A15">
        <v>2031</v>
      </c>
      <c r="B15">
        <v>688215.52712643601</v>
      </c>
      <c r="C15">
        <v>66012.061780000004</v>
      </c>
      <c r="D15">
        <f t="shared" si="5"/>
        <v>434109</v>
      </c>
      <c r="E15">
        <f t="shared" si="0"/>
        <v>68000</v>
      </c>
      <c r="F15">
        <v>68</v>
      </c>
      <c r="H15">
        <v>30</v>
      </c>
      <c r="I15">
        <f t="shared" si="6"/>
        <v>413</v>
      </c>
      <c r="J15" s="3">
        <f t="shared" si="1"/>
        <v>30000</v>
      </c>
      <c r="K15" s="3">
        <f t="shared" si="2"/>
        <v>413000</v>
      </c>
      <c r="L15" s="6">
        <v>34173.144328415001</v>
      </c>
      <c r="M15">
        <v>191914.82389026001</v>
      </c>
      <c r="N15">
        <f t="shared" si="7"/>
        <v>1189273.49869173</v>
      </c>
      <c r="O15">
        <v>12957.18735</v>
      </c>
      <c r="P15">
        <f t="shared" si="8"/>
        <v>1350270.8254928698</v>
      </c>
      <c r="Q15">
        <v>239844.406327245</v>
      </c>
      <c r="R15">
        <v>813.87670562615858</v>
      </c>
      <c r="S15">
        <v>135.29497627325875</v>
      </c>
      <c r="T15">
        <f t="shared" si="3"/>
        <v>813876.70562615863</v>
      </c>
      <c r="U15">
        <f t="shared" si="4"/>
        <v>135294.97627325874</v>
      </c>
      <c r="V15">
        <v>2038</v>
      </c>
      <c r="W15">
        <v>111.444223636364</v>
      </c>
      <c r="X15">
        <v>582.11597042682502</v>
      </c>
      <c r="Y15">
        <f t="shared" si="9"/>
        <v>693.56019406318899</v>
      </c>
    </row>
    <row r="16" spans="1:25">
      <c r="A16">
        <v>2032</v>
      </c>
      <c r="B16">
        <v>754227.58890643599</v>
      </c>
      <c r="C16">
        <v>66012.061780000004</v>
      </c>
      <c r="D16">
        <f t="shared" si="5"/>
        <v>502109</v>
      </c>
      <c r="E16">
        <f t="shared" si="0"/>
        <v>68000</v>
      </c>
      <c r="F16">
        <v>68</v>
      </c>
      <c r="H16">
        <v>30</v>
      </c>
      <c r="I16">
        <f t="shared" si="6"/>
        <v>443</v>
      </c>
      <c r="J16" s="3">
        <f t="shared" si="1"/>
        <v>30000</v>
      </c>
      <c r="K16" s="3">
        <f t="shared" si="2"/>
        <v>443000</v>
      </c>
      <c r="L16" s="6">
        <v>34173.144328415001</v>
      </c>
      <c r="M16">
        <v>191914.82389026001</v>
      </c>
      <c r="N16">
        <f t="shared" si="7"/>
        <v>1381188.3225819899</v>
      </c>
      <c r="O16">
        <v>12957.18735</v>
      </c>
      <c r="P16">
        <f t="shared" si="8"/>
        <v>1590115.2318201149</v>
      </c>
      <c r="Q16">
        <v>239844.406327245</v>
      </c>
      <c r="R16">
        <v>949.17168189941731</v>
      </c>
      <c r="S16">
        <v>135.29497627325875</v>
      </c>
      <c r="T16">
        <f t="shared" si="3"/>
        <v>949171.68189941731</v>
      </c>
      <c r="U16">
        <f t="shared" si="4"/>
        <v>135294.97627325874</v>
      </c>
      <c r="V16">
        <v>2040</v>
      </c>
      <c r="W16">
        <v>127.604308181818</v>
      </c>
      <c r="X16">
        <v>593.87906054333405</v>
      </c>
      <c r="Y16">
        <f t="shared" si="9"/>
        <v>721.4833687251521</v>
      </c>
    </row>
    <row r="17" spans="1:25">
      <c r="A17">
        <v>2033</v>
      </c>
      <c r="B17">
        <v>814163.44412643695</v>
      </c>
      <c r="C17">
        <v>59935.855219999998</v>
      </c>
      <c r="D17">
        <f t="shared" si="5"/>
        <v>570109</v>
      </c>
      <c r="E17">
        <f t="shared" si="0"/>
        <v>68000</v>
      </c>
      <c r="F17">
        <v>68</v>
      </c>
      <c r="H17">
        <v>30</v>
      </c>
      <c r="I17">
        <f t="shared" si="6"/>
        <v>473</v>
      </c>
      <c r="J17" s="3">
        <f t="shared" si="1"/>
        <v>30000</v>
      </c>
      <c r="K17" s="3">
        <f t="shared" si="2"/>
        <v>473000</v>
      </c>
      <c r="L17" s="6">
        <v>73232.04575818</v>
      </c>
      <c r="M17">
        <v>228720.87846410999</v>
      </c>
      <c r="N17">
        <f t="shared" si="7"/>
        <v>1609909.2010460999</v>
      </c>
      <c r="O17">
        <v>11610.688529999999</v>
      </c>
      <c r="P17">
        <f t="shared" si="8"/>
        <v>1904802.1555965438</v>
      </c>
      <c r="Q17">
        <v>314686.92377642897</v>
      </c>
      <c r="R17">
        <v>1051.7368115073382</v>
      </c>
      <c r="S17">
        <v>102.56512960792081</v>
      </c>
      <c r="T17">
        <f t="shared" si="3"/>
        <v>1051736.8115073382</v>
      </c>
      <c r="U17">
        <f t="shared" si="4"/>
        <v>102565.12960792081</v>
      </c>
      <c r="V17">
        <v>2042</v>
      </c>
      <c r="W17">
        <v>139.236943636364</v>
      </c>
      <c r="X17">
        <v>639.29218521486405</v>
      </c>
      <c r="Y17">
        <f t="shared" si="9"/>
        <v>778.52912885122805</v>
      </c>
    </row>
    <row r="18" spans="1:25">
      <c r="A18">
        <v>2034</v>
      </c>
      <c r="B18">
        <v>874099.29934643698</v>
      </c>
      <c r="C18">
        <v>59935.855219999998</v>
      </c>
      <c r="D18">
        <f t="shared" si="5"/>
        <v>638109</v>
      </c>
      <c r="E18">
        <f t="shared" si="0"/>
        <v>68000</v>
      </c>
      <c r="F18">
        <v>68</v>
      </c>
      <c r="H18">
        <v>30</v>
      </c>
      <c r="I18">
        <f t="shared" si="6"/>
        <v>503</v>
      </c>
      <c r="J18" s="3">
        <f t="shared" si="1"/>
        <v>30000</v>
      </c>
      <c r="K18" s="3">
        <f t="shared" si="2"/>
        <v>503000</v>
      </c>
      <c r="L18" s="6">
        <v>73232.04575818</v>
      </c>
      <c r="M18">
        <v>228720.87846410999</v>
      </c>
      <c r="N18">
        <f t="shared" si="7"/>
        <v>1838630.0795102098</v>
      </c>
      <c r="O18">
        <v>11610.688529999999</v>
      </c>
      <c r="P18">
        <f t="shared" si="8"/>
        <v>2219489.0793729727</v>
      </c>
      <c r="Q18">
        <v>314686.92377642897</v>
      </c>
      <c r="R18">
        <v>1154.3019411152591</v>
      </c>
      <c r="S18">
        <v>102.56512960792081</v>
      </c>
      <c r="T18">
        <f t="shared" si="3"/>
        <v>1154301.941115259</v>
      </c>
      <c r="U18">
        <f t="shared" si="4"/>
        <v>102565.12960792081</v>
      </c>
      <c r="V18">
        <v>2044</v>
      </c>
      <c r="W18">
        <v>148.088826363636</v>
      </c>
      <c r="X18">
        <v>682.98325261898503</v>
      </c>
      <c r="Y18">
        <f t="shared" si="9"/>
        <v>831.07207898262106</v>
      </c>
    </row>
    <row r="19" spans="1:25" s="1" customFormat="1">
      <c r="A19" s="1">
        <v>2035</v>
      </c>
      <c r="B19" s="1">
        <v>941138.650856436</v>
      </c>
      <c r="C19" s="1">
        <v>67039.351509999993</v>
      </c>
      <c r="D19">
        <f t="shared" si="5"/>
        <v>706109</v>
      </c>
      <c r="E19">
        <f t="shared" si="0"/>
        <v>68000</v>
      </c>
      <c r="F19" s="1">
        <v>68</v>
      </c>
      <c r="G19" s="1">
        <v>504</v>
      </c>
      <c r="H19">
        <v>25</v>
      </c>
      <c r="I19">
        <f t="shared" si="6"/>
        <v>528</v>
      </c>
      <c r="J19" s="3">
        <f t="shared" si="1"/>
        <v>25000</v>
      </c>
      <c r="K19" s="3">
        <f t="shared" si="2"/>
        <v>528000</v>
      </c>
      <c r="L19" s="6">
        <v>61963.949007384901</v>
      </c>
      <c r="M19">
        <v>277900.11641790002</v>
      </c>
      <c r="N19">
        <f t="shared" si="7"/>
        <v>2116530.1959281098</v>
      </c>
      <c r="O19">
        <v>12365.75409</v>
      </c>
      <c r="P19">
        <f t="shared" si="8"/>
        <v>2600553.9093341376</v>
      </c>
      <c r="Q19">
        <v>381064.82996116497</v>
      </c>
      <c r="R19" s="1">
        <v>1211.7210407900623</v>
      </c>
      <c r="S19">
        <v>57.419099674803256</v>
      </c>
      <c r="T19">
        <f t="shared" si="3"/>
        <v>1211721.0407900622</v>
      </c>
      <c r="U19">
        <f t="shared" si="4"/>
        <v>57419.099674803256</v>
      </c>
      <c r="V19">
        <v>2046</v>
      </c>
      <c r="W19">
        <v>155.33214272727301</v>
      </c>
      <c r="X19">
        <v>741.40792082883002</v>
      </c>
      <c r="Y19">
        <f t="shared" si="9"/>
        <v>896.740063556103</v>
      </c>
    </row>
    <row r="20" spans="1:25">
      <c r="A20">
        <v>2036</v>
      </c>
      <c r="B20">
        <v>1008178.00236643</v>
      </c>
      <c r="C20">
        <v>67039.351509999993</v>
      </c>
      <c r="D20">
        <f t="shared" si="5"/>
        <v>774109</v>
      </c>
      <c r="E20">
        <f t="shared" si="0"/>
        <v>78000</v>
      </c>
      <c r="F20">
        <v>78</v>
      </c>
      <c r="H20">
        <v>25</v>
      </c>
      <c r="I20">
        <f t="shared" si="6"/>
        <v>553</v>
      </c>
      <c r="J20" s="3">
        <f t="shared" si="1"/>
        <v>25000</v>
      </c>
      <c r="K20" s="3">
        <f t="shared" si="2"/>
        <v>553000</v>
      </c>
      <c r="L20" s="6">
        <v>61963.949007384901</v>
      </c>
      <c r="M20">
        <v>277900.11641790002</v>
      </c>
      <c r="N20">
        <f t="shared" si="7"/>
        <v>2394430.31234601</v>
      </c>
      <c r="O20">
        <v>12365.75409</v>
      </c>
      <c r="P20">
        <f t="shared" si="8"/>
        <v>2981618.7392953024</v>
      </c>
      <c r="Q20">
        <v>381064.82996116497</v>
      </c>
      <c r="R20">
        <v>1269.1401404648655</v>
      </c>
      <c r="S20">
        <v>57.419099674803256</v>
      </c>
      <c r="T20">
        <f t="shared" si="3"/>
        <v>1269140.1404648654</v>
      </c>
      <c r="U20">
        <f t="shared" si="4"/>
        <v>57419.099674803256</v>
      </c>
      <c r="V20">
        <v>2048</v>
      </c>
      <c r="W20">
        <v>161.52204727272701</v>
      </c>
      <c r="X20">
        <v>823.134117188196</v>
      </c>
      <c r="Y20">
        <f t="shared" si="9"/>
        <v>984.65616446092304</v>
      </c>
    </row>
    <row r="21" spans="1:25">
      <c r="A21">
        <v>2037</v>
      </c>
      <c r="B21">
        <v>1086731.2902164301</v>
      </c>
      <c r="C21">
        <v>78553.287849999993</v>
      </c>
      <c r="D21">
        <f t="shared" si="5"/>
        <v>852109</v>
      </c>
      <c r="E21">
        <f t="shared" si="0"/>
        <v>78000</v>
      </c>
      <c r="F21">
        <v>78</v>
      </c>
      <c r="H21">
        <v>25</v>
      </c>
      <c r="I21">
        <f t="shared" si="6"/>
        <v>578</v>
      </c>
      <c r="J21" s="3">
        <f t="shared" si="1"/>
        <v>25000</v>
      </c>
      <c r="K21" s="3">
        <f t="shared" si="2"/>
        <v>578000</v>
      </c>
      <c r="L21" s="6">
        <v>81314.849570864899</v>
      </c>
      <c r="M21">
        <v>294943.91562346398</v>
      </c>
      <c r="N21">
        <f t="shared" si="7"/>
        <v>2689374.2279694742</v>
      </c>
      <c r="O21">
        <v>21040.88463</v>
      </c>
      <c r="P21">
        <f t="shared" si="8"/>
        <v>3406059.1845434522</v>
      </c>
      <c r="Q21">
        <v>424440.44524814998</v>
      </c>
      <c r="R21">
        <v>1347.807612912181</v>
      </c>
      <c r="S21">
        <v>78.667472447315561</v>
      </c>
      <c r="T21">
        <f t="shared" si="3"/>
        <v>1347807.6129121811</v>
      </c>
      <c r="U21">
        <f t="shared" si="4"/>
        <v>78667.472447315566</v>
      </c>
      <c r="V21">
        <v>2050</v>
      </c>
      <c r="W21">
        <v>167.21188818181801</v>
      </c>
      <c r="X21">
        <v>907.75283817318802</v>
      </c>
      <c r="Y21">
        <f t="shared" si="9"/>
        <v>1074.964726355006</v>
      </c>
    </row>
    <row r="22" spans="1:25">
      <c r="A22">
        <v>2038</v>
      </c>
      <c r="B22">
        <v>1165284.5780664301</v>
      </c>
      <c r="C22">
        <v>78553.287849999993</v>
      </c>
      <c r="D22">
        <f t="shared" si="5"/>
        <v>930109</v>
      </c>
      <c r="E22">
        <f t="shared" si="0"/>
        <v>78000</v>
      </c>
      <c r="F22">
        <v>78</v>
      </c>
      <c r="H22">
        <v>25</v>
      </c>
      <c r="I22">
        <f t="shared" si="6"/>
        <v>603</v>
      </c>
      <c r="J22" s="3">
        <f t="shared" si="1"/>
        <v>25000</v>
      </c>
      <c r="K22" s="3">
        <f t="shared" si="2"/>
        <v>603000</v>
      </c>
      <c r="L22" s="6">
        <v>81314.849570864899</v>
      </c>
      <c r="M22">
        <v>294943.91562346398</v>
      </c>
      <c r="N22">
        <f t="shared" si="7"/>
        <v>2984318.1435929383</v>
      </c>
      <c r="O22">
        <v>21040.88463</v>
      </c>
      <c r="P22">
        <f t="shared" si="8"/>
        <v>3830499.629791602</v>
      </c>
      <c r="Q22">
        <v>424440.44524814998</v>
      </c>
      <c r="R22">
        <v>1426.4750853594965</v>
      </c>
      <c r="S22">
        <v>78.667472447315561</v>
      </c>
      <c r="T22">
        <f t="shared" si="3"/>
        <v>1426475.0853594965</v>
      </c>
      <c r="U22">
        <f t="shared" si="4"/>
        <v>78667.472447315566</v>
      </c>
    </row>
    <row r="23" spans="1:25">
      <c r="A23">
        <v>2039</v>
      </c>
      <c r="B23">
        <v>1252711.47280643</v>
      </c>
      <c r="C23">
        <v>87426.894740000003</v>
      </c>
      <c r="D23">
        <f t="shared" si="5"/>
        <v>1008109</v>
      </c>
      <c r="E23">
        <f t="shared" si="0"/>
        <v>78000</v>
      </c>
      <c r="F23">
        <v>78</v>
      </c>
      <c r="H23">
        <v>25</v>
      </c>
      <c r="I23">
        <f t="shared" si="6"/>
        <v>628</v>
      </c>
      <c r="J23" s="3">
        <f t="shared" si="1"/>
        <v>25000</v>
      </c>
      <c r="K23" s="3">
        <f t="shared" si="2"/>
        <v>628000</v>
      </c>
      <c r="L23" s="6">
        <v>49200.342204749897</v>
      </c>
      <c r="M23">
        <v>297685.38764140499</v>
      </c>
      <c r="N23">
        <f t="shared" si="7"/>
        <v>3282003.5312343435</v>
      </c>
      <c r="O23">
        <v>20625.094010000001</v>
      </c>
      <c r="P23">
        <f t="shared" si="8"/>
        <v>4261851.9005532423</v>
      </c>
      <c r="Q23">
        <v>431352.27076163999</v>
      </c>
      <c r="R23">
        <v>1454.5829789882384</v>
      </c>
      <c r="S23">
        <v>28.107893628741969</v>
      </c>
      <c r="T23">
        <f t="shared" si="3"/>
        <v>1454582.9789882384</v>
      </c>
      <c r="U23">
        <f t="shared" si="4"/>
        <v>28107.893628741971</v>
      </c>
    </row>
    <row r="24" spans="1:25">
      <c r="A24">
        <v>2040</v>
      </c>
      <c r="B24">
        <v>1340138.3675464301</v>
      </c>
      <c r="C24">
        <v>87426.894740000003</v>
      </c>
      <c r="D24">
        <f t="shared" si="5"/>
        <v>1086109</v>
      </c>
      <c r="E24">
        <f t="shared" si="0"/>
        <v>78000</v>
      </c>
      <c r="F24">
        <v>78</v>
      </c>
      <c r="G24">
        <v>635</v>
      </c>
      <c r="H24">
        <v>33</v>
      </c>
      <c r="I24">
        <f t="shared" si="6"/>
        <v>661</v>
      </c>
      <c r="J24" s="3">
        <f t="shared" si="1"/>
        <v>33000</v>
      </c>
      <c r="K24" s="3">
        <f t="shared" si="2"/>
        <v>661000</v>
      </c>
      <c r="L24" s="6">
        <v>49200.342204749897</v>
      </c>
      <c r="M24">
        <v>297685.38764140499</v>
      </c>
      <c r="N24">
        <f t="shared" si="7"/>
        <v>3579688.9188757483</v>
      </c>
      <c r="O24">
        <v>20625.094010000001</v>
      </c>
      <c r="P24">
        <f t="shared" si="8"/>
        <v>4693204.1713148821</v>
      </c>
      <c r="Q24">
        <v>431352.27076163999</v>
      </c>
      <c r="R24">
        <v>1482.6908726169804</v>
      </c>
      <c r="S24">
        <v>28.107893628741969</v>
      </c>
      <c r="T24">
        <f t="shared" si="3"/>
        <v>1482690.8726169805</v>
      </c>
      <c r="U24">
        <f t="shared" si="4"/>
        <v>28107.893628741971</v>
      </c>
    </row>
    <row r="25" spans="1:25">
      <c r="A25">
        <v>2041</v>
      </c>
      <c r="B25">
        <v>1366396.6688664299</v>
      </c>
      <c r="C25">
        <v>26258.301319999999</v>
      </c>
      <c r="D25">
        <f t="shared" si="5"/>
        <v>1164109</v>
      </c>
      <c r="E25">
        <f t="shared" si="0"/>
        <v>99000</v>
      </c>
      <c r="F25">
        <v>99</v>
      </c>
      <c r="H25">
        <v>33</v>
      </c>
      <c r="I25">
        <f t="shared" si="6"/>
        <v>694</v>
      </c>
      <c r="J25" s="3">
        <f t="shared" si="1"/>
        <v>33000</v>
      </c>
      <c r="K25" s="3">
        <f t="shared" si="2"/>
        <v>694000</v>
      </c>
      <c r="L25" s="6">
        <v>100734.892095405</v>
      </c>
      <c r="M25">
        <v>300199.67590162501</v>
      </c>
      <c r="N25">
        <f t="shared" si="7"/>
        <v>3879888.5947773731</v>
      </c>
      <c r="O25">
        <v>18778.534319999999</v>
      </c>
      <c r="P25">
        <f t="shared" si="8"/>
        <v>5148890.9805081869</v>
      </c>
      <c r="Q25">
        <v>455686.80919330497</v>
      </c>
      <c r="R25">
        <v>1543.7488895290217</v>
      </c>
      <c r="S25">
        <v>61.058016912041161</v>
      </c>
      <c r="T25">
        <f t="shared" si="3"/>
        <v>1543748.8895290217</v>
      </c>
      <c r="U25">
        <f t="shared" si="4"/>
        <v>61058.016912041159</v>
      </c>
    </row>
    <row r="26" spans="1:25">
      <c r="A26">
        <v>2042</v>
      </c>
      <c r="B26">
        <v>1392654.97018643</v>
      </c>
      <c r="C26">
        <v>26258.301319999999</v>
      </c>
      <c r="D26">
        <f t="shared" si="5"/>
        <v>1263109</v>
      </c>
      <c r="E26">
        <f t="shared" si="0"/>
        <v>99000</v>
      </c>
      <c r="F26">
        <v>99</v>
      </c>
      <c r="H26">
        <v>33</v>
      </c>
      <c r="I26">
        <f t="shared" si="6"/>
        <v>727</v>
      </c>
      <c r="J26" s="3">
        <f t="shared" si="1"/>
        <v>33000</v>
      </c>
      <c r="K26" s="3">
        <f t="shared" si="2"/>
        <v>727000</v>
      </c>
      <c r="L26" s="6">
        <v>100734.892095405</v>
      </c>
      <c r="M26">
        <v>300199.67590162501</v>
      </c>
      <c r="N26">
        <f t="shared" si="7"/>
        <v>4180088.270678998</v>
      </c>
      <c r="O26">
        <v>18778.534319999999</v>
      </c>
      <c r="P26">
        <f t="shared" si="8"/>
        <v>5604577.7897014916</v>
      </c>
      <c r="Q26">
        <v>455686.80919330497</v>
      </c>
      <c r="R26">
        <v>1604.8069064410629</v>
      </c>
      <c r="S26">
        <v>61.058016912041161</v>
      </c>
      <c r="T26">
        <f t="shared" si="3"/>
        <v>1604806.9064410629</v>
      </c>
      <c r="U26">
        <f t="shared" si="4"/>
        <v>61058.016912041159</v>
      </c>
    </row>
    <row r="27" spans="1:25">
      <c r="A27">
        <v>2043</v>
      </c>
      <c r="B27">
        <v>1416251.69914643</v>
      </c>
      <c r="C27">
        <v>23596.72896</v>
      </c>
      <c r="D27">
        <f t="shared" si="5"/>
        <v>1362109</v>
      </c>
      <c r="E27">
        <f t="shared" si="0"/>
        <v>99000</v>
      </c>
      <c r="F27">
        <v>99</v>
      </c>
      <c r="H27">
        <v>33</v>
      </c>
      <c r="I27">
        <f t="shared" si="6"/>
        <v>760</v>
      </c>
      <c r="J27" s="3">
        <f t="shared" si="1"/>
        <v>33000</v>
      </c>
      <c r="K27" s="3">
        <f t="shared" si="2"/>
        <v>760000</v>
      </c>
      <c r="L27" s="6">
        <v>89886.844265459993</v>
      </c>
      <c r="M27">
        <v>304181.48045198998</v>
      </c>
      <c r="N27">
        <f t="shared" si="7"/>
        <v>4484269.7511309879</v>
      </c>
      <c r="O27">
        <v>34424.36131</v>
      </c>
      <c r="P27">
        <f t="shared" si="8"/>
        <v>6089038.5438443366</v>
      </c>
      <c r="Q27">
        <v>484460.75414284499</v>
      </c>
      <c r="R27">
        <v>1661.362046272616</v>
      </c>
      <c r="S27">
        <v>56.555139831553007</v>
      </c>
      <c r="T27">
        <f t="shared" si="3"/>
        <v>1661362.0462726159</v>
      </c>
      <c r="U27">
        <f t="shared" si="4"/>
        <v>56555.13983155301</v>
      </c>
    </row>
    <row r="28" spans="1:25">
      <c r="A28">
        <v>2044</v>
      </c>
      <c r="B28">
        <v>1439848.42810643</v>
      </c>
      <c r="C28">
        <v>23596.72896</v>
      </c>
      <c r="D28">
        <f t="shared" si="5"/>
        <v>1461109</v>
      </c>
      <c r="E28">
        <f t="shared" si="0"/>
        <v>99000</v>
      </c>
      <c r="F28">
        <v>99</v>
      </c>
      <c r="H28">
        <v>33</v>
      </c>
      <c r="I28">
        <f t="shared" si="6"/>
        <v>793</v>
      </c>
      <c r="J28" s="3">
        <f t="shared" si="1"/>
        <v>33000</v>
      </c>
      <c r="K28" s="3">
        <f t="shared" si="2"/>
        <v>793000</v>
      </c>
      <c r="L28" s="6">
        <v>89886.844265459993</v>
      </c>
      <c r="M28">
        <v>304181.48045198998</v>
      </c>
      <c r="N28">
        <f t="shared" si="7"/>
        <v>4788451.2315829778</v>
      </c>
      <c r="O28">
        <v>34424.36131</v>
      </c>
      <c r="P28">
        <f t="shared" si="8"/>
        <v>6573499.2979871817</v>
      </c>
      <c r="Q28">
        <v>484460.75414284499</v>
      </c>
      <c r="R28">
        <v>1717.9171861041691</v>
      </c>
      <c r="S28">
        <v>56.555139831553007</v>
      </c>
      <c r="T28">
        <f t="shared" si="3"/>
        <v>1717917.1861041691</v>
      </c>
      <c r="U28">
        <f t="shared" si="4"/>
        <v>56555.13983155301</v>
      </c>
    </row>
    <row r="29" spans="1:25">
      <c r="A29">
        <v>2045</v>
      </c>
      <c r="B29">
        <v>1469462.4214564301</v>
      </c>
      <c r="C29">
        <v>29613.993350000001</v>
      </c>
      <c r="D29">
        <f t="shared" si="5"/>
        <v>1560109</v>
      </c>
      <c r="E29">
        <f t="shared" si="0"/>
        <v>99000</v>
      </c>
      <c r="F29">
        <v>99</v>
      </c>
      <c r="G29">
        <v>800</v>
      </c>
      <c r="H29">
        <v>50</v>
      </c>
      <c r="I29">
        <f t="shared" si="6"/>
        <v>843</v>
      </c>
      <c r="J29" s="3">
        <f t="shared" si="1"/>
        <v>50000</v>
      </c>
      <c r="K29" s="3">
        <f t="shared" si="2"/>
        <v>843000</v>
      </c>
      <c r="L29" s="6">
        <v>59996.065785355</v>
      </c>
      <c r="M29">
        <v>315180.67400555999</v>
      </c>
      <c r="N29">
        <f t="shared" si="7"/>
        <v>5103631.9055885375</v>
      </c>
      <c r="O29">
        <v>26837.67265</v>
      </c>
      <c r="P29">
        <f t="shared" si="8"/>
        <v>7105736.1367895212</v>
      </c>
      <c r="Q29">
        <v>532236.83880233904</v>
      </c>
      <c r="R29">
        <v>1789.2489452760483</v>
      </c>
      <c r="S29">
        <v>71.331759171879298</v>
      </c>
      <c r="T29">
        <f t="shared" si="3"/>
        <v>1789248.9452760483</v>
      </c>
      <c r="U29">
        <f t="shared" si="4"/>
        <v>71331.759171879297</v>
      </c>
    </row>
    <row r="30" spans="1:25">
      <c r="A30">
        <v>2046</v>
      </c>
      <c r="B30">
        <v>1499076.41480643</v>
      </c>
      <c r="C30">
        <v>29613.993350000001</v>
      </c>
      <c r="D30">
        <f t="shared" si="5"/>
        <v>1659109</v>
      </c>
      <c r="E30">
        <f t="shared" si="0"/>
        <v>169000</v>
      </c>
      <c r="F30">
        <v>169</v>
      </c>
      <c r="H30">
        <v>50</v>
      </c>
      <c r="I30">
        <f t="shared" si="6"/>
        <v>893</v>
      </c>
      <c r="J30" s="3">
        <f t="shared" si="1"/>
        <v>50000</v>
      </c>
      <c r="K30" s="3">
        <f t="shared" si="2"/>
        <v>893000</v>
      </c>
      <c r="L30" s="6">
        <v>59996.065785355</v>
      </c>
      <c r="M30">
        <v>315180.67400555999</v>
      </c>
      <c r="N30">
        <f t="shared" si="7"/>
        <v>5418812.5795940971</v>
      </c>
      <c r="O30">
        <v>26837.67265</v>
      </c>
      <c r="P30">
        <f t="shared" si="8"/>
        <v>7637972.9755918607</v>
      </c>
      <c r="Q30">
        <v>532236.83880233904</v>
      </c>
      <c r="R30">
        <v>1860.5807044479275</v>
      </c>
      <c r="S30">
        <v>71.331759171879298</v>
      </c>
      <c r="T30">
        <f t="shared" si="3"/>
        <v>1860580.7044479274</v>
      </c>
      <c r="U30">
        <f t="shared" si="4"/>
        <v>71331.759171879297</v>
      </c>
    </row>
    <row r="31" spans="1:25">
      <c r="A31">
        <v>2047</v>
      </c>
      <c r="B31">
        <v>1534280.0419364299</v>
      </c>
      <c r="C31">
        <v>35203.627130000001</v>
      </c>
      <c r="D31">
        <f t="shared" si="5"/>
        <v>1828109</v>
      </c>
      <c r="E31">
        <f t="shared" si="0"/>
        <v>169000</v>
      </c>
      <c r="F31">
        <v>169</v>
      </c>
      <c r="H31">
        <v>50</v>
      </c>
      <c r="I31">
        <f t="shared" si="6"/>
        <v>943</v>
      </c>
      <c r="J31" s="3">
        <f t="shared" si="1"/>
        <v>50000</v>
      </c>
      <c r="K31" s="3">
        <f t="shared" si="2"/>
        <v>943000</v>
      </c>
      <c r="L31" s="6">
        <v>13613.503684884899</v>
      </c>
      <c r="M31">
        <v>348105.27423733397</v>
      </c>
      <c r="N31">
        <f t="shared" si="7"/>
        <v>5766917.8538314309</v>
      </c>
      <c r="O31">
        <v>42306.236149999997</v>
      </c>
      <c r="P31">
        <f t="shared" si="8"/>
        <v>8195393.6618720805</v>
      </c>
      <c r="Q31">
        <v>557420.68628022005</v>
      </c>
      <c r="R31">
        <v>1956.6757121750263</v>
      </c>
      <c r="S31">
        <v>96.095007727098903</v>
      </c>
      <c r="T31">
        <f t="shared" si="3"/>
        <v>1956675.7121750263</v>
      </c>
      <c r="U31">
        <f t="shared" si="4"/>
        <v>96095.007727098899</v>
      </c>
    </row>
    <row r="32" spans="1:25">
      <c r="A32">
        <v>2048</v>
      </c>
      <c r="B32">
        <v>1569483.6690664301</v>
      </c>
      <c r="C32">
        <v>35203.627130000001</v>
      </c>
      <c r="D32">
        <f t="shared" si="5"/>
        <v>1997109</v>
      </c>
      <c r="E32">
        <f t="shared" si="0"/>
        <v>169000</v>
      </c>
      <c r="F32">
        <v>169</v>
      </c>
      <c r="H32">
        <v>50</v>
      </c>
      <c r="I32">
        <f t="shared" si="6"/>
        <v>993</v>
      </c>
      <c r="J32" s="3">
        <f t="shared" si="1"/>
        <v>50000</v>
      </c>
      <c r="K32" s="3">
        <f t="shared" si="2"/>
        <v>993000</v>
      </c>
      <c r="L32" s="6">
        <v>13613.503684884899</v>
      </c>
      <c r="M32">
        <v>348105.27423733397</v>
      </c>
      <c r="N32">
        <f t="shared" si="7"/>
        <v>6115023.1280687647</v>
      </c>
      <c r="O32">
        <v>42306.236149999997</v>
      </c>
      <c r="P32">
        <f t="shared" si="8"/>
        <v>8752814.3481523003</v>
      </c>
      <c r="Q32">
        <v>557420.68628022005</v>
      </c>
      <c r="R32">
        <v>2052.7707199021252</v>
      </c>
      <c r="S32">
        <v>96.095007727098903</v>
      </c>
      <c r="T32">
        <f t="shared" si="3"/>
        <v>2052770.7199021252</v>
      </c>
      <c r="U32">
        <f t="shared" si="4"/>
        <v>96095.007727098899</v>
      </c>
    </row>
    <row r="33" spans="1:21">
      <c r="A33">
        <v>2049</v>
      </c>
      <c r="B33">
        <v>1620517.42510643</v>
      </c>
      <c r="C33">
        <v>51033.75604</v>
      </c>
      <c r="D33">
        <f t="shared" si="5"/>
        <v>2166109</v>
      </c>
      <c r="E33">
        <f t="shared" si="0"/>
        <v>169000</v>
      </c>
      <c r="F33">
        <v>169</v>
      </c>
      <c r="H33">
        <v>50</v>
      </c>
      <c r="I33">
        <f t="shared" si="6"/>
        <v>1043</v>
      </c>
      <c r="J33" s="3">
        <f t="shared" si="1"/>
        <v>50000</v>
      </c>
      <c r="K33" s="3">
        <f t="shared" si="2"/>
        <v>1043000</v>
      </c>
      <c r="L33" s="6">
        <v>36887.263406979997</v>
      </c>
      <c r="M33">
        <v>358802.79033668898</v>
      </c>
      <c r="N33">
        <f t="shared" si="7"/>
        <v>6473825.9184054537</v>
      </c>
      <c r="O33">
        <v>29545.326880000001</v>
      </c>
      <c r="P33">
        <f t="shared" si="8"/>
        <v>9349738.8529281411</v>
      </c>
      <c r="Q33">
        <v>596924.50477583997</v>
      </c>
      <c r="R33">
        <v>2151.5944078405414</v>
      </c>
      <c r="S33">
        <v>98.823687938416271</v>
      </c>
      <c r="T33">
        <f t="shared" si="3"/>
        <v>2151594.4078405416</v>
      </c>
      <c r="U33">
        <f t="shared" si="4"/>
        <v>98823.687938416275</v>
      </c>
    </row>
    <row r="34" spans="1:21" s="1" customFormat="1">
      <c r="A34" s="1">
        <v>2050</v>
      </c>
      <c r="B34" s="1">
        <v>1671551.1811464301</v>
      </c>
      <c r="C34" s="1">
        <v>51033.75604</v>
      </c>
      <c r="D34" s="1">
        <f>2392*1000</f>
        <v>2392000</v>
      </c>
      <c r="E34">
        <f t="shared" si="0"/>
        <v>169000</v>
      </c>
      <c r="F34" s="1">
        <v>169</v>
      </c>
      <c r="G34" s="1">
        <v>1045</v>
      </c>
      <c r="H34">
        <v>50</v>
      </c>
      <c r="I34">
        <f t="shared" si="6"/>
        <v>1093</v>
      </c>
      <c r="J34" s="3">
        <f t="shared" si="1"/>
        <v>50000</v>
      </c>
      <c r="K34" s="3">
        <f t="shared" si="2"/>
        <v>1093000</v>
      </c>
      <c r="L34" s="6">
        <v>36887.263406979997</v>
      </c>
      <c r="M34">
        <v>358802.79033668898</v>
      </c>
      <c r="N34">
        <f t="shared" si="7"/>
        <v>6832628.7087421427</v>
      </c>
      <c r="O34">
        <v>29545.326880000001</v>
      </c>
      <c r="P34" s="5">
        <f t="shared" si="8"/>
        <v>9946663.3577039819</v>
      </c>
      <c r="Q34" s="5">
        <v>596924.50477583997</v>
      </c>
      <c r="R34" s="1">
        <v>2250.4180957789576</v>
      </c>
      <c r="S34">
        <v>98.823687938416271</v>
      </c>
      <c r="T34">
        <f t="shared" si="3"/>
        <v>2250418.0957789575</v>
      </c>
      <c r="U34">
        <f t="shared" si="4"/>
        <v>98823.687938416275</v>
      </c>
    </row>
    <row r="35" spans="1:21">
      <c r="A35">
        <v>2051</v>
      </c>
      <c r="B35">
        <f>B34/1000</f>
        <v>1671.5511811464301</v>
      </c>
      <c r="L35" s="6">
        <v>44331.142776660003</v>
      </c>
      <c r="N35">
        <f>N34/1000</f>
        <v>6832.6287087421424</v>
      </c>
    </row>
    <row r="36" spans="1:21">
      <c r="A36">
        <v>2052</v>
      </c>
      <c r="B36">
        <f>B35/1.2</f>
        <v>1392.9593176220251</v>
      </c>
      <c r="L36" s="6">
        <v>44331.142776660003</v>
      </c>
    </row>
    <row r="37" spans="1:21">
      <c r="A37">
        <v>2053</v>
      </c>
      <c r="L37" s="6">
        <v>71991.796050289995</v>
      </c>
    </row>
    <row r="38" spans="1:21">
      <c r="A38">
        <v>2054</v>
      </c>
      <c r="L38" s="6">
        <v>71991.796050289995</v>
      </c>
    </row>
    <row r="39" spans="1:21">
      <c r="A39">
        <v>2055</v>
      </c>
      <c r="L39" s="6">
        <v>42648.336863960001</v>
      </c>
    </row>
    <row r="40" spans="1:21">
      <c r="A40">
        <v>2056</v>
      </c>
      <c r="L40" s="6">
        <v>42648.336863960001</v>
      </c>
    </row>
    <row r="41" spans="1:21">
      <c r="A41">
        <v>2057</v>
      </c>
      <c r="L41" s="6">
        <v>69993.457237224895</v>
      </c>
    </row>
    <row r="42" spans="1:21">
      <c r="A42">
        <v>2058</v>
      </c>
      <c r="L42" s="6">
        <v>69993.457237224895</v>
      </c>
    </row>
    <row r="43" spans="1:21">
      <c r="A43">
        <v>2059</v>
      </c>
    </row>
    <row r="44" spans="1:21">
      <c r="A44">
        <v>2060</v>
      </c>
    </row>
    <row r="45" spans="1:21">
      <c r="A45">
        <v>2061</v>
      </c>
    </row>
    <row r="46" spans="1:21">
      <c r="A46">
        <v>2062</v>
      </c>
    </row>
    <row r="47" spans="1:21">
      <c r="A47">
        <v>2063</v>
      </c>
    </row>
    <row r="48" spans="1:21">
      <c r="A48">
        <v>2064</v>
      </c>
    </row>
    <row r="49" spans="1:1">
      <c r="A49">
        <v>2065</v>
      </c>
    </row>
    <row r="50" spans="1:1">
      <c r="A50">
        <v>2066</v>
      </c>
    </row>
    <row r="51" spans="1:1">
      <c r="A51">
        <v>2067</v>
      </c>
    </row>
    <row r="52" spans="1:1">
      <c r="A52">
        <v>2068</v>
      </c>
    </row>
    <row r="53" spans="1:1">
      <c r="A53">
        <v>2069</v>
      </c>
    </row>
    <row r="54" spans="1:1">
      <c r="A54">
        <v>2070</v>
      </c>
    </row>
    <row r="55" spans="1:1">
      <c r="A55">
        <v>2071</v>
      </c>
    </row>
    <row r="56" spans="1:1">
      <c r="A56">
        <v>2072</v>
      </c>
    </row>
    <row r="57" spans="1:1">
      <c r="A57">
        <v>2073</v>
      </c>
    </row>
    <row r="58" spans="1:1">
      <c r="A58">
        <v>2074</v>
      </c>
    </row>
    <row r="59" spans="1:1">
      <c r="A59">
        <v>2075</v>
      </c>
    </row>
    <row r="60" spans="1:1">
      <c r="A60">
        <v>2076</v>
      </c>
    </row>
    <row r="61" spans="1:1">
      <c r="A61">
        <v>2077</v>
      </c>
    </row>
    <row r="62" spans="1:1">
      <c r="A62">
        <v>2078</v>
      </c>
    </row>
    <row r="63" spans="1:1">
      <c r="A63">
        <v>2079</v>
      </c>
    </row>
    <row r="64" spans="1:1">
      <c r="A64">
        <v>2080</v>
      </c>
    </row>
    <row r="65" spans="1:1">
      <c r="A65">
        <v>2081</v>
      </c>
    </row>
    <row r="66" spans="1:1">
      <c r="A66">
        <v>2082</v>
      </c>
    </row>
    <row r="67" spans="1:1">
      <c r="A67">
        <v>2083</v>
      </c>
    </row>
    <row r="68" spans="1:1">
      <c r="A68">
        <v>2084</v>
      </c>
    </row>
    <row r="69" spans="1:1">
      <c r="A69">
        <v>2085</v>
      </c>
    </row>
    <row r="70" spans="1:1">
      <c r="A70">
        <v>2086</v>
      </c>
    </row>
    <row r="71" spans="1:1">
      <c r="A71">
        <v>2087</v>
      </c>
    </row>
    <row r="72" spans="1:1">
      <c r="A72">
        <v>2088</v>
      </c>
    </row>
    <row r="73" spans="1:1">
      <c r="A73">
        <v>2089</v>
      </c>
    </row>
    <row r="74" spans="1:1">
      <c r="A74">
        <v>2090</v>
      </c>
    </row>
    <row r="75" spans="1:1">
      <c r="A75">
        <v>2091</v>
      </c>
    </row>
    <row r="76" spans="1:1">
      <c r="A76">
        <v>2092</v>
      </c>
    </row>
    <row r="77" spans="1:1">
      <c r="A77">
        <v>2093</v>
      </c>
    </row>
    <row r="78" spans="1:1">
      <c r="A78">
        <v>2094</v>
      </c>
    </row>
    <row r="79" spans="1:1">
      <c r="A79">
        <v>2095</v>
      </c>
    </row>
    <row r="80" spans="1:1">
      <c r="A80">
        <v>2096</v>
      </c>
    </row>
    <row r="81" spans="1:1">
      <c r="A81">
        <v>2097</v>
      </c>
    </row>
    <row r="82" spans="1:1">
      <c r="A82">
        <v>2098</v>
      </c>
    </row>
    <row r="83" spans="1:1">
      <c r="A83">
        <v>2099</v>
      </c>
    </row>
    <row r="84" spans="1:1">
      <c r="A84">
        <v>2100</v>
      </c>
    </row>
  </sheetData>
  <mergeCells count="5">
    <mergeCell ref="D1:F1"/>
    <mergeCell ref="B1:C1"/>
    <mergeCell ref="R1:Y1"/>
    <mergeCell ref="G1:K1"/>
    <mergeCell ref="M1:Q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49E6-E878-4161-8BD8-61B2A1558660}">
  <dimension ref="A1:I84"/>
  <sheetViews>
    <sheetView workbookViewId="0">
      <pane xSplit="1" topLeftCell="B1" activePane="topRight" state="frozen"/>
      <selection pane="topRight" activeCell="B2" sqref="B2"/>
    </sheetView>
  </sheetViews>
  <sheetFormatPr defaultRowHeight="14.5"/>
  <cols>
    <col min="2" max="2" width="10.6328125" bestFit="1" customWidth="1"/>
    <col min="3" max="3" width="17.7265625" bestFit="1" customWidth="1"/>
    <col min="4" max="4" width="8.1796875" bestFit="1" customWidth="1"/>
    <col min="5" max="5" width="16.90625" bestFit="1" customWidth="1"/>
    <col min="6" max="6" width="11.81640625" bestFit="1" customWidth="1"/>
    <col min="7" max="7" width="13.7265625" bestFit="1" customWidth="1"/>
    <col min="8" max="8" width="27.81640625" bestFit="1" customWidth="1"/>
    <col min="9" max="9" width="11.81640625" bestFit="1" customWidth="1"/>
  </cols>
  <sheetData>
    <row r="1" spans="1:9">
      <c r="A1" s="2" t="s">
        <v>0</v>
      </c>
      <c r="B1" s="13" t="s">
        <v>14</v>
      </c>
      <c r="C1" s="13"/>
      <c r="D1" s="14" t="s">
        <v>16</v>
      </c>
      <c r="E1" s="14"/>
      <c r="F1" s="15" t="s">
        <v>26</v>
      </c>
      <c r="G1" s="15"/>
      <c r="H1" t="s">
        <v>28</v>
      </c>
    </row>
    <row r="2" spans="1:9">
      <c r="A2" s="2"/>
      <c r="B2" s="7" t="s">
        <v>37</v>
      </c>
      <c r="C2" s="4"/>
      <c r="H2" t="s">
        <v>29</v>
      </c>
      <c r="I2">
        <f>AVERAGE(I4:I34)</f>
        <v>627.74193548387098</v>
      </c>
    </row>
    <row r="3" spans="1:9">
      <c r="A3" t="s">
        <v>0</v>
      </c>
      <c r="B3" t="s">
        <v>10</v>
      </c>
      <c r="C3" t="s">
        <v>15</v>
      </c>
      <c r="D3" t="s">
        <v>17</v>
      </c>
      <c r="E3" t="s">
        <v>18</v>
      </c>
      <c r="F3" t="s">
        <v>20</v>
      </c>
      <c r="G3" t="s">
        <v>27</v>
      </c>
      <c r="H3" t="s">
        <v>30</v>
      </c>
      <c r="I3" t="s">
        <v>10</v>
      </c>
    </row>
    <row r="4" spans="1:9">
      <c r="A4" s="3">
        <v>2020</v>
      </c>
      <c r="B4">
        <v>160</v>
      </c>
      <c r="C4">
        <v>737</v>
      </c>
      <c r="D4">
        <v>0.8</v>
      </c>
      <c r="F4">
        <v>127000</v>
      </c>
      <c r="G4">
        <f>F4/1000</f>
        <v>127</v>
      </c>
      <c r="I4">
        <v>455</v>
      </c>
    </row>
    <row r="5" spans="1:9">
      <c r="A5">
        <v>2021</v>
      </c>
      <c r="D5">
        <v>0.9</v>
      </c>
      <c r="E5">
        <f>D5-D4</f>
        <v>9.9999999999999978E-2</v>
      </c>
      <c r="F5">
        <v>157152</v>
      </c>
      <c r="G5">
        <f>G4+(F5/1000)</f>
        <v>284.15199999999999</v>
      </c>
      <c r="I5">
        <v>455</v>
      </c>
    </row>
    <row r="6" spans="1:9">
      <c r="A6">
        <v>2022</v>
      </c>
      <c r="D6">
        <v>1.1000000000000001</v>
      </c>
      <c r="E6">
        <f t="shared" ref="E6:E34" si="0">D6-D5</f>
        <v>0.20000000000000007</v>
      </c>
      <c r="F6">
        <v>155879</v>
      </c>
      <c r="G6">
        <f t="shared" ref="G6:G34" si="1">G5+(F6/1000)</f>
        <v>440.03099999999995</v>
      </c>
      <c r="I6">
        <v>455</v>
      </c>
    </row>
    <row r="7" spans="1:9">
      <c r="A7">
        <v>2023</v>
      </c>
      <c r="D7">
        <v>1.4</v>
      </c>
      <c r="E7">
        <f t="shared" si="0"/>
        <v>0.29999999999999982</v>
      </c>
      <c r="F7">
        <v>141382.54680934962</v>
      </c>
      <c r="G7">
        <f t="shared" si="1"/>
        <v>581.41354680934955</v>
      </c>
      <c r="I7">
        <v>455</v>
      </c>
    </row>
    <row r="8" spans="1:9">
      <c r="A8">
        <v>2024</v>
      </c>
      <c r="D8">
        <v>1.6</v>
      </c>
      <c r="E8">
        <f t="shared" si="0"/>
        <v>0.20000000000000018</v>
      </c>
      <c r="F8">
        <v>147251.42869952685</v>
      </c>
      <c r="G8">
        <f t="shared" si="1"/>
        <v>728.66497550887641</v>
      </c>
      <c r="I8">
        <v>455</v>
      </c>
    </row>
    <row r="9" spans="1:9">
      <c r="A9">
        <v>2025</v>
      </c>
      <c r="D9">
        <v>2</v>
      </c>
      <c r="E9">
        <f t="shared" si="0"/>
        <v>0.39999999999999991</v>
      </c>
      <c r="F9">
        <v>162862.24278937737</v>
      </c>
      <c r="G9">
        <f t="shared" si="1"/>
        <v>891.52721829825373</v>
      </c>
      <c r="I9">
        <v>455</v>
      </c>
    </row>
    <row r="10" spans="1:9">
      <c r="A10">
        <v>2026</v>
      </c>
      <c r="D10">
        <v>2.4</v>
      </c>
      <c r="E10">
        <f t="shared" si="0"/>
        <v>0.39999999999999991</v>
      </c>
      <c r="F10">
        <v>145835.01963657344</v>
      </c>
      <c r="G10">
        <f t="shared" si="1"/>
        <v>1037.3622379348271</v>
      </c>
      <c r="I10">
        <v>455</v>
      </c>
    </row>
    <row r="11" spans="1:9">
      <c r="A11">
        <v>2027</v>
      </c>
      <c r="D11">
        <v>2.7</v>
      </c>
      <c r="E11">
        <f t="shared" si="0"/>
        <v>0.30000000000000027</v>
      </c>
      <c r="F11">
        <v>165666.48744490833</v>
      </c>
      <c r="G11">
        <f t="shared" si="1"/>
        <v>1203.0287253797355</v>
      </c>
      <c r="I11">
        <v>455</v>
      </c>
    </row>
    <row r="12" spans="1:9">
      <c r="A12">
        <v>2028</v>
      </c>
      <c r="D12">
        <v>3.2</v>
      </c>
      <c r="E12">
        <f t="shared" si="0"/>
        <v>0.5</v>
      </c>
      <c r="F12">
        <v>186579.061847745</v>
      </c>
      <c r="G12">
        <f t="shared" si="1"/>
        <v>1389.6077872274805</v>
      </c>
      <c r="I12">
        <v>455</v>
      </c>
    </row>
    <row r="13" spans="1:9">
      <c r="A13">
        <v>2029</v>
      </c>
      <c r="D13">
        <v>3.7</v>
      </c>
      <c r="E13">
        <f t="shared" si="0"/>
        <v>0.5</v>
      </c>
      <c r="F13">
        <v>199036.61585171428</v>
      </c>
      <c r="G13">
        <f t="shared" si="1"/>
        <v>1588.6444030791947</v>
      </c>
      <c r="I13">
        <v>455</v>
      </c>
    </row>
    <row r="14" spans="1:9">
      <c r="A14" s="1">
        <v>2030</v>
      </c>
      <c r="B14">
        <v>630</v>
      </c>
      <c r="C14">
        <v>4956</v>
      </c>
      <c r="D14">
        <v>4.2</v>
      </c>
      <c r="E14">
        <f t="shared" si="0"/>
        <v>0.5</v>
      </c>
      <c r="F14">
        <v>207800.02778636164</v>
      </c>
      <c r="G14">
        <f t="shared" si="1"/>
        <v>1796.4444308655563</v>
      </c>
      <c r="I14">
        <v>710</v>
      </c>
    </row>
    <row r="15" spans="1:9">
      <c r="A15">
        <v>2031</v>
      </c>
      <c r="B15">
        <v>600</v>
      </c>
      <c r="D15">
        <v>4.8</v>
      </c>
      <c r="E15">
        <f t="shared" si="0"/>
        <v>0.59999999999999964</v>
      </c>
      <c r="F15">
        <v>196078.16001564902</v>
      </c>
      <c r="G15">
        <f t="shared" si="1"/>
        <v>1992.5225908812054</v>
      </c>
      <c r="I15">
        <v>710</v>
      </c>
    </row>
    <row r="16" spans="1:9">
      <c r="A16">
        <v>2032</v>
      </c>
      <c r="B16">
        <v>600</v>
      </c>
      <c r="D16">
        <v>5.0999999999999996</v>
      </c>
      <c r="E16">
        <f t="shared" si="0"/>
        <v>0.29999999999999982</v>
      </c>
      <c r="F16">
        <v>226191.96664637764</v>
      </c>
      <c r="G16">
        <f t="shared" si="1"/>
        <v>2218.7145575275831</v>
      </c>
      <c r="I16">
        <v>710</v>
      </c>
    </row>
    <row r="17" spans="1:9">
      <c r="A17">
        <v>2033</v>
      </c>
      <c r="B17">
        <v>600</v>
      </c>
      <c r="D17">
        <v>5.7</v>
      </c>
      <c r="E17">
        <f t="shared" si="0"/>
        <v>0.60000000000000053</v>
      </c>
      <c r="F17">
        <v>244860.60623351514</v>
      </c>
      <c r="G17">
        <f t="shared" si="1"/>
        <v>2463.5751637610983</v>
      </c>
      <c r="I17">
        <v>710</v>
      </c>
    </row>
    <row r="18" spans="1:9">
      <c r="A18">
        <v>2034</v>
      </c>
      <c r="B18">
        <v>600</v>
      </c>
      <c r="D18">
        <v>6.2</v>
      </c>
      <c r="E18">
        <f t="shared" si="0"/>
        <v>0.5</v>
      </c>
      <c r="F18">
        <v>265778.65166935237</v>
      </c>
      <c r="G18">
        <f t="shared" si="1"/>
        <v>2729.3538154304506</v>
      </c>
      <c r="I18">
        <v>710</v>
      </c>
    </row>
    <row r="19" spans="1:9">
      <c r="A19" s="1">
        <v>2035</v>
      </c>
      <c r="B19">
        <v>600</v>
      </c>
      <c r="D19">
        <v>6.6</v>
      </c>
      <c r="E19">
        <f t="shared" si="0"/>
        <v>0.39999999999999947</v>
      </c>
      <c r="F19">
        <v>261127.5157586055</v>
      </c>
      <c r="G19">
        <f t="shared" si="1"/>
        <v>2990.4813311890562</v>
      </c>
      <c r="I19">
        <v>710</v>
      </c>
    </row>
    <row r="20" spans="1:9">
      <c r="A20">
        <v>2036</v>
      </c>
      <c r="B20">
        <v>600</v>
      </c>
      <c r="D20">
        <v>6.9</v>
      </c>
      <c r="E20">
        <f t="shared" si="0"/>
        <v>0.30000000000000071</v>
      </c>
      <c r="F20">
        <v>289313.79060694366</v>
      </c>
      <c r="G20">
        <f t="shared" si="1"/>
        <v>3279.7951217959999</v>
      </c>
      <c r="I20">
        <v>710</v>
      </c>
    </row>
    <row r="21" spans="1:9">
      <c r="A21">
        <v>2037</v>
      </c>
      <c r="B21">
        <v>600</v>
      </c>
      <c r="D21">
        <v>7.3</v>
      </c>
      <c r="E21">
        <f t="shared" si="0"/>
        <v>0.39999999999999947</v>
      </c>
      <c r="F21">
        <v>267295.24012974481</v>
      </c>
      <c r="G21">
        <f t="shared" si="1"/>
        <v>3547.0903619257447</v>
      </c>
      <c r="I21">
        <v>710</v>
      </c>
    </row>
    <row r="22" spans="1:9">
      <c r="A22">
        <v>2038</v>
      </c>
      <c r="B22">
        <v>600</v>
      </c>
      <c r="D22">
        <v>7.5</v>
      </c>
      <c r="E22">
        <f t="shared" si="0"/>
        <v>0.20000000000000018</v>
      </c>
      <c r="F22">
        <v>297064.025472056</v>
      </c>
      <c r="G22">
        <f t="shared" si="1"/>
        <v>3844.1543873978007</v>
      </c>
      <c r="I22">
        <v>710</v>
      </c>
    </row>
    <row r="23" spans="1:9">
      <c r="A23">
        <v>2039</v>
      </c>
      <c r="B23">
        <v>600</v>
      </c>
      <c r="D23">
        <v>7.8</v>
      </c>
      <c r="E23">
        <f t="shared" si="0"/>
        <v>0.29999999999999982</v>
      </c>
      <c r="F23">
        <v>277844.317197319</v>
      </c>
      <c r="G23">
        <f t="shared" si="1"/>
        <v>4121.9987045951202</v>
      </c>
      <c r="I23">
        <v>710</v>
      </c>
    </row>
    <row r="24" spans="1:9">
      <c r="A24">
        <v>2040</v>
      </c>
      <c r="B24">
        <v>600</v>
      </c>
      <c r="C24">
        <v>10980</v>
      </c>
      <c r="D24">
        <v>8.1</v>
      </c>
      <c r="E24">
        <f t="shared" si="0"/>
        <v>0.29999999999999982</v>
      </c>
      <c r="F24">
        <v>317615.2925588396</v>
      </c>
      <c r="G24">
        <f t="shared" si="1"/>
        <v>4439.6139971539596</v>
      </c>
      <c r="I24">
        <v>710</v>
      </c>
    </row>
    <row r="25" spans="1:9">
      <c r="A25">
        <v>2041</v>
      </c>
      <c r="B25">
        <v>600</v>
      </c>
      <c r="D25">
        <v>8.5</v>
      </c>
      <c r="E25">
        <f t="shared" si="0"/>
        <v>0.40000000000000036</v>
      </c>
      <c r="F25">
        <v>290161.79689446598</v>
      </c>
      <c r="G25">
        <f t="shared" si="1"/>
        <v>4729.7757940484253</v>
      </c>
      <c r="I25">
        <v>710</v>
      </c>
    </row>
    <row r="26" spans="1:9">
      <c r="A26">
        <v>2042</v>
      </c>
      <c r="B26">
        <v>600</v>
      </c>
      <c r="D26">
        <v>8.8000000000000007</v>
      </c>
      <c r="E26">
        <f t="shared" si="0"/>
        <v>0.30000000000000071</v>
      </c>
      <c r="F26">
        <v>288085.59265960293</v>
      </c>
      <c r="G26">
        <f t="shared" si="1"/>
        <v>5017.8613867080285</v>
      </c>
      <c r="I26">
        <v>710</v>
      </c>
    </row>
    <row r="27" spans="1:9">
      <c r="A27">
        <v>2043</v>
      </c>
      <c r="B27">
        <v>600</v>
      </c>
      <c r="D27">
        <v>9.1999999999999993</v>
      </c>
      <c r="E27">
        <f t="shared" si="0"/>
        <v>0.39999999999999858</v>
      </c>
      <c r="F27">
        <v>290678.17843992484</v>
      </c>
      <c r="G27">
        <f t="shared" si="1"/>
        <v>5308.539565147953</v>
      </c>
      <c r="I27">
        <v>710</v>
      </c>
    </row>
    <row r="28" spans="1:9">
      <c r="A28">
        <v>2044</v>
      </c>
      <c r="B28">
        <v>600</v>
      </c>
      <c r="D28">
        <v>9.5</v>
      </c>
      <c r="E28">
        <f t="shared" si="0"/>
        <v>0.30000000000000071</v>
      </c>
      <c r="F28">
        <v>262357.43861188099</v>
      </c>
      <c r="G28">
        <f t="shared" si="1"/>
        <v>5570.8970037598338</v>
      </c>
      <c r="I28">
        <v>710</v>
      </c>
    </row>
    <row r="29" spans="1:9">
      <c r="A29">
        <v>2045</v>
      </c>
      <c r="B29">
        <v>600</v>
      </c>
      <c r="D29">
        <v>10</v>
      </c>
      <c r="E29">
        <f t="shared" si="0"/>
        <v>0.5</v>
      </c>
      <c r="F29">
        <v>322479.15489970613</v>
      </c>
      <c r="G29">
        <f t="shared" si="1"/>
        <v>5893.3761586595401</v>
      </c>
      <c r="I29">
        <v>710</v>
      </c>
    </row>
    <row r="30" spans="1:9">
      <c r="A30">
        <v>2046</v>
      </c>
      <c r="B30">
        <v>600</v>
      </c>
      <c r="D30">
        <v>10.199999999999999</v>
      </c>
      <c r="E30">
        <f t="shared" si="0"/>
        <v>0.19999999999999929</v>
      </c>
      <c r="F30">
        <v>299680.69046848523</v>
      </c>
      <c r="G30">
        <f t="shared" si="1"/>
        <v>6193.0568491280255</v>
      </c>
      <c r="I30">
        <v>710</v>
      </c>
    </row>
    <row r="31" spans="1:9">
      <c r="A31">
        <v>2047</v>
      </c>
      <c r="B31">
        <v>600</v>
      </c>
      <c r="D31">
        <v>10.8</v>
      </c>
      <c r="E31">
        <f t="shared" si="0"/>
        <v>0.60000000000000142</v>
      </c>
      <c r="F31">
        <v>336708.39501946408</v>
      </c>
      <c r="G31">
        <f t="shared" si="1"/>
        <v>6529.7652441474893</v>
      </c>
      <c r="I31">
        <v>710</v>
      </c>
    </row>
    <row r="32" spans="1:9">
      <c r="A32">
        <v>2048</v>
      </c>
      <c r="B32">
        <v>600</v>
      </c>
      <c r="D32">
        <v>11.2</v>
      </c>
      <c r="E32">
        <f t="shared" si="0"/>
        <v>0.39999999999999858</v>
      </c>
      <c r="F32">
        <v>286159.78100522817</v>
      </c>
      <c r="G32">
        <f t="shared" si="1"/>
        <v>6815.9250251527174</v>
      </c>
      <c r="I32">
        <v>710</v>
      </c>
    </row>
    <row r="33" spans="1:9">
      <c r="A33">
        <v>2049</v>
      </c>
      <c r="B33">
        <v>600</v>
      </c>
      <c r="D33">
        <v>11.8</v>
      </c>
      <c r="E33">
        <f t="shared" si="0"/>
        <v>0.60000000000000142</v>
      </c>
      <c r="F33">
        <v>263731.96626345464</v>
      </c>
      <c r="G33">
        <f t="shared" si="1"/>
        <v>7079.6569914161719</v>
      </c>
      <c r="I33">
        <v>710</v>
      </c>
    </row>
    <row r="34" spans="1:9">
      <c r="A34" s="1">
        <v>2050</v>
      </c>
      <c r="B34">
        <v>630</v>
      </c>
      <c r="C34">
        <v>14458</v>
      </c>
      <c r="D34">
        <v>12.5</v>
      </c>
      <c r="E34">
        <f t="shared" si="0"/>
        <v>0.69999999999999929</v>
      </c>
      <c r="F34">
        <v>267733.60125753697</v>
      </c>
      <c r="G34">
        <f t="shared" si="1"/>
        <v>7347.3905926737089</v>
      </c>
      <c r="H34">
        <v>20000</v>
      </c>
      <c r="I34">
        <v>710</v>
      </c>
    </row>
    <row r="35" spans="1:9">
      <c r="A35">
        <v>2051</v>
      </c>
    </row>
    <row r="36" spans="1:9">
      <c r="A36">
        <v>2052</v>
      </c>
    </row>
    <row r="37" spans="1:9">
      <c r="A37">
        <v>2053</v>
      </c>
    </row>
    <row r="38" spans="1:9">
      <c r="A38">
        <v>2054</v>
      </c>
    </row>
    <row r="39" spans="1:9">
      <c r="A39">
        <v>2055</v>
      </c>
    </row>
    <row r="40" spans="1:9">
      <c r="A40">
        <v>2056</v>
      </c>
    </row>
    <row r="41" spans="1:9">
      <c r="A41">
        <v>2057</v>
      </c>
    </row>
    <row r="42" spans="1:9">
      <c r="A42">
        <v>2058</v>
      </c>
    </row>
    <row r="43" spans="1:9">
      <c r="A43">
        <v>2059</v>
      </c>
    </row>
    <row r="44" spans="1:9">
      <c r="A44">
        <v>2060</v>
      </c>
    </row>
    <row r="45" spans="1:9">
      <c r="A45">
        <v>2061</v>
      </c>
    </row>
    <row r="46" spans="1:9">
      <c r="A46">
        <v>2062</v>
      </c>
    </row>
    <row r="47" spans="1:9">
      <c r="A47">
        <v>2063</v>
      </c>
    </row>
    <row r="48" spans="1:9">
      <c r="A48">
        <v>2064</v>
      </c>
    </row>
    <row r="49" spans="1:1">
      <c r="A49">
        <v>2065</v>
      </c>
    </row>
    <row r="50" spans="1:1">
      <c r="A50">
        <v>2066</v>
      </c>
    </row>
    <row r="51" spans="1:1">
      <c r="A51">
        <v>2067</v>
      </c>
    </row>
    <row r="52" spans="1:1">
      <c r="A52">
        <v>2068</v>
      </c>
    </row>
    <row r="53" spans="1:1">
      <c r="A53">
        <v>2069</v>
      </c>
    </row>
    <row r="54" spans="1:1">
      <c r="A54">
        <v>2070</v>
      </c>
    </row>
    <row r="55" spans="1:1">
      <c r="A55">
        <v>2071</v>
      </c>
    </row>
    <row r="56" spans="1:1">
      <c r="A56">
        <v>2072</v>
      </c>
    </row>
    <row r="57" spans="1:1">
      <c r="A57">
        <v>2073</v>
      </c>
    </row>
    <row r="58" spans="1:1">
      <c r="A58">
        <v>2074</v>
      </c>
    </row>
    <row r="59" spans="1:1">
      <c r="A59">
        <v>2075</v>
      </c>
    </row>
    <row r="60" spans="1:1">
      <c r="A60">
        <v>2076</v>
      </c>
    </row>
    <row r="61" spans="1:1">
      <c r="A61">
        <v>2077</v>
      </c>
    </row>
    <row r="62" spans="1:1">
      <c r="A62">
        <v>2078</v>
      </c>
    </row>
    <row r="63" spans="1:1">
      <c r="A63">
        <v>2079</v>
      </c>
    </row>
    <row r="64" spans="1:1">
      <c r="A64">
        <v>2080</v>
      </c>
    </row>
    <row r="65" spans="1:1">
      <c r="A65">
        <v>2081</v>
      </c>
    </row>
    <row r="66" spans="1:1">
      <c r="A66">
        <v>2082</v>
      </c>
    </row>
    <row r="67" spans="1:1">
      <c r="A67">
        <v>2083</v>
      </c>
    </row>
    <row r="68" spans="1:1">
      <c r="A68">
        <v>2084</v>
      </c>
    </row>
    <row r="69" spans="1:1">
      <c r="A69">
        <v>2085</v>
      </c>
    </row>
    <row r="70" spans="1:1">
      <c r="A70">
        <v>2086</v>
      </c>
    </row>
    <row r="71" spans="1:1">
      <c r="A71">
        <v>2087</v>
      </c>
    </row>
    <row r="72" spans="1:1">
      <c r="A72">
        <v>2088</v>
      </c>
    </row>
    <row r="73" spans="1:1">
      <c r="A73">
        <v>2089</v>
      </c>
    </row>
    <row r="74" spans="1:1">
      <c r="A74">
        <v>2090</v>
      </c>
    </row>
    <row r="75" spans="1:1">
      <c r="A75">
        <v>2091</v>
      </c>
    </row>
    <row r="76" spans="1:1">
      <c r="A76">
        <v>2092</v>
      </c>
    </row>
    <row r="77" spans="1:1">
      <c r="A77">
        <v>2093</v>
      </c>
    </row>
    <row r="78" spans="1:1">
      <c r="A78">
        <v>2094</v>
      </c>
    </row>
    <row r="79" spans="1:1">
      <c r="A79">
        <v>2095</v>
      </c>
    </row>
    <row r="80" spans="1:1">
      <c r="A80">
        <v>2096</v>
      </c>
    </row>
    <row r="81" spans="1:1">
      <c r="A81">
        <v>2097</v>
      </c>
    </row>
    <row r="82" spans="1:1">
      <c r="A82">
        <v>2098</v>
      </c>
    </row>
    <row r="83" spans="1:1">
      <c r="A83">
        <v>2099</v>
      </c>
    </row>
    <row r="84" spans="1:1">
      <c r="A84">
        <v>2100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580ED-C83E-47BE-992D-E9B23297BB0E}">
  <dimension ref="A1:N7"/>
  <sheetViews>
    <sheetView tabSelected="1" workbookViewId="0">
      <selection activeCell="M3" sqref="M3"/>
    </sheetView>
  </sheetViews>
  <sheetFormatPr defaultRowHeight="14.5"/>
  <cols>
    <col min="13" max="13" width="10.81640625" bestFit="1" customWidth="1"/>
  </cols>
  <sheetData>
    <row r="1" spans="1:14">
      <c r="A1" t="s">
        <v>38</v>
      </c>
      <c r="B1" t="s">
        <v>42</v>
      </c>
      <c r="G1" t="s">
        <v>40</v>
      </c>
      <c r="H1" t="s">
        <v>42</v>
      </c>
    </row>
    <row r="2" spans="1:14">
      <c r="A2" s="8">
        <v>2000.0848697413501</v>
      </c>
      <c r="B2" s="8">
        <v>15.3316953316953</v>
      </c>
      <c r="G2" s="8">
        <v>2000.2358534801201</v>
      </c>
      <c r="H2" s="8">
        <v>82.162162162162105</v>
      </c>
      <c r="L2">
        <v>2050</v>
      </c>
      <c r="M2">
        <f>50*1000000</f>
        <v>50000000</v>
      </c>
    </row>
    <row r="3" spans="1:14">
      <c r="A3" s="8">
        <v>2019.73455933379</v>
      </c>
      <c r="B3" s="8">
        <v>26.732186732186701</v>
      </c>
      <c r="C3" t="s">
        <v>39</v>
      </c>
      <c r="G3" s="8">
        <v>2018.9179811317199</v>
      </c>
      <c r="H3" s="8">
        <v>115.970515970515</v>
      </c>
      <c r="I3" t="s">
        <v>41</v>
      </c>
      <c r="L3">
        <v>2100</v>
      </c>
      <c r="M3" s="9">
        <f>1.532*(L3-L2)+M2</f>
        <v>50000076.600000001</v>
      </c>
    </row>
    <row r="4" spans="1:14">
      <c r="A4" s="8">
        <v>2049.3986439597102</v>
      </c>
      <c r="B4" s="8">
        <v>45.995085995085901</v>
      </c>
      <c r="G4" s="8">
        <v>2049.80845696494</v>
      </c>
      <c r="H4" s="8">
        <v>158.82063882063801</v>
      </c>
    </row>
    <row r="5" spans="1:14">
      <c r="G5" s="8">
        <v>2023.5886302680101</v>
      </c>
      <c r="H5" s="8">
        <v>124.226044226044</v>
      </c>
    </row>
    <row r="7" spans="1:14">
      <c r="N7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</vt:lpstr>
      <vt:lpstr>Global</vt:lpstr>
      <vt:lpstr>2050to2100Estimates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2021-10-26T19:51:57Z</dcterms:created>
  <dcterms:modified xsi:type="dcterms:W3CDTF">2023-01-03T23:23:47Z</dcterms:modified>
</cp:coreProperties>
</file>