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mmendez/Documents/Postdoc/Software_dev/PV_ICE/PV_ICE/baselines/SupportingMaterial/"/>
    </mc:Choice>
  </mc:AlternateContent>
  <xr:revisionPtr revIDLastSave="0" documentId="13_ncr:1_{0492F8BC-0E3F-1A4A-9F87-4CB744F6ABDD}" xr6:coauthVersionLast="47" xr6:coauthVersionMax="47" xr10:uidLastSave="{00000000-0000-0000-0000-000000000000}"/>
  <bookViews>
    <workbookView xWindow="0" yWindow="760" windowWidth="30240" windowHeight="18880" activeTab="4" xr2:uid="{A88AA2FF-A3B7-0742-B104-CB95A497A6C8}"/>
  </bookViews>
  <sheets>
    <sheet name="CdTe Capacity from eia" sheetId="9" r:id="rId1"/>
    <sheet name="CdTe_Market_Sare" sheetId="5" r:id="rId2"/>
    <sheet name="CdTe timeline and data" sheetId="7" r:id="rId3"/>
    <sheet name="Cadmium info" sheetId="11" r:id="rId4"/>
    <sheet name="Cadmium numbers" sheetId="10" r:id="rId5"/>
    <sheet name="Tellurium info" sheetId="12" r:id="rId6"/>
    <sheet name="Tellurium numbers" sheetId="13" r:id="rId7"/>
    <sheet name="Plant inputs for RELOG " sheetId="1" r:id="rId8"/>
    <sheet name="CdTe Recycling - First Solar" sheetId="2" r:id="rId9"/>
    <sheet name="Literature review" sheetId="3" r:id="rId10"/>
    <sheet name="Landfill costs" sheetId="4" r:id="rId11"/>
    <sheet name="Hope_Recipes" sheetId="6" r:id="rId12"/>
    <sheet name="CdTe properties calculation" sheetId="8"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10" l="1"/>
  <c r="L11" i="10"/>
  <c r="L10" i="10"/>
  <c r="L9" i="10"/>
  <c r="L8" i="10"/>
  <c r="L7" i="10"/>
  <c r="L6" i="10"/>
  <c r="L5" i="10"/>
  <c r="L4" i="10"/>
  <c r="AM34" i="11"/>
  <c r="AK33" i="11"/>
  <c r="AK32" i="11"/>
  <c r="Z10" i="10"/>
  <c r="Z11" i="10" s="1"/>
  <c r="U46" i="7"/>
  <c r="K9" i="8"/>
  <c r="L9" i="8"/>
  <c r="L8" i="8"/>
  <c r="K8" i="8"/>
  <c r="J8" i="8"/>
  <c r="J9" i="8"/>
  <c r="M5" i="8"/>
  <c r="J5" i="8"/>
  <c r="J4" i="8"/>
  <c r="M4" i="8" s="1"/>
  <c r="D16" i="7"/>
  <c r="D17" i="7"/>
  <c r="B2" i="9" l="1"/>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17" i="7"/>
  <c r="E15" i="8" l="1"/>
  <c r="E14" i="8"/>
  <c r="F35" i="6" l="1"/>
  <c r="F15" i="7"/>
  <c r="D15" i="7" s="1"/>
  <c r="L14" i="7"/>
  <c r="F14" i="7"/>
  <c r="D14" i="7" s="1"/>
  <c r="F13" i="7"/>
  <c r="G9" i="7" s="1"/>
</calcChain>
</file>

<file path=xl/sharedStrings.xml><?xml version="1.0" encoding="utf-8"?>
<sst xmlns="http://schemas.openxmlformats.org/spreadsheetml/2006/main" count="767" uniqueCount="474">
  <si>
    <t>cpmtdisp​</t>
  </si>
  <si>
    <t>Cost of disposing one tonne of material mmm at plant ppp during time ttt</t>
  </si>
  <si>
    <t>$/tonne/km</t>
  </si>
  <si>
    <t>cptexpc^\text{exp}_{pt}cptexp​</t>
  </si>
  <si>
    <t>Cost of adding one tonne of capacity to plant ppp at time ttt</t>
  </si>
  <si>
    <t>$/tonne</t>
  </si>
  <si>
    <t>cptopenc^\text{open}_{pt}cptopen​</t>
  </si>
  <si>
    <t>Cost of opening plant ppp at time ttt, at minimum capacity</t>
  </si>
  <si>
    <t>$</t>
  </si>
  <si>
    <t>cptf-basec^\text{f-base}_{pt}cptf-base​</t>
  </si>
  <si>
    <t>Fixed cost of keeping plant ppp open during time period ttt</t>
  </si>
  <si>
    <t>cptf-expc^\text{f-exp}_{pt}cptf-exp​</t>
  </si>
  <si>
    <t>Increase in fixed cost for each additional tonne of capacity</t>
  </si>
  <si>
    <t>cptvarc^\text{var}_{pt}cptvar​</t>
  </si>
  <si>
    <t>Variable cost of processing one tonne of input at plant ppp at time ttt</t>
  </si>
  <si>
    <t>cptstorec^\text{store}_{pt}cptstore​</t>
  </si>
  <si>
    <t>Cost of storing one tonne of original material at plant ppp at time ttt</t>
  </si>
  <si>
    <t>mpminm^\text{min}_pmpmin​</t>
  </si>
  <si>
    <t>Minimum capacity of plant ppp</t>
  </si>
  <si>
    <t>tonne</t>
  </si>
  <si>
    <t>mpmaxm^\text{max}_pmpmax​</t>
  </si>
  <si>
    <t>Maximum capacity of plant ppp</t>
  </si>
  <si>
    <t>mpmtdispm^\text{disp}_{pmt}mpmtdisp​</t>
  </si>
  <si>
    <t>Maximum amount of material mmm that plant ppp can dispose of during time ttt</t>
  </si>
  <si>
    <t>mpstorem^\text{store}_pmpstore​</t>
  </si>
  <si>
    <t>Maximum amount of original material that plant ppp can store for later processing.</t>
  </si>
  <si>
    <t>Constants</t>
  </si>
  <si>
    <t>Plants</t>
  </si>
  <si>
    <t>Source</t>
  </si>
  <si>
    <t>Products</t>
  </si>
  <si>
    <t>αpm​</t>
  </si>
  <si>
    <t>Amount of material mmm recovered by plant ttt for each tonne of original material</t>
  </si>
  <si>
    <t>tonne/tonne</t>
  </si>
  <si>
    <t>mltinitialm^\text{initial}_{lt}mltinitial​</t>
  </si>
  <si>
    <t>Amount of original material to be recycled at location lll during time ttt</t>
  </si>
  <si>
    <t>Symbol</t>
  </si>
  <si>
    <t>Description</t>
  </si>
  <si>
    <t>Unit</t>
  </si>
  <si>
    <t>Transportation</t>
  </si>
  <si>
    <t>cttr​</t>
  </si>
  <si>
    <t>Transportation cost during time ttt</t>
  </si>
  <si>
    <t>dlpd_{lp}dlp​</t>
  </si>
  <si>
    <t>Distance between plant ppp and location lll</t>
  </si>
  <si>
    <t>km</t>
  </si>
  <si>
    <t>Decision variables</t>
  </si>
  <si>
    <t>qmpt​</t>
  </si>
  <si>
    <t>Amount of material mmm recovered by plant ppp during time ttt</t>
  </si>
  <si>
    <t>uptu_{pt}upt​</t>
  </si>
  <si>
    <t>Binary variable that equals 1 if plant ppp starts operating at time ttt</t>
  </si>
  <si>
    <t>Boolean</t>
  </si>
  <si>
    <t>wptw_{pt}wpt​</t>
  </si>
  <si>
    <t>Extra capacity (amount above the minimum) added to plant ppp during time ttt</t>
  </si>
  <si>
    <t>xptx_{pt}xpt​</t>
  </si>
  <si>
    <t>Binary variable that equals 1 if plant ppp is operational at time ttt</t>
  </si>
  <si>
    <t>ylpty_{lpt}ylpt​</t>
  </si>
  <si>
    <t>Amount of product sent from location lll to plant ppp during time ttt</t>
  </si>
  <si>
    <t>zmptdispz^{\text{disp}}_{mpt}zmptdisp​</t>
  </si>
  <si>
    <t>Amount of material mmm disposed of by plant ppp during time ttt</t>
  </si>
  <si>
    <t>zptstorez^{\text{store}}_{pt}zptstore​</t>
  </si>
  <si>
    <t>Amount of original material in storage at plant ppp by the end of time period ttt</t>
  </si>
  <si>
    <t>zmptprocz^{\text{proc}}_{mpt}zmptproc​</t>
  </si>
  <si>
    <t>Amount of original material processed by plant ppp during time period ttt</t>
  </si>
  <si>
    <t>Steps</t>
  </si>
  <si>
    <t>Shredder</t>
  </si>
  <si>
    <t>Hammermill</t>
  </si>
  <si>
    <t>Crushed/milled scrap holding</t>
  </si>
  <si>
    <t>Film removal solid/liquid separation</t>
  </si>
  <si>
    <t>Metal precipitation</t>
  </si>
  <si>
    <t>Input</t>
  </si>
  <si>
    <t>Thrid-party Cd/Te separation and refining</t>
  </si>
  <si>
    <t>Used module</t>
  </si>
  <si>
    <t>Output</t>
  </si>
  <si>
    <t>Recycling locations</t>
  </si>
  <si>
    <t>US</t>
  </si>
  <si>
    <t>Germany</t>
  </si>
  <si>
    <t>Malaysia</t>
  </si>
  <si>
    <t>Vietnam</t>
  </si>
  <si>
    <t>CdTe</t>
  </si>
  <si>
    <t>EVA/Glass separation</t>
  </si>
  <si>
    <t>Metal scrap</t>
  </si>
  <si>
    <t>Non metal scrap</t>
  </si>
  <si>
    <t>Laminate</t>
  </si>
  <si>
    <t>Glass cullet</t>
  </si>
  <si>
    <t>Scrap 1</t>
  </si>
  <si>
    <t>Scrap 2</t>
  </si>
  <si>
    <t>Scrap 3</t>
  </si>
  <si>
    <t>Is output the final recovery material?</t>
  </si>
  <si>
    <t xml:space="preserve">Unrefined semiconductor </t>
  </si>
  <si>
    <t>Recycling efficiency</t>
  </si>
  <si>
    <t>Ref</t>
  </si>
  <si>
    <t>https://www.firstsolar.com/-/media/First-Solar/Sustainability-Documents/FirstSolar_SustainabilityReport_Web_2018.ashx</t>
  </si>
  <si>
    <t>https://www.firstsolar.com/Global/Archive/Home/About-Us/Corporate-Responsibility</t>
  </si>
  <si>
    <t>Notes</t>
  </si>
  <si>
    <t>No mention about aluminium recycling on website</t>
  </si>
  <si>
    <t>https://www.firstsolar.com/-/media/First-Solar/Sustainability-Documents/PVTP_6pp_First-Solar-recycling-hi.ashx</t>
  </si>
  <si>
    <t>Author</t>
  </si>
  <si>
    <t>Plant capacity (tonne/day)</t>
  </si>
  <si>
    <t>Plant ID</t>
  </si>
  <si>
    <t>FS_3</t>
  </si>
  <si>
    <t>FS_2</t>
  </si>
  <si>
    <t>Year</t>
  </si>
  <si>
    <t>FS_1</t>
  </si>
  <si>
    <t>Location</t>
  </si>
  <si>
    <t>Price ($/tonne)</t>
  </si>
  <si>
    <t>PV Regulated?</t>
  </si>
  <si>
    <t>California</t>
  </si>
  <si>
    <t>Regulation type</t>
  </si>
  <si>
    <t>https://www.energy.gov/sites/default/files/2022-03/Solar-Energy-Technologies-Office-PV-End-of-Life-Action-Plan_0.pdf</t>
  </si>
  <si>
    <t>Hawaii</t>
  </si>
  <si>
    <t>Washington</t>
  </si>
  <si>
    <t>EOL stewardship plant</t>
  </si>
  <si>
    <t>DOI</t>
  </si>
  <si>
    <t>Title</t>
  </si>
  <si>
    <t>10.1016/j.solmat.2022.111592</t>
  </si>
  <si>
    <t>Url</t>
  </si>
  <si>
    <t>https://www.sciencedirect.com/science/article/pii/S0927024822000162</t>
  </si>
  <si>
    <t>Date</t>
  </si>
  <si>
    <t>Cui et al.</t>
  </si>
  <si>
    <t>Technoeconomic analysis of high-value, crystalline silicon photovoltaic module recycling processes</t>
  </si>
  <si>
    <t>Woodhouse et al.</t>
  </si>
  <si>
    <t>Highlight</t>
  </si>
  <si>
    <t>Technoeconomic analysis fo c-Si</t>
  </si>
  <si>
    <t>https://www.nrel.gov/docs/fy19osti/72134.pdf</t>
  </si>
  <si>
    <t>Crystalline Silicon Photovoltaic Module Manufacturing Costs and Sustainable Pricing</t>
  </si>
  <si>
    <t>10.2172/1495719</t>
  </si>
  <si>
    <t>Research and development priorities for silicon photovoltaic module recycling to support a circular economy</t>
  </si>
  <si>
    <t>Heath et al.</t>
  </si>
  <si>
    <t>10.1038/s41560-020-0645-2</t>
  </si>
  <si>
    <t>Bottoms up cost analysis of c-Si manufacturing</t>
  </si>
  <si>
    <t>Research and development recommendations of PV modules</t>
  </si>
  <si>
    <t>Literature review</t>
  </si>
  <si>
    <t>Full Recovery End of Life Photovoltaic (FRELP) process</t>
  </si>
  <si>
    <t>Arizona State University (ASU) process</t>
  </si>
  <si>
    <t>Cui made a TEA on this</t>
  </si>
  <si>
    <t>Life Cycle Assessment of an innovative recycling process for crystalline silicon photovoltaic panels</t>
  </si>
  <si>
    <t>Latunussa et al.</t>
  </si>
  <si>
    <t>10.1016/j.solmat.2016.03.020</t>
  </si>
  <si>
    <t>https://op.europa.eu/en/publication-detail/-/publication/3b3d0582-0c3a-11e6-ba9a-01aa75ed71a1/language-en</t>
  </si>
  <si>
    <t>https://www.sciencedirect.com/science/article/pii/S0927024816001227</t>
  </si>
  <si>
    <t>Analysis of material recovery from photovoltaic panels</t>
  </si>
  <si>
    <t>FRELP</t>
  </si>
  <si>
    <t>https://www.eupvsec-proceedings.com/proceedings?paper=39785</t>
  </si>
  <si>
    <t>FRELP 2 Project - Full Recovery End of Life Photovoltaic</t>
  </si>
  <si>
    <t>Ercole</t>
  </si>
  <si>
    <t>10.4229/EUPVSEC20162016-5DO.15.6</t>
  </si>
  <si>
    <t>10.2788/786252</t>
  </si>
  <si>
    <t>Huang et al.</t>
  </si>
  <si>
    <t>Strategy and technology to recycle wafer-silicon solar modules</t>
  </si>
  <si>
    <t>Cost estimates for decomissioning, end of life options for pv</t>
  </si>
  <si>
    <t>https://www.nrel.gov/docs/fy21osti/78678.pdf</t>
  </si>
  <si>
    <t>Curtis et al.</t>
  </si>
  <si>
    <t>Best practices at the end of the photovoltaic system performance period</t>
  </si>
  <si>
    <t>10.1016/j.solener.2017.01.001</t>
  </si>
  <si>
    <t>https://www.nature.com/articles/s41560-020-0645-2</t>
  </si>
  <si>
    <t>https://www.sciencedirect.com/science/article/pii/S0927024822003932</t>
  </si>
  <si>
    <t>Wang et al.</t>
  </si>
  <si>
    <t>A review of end-of-life crystalline silicon solar photovoltaic panel recycling technology</t>
  </si>
  <si>
    <t>10.1016/j.solmat.2022.111976</t>
  </si>
  <si>
    <t>Review on c-Si manufacturing</t>
  </si>
  <si>
    <t>From China, pretty thorough, I hate the grammar</t>
  </si>
  <si>
    <t>Heavy reference to the nature review paper, Modelled three different plants, calculates 1st year only, does not consider additional expenses, complete lifetime accounting could include long-run minimum sustainable price (MSP)</t>
  </si>
  <si>
    <t>Crystalline silicon</t>
  </si>
  <si>
    <t>Thin film</t>
  </si>
  <si>
    <t>Technology</t>
  </si>
  <si>
    <t>Crystalline silicon, fixed tilt</t>
  </si>
  <si>
    <t>Crystalline silicon, axis-based tracking</t>
  </si>
  <si>
    <t>Thin-film CdTe, all types</t>
  </si>
  <si>
    <t>Average new capacity  at new plants (MW)</t>
  </si>
  <si>
    <t>Average new capacity  at existing plants (MW)</t>
  </si>
  <si>
    <t>Total new capacity (MW)</t>
  </si>
  <si>
    <t>Thin-film CdTe, fixed tilt</t>
  </si>
  <si>
    <t>Thin-film CdTe, axis-based tracking</t>
  </si>
  <si>
    <t>Other</t>
  </si>
  <si>
    <t>Bifacial PERC Silicon module</t>
  </si>
  <si>
    <t>Aluminium</t>
  </si>
  <si>
    <t>Function</t>
  </si>
  <si>
    <t>Component</t>
  </si>
  <si>
    <t>Amount</t>
  </si>
  <si>
    <t xml:space="preserve">Frame  </t>
  </si>
  <si>
    <t>Aluminum</t>
  </si>
  <si>
    <t>kg</t>
  </si>
  <si>
    <t>Silicon Wafer</t>
  </si>
  <si>
    <t>Electricity</t>
  </si>
  <si>
    <t>MJ</t>
  </si>
  <si>
    <t xml:space="preserve">Front Glass </t>
  </si>
  <si>
    <t xml:space="preserve">Tec Glass </t>
  </si>
  <si>
    <t xml:space="preserve">Metallization Paste  </t>
  </si>
  <si>
    <t xml:space="preserve">Aluminum, Ingot  </t>
  </si>
  <si>
    <t xml:space="preserve">Back Glass  </t>
  </si>
  <si>
    <t>Glass</t>
  </si>
  <si>
    <t xml:space="preserve">Chemicals  </t>
  </si>
  <si>
    <t xml:space="preserve">Copper, Primary  </t>
  </si>
  <si>
    <t xml:space="preserve">Encapsulant </t>
  </si>
  <si>
    <t>Polyolefin</t>
  </si>
  <si>
    <t xml:space="preserve">HF  </t>
  </si>
  <si>
    <t xml:space="preserve">Chromium  </t>
  </si>
  <si>
    <t xml:space="preserve">Solder </t>
  </si>
  <si>
    <t xml:space="preserve">Cu and Solder </t>
  </si>
  <si>
    <t xml:space="preserve">HNO3  </t>
  </si>
  <si>
    <t>Titanium, Ingot 0.10 kg</t>
  </si>
  <si>
    <t xml:space="preserve">Junction Box </t>
  </si>
  <si>
    <t>Plastic</t>
  </si>
  <si>
    <t>HCl 1.44 kg</t>
  </si>
  <si>
    <t>Zinc, Primary 0.10 kg</t>
  </si>
  <si>
    <t xml:space="preserve">Absorber  </t>
  </si>
  <si>
    <t>H2SO4 1.44 kg</t>
  </si>
  <si>
    <t>Silicon, Metallurgical Grade 0.60 kg</t>
  </si>
  <si>
    <t xml:space="preserve">Edge Seal  </t>
  </si>
  <si>
    <t>PIB</t>
  </si>
  <si>
    <t>KOH 1.44 kg</t>
  </si>
  <si>
    <t>Electricity 2600 MJ</t>
  </si>
  <si>
    <t xml:space="preserve">Front Contact </t>
  </si>
  <si>
    <t xml:space="preserve">SnO2:F </t>
  </si>
  <si>
    <t>H2O2 1.44 kg</t>
  </si>
  <si>
    <t>Magnesium 0.90 kg</t>
  </si>
  <si>
    <t xml:space="preserve">Edge Seal </t>
  </si>
  <si>
    <t xml:space="preserve">3-2AE-APTMOS </t>
  </si>
  <si>
    <t>O2 1.44 kg</t>
  </si>
  <si>
    <t>Iron, Pellets 0.35 kg</t>
  </si>
  <si>
    <t xml:space="preserve">Frame Adhesive  </t>
  </si>
  <si>
    <t>Silicone</t>
  </si>
  <si>
    <t>NH3 1.44 kg</t>
  </si>
  <si>
    <t>Manganese, Concentrate 0.10 kg</t>
  </si>
  <si>
    <t xml:space="preserve">Connector  </t>
  </si>
  <si>
    <t>Connector</t>
  </si>
  <si>
    <t>POCl3 1.44 kg</t>
  </si>
  <si>
    <t xml:space="preserve">Cable  </t>
  </si>
  <si>
    <t>Copper</t>
  </si>
  <si>
    <t>N2 1.44 kg</t>
  </si>
  <si>
    <t xml:space="preserve">ECA  </t>
  </si>
  <si>
    <t>Acrylate</t>
  </si>
  <si>
    <t xml:space="preserve">Copper (ribbons)  </t>
  </si>
  <si>
    <t>Aluminium Alloy 6063 - T6 Extrusions (2019). aalco.uk.</t>
  </si>
  <si>
    <t xml:space="preserve">Back Contact  </t>
  </si>
  <si>
    <t>ZnTe</t>
  </si>
  <si>
    <t xml:space="preserve">EVA </t>
  </si>
  <si>
    <t>-</t>
  </si>
  <si>
    <t>https://www.aalco.co.uk/datasheets/Aluminium-Alloy-6063-T6-Extrusions_158.ashx.</t>
  </si>
  <si>
    <t>AlO2</t>
  </si>
  <si>
    <t xml:space="preserve">POE  </t>
  </si>
  <si>
    <t>Wikoff et al.</t>
  </si>
  <si>
    <t xml:space="preserve">Front Contact  </t>
  </si>
  <si>
    <t>SnO2</t>
  </si>
  <si>
    <t>PVF - -</t>
  </si>
  <si>
    <t xml:space="preserve">Antireflection layer  </t>
  </si>
  <si>
    <t>TiO2</t>
  </si>
  <si>
    <t>PET - -</t>
  </si>
  <si>
    <t>Al</t>
  </si>
  <si>
    <t xml:space="preserve">Solar Glass  </t>
  </si>
  <si>
    <t xml:space="preserve">Silica Sand </t>
  </si>
  <si>
    <t>CdSe</t>
  </si>
  <si>
    <t xml:space="preserve">Aluminum (frame)  </t>
  </si>
  <si>
    <t xml:space="preserve">Electricity  </t>
  </si>
  <si>
    <t>Mo</t>
  </si>
  <si>
    <t xml:space="preserve">Tap Water  </t>
  </si>
  <si>
    <t xml:space="preserve">Limestone  </t>
  </si>
  <si>
    <t>Talc</t>
  </si>
  <si>
    <t>kWh</t>
  </si>
  <si>
    <t xml:space="preserve">Dolomite  </t>
  </si>
  <si>
    <t>ZrO2</t>
  </si>
  <si>
    <t>Normalized to 1000W, Wafer thickness of 170 μm,</t>
  </si>
  <si>
    <t xml:space="preserve">Water, from Nature  </t>
  </si>
  <si>
    <t xml:space="preserve">Carbon Black </t>
  </si>
  <si>
    <t xml:space="preserve"> when describing an individual module, the area</t>
  </si>
  <si>
    <t xml:space="preserve">Sodium Carbonate  </t>
  </si>
  <si>
    <t>SiO2</t>
  </si>
  <si>
    <t xml:space="preserve"> is assumed to be 2.13.</t>
  </si>
  <si>
    <t xml:space="preserve">Natural Gas  </t>
  </si>
  <si>
    <t xml:space="preserve">CdCl2 Treatment  </t>
  </si>
  <si>
    <t>CdCl2</t>
  </si>
  <si>
    <t>Based on a 2.52m2 panel</t>
  </si>
  <si>
    <t>Jia, X., Zhou, C., Tang, Y., and Wang, W. (2021). Life cycle assessment on PERC solar modules.</t>
  </si>
  <si>
    <t>Solar Energy Materials and Solar Cells 227, 111112. 10.1016/j.solmat.2021.111112</t>
  </si>
  <si>
    <t>Wikoff et al. 2022</t>
  </si>
  <si>
    <t>https://greet.es.anl.gov/publication-glass-fiber-update</t>
  </si>
  <si>
    <t>Simplified CdTe</t>
  </si>
  <si>
    <t>KWh</t>
  </si>
  <si>
    <t xml:space="preserve">Aluminum  </t>
  </si>
  <si>
    <t xml:space="preserve">Flat Glass  </t>
  </si>
  <si>
    <t xml:space="preserve">Polyolefin  </t>
  </si>
  <si>
    <t xml:space="preserve">Solder  </t>
  </si>
  <si>
    <t xml:space="preserve">Plastic  </t>
  </si>
  <si>
    <t xml:space="preserve">CdTe  </t>
  </si>
  <si>
    <t>Source: eia generator costs</t>
  </si>
  <si>
    <t>Event</t>
  </si>
  <si>
    <t>Base plant</t>
  </si>
  <si>
    <t>Pilot manufacturing line and start commercial operations</t>
  </si>
  <si>
    <t>Net sales (million USD)</t>
  </si>
  <si>
    <t>Net income (million USD)</t>
  </si>
  <si>
    <t>FS installed capacity in US (MW)</t>
  </si>
  <si>
    <t>Efficiency (%)</t>
  </si>
  <si>
    <t>Power (W)</t>
  </si>
  <si>
    <t>Price (USD/W)</t>
  </si>
  <si>
    <t>Gross profit (USD)</t>
  </si>
  <si>
    <t>R&amp;D Investment (million USD)</t>
  </si>
  <si>
    <t>Cost of sales (million USD)</t>
  </si>
  <si>
    <r>
      <t>Module area (m</t>
    </r>
    <r>
      <rPr>
        <vertAlign val="superscript"/>
        <sz val="12"/>
        <color theme="1"/>
        <rFont val="Calibri (Body)"/>
      </rPr>
      <t>2</t>
    </r>
    <r>
      <rPr>
        <sz val="12"/>
        <color theme="1"/>
        <rFont val="Calibri (Body)"/>
      </rPr>
      <t>)</t>
    </r>
  </si>
  <si>
    <t>Degradation rate (%)</t>
  </si>
  <si>
    <t>CdTe thickness (um)</t>
  </si>
  <si>
    <t>Through 2002 to 2006 84 MW solar modules sold, all of our solar modules to six customers headquartered in Germany, they use 1% of the semiconductor material used to produce crystalline silicon</t>
  </si>
  <si>
    <t>Lifetime (years)</t>
  </si>
  <si>
    <t>New four line plant in Germany that increased their capacity to 308 MW</t>
  </si>
  <si>
    <t>FS installed capacity global (MW)</t>
  </si>
  <si>
    <t>Implementation of end of life collection and recycling program for solr modules.</t>
  </si>
  <si>
    <t>Frame</t>
  </si>
  <si>
    <t xml:space="preserve">Flat Glass and front glass  </t>
  </si>
  <si>
    <t>Encapsulant</t>
  </si>
  <si>
    <t>Cu and Tin?</t>
  </si>
  <si>
    <t>Shouldn't it be 0.24?</t>
  </si>
  <si>
    <t>Juntion box</t>
  </si>
  <si>
    <t>Cadmium</t>
  </si>
  <si>
    <t>Tellurium</t>
  </si>
  <si>
    <t>Sulfide</t>
  </si>
  <si>
    <t>CdS (sulfide)</t>
  </si>
  <si>
    <t>Atomic number</t>
  </si>
  <si>
    <t>Thickness [m]</t>
  </si>
  <si>
    <t>Width [m]</t>
  </si>
  <si>
    <t>Length [m]</t>
  </si>
  <si>
    <t>Volume</t>
  </si>
  <si>
    <t>Molar mass (g/mol)</t>
  </si>
  <si>
    <t>Ionization Energy (eV)</t>
  </si>
  <si>
    <t>Boiling point (°C)</t>
  </si>
  <si>
    <t>444.6 </t>
  </si>
  <si>
    <t>1050 </t>
  </si>
  <si>
    <t>CdTe [g]</t>
  </si>
  <si>
    <t>Cd [g]</t>
  </si>
  <si>
    <t>Te [g]</t>
  </si>
  <si>
    <t>Melting point (°C)</t>
  </si>
  <si>
    <t>Cristal structure</t>
  </si>
  <si>
    <t>HCP</t>
  </si>
  <si>
    <t>Trigonal</t>
  </si>
  <si>
    <t>Orthorhombic</t>
  </si>
  <si>
    <t>Zinc blende</t>
  </si>
  <si>
    <t>Hexagonal, cubic</t>
  </si>
  <si>
    <t>Density (g/cm3)</t>
  </si>
  <si>
    <t>Band gap (eV)</t>
  </si>
  <si>
    <t>Lattice constant (nm)</t>
  </si>
  <si>
    <t>a = 0.648</t>
  </si>
  <si>
    <t>Z: a=5.832</t>
  </si>
  <si>
    <t>Hex: a=4.160; c=6.756</t>
  </si>
  <si>
    <t>Component %</t>
  </si>
  <si>
    <t>CdS [g]</t>
  </si>
  <si>
    <t>S [g]</t>
  </si>
  <si>
    <t>CdTe g/m2</t>
  </si>
  <si>
    <t>Cadmium (%)</t>
  </si>
  <si>
    <t>Tellurium (%)</t>
  </si>
  <si>
    <t>Reference</t>
  </si>
  <si>
    <t>First Solar</t>
  </si>
  <si>
    <t xml:space="preserve">First Solar, NREL Solar module efficiency table </t>
  </si>
  <si>
    <t xml:space="preserve">Matsushita, NREL Solar module efficiency table </t>
  </si>
  <si>
    <t xml:space="preserve">ANTEC, NREL Solar module efficiency table </t>
  </si>
  <si>
    <t xml:space="preserve">Solar Cells, Inc., NREL Solar module efficiency table </t>
  </si>
  <si>
    <t xml:space="preserve">Golden Photon, NREL Solar module efficiency table </t>
  </si>
  <si>
    <t xml:space="preserve">BP Solarex, NREL Solar module efficiency table </t>
  </si>
  <si>
    <t xml:space="preserve">ASP Hangzhou, NREL Solar module efficiency table </t>
  </si>
  <si>
    <t xml:space="preserve">PrimeStar Solar, NREL Solar module efficiency table </t>
  </si>
  <si>
    <t>ANTEC thickness https://www.yumpu.com/en/document/read/1860074/cdte-solar-module-manufacturing-antec-solar</t>
  </si>
  <si>
    <t>Accrued collection and recycling liabilities/recycling obligations (million USD)</t>
  </si>
  <si>
    <t>Cummulative Capacity (MW)</t>
  </si>
  <si>
    <t>Operating Year</t>
  </si>
  <si>
    <t>CdTe New Installs Capacity (MW)</t>
  </si>
  <si>
    <t>Projection based on the Cadmium Telluride Accelerator Consortium</t>
  </si>
  <si>
    <t>https://www.nrel.gov/pv/cadmium-telluride-photovoltaics-accelerator-consortium-solicitation.html</t>
  </si>
  <si>
    <t>https://www.firstsolar.com/en/Products/Series-7</t>
  </si>
  <si>
    <t>FS manufacturing capacity (MW)</t>
  </si>
  <si>
    <t>Module thickness (m)</t>
  </si>
  <si>
    <t>Series 3</t>
  </si>
  <si>
    <t>Cadmium (g/m2)</t>
  </si>
  <si>
    <t>Tellurium (g/m2)</t>
  </si>
  <si>
    <t>CdTe thickness</t>
  </si>
  <si>
    <t>The data does not show how much CdTe there is in a commercial module</t>
  </si>
  <si>
    <t>here it is mentioned between 3-7 um</t>
  </si>
  <si>
    <t>Matt Reese told me is basically 3 um</t>
  </si>
  <si>
    <t>Mark Hartel told me they use 12 g of CdTe per module</t>
  </si>
  <si>
    <t>their modules are 0.72 m2</t>
  </si>
  <si>
    <t>That checks out with my calculations</t>
  </si>
  <si>
    <t xml:space="preserve">If there are </t>
  </si>
  <si>
    <t xml:space="preserve">g CdTe/m2 </t>
  </si>
  <si>
    <t>a 0.72 m2</t>
  </si>
  <si>
    <t>Nice</t>
  </si>
  <si>
    <t>I am going to assume a reduction of CdTe by 1 micron in 2025</t>
  </si>
  <si>
    <t>National minerals information center</t>
  </si>
  <si>
    <t>Soft, malleable, ductile, bluish-white metal</t>
  </si>
  <si>
    <t>Large percentage of global cadmium metal production takes place in Asia</t>
  </si>
  <si>
    <t>Recovered as a byproduct from zinc concentrates</t>
  </si>
  <si>
    <t>Zinc-to-cadmium ratios 200:1 to 400:1</t>
  </si>
  <si>
    <t>Primary industry consumers of cadmium:</t>
  </si>
  <si>
    <t>Rechargeable nickel cadmium batteries</t>
  </si>
  <si>
    <t>Pigments</t>
  </si>
  <si>
    <t>Coatings and platings</t>
  </si>
  <si>
    <t>Stabilizers for engineering plastics and similar synthetic products</t>
  </si>
  <si>
    <t>Nonferrous alloys</t>
  </si>
  <si>
    <t>Photovoltaics</t>
  </si>
  <si>
    <t>Recycling practical only for nickel-cadmium batteries, some alloys and dust from electric arc furnaces operated in the steel industry. Not know how much is recycled.</t>
  </si>
  <si>
    <t>Import sources</t>
  </si>
  <si>
    <t>1991-1994</t>
  </si>
  <si>
    <t>Canada</t>
  </si>
  <si>
    <t>Mexico</t>
  </si>
  <si>
    <t>Belgium</t>
  </si>
  <si>
    <t>Production, refinery USA (tonne)</t>
  </si>
  <si>
    <t>Imports for consumption, metal (tonne)</t>
  </si>
  <si>
    <t>Exports of metal, alloys, and scrap (tonne)</t>
  </si>
  <si>
    <t>Consumption, apparent (tonne)</t>
  </si>
  <si>
    <t>Average price per pound</t>
  </si>
  <si>
    <t>Net import reliance</t>
  </si>
  <si>
    <t>Recycling</t>
  </si>
  <si>
    <t>Recycling efforts start</t>
  </si>
  <si>
    <t>Estimated world resources of cadmium were about 6 million tons based on zinc resources containing about 0.3% Cd.</t>
  </si>
  <si>
    <t>Total global reserves of zinc are estimated to be some 250 million metric tons therefore there must be 73 million metric tons of cadmium.</t>
  </si>
  <si>
    <t>Other including electrooptics</t>
  </si>
  <si>
    <t>20 States have collection networks for recycling Ni-Cd batteries</t>
  </si>
  <si>
    <t>plant in western Pennsylvania, where the cadmium is recovered in an innovative, $5 million facility - the first of its kind, 99.5% purity</t>
  </si>
  <si>
    <t>source</t>
  </si>
  <si>
    <t>I'll assume 5% recycling</t>
  </si>
  <si>
    <t>Cadmium material flows</t>
  </si>
  <si>
    <t>https://pubs.usgs.gov/usbmic/ic-9380/cadmium.pdf</t>
  </si>
  <si>
    <t>Feed material for Cd production connsists of fume and dust, collected as flue dust in baghouses during the pyrometallurgical  processing of zinc ad of residues form electrolytic zinc production</t>
  </si>
  <si>
    <t>Smleter residues from which Cd is revcovered may be stockpiled in time of low demand or low prices to be recovered later</t>
  </si>
  <si>
    <t>Other sources: dust generated by electric arc furnaces (EAF). EAF produces 550k tonnes per year of residue and is collecgted in baghouses. Of that, 275 tonnes are cadmium</t>
  </si>
  <si>
    <t>Mining efficiency</t>
  </si>
  <si>
    <t>About 95% of Cd content of zinc lead and copper concentrates is recovered in the smelting and refining process stages</t>
  </si>
  <si>
    <t>Commercial grade Cd have 99.95% to 99.96% minimum purity</t>
  </si>
  <si>
    <t>Semiconductor grade Cd purity is 99.9999%</t>
  </si>
  <si>
    <t>Mining efficiency between 90 to 98 in the mining and beneficiating processes, then it is stated that 95% is recovered in the smelting and refining proces stages</t>
  </si>
  <si>
    <t>Manufacturing efficiency</t>
  </si>
  <si>
    <t>From the zinc concentrate 90 to 98 % of the cd present is recovered in mining and beneficiating</t>
  </si>
  <si>
    <t>Cd shapes: slabs, ingots and sticks for alloys, pigments and cadmium oxide production. Balls and sheets are used for plating</t>
  </si>
  <si>
    <t>About 3kg of Cd is produced for every ton of zinc.</t>
  </si>
  <si>
    <t>Conventional sources</t>
  </si>
  <si>
    <t>EoL Cd</t>
  </si>
  <si>
    <t>Landfill</t>
  </si>
  <si>
    <t>Recycle</t>
  </si>
  <si>
    <t>Material virgin efficiency (mining + purifying)</t>
  </si>
  <si>
    <t>Primary industry consumers of tellurium:</t>
  </si>
  <si>
    <t>Tellurium material flows</t>
  </si>
  <si>
    <t>3 parts per billion in earths crust</t>
  </si>
  <si>
    <t>Te recovered as primary ore from two districts in the world:</t>
  </si>
  <si>
    <t>gold-Te epithermal vein deposits located adjacent to one another at Dasguigoy and Majiagou (Sichuan Province) southwestern China</t>
  </si>
  <si>
    <t>epithermal-like mineralization at the Kankberg deposit in Skelleftea VMS distric of Vasterbotten County in Sweden</t>
  </si>
  <si>
    <t>https://pubs.usgs.gov/pp/1802/r/pp1802r.pdf</t>
  </si>
  <si>
    <t>Te is found in porphyry copper and sea-floor volcanogenic massive sulfide (VMS) deposits, silfide minerals may contain hundreds of parts per million, orebodies liley have 0.1 to 1 part per million</t>
  </si>
  <si>
    <t>Te recovered as anode slimes from the electrorefining of copper and other polymetallic sulfide ores, typically mined from poyphyry VMS, magmatic nickel, copper platinum group metal (PGM) and or skarn deposits</t>
  </si>
  <si>
    <t>In US all Te production is from a single refinery in Texas, but it is impossible to identify the specificdeposits that have contributed the orte from which the tellurium is produced, although it is likely to be from porphyry copper deposits scattered across southwestern and western parts of the country</t>
  </si>
  <si>
    <t>Refined anode slimes are typically dominated by copper and silver, most global refineries report contents of 1 to 4 % te in the anode slimes, some in asia and russia report as much as 8 to 9%</t>
  </si>
  <si>
    <t>Minot part is recovered during the smelting of sulfide-rich ores and drom the skimmings (when a destillation process is used) at lead refineries</t>
  </si>
  <si>
    <t>Te is used mostly in photovoltaics and as an additive to copper, lead and steel alloys to improce machine efficiency, perticularly in thermoelectric cooling products</t>
  </si>
  <si>
    <t>PV and thermoelectric uses account 2/3 of the global Te usage</t>
  </si>
  <si>
    <t>5% is used to improve heat resistance during vulvanization of rubber</t>
  </si>
  <si>
    <t>Te also used as alloy with Selenium in photoreceptors in copying machines</t>
  </si>
  <si>
    <t>Usage</t>
  </si>
  <si>
    <t>Mine</t>
  </si>
  <si>
    <t>and</t>
  </si>
  <si>
    <t>locations</t>
  </si>
  <si>
    <t>coloring agent in ceramics and glass</t>
  </si>
  <si>
    <t>medical instruments</t>
  </si>
  <si>
    <t>Tellurium does not have a unique CO2 footprint beyond energy requirements of mining in general</t>
  </si>
  <si>
    <t>https://pubs.usgs.gov/of/2002/of02-238/of02-238.pdf</t>
  </si>
  <si>
    <t>85% of cadmium of the 20% of cadmium seen in batteries is recycled</t>
  </si>
  <si>
    <t>The amount of cadmium in scrap that was unrecovered in 2000 was estimated to be 2,030 metric tons, and an estimated 285 tons was recovered. Recycling efficiency was estimated to be about 15 percent.</t>
  </si>
  <si>
    <t>From here, 4% is lost in manufacturing, and of that, 1% is lost in battery manufacturing. Could we assume the same numbers?</t>
  </si>
  <si>
    <t>Mng efficiency: 96%</t>
  </si>
  <si>
    <t>Refinning efficiency</t>
  </si>
  <si>
    <t>mat_MFG_eff</t>
  </si>
  <si>
    <t>mat_MFG_scrap_Recycled</t>
  </si>
  <si>
    <t>mat_MFG_scrap_Recycling_eff</t>
  </si>
  <si>
    <t>mat_MFG_scrap_Recycled_into_HQ</t>
  </si>
  <si>
    <t>mat_MFG_scrap_Recycled_into_HQ_Reused4MFG</t>
  </si>
  <si>
    <t>mat_PG3_ReMFG_target</t>
  </si>
  <si>
    <t>mat_ReMFG_yield</t>
  </si>
  <si>
    <t>mat_PG4_Recycling_target</t>
  </si>
  <si>
    <t>mat_Recycling_yield</t>
  </si>
  <si>
    <t>mat_EOL_Recycled_into_HQ</t>
  </si>
  <si>
    <t>mat_EOL_RecycledHQ_Reused4MFG</t>
  </si>
  <si>
    <t>Cadmium material flows, 95% of refining efficiency, plus 96% of manufacturing efficiency for batteries, can we assume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</si>
</sst>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0"/>
    <numFmt numFmtId="166" formatCode="0.0"/>
  </numFmts>
  <fonts count="17" x14ac:knownFonts="1">
    <font>
      <sz val="12"/>
      <color theme="1"/>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sz val="8"/>
      <name val="Calibri"/>
      <family val="2"/>
      <scheme val="minor"/>
    </font>
    <font>
      <sz val="12"/>
      <color theme="1"/>
      <name val="Calibri Light"/>
      <family val="2"/>
      <scheme val="major"/>
    </font>
    <font>
      <sz val="9"/>
      <color theme="1"/>
      <name val="Arial"/>
      <family val="2"/>
    </font>
    <font>
      <sz val="9"/>
      <color theme="1"/>
      <name val="Calibri"/>
      <family val="2"/>
      <scheme val="minor"/>
    </font>
    <font>
      <sz val="10"/>
      <color theme="1"/>
      <name val="Calibri Light"/>
      <family val="2"/>
      <scheme val="major"/>
    </font>
    <font>
      <b/>
      <i/>
      <sz val="10"/>
      <color rgb="FF000000"/>
      <name val="Calibri"/>
      <family val="2"/>
      <scheme val="minor"/>
    </font>
    <font>
      <vertAlign val="superscript"/>
      <sz val="12"/>
      <color theme="1"/>
      <name val="Calibri (Body)"/>
    </font>
    <font>
      <sz val="12"/>
      <color theme="1"/>
      <name val="Calibri (Body)"/>
    </font>
    <font>
      <sz val="12"/>
      <color rgb="FF000000"/>
      <name val="Calibri"/>
      <family val="2"/>
      <scheme val="minor"/>
    </font>
    <font>
      <sz val="9"/>
      <color rgb="FF005353"/>
      <name val="Arial"/>
      <family val="2"/>
    </font>
    <font>
      <b/>
      <sz val="10"/>
      <color rgb="FF000000"/>
      <name val="Arial"/>
      <family val="2"/>
    </font>
    <font>
      <sz val="10"/>
      <color rgb="FF000000"/>
      <name val="Arial"/>
      <family val="2"/>
    </font>
    <font>
      <sz val="11"/>
      <color theme="1"/>
      <name val="Calibri"/>
      <family val="2"/>
      <scheme val="minor"/>
    </font>
  </fonts>
  <fills count="12">
    <fill>
      <patternFill patternType="none"/>
    </fill>
    <fill>
      <patternFill patternType="gray125"/>
    </fill>
    <fill>
      <patternFill patternType="solid">
        <fgColor rgb="FFFFE699"/>
        <bgColor rgb="FF000000"/>
      </patternFill>
    </fill>
    <fill>
      <patternFill patternType="solid">
        <fgColor rgb="FFFFF2CC"/>
        <bgColor rgb="FF000000"/>
      </patternFill>
    </fill>
    <fill>
      <patternFill patternType="solid">
        <fgColor rgb="FFF8CBAD"/>
        <bgColor rgb="FF000000"/>
      </patternFill>
    </fill>
    <fill>
      <patternFill patternType="solid">
        <fgColor rgb="FFFCE4D6"/>
        <bgColor rgb="FF000000"/>
      </patternFill>
    </fill>
    <fill>
      <patternFill patternType="solid">
        <fgColor rgb="FFBDD7EE"/>
        <bgColor rgb="FF000000"/>
      </patternFill>
    </fill>
    <fill>
      <patternFill patternType="solid">
        <fgColor rgb="FFDDEBF7"/>
        <bgColor rgb="FF000000"/>
      </patternFill>
    </fill>
    <fill>
      <patternFill patternType="solid">
        <fgColor rgb="FFC6E0B4"/>
        <bgColor rgb="FF000000"/>
      </patternFill>
    </fill>
    <fill>
      <patternFill patternType="solid">
        <fgColor rgb="FFE2EFDA"/>
        <bgColor rgb="FF000000"/>
      </patternFill>
    </fill>
    <fill>
      <patternFill patternType="solid">
        <fgColor rgb="FFCFEAF7"/>
        <bgColor rgb="FF000000"/>
      </patternFill>
    </fill>
    <fill>
      <patternFill patternType="solid">
        <fgColor rgb="FFD9D9D9"/>
        <bgColor rgb="FFD9D9D9"/>
      </patternFill>
    </fill>
  </fills>
  <borders count="16">
    <border>
      <left/>
      <right/>
      <top/>
      <bottom/>
      <diagonal/>
    </border>
    <border>
      <left/>
      <right/>
      <top/>
      <bottom style="thin">
        <color indexed="64"/>
      </bottom>
      <diagonal/>
    </border>
    <border>
      <left/>
      <right/>
      <top style="thin">
        <color indexed="64"/>
      </top>
      <bottom style="thin">
        <color indexed="64"/>
      </bottom>
      <diagonal/>
    </border>
    <border>
      <left/>
      <right/>
      <top/>
      <bottom style="dashed">
        <color theme="0" tint="-0.24994659260841701"/>
      </bottom>
      <diagonal/>
    </border>
    <border>
      <left/>
      <right/>
      <top/>
      <bottom style="dotted">
        <color indexed="64"/>
      </bottom>
      <diagonal/>
    </border>
    <border>
      <left/>
      <right/>
      <top style="thin">
        <color rgb="FFDDEBF7"/>
      </top>
      <bottom style="thin">
        <color rgb="FFDDEBF7"/>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2" fillId="0" borderId="0" applyNumberFormat="0" applyFill="0" applyBorder="0" applyAlignment="0" applyProtection="0"/>
    <xf numFmtId="0" fontId="7" fillId="0" borderId="3" applyNumberFormat="0" applyFont="0" applyProtection="0">
      <alignment wrapText="1"/>
    </xf>
  </cellStyleXfs>
  <cellXfs count="63">
    <xf numFmtId="0" fontId="0" fillId="0" borderId="0" xfId="0"/>
    <xf numFmtId="0" fontId="0" fillId="0" borderId="1" xfId="0" applyBorder="1"/>
    <xf numFmtId="0" fontId="2" fillId="0" borderId="1" xfId="1" applyBorder="1"/>
    <xf numFmtId="0" fontId="3" fillId="0" borderId="0" xfId="0" applyFont="1"/>
    <xf numFmtId="0" fontId="3" fillId="0" borderId="2" xfId="0" applyFont="1" applyBorder="1"/>
    <xf numFmtId="0" fontId="1" fillId="0" borderId="1" xfId="0" applyFont="1" applyBorder="1"/>
    <xf numFmtId="0" fontId="1" fillId="0" borderId="0" xfId="0" applyFont="1"/>
    <xf numFmtId="0" fontId="2" fillId="0" borderId="0" xfId="1" applyBorder="1"/>
    <xf numFmtId="0" fontId="2" fillId="0" borderId="0" xfId="1"/>
    <xf numFmtId="0" fontId="5" fillId="0" borderId="0" xfId="0" applyFont="1"/>
    <xf numFmtId="14" fontId="5" fillId="0" borderId="0" xfId="0" applyNumberFormat="1" applyFont="1"/>
    <xf numFmtId="3" fontId="6" fillId="0" borderId="0" xfId="0" applyNumberFormat="1" applyFont="1" applyAlignment="1">
      <alignment wrapText="1"/>
    </xf>
    <xf numFmtId="0" fontId="8" fillId="0" borderId="2" xfId="0" applyFont="1" applyBorder="1" applyAlignment="1">
      <alignment horizontal="center"/>
    </xf>
    <xf numFmtId="0" fontId="8" fillId="0" borderId="0" xfId="0" applyFont="1" applyAlignment="1">
      <alignment horizontal="center"/>
    </xf>
    <xf numFmtId="0" fontId="8" fillId="0" borderId="0" xfId="0" applyFont="1"/>
    <xf numFmtId="0" fontId="8" fillId="0" borderId="0" xfId="0" applyFont="1" applyAlignment="1">
      <alignment horizontal="left" vertical="center"/>
    </xf>
    <xf numFmtId="0" fontId="8" fillId="0" borderId="1" xfId="0" applyFont="1" applyBorder="1" applyAlignment="1">
      <alignment horizontal="left" vertical="center"/>
    </xf>
    <xf numFmtId="0" fontId="8" fillId="0" borderId="1" xfId="0" applyFont="1" applyBorder="1"/>
    <xf numFmtId="0" fontId="8" fillId="0" borderId="2" xfId="0" applyFont="1" applyBorder="1" applyAlignment="1">
      <alignment horizontal="left" vertical="center"/>
    </xf>
    <xf numFmtId="11" fontId="8" fillId="0" borderId="1" xfId="0" applyNumberFormat="1" applyFont="1" applyBorder="1"/>
    <xf numFmtId="0" fontId="8" fillId="0" borderId="4" xfId="0" applyFont="1" applyBorder="1" applyAlignment="1">
      <alignment horizontal="left" vertical="center"/>
    </xf>
    <xf numFmtId="0" fontId="8" fillId="0" borderId="4" xfId="0" applyFont="1" applyBorder="1"/>
    <xf numFmtId="0" fontId="9" fillId="0" borderId="0" xfId="0" applyFont="1"/>
    <xf numFmtId="3" fontId="9" fillId="0" borderId="0" xfId="0" applyNumberFormat="1" applyFont="1"/>
    <xf numFmtId="3" fontId="9" fillId="0" borderId="5" xfId="0" applyNumberFormat="1" applyFont="1" applyBorder="1"/>
    <xf numFmtId="0" fontId="12" fillId="0" borderId="0" xfId="0" applyFont="1"/>
    <xf numFmtId="0" fontId="13" fillId="0" borderId="0" xfId="0" applyFont="1"/>
    <xf numFmtId="0" fontId="12" fillId="0" borderId="0" xfId="0" applyFont="1" applyAlignment="1">
      <alignment horizontal="right"/>
    </xf>
    <xf numFmtId="0" fontId="12" fillId="0" borderId="0" xfId="0" applyFont="1" applyAlignment="1">
      <alignment horizontal="center"/>
    </xf>
    <xf numFmtId="2" fontId="0" fillId="0" borderId="0" xfId="0" applyNumberFormat="1"/>
    <xf numFmtId="164" fontId="15" fillId="11" borderId="7" xfId="0" applyNumberFormat="1" applyFont="1" applyFill="1" applyBorder="1" applyAlignment="1">
      <alignment horizontal="right" wrapText="1"/>
    </xf>
    <xf numFmtId="164" fontId="15" fillId="0" borderId="7" xfId="0" applyNumberFormat="1" applyFont="1" applyBorder="1" applyAlignment="1">
      <alignment horizontal="right" wrapText="1"/>
    </xf>
    <xf numFmtId="164" fontId="15" fillId="11" borderId="8" xfId="0" applyNumberFormat="1" applyFont="1" applyFill="1" applyBorder="1" applyAlignment="1">
      <alignment horizontal="right" wrapText="1"/>
    </xf>
    <xf numFmtId="164" fontId="15" fillId="0" borderId="8" xfId="0" applyNumberFormat="1" applyFont="1" applyBorder="1" applyAlignment="1">
      <alignment horizontal="right" wrapText="1"/>
    </xf>
    <xf numFmtId="0" fontId="15" fillId="11" borderId="9" xfId="0" applyFont="1" applyFill="1" applyBorder="1" applyAlignment="1">
      <alignment horizontal="center" wrapText="1"/>
    </xf>
    <xf numFmtId="0" fontId="15" fillId="0" borderId="9" xfId="0" applyFont="1" applyBorder="1" applyAlignment="1">
      <alignment horizontal="center" wrapText="1"/>
    </xf>
    <xf numFmtId="164" fontId="14" fillId="10" borderId="10" xfId="0" applyNumberFormat="1" applyFont="1" applyFill="1" applyBorder="1" applyAlignment="1">
      <alignment horizontal="right" wrapText="1"/>
    </xf>
    <xf numFmtId="164" fontId="14" fillId="10" borderId="11" xfId="0" applyNumberFormat="1" applyFont="1" applyFill="1" applyBorder="1" applyAlignment="1">
      <alignment horizontal="right" wrapText="1"/>
    </xf>
    <xf numFmtId="0" fontId="14" fillId="10" borderId="12" xfId="0" applyFont="1" applyFill="1" applyBorder="1" applyAlignment="1">
      <alignment horizontal="center" wrapText="1"/>
    </xf>
    <xf numFmtId="164" fontId="15" fillId="0" borderId="13" xfId="0" applyNumberFormat="1" applyFont="1" applyBorder="1" applyAlignment="1">
      <alignment horizontal="right" wrapText="1"/>
    </xf>
    <xf numFmtId="164" fontId="15" fillId="0" borderId="14" xfId="0" applyNumberFormat="1" applyFont="1" applyBorder="1" applyAlignment="1">
      <alignment horizontal="right" wrapText="1"/>
    </xf>
    <xf numFmtId="0" fontId="15" fillId="0" borderId="15" xfId="0" applyFont="1" applyBorder="1" applyAlignment="1">
      <alignment horizontal="center" wrapText="1"/>
    </xf>
    <xf numFmtId="165" fontId="0" fillId="0" borderId="0" xfId="0" applyNumberFormat="1"/>
    <xf numFmtId="166" fontId="0" fillId="0" borderId="0" xfId="0" applyNumberFormat="1"/>
    <xf numFmtId="2" fontId="9" fillId="0" borderId="0" xfId="0" applyNumberFormat="1" applyFont="1"/>
    <xf numFmtId="166" fontId="9" fillId="0" borderId="0" xfId="0" applyNumberFormat="1" applyFont="1"/>
    <xf numFmtId="2" fontId="12" fillId="2" borderId="0" xfId="0" applyNumberFormat="1" applyFont="1" applyFill="1" applyAlignment="1">
      <alignment horizontal="center" vertical="center"/>
    </xf>
    <xf numFmtId="165" fontId="12" fillId="3" borderId="0" xfId="0" applyNumberFormat="1" applyFont="1" applyFill="1" applyAlignment="1">
      <alignment horizontal="center" vertical="center"/>
    </xf>
    <xf numFmtId="165" fontId="12" fillId="0" borderId="0" xfId="0" applyNumberFormat="1" applyFont="1" applyAlignment="1">
      <alignment horizontal="center" vertical="center"/>
    </xf>
    <xf numFmtId="165" fontId="12" fillId="2" borderId="6" xfId="0" applyNumberFormat="1" applyFont="1" applyFill="1" applyBorder="1" applyAlignment="1">
      <alignment horizontal="center" vertical="center"/>
    </xf>
    <xf numFmtId="165" fontId="12" fillId="4" borderId="6" xfId="0" applyNumberFormat="1" applyFont="1" applyFill="1" applyBorder="1" applyAlignment="1">
      <alignment horizontal="center" vertical="center"/>
    </xf>
    <xf numFmtId="165" fontId="12" fillId="5" borderId="0" xfId="0" applyNumberFormat="1" applyFont="1" applyFill="1" applyAlignment="1">
      <alignment horizontal="center" vertical="center"/>
    </xf>
    <xf numFmtId="165" fontId="12" fillId="6" borderId="6" xfId="0" applyNumberFormat="1" applyFont="1" applyFill="1" applyBorder="1" applyAlignment="1">
      <alignment horizontal="center" vertical="center"/>
    </xf>
    <xf numFmtId="165" fontId="12" fillId="7" borderId="0" xfId="0" applyNumberFormat="1" applyFont="1" applyFill="1" applyAlignment="1">
      <alignment horizontal="center" vertical="center"/>
    </xf>
    <xf numFmtId="165" fontId="12" fillId="8" borderId="6" xfId="0" applyNumberFormat="1" applyFont="1" applyFill="1" applyBorder="1" applyAlignment="1">
      <alignment horizontal="center" vertical="center"/>
    </xf>
    <xf numFmtId="165" fontId="12" fillId="9" borderId="0" xfId="0" applyNumberFormat="1" applyFont="1" applyFill="1" applyAlignment="1">
      <alignment horizontal="center" vertical="center"/>
    </xf>
    <xf numFmtId="0" fontId="16" fillId="0" borderId="0" xfId="0" applyFont="1"/>
    <xf numFmtId="46" fontId="0" fillId="0" borderId="0" xfId="0" applyNumberFormat="1"/>
    <xf numFmtId="3" fontId="0" fillId="0" borderId="0" xfId="0" applyNumberFormat="1"/>
    <xf numFmtId="4" fontId="0" fillId="0" borderId="0" xfId="0" applyNumberFormat="1"/>
    <xf numFmtId="0" fontId="8" fillId="0" borderId="2" xfId="0" applyFont="1" applyBorder="1" applyAlignment="1">
      <alignment horizontal="center"/>
    </xf>
    <xf numFmtId="0" fontId="8" fillId="0" borderId="1" xfId="0" applyFont="1" applyBorder="1" applyAlignment="1">
      <alignment horizontal="center"/>
    </xf>
    <xf numFmtId="0" fontId="0" fillId="0" borderId="0" xfId="0" applyFont="1"/>
  </cellXfs>
  <cellStyles count="3">
    <cellStyle name="Body: normal cell" xfId="2" xr:uid="{35C5082C-3956-FA4D-91AD-99F399DF9143}"/>
    <cellStyle name="Hyperlink" xfId="1" builtinId="8"/>
    <cellStyle name="Normal" xfId="0" builtinId="0"/>
  </cellStyles>
  <dxfs count="6">
    <dxf>
      <font>
        <b val="0"/>
        <i val="0"/>
        <strike val="0"/>
        <condense val="0"/>
        <extend val="0"/>
        <outline val="0"/>
        <shadow val="0"/>
        <u val="none"/>
        <vertAlign val="baseline"/>
        <sz val="10"/>
        <color rgb="FF000000"/>
        <name val="Arial"/>
        <family val="2"/>
        <scheme val="none"/>
      </font>
      <alignment horizontal="center"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164" formatCode="#,##0.0"/>
      <alignment horizontal="righ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164" formatCode="#,##0.0"/>
      <alignment horizontal="right"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'CdTe Capacity from eia'!$B$2:$B$525</c:f>
              <c:numCache>
                <c:formatCode>#,##0.0</c:formatCode>
                <c:ptCount val="524"/>
                <c:pt idx="0">
                  <c:v>3.7</c:v>
                </c:pt>
                <c:pt idx="1">
                  <c:v>4.7</c:v>
                </c:pt>
                <c:pt idx="2">
                  <c:v>14.7</c:v>
                </c:pt>
                <c:pt idx="3">
                  <c:v>16.3</c:v>
                </c:pt>
                <c:pt idx="4">
                  <c:v>37.299999999999997</c:v>
                </c:pt>
                <c:pt idx="5">
                  <c:v>37.799999999999997</c:v>
                </c:pt>
                <c:pt idx="6">
                  <c:v>38.299999999999997</c:v>
                </c:pt>
                <c:pt idx="7">
                  <c:v>39.299999999999997</c:v>
                </c:pt>
                <c:pt idx="8">
                  <c:v>41.3</c:v>
                </c:pt>
                <c:pt idx="9">
                  <c:v>41.699999999999996</c:v>
                </c:pt>
                <c:pt idx="10">
                  <c:v>43.199999999999996</c:v>
                </c:pt>
                <c:pt idx="11">
                  <c:v>43.3</c:v>
                </c:pt>
                <c:pt idx="12">
                  <c:v>57.199999999999996</c:v>
                </c:pt>
                <c:pt idx="13">
                  <c:v>69.8</c:v>
                </c:pt>
                <c:pt idx="14">
                  <c:v>79.8</c:v>
                </c:pt>
                <c:pt idx="15">
                  <c:v>87.8</c:v>
                </c:pt>
                <c:pt idx="16">
                  <c:v>97.8</c:v>
                </c:pt>
                <c:pt idx="17">
                  <c:v>107.8</c:v>
                </c:pt>
                <c:pt idx="18">
                  <c:v>117.8</c:v>
                </c:pt>
                <c:pt idx="19">
                  <c:v>127.8</c:v>
                </c:pt>
                <c:pt idx="20">
                  <c:v>158.4</c:v>
                </c:pt>
                <c:pt idx="21">
                  <c:v>161.1</c:v>
                </c:pt>
                <c:pt idx="22">
                  <c:v>161.6</c:v>
                </c:pt>
                <c:pt idx="23">
                  <c:v>162.1</c:v>
                </c:pt>
                <c:pt idx="24">
                  <c:v>182.29999999999998</c:v>
                </c:pt>
                <c:pt idx="25">
                  <c:v>199.89999999999998</c:v>
                </c:pt>
                <c:pt idx="26">
                  <c:v>201.89999999999998</c:v>
                </c:pt>
                <c:pt idx="27">
                  <c:v>206.89999999999998</c:v>
                </c:pt>
                <c:pt idx="28">
                  <c:v>211.89999999999998</c:v>
                </c:pt>
                <c:pt idx="29">
                  <c:v>216.89999999999998</c:v>
                </c:pt>
                <c:pt idx="30">
                  <c:v>221.89999999999998</c:v>
                </c:pt>
                <c:pt idx="31">
                  <c:v>238.89999999999998</c:v>
                </c:pt>
                <c:pt idx="32">
                  <c:v>241.79999999999998</c:v>
                </c:pt>
                <c:pt idx="33">
                  <c:v>244.7</c:v>
                </c:pt>
                <c:pt idx="34">
                  <c:v>245.7</c:v>
                </c:pt>
                <c:pt idx="35">
                  <c:v>336.4</c:v>
                </c:pt>
                <c:pt idx="36">
                  <c:v>472.4</c:v>
                </c:pt>
                <c:pt idx="37">
                  <c:v>524.4</c:v>
                </c:pt>
                <c:pt idx="38">
                  <c:v>634.4</c:v>
                </c:pt>
                <c:pt idx="39">
                  <c:v>648.1</c:v>
                </c:pt>
                <c:pt idx="40">
                  <c:v>678.1</c:v>
                </c:pt>
                <c:pt idx="41">
                  <c:v>708.1</c:v>
                </c:pt>
                <c:pt idx="42">
                  <c:v>742.1</c:v>
                </c:pt>
                <c:pt idx="43">
                  <c:v>744.2</c:v>
                </c:pt>
                <c:pt idx="44">
                  <c:v>845.2</c:v>
                </c:pt>
                <c:pt idx="45">
                  <c:v>909.80000000000007</c:v>
                </c:pt>
                <c:pt idx="46">
                  <c:v>910.30000000000007</c:v>
                </c:pt>
                <c:pt idx="47">
                  <c:v>910.80000000000007</c:v>
                </c:pt>
                <c:pt idx="48">
                  <c:v>911.30000000000007</c:v>
                </c:pt>
                <c:pt idx="49">
                  <c:v>911.80000000000007</c:v>
                </c:pt>
                <c:pt idx="50">
                  <c:v>977.80000000000007</c:v>
                </c:pt>
                <c:pt idx="51">
                  <c:v>1106.7</c:v>
                </c:pt>
                <c:pt idx="52">
                  <c:v>1108.7</c:v>
                </c:pt>
                <c:pt idx="53">
                  <c:v>1112.7</c:v>
                </c:pt>
                <c:pt idx="54">
                  <c:v>1137.7</c:v>
                </c:pt>
                <c:pt idx="55">
                  <c:v>1267.5</c:v>
                </c:pt>
                <c:pt idx="56">
                  <c:v>1418.7</c:v>
                </c:pt>
                <c:pt idx="57">
                  <c:v>1459</c:v>
                </c:pt>
                <c:pt idx="58">
                  <c:v>1489.2</c:v>
                </c:pt>
                <c:pt idx="59">
                  <c:v>1509.4</c:v>
                </c:pt>
                <c:pt idx="60">
                  <c:v>1549.7</c:v>
                </c:pt>
                <c:pt idx="61">
                  <c:v>1590</c:v>
                </c:pt>
                <c:pt idx="62">
                  <c:v>1620.2</c:v>
                </c:pt>
                <c:pt idx="63">
                  <c:v>1647.2</c:v>
                </c:pt>
                <c:pt idx="64">
                  <c:v>1794.6000000000001</c:v>
                </c:pt>
                <c:pt idx="65">
                  <c:v>1802.6000000000001</c:v>
                </c:pt>
                <c:pt idx="66">
                  <c:v>1811.0000000000002</c:v>
                </c:pt>
                <c:pt idx="67">
                  <c:v>1850.1000000000001</c:v>
                </c:pt>
                <c:pt idx="68">
                  <c:v>1872.8000000000002</c:v>
                </c:pt>
                <c:pt idx="69">
                  <c:v>1901.8000000000002</c:v>
                </c:pt>
                <c:pt idx="70">
                  <c:v>1927.0000000000002</c:v>
                </c:pt>
                <c:pt idx="71">
                  <c:v>1961.3000000000002</c:v>
                </c:pt>
                <c:pt idx="72">
                  <c:v>2082.3000000000002</c:v>
                </c:pt>
                <c:pt idx="73">
                  <c:v>2335.3000000000002</c:v>
                </c:pt>
                <c:pt idx="74">
                  <c:v>2437.4</c:v>
                </c:pt>
                <c:pt idx="75">
                  <c:v>2527.7000000000003</c:v>
                </c:pt>
                <c:pt idx="76">
                  <c:v>2640.2000000000003</c:v>
                </c:pt>
                <c:pt idx="77">
                  <c:v>2665.4</c:v>
                </c:pt>
                <c:pt idx="78">
                  <c:v>2690.6</c:v>
                </c:pt>
                <c:pt idx="79">
                  <c:v>2710.7999999999997</c:v>
                </c:pt>
                <c:pt idx="80">
                  <c:v>2729.7</c:v>
                </c:pt>
                <c:pt idx="81">
                  <c:v>2752.3999999999996</c:v>
                </c:pt>
                <c:pt idx="82">
                  <c:v>2791.4999999999995</c:v>
                </c:pt>
                <c:pt idx="83">
                  <c:v>2817.9999999999995</c:v>
                </c:pt>
                <c:pt idx="84">
                  <c:v>2831.8999999999996</c:v>
                </c:pt>
                <c:pt idx="85">
                  <c:v>2860.8999999999996</c:v>
                </c:pt>
                <c:pt idx="86">
                  <c:v>2886.0999999999995</c:v>
                </c:pt>
                <c:pt idx="87">
                  <c:v>2940.4999999999995</c:v>
                </c:pt>
                <c:pt idx="88">
                  <c:v>2994.8999999999996</c:v>
                </c:pt>
                <c:pt idx="89">
                  <c:v>3049.2999999999997</c:v>
                </c:pt>
                <c:pt idx="90">
                  <c:v>3068.2999999999997</c:v>
                </c:pt>
                <c:pt idx="91">
                  <c:v>3088.2999999999997</c:v>
                </c:pt>
                <c:pt idx="92">
                  <c:v>3108.2999999999997</c:v>
                </c:pt>
                <c:pt idx="93">
                  <c:v>3128.2999999999997</c:v>
                </c:pt>
                <c:pt idx="94">
                  <c:v>3183.2999999999997</c:v>
                </c:pt>
                <c:pt idx="95">
                  <c:v>3188.2999999999997</c:v>
                </c:pt>
                <c:pt idx="96">
                  <c:v>3193.2999999999997</c:v>
                </c:pt>
                <c:pt idx="97">
                  <c:v>3195.2</c:v>
                </c:pt>
                <c:pt idx="98">
                  <c:v>3200.2</c:v>
                </c:pt>
                <c:pt idx="99">
                  <c:v>3205.2</c:v>
                </c:pt>
                <c:pt idx="100">
                  <c:v>3210.2</c:v>
                </c:pt>
                <c:pt idx="101">
                  <c:v>3215.2</c:v>
                </c:pt>
                <c:pt idx="102">
                  <c:v>3220.2</c:v>
                </c:pt>
                <c:pt idx="103">
                  <c:v>3225.2</c:v>
                </c:pt>
                <c:pt idx="104">
                  <c:v>3230.2</c:v>
                </c:pt>
                <c:pt idx="105">
                  <c:v>3250.2</c:v>
                </c:pt>
                <c:pt idx="106">
                  <c:v>3255.2</c:v>
                </c:pt>
                <c:pt idx="107">
                  <c:v>3256.8999999999996</c:v>
                </c:pt>
                <c:pt idx="108">
                  <c:v>3262.9999999999995</c:v>
                </c:pt>
                <c:pt idx="109">
                  <c:v>3267.9999999999995</c:v>
                </c:pt>
                <c:pt idx="110">
                  <c:v>3272.9999999999995</c:v>
                </c:pt>
                <c:pt idx="111">
                  <c:v>3277.9999999999995</c:v>
                </c:pt>
                <c:pt idx="112">
                  <c:v>3307.9999999999995</c:v>
                </c:pt>
                <c:pt idx="113">
                  <c:v>3337.9999999999995</c:v>
                </c:pt>
                <c:pt idx="114">
                  <c:v>3369.3999999999996</c:v>
                </c:pt>
                <c:pt idx="115">
                  <c:v>3400.7999999999997</c:v>
                </c:pt>
                <c:pt idx="116">
                  <c:v>3427.7</c:v>
                </c:pt>
                <c:pt idx="117">
                  <c:v>3464.2</c:v>
                </c:pt>
                <c:pt idx="118">
                  <c:v>3484.2</c:v>
                </c:pt>
                <c:pt idx="119">
                  <c:v>3510.6</c:v>
                </c:pt>
                <c:pt idx="120">
                  <c:v>3538.5</c:v>
                </c:pt>
                <c:pt idx="121">
                  <c:v>3575.7</c:v>
                </c:pt>
                <c:pt idx="122">
                  <c:v>3651.6</c:v>
                </c:pt>
                <c:pt idx="123">
                  <c:v>3685.7</c:v>
                </c:pt>
                <c:pt idx="124">
                  <c:v>3715.8999999999996</c:v>
                </c:pt>
                <c:pt idx="125">
                  <c:v>3727.8999999999996</c:v>
                </c:pt>
                <c:pt idx="126">
                  <c:v>3747.8999999999996</c:v>
                </c:pt>
                <c:pt idx="127">
                  <c:v>3809.4999999999995</c:v>
                </c:pt>
                <c:pt idx="128">
                  <c:v>3826.0999999999995</c:v>
                </c:pt>
                <c:pt idx="129">
                  <c:v>3891.0999999999995</c:v>
                </c:pt>
                <c:pt idx="130">
                  <c:v>3906.0999999999995</c:v>
                </c:pt>
                <c:pt idx="131">
                  <c:v>3933.0999999999995</c:v>
                </c:pt>
                <c:pt idx="132">
                  <c:v>3945.0999999999995</c:v>
                </c:pt>
                <c:pt idx="133">
                  <c:v>3957.0999999999995</c:v>
                </c:pt>
                <c:pt idx="134">
                  <c:v>3962.0999999999995</c:v>
                </c:pt>
                <c:pt idx="135">
                  <c:v>3982.0999999999995</c:v>
                </c:pt>
                <c:pt idx="136">
                  <c:v>3987.0999999999995</c:v>
                </c:pt>
                <c:pt idx="137">
                  <c:v>3991.0999999999995</c:v>
                </c:pt>
                <c:pt idx="138">
                  <c:v>4000.1999999999994</c:v>
                </c:pt>
                <c:pt idx="139">
                  <c:v>4007.7999999999993</c:v>
                </c:pt>
                <c:pt idx="140">
                  <c:v>4052.7999999999993</c:v>
                </c:pt>
                <c:pt idx="141">
                  <c:v>4072.7999999999993</c:v>
                </c:pt>
                <c:pt idx="142">
                  <c:v>4102.7999999999993</c:v>
                </c:pt>
                <c:pt idx="143">
                  <c:v>4114.7999999999993</c:v>
                </c:pt>
                <c:pt idx="144">
                  <c:v>4117.7999999999993</c:v>
                </c:pt>
                <c:pt idx="145">
                  <c:v>4119.7999999999993</c:v>
                </c:pt>
                <c:pt idx="146">
                  <c:v>4124.6999999999989</c:v>
                </c:pt>
                <c:pt idx="147">
                  <c:v>4128.6999999999989</c:v>
                </c:pt>
                <c:pt idx="148">
                  <c:v>4132.6999999999989</c:v>
                </c:pt>
                <c:pt idx="149">
                  <c:v>4137.5999999999985</c:v>
                </c:pt>
                <c:pt idx="150">
                  <c:v>4142.5999999999985</c:v>
                </c:pt>
                <c:pt idx="151">
                  <c:v>4147.5999999999985</c:v>
                </c:pt>
                <c:pt idx="152">
                  <c:v>4152.5999999999985</c:v>
                </c:pt>
                <c:pt idx="153">
                  <c:v>4157.5999999999985</c:v>
                </c:pt>
                <c:pt idx="154">
                  <c:v>4162.5999999999985</c:v>
                </c:pt>
                <c:pt idx="155">
                  <c:v>4167.5999999999985</c:v>
                </c:pt>
                <c:pt idx="156">
                  <c:v>4172.5999999999985</c:v>
                </c:pt>
                <c:pt idx="157">
                  <c:v>4177.5999999999985</c:v>
                </c:pt>
                <c:pt idx="158">
                  <c:v>4182.5999999999985</c:v>
                </c:pt>
                <c:pt idx="159">
                  <c:v>4184.5999999999985</c:v>
                </c:pt>
                <c:pt idx="160">
                  <c:v>4186.1999999999989</c:v>
                </c:pt>
                <c:pt idx="161">
                  <c:v>4334.8999999999987</c:v>
                </c:pt>
                <c:pt idx="162">
                  <c:v>4584.8999999999987</c:v>
                </c:pt>
                <c:pt idx="163">
                  <c:v>4626.7999999999984</c:v>
                </c:pt>
                <c:pt idx="164">
                  <c:v>4647.7999999999984</c:v>
                </c:pt>
                <c:pt idx="165">
                  <c:v>4687.3999999999987</c:v>
                </c:pt>
                <c:pt idx="166">
                  <c:v>4729.2999999999984</c:v>
                </c:pt>
                <c:pt idx="167">
                  <c:v>4739.2999999999984</c:v>
                </c:pt>
                <c:pt idx="168">
                  <c:v>4774.9999999999982</c:v>
                </c:pt>
                <c:pt idx="169">
                  <c:v>4809.9999999999982</c:v>
                </c:pt>
                <c:pt idx="170">
                  <c:v>4846.5999999999985</c:v>
                </c:pt>
                <c:pt idx="171">
                  <c:v>4881.5999999999985</c:v>
                </c:pt>
                <c:pt idx="172">
                  <c:v>4907.8999999999987</c:v>
                </c:pt>
                <c:pt idx="173">
                  <c:v>4945.7999999999984</c:v>
                </c:pt>
                <c:pt idx="174">
                  <c:v>4983.699999999998</c:v>
                </c:pt>
                <c:pt idx="175">
                  <c:v>5021.5999999999976</c:v>
                </c:pt>
                <c:pt idx="176">
                  <c:v>5059.4999999999973</c:v>
                </c:pt>
                <c:pt idx="177">
                  <c:v>5097.3999999999969</c:v>
                </c:pt>
                <c:pt idx="178">
                  <c:v>5117.3999999999969</c:v>
                </c:pt>
                <c:pt idx="179">
                  <c:v>5157.3999999999969</c:v>
                </c:pt>
                <c:pt idx="180">
                  <c:v>5177.3999999999969</c:v>
                </c:pt>
                <c:pt idx="181">
                  <c:v>5181.9999999999973</c:v>
                </c:pt>
                <c:pt idx="182">
                  <c:v>5186.9999999999973</c:v>
                </c:pt>
                <c:pt idx="183">
                  <c:v>5189.5999999999976</c:v>
                </c:pt>
                <c:pt idx="184">
                  <c:v>5209.5999999999976</c:v>
                </c:pt>
                <c:pt idx="185">
                  <c:v>5231.5999999999976</c:v>
                </c:pt>
                <c:pt idx="186">
                  <c:v>5335.5999999999976</c:v>
                </c:pt>
                <c:pt idx="187">
                  <c:v>5483.5999999999976</c:v>
                </c:pt>
                <c:pt idx="188">
                  <c:v>5488.4999999999973</c:v>
                </c:pt>
                <c:pt idx="189">
                  <c:v>5501.4999999999973</c:v>
                </c:pt>
                <c:pt idx="190">
                  <c:v>5521.4999999999973</c:v>
                </c:pt>
                <c:pt idx="191">
                  <c:v>5532.2999999999975</c:v>
                </c:pt>
                <c:pt idx="192">
                  <c:v>5540.0999999999976</c:v>
                </c:pt>
                <c:pt idx="193">
                  <c:v>5543.4999999999973</c:v>
                </c:pt>
                <c:pt idx="194">
                  <c:v>5544.4999999999973</c:v>
                </c:pt>
                <c:pt idx="195">
                  <c:v>5546.4999999999973</c:v>
                </c:pt>
                <c:pt idx="196">
                  <c:v>5598.9999999999973</c:v>
                </c:pt>
                <c:pt idx="197">
                  <c:v>5614.9999999999973</c:v>
                </c:pt>
                <c:pt idx="198">
                  <c:v>5622.9999999999973</c:v>
                </c:pt>
                <c:pt idx="199">
                  <c:v>5627.9999999999973</c:v>
                </c:pt>
                <c:pt idx="200">
                  <c:v>5632.9999999999973</c:v>
                </c:pt>
                <c:pt idx="201">
                  <c:v>5637.9999999999973</c:v>
                </c:pt>
                <c:pt idx="202">
                  <c:v>5638.9999999999973</c:v>
                </c:pt>
                <c:pt idx="203">
                  <c:v>5639.9999999999973</c:v>
                </c:pt>
                <c:pt idx="204">
                  <c:v>5640.9999999999973</c:v>
                </c:pt>
                <c:pt idx="205">
                  <c:v>5641.9999999999973</c:v>
                </c:pt>
                <c:pt idx="206">
                  <c:v>5642.9999999999973</c:v>
                </c:pt>
                <c:pt idx="207">
                  <c:v>5643.9999999999973</c:v>
                </c:pt>
                <c:pt idx="208">
                  <c:v>5644.9999999999973</c:v>
                </c:pt>
                <c:pt idx="209">
                  <c:v>5645.9999999999973</c:v>
                </c:pt>
                <c:pt idx="210">
                  <c:v>5646.9999999999973</c:v>
                </c:pt>
                <c:pt idx="211">
                  <c:v>5647.9999999999973</c:v>
                </c:pt>
                <c:pt idx="212">
                  <c:v>5648.9999999999973</c:v>
                </c:pt>
                <c:pt idx="213">
                  <c:v>5649.9999999999973</c:v>
                </c:pt>
                <c:pt idx="214">
                  <c:v>5650.9999999999973</c:v>
                </c:pt>
                <c:pt idx="215">
                  <c:v>5651.9999999999973</c:v>
                </c:pt>
                <c:pt idx="216">
                  <c:v>5652.9999999999973</c:v>
                </c:pt>
                <c:pt idx="217">
                  <c:v>5653.9999999999973</c:v>
                </c:pt>
                <c:pt idx="218">
                  <c:v>5654.9999999999973</c:v>
                </c:pt>
                <c:pt idx="219">
                  <c:v>5655.9999999999973</c:v>
                </c:pt>
                <c:pt idx="220">
                  <c:v>5656.9999999999973</c:v>
                </c:pt>
                <c:pt idx="221">
                  <c:v>5658.9999999999973</c:v>
                </c:pt>
                <c:pt idx="222">
                  <c:v>5663.9999999999973</c:v>
                </c:pt>
                <c:pt idx="223">
                  <c:v>5668.9999999999973</c:v>
                </c:pt>
                <c:pt idx="224">
                  <c:v>5673.9999999999973</c:v>
                </c:pt>
                <c:pt idx="225">
                  <c:v>5678.9999999999973</c:v>
                </c:pt>
                <c:pt idx="226">
                  <c:v>5683.9999999999973</c:v>
                </c:pt>
                <c:pt idx="227">
                  <c:v>5694.8999999999969</c:v>
                </c:pt>
                <c:pt idx="228">
                  <c:v>5714.6999999999971</c:v>
                </c:pt>
                <c:pt idx="229">
                  <c:v>5718.7999999999975</c:v>
                </c:pt>
                <c:pt idx="230">
                  <c:v>5723.7999999999975</c:v>
                </c:pt>
                <c:pt idx="231">
                  <c:v>5743.7999999999975</c:v>
                </c:pt>
                <c:pt idx="232">
                  <c:v>5773.7999999999975</c:v>
                </c:pt>
                <c:pt idx="233">
                  <c:v>5813.7999999999975</c:v>
                </c:pt>
                <c:pt idx="234">
                  <c:v>5863.7999999999975</c:v>
                </c:pt>
                <c:pt idx="235">
                  <c:v>5942.7999999999975</c:v>
                </c:pt>
                <c:pt idx="236">
                  <c:v>6072.7999999999975</c:v>
                </c:pt>
                <c:pt idx="237">
                  <c:v>6172.7999999999975</c:v>
                </c:pt>
                <c:pt idx="238">
                  <c:v>6175.7999999999975</c:v>
                </c:pt>
                <c:pt idx="239">
                  <c:v>6191.7999999999975</c:v>
                </c:pt>
                <c:pt idx="240">
                  <c:v>6246.3999999999978</c:v>
                </c:pt>
                <c:pt idx="241">
                  <c:v>6364.8999999999978</c:v>
                </c:pt>
                <c:pt idx="242">
                  <c:v>6384.8999999999978</c:v>
                </c:pt>
                <c:pt idx="243">
                  <c:v>6402.4999999999982</c:v>
                </c:pt>
                <c:pt idx="244">
                  <c:v>6413.0999999999985</c:v>
                </c:pt>
                <c:pt idx="245">
                  <c:v>6420.4999999999982</c:v>
                </c:pt>
                <c:pt idx="246">
                  <c:v>6421.4999999999982</c:v>
                </c:pt>
                <c:pt idx="247">
                  <c:v>6422.4999999999982</c:v>
                </c:pt>
                <c:pt idx="248">
                  <c:v>6423.4999999999982</c:v>
                </c:pt>
                <c:pt idx="249">
                  <c:v>6424.4999999999982</c:v>
                </c:pt>
                <c:pt idx="250">
                  <c:v>6425.4999999999982</c:v>
                </c:pt>
                <c:pt idx="251">
                  <c:v>6426.4999999999982</c:v>
                </c:pt>
                <c:pt idx="252">
                  <c:v>6427.4999999999982</c:v>
                </c:pt>
                <c:pt idx="253">
                  <c:v>6428.4999999999982</c:v>
                </c:pt>
                <c:pt idx="254">
                  <c:v>6429.4999999999982</c:v>
                </c:pt>
                <c:pt idx="255">
                  <c:v>6430.4999999999982</c:v>
                </c:pt>
                <c:pt idx="256">
                  <c:v>6431.4999999999982</c:v>
                </c:pt>
                <c:pt idx="257">
                  <c:v>6432.4999999999982</c:v>
                </c:pt>
                <c:pt idx="258">
                  <c:v>6433.4999999999982</c:v>
                </c:pt>
                <c:pt idx="259">
                  <c:v>6434.4999999999982</c:v>
                </c:pt>
                <c:pt idx="260">
                  <c:v>6435.4999999999982</c:v>
                </c:pt>
                <c:pt idx="261">
                  <c:v>6436.4999999999982</c:v>
                </c:pt>
                <c:pt idx="262">
                  <c:v>6437.4999999999982</c:v>
                </c:pt>
                <c:pt idx="263">
                  <c:v>6438.4999999999982</c:v>
                </c:pt>
                <c:pt idx="264">
                  <c:v>6439.4999999999982</c:v>
                </c:pt>
                <c:pt idx="265">
                  <c:v>6440.4999999999982</c:v>
                </c:pt>
                <c:pt idx="266">
                  <c:v>6441.4999999999982</c:v>
                </c:pt>
                <c:pt idx="267">
                  <c:v>6442.4999999999982</c:v>
                </c:pt>
                <c:pt idx="268">
                  <c:v>6443.4999999999982</c:v>
                </c:pt>
                <c:pt idx="269">
                  <c:v>6444.4999999999982</c:v>
                </c:pt>
                <c:pt idx="270">
                  <c:v>6445.4999999999982</c:v>
                </c:pt>
                <c:pt idx="271">
                  <c:v>6446.4999999999982</c:v>
                </c:pt>
                <c:pt idx="272">
                  <c:v>6447.4999999999982</c:v>
                </c:pt>
                <c:pt idx="273">
                  <c:v>6448.4999999999982</c:v>
                </c:pt>
                <c:pt idx="274">
                  <c:v>6449.4999999999982</c:v>
                </c:pt>
                <c:pt idx="275">
                  <c:v>6450.4999999999982</c:v>
                </c:pt>
                <c:pt idx="276">
                  <c:v>6451.4999999999982</c:v>
                </c:pt>
                <c:pt idx="277">
                  <c:v>6452.4999999999982</c:v>
                </c:pt>
                <c:pt idx="278">
                  <c:v>6453.4999999999982</c:v>
                </c:pt>
                <c:pt idx="279">
                  <c:v>6454.4999999999982</c:v>
                </c:pt>
                <c:pt idx="280">
                  <c:v>6455.4999999999982</c:v>
                </c:pt>
                <c:pt idx="281">
                  <c:v>6456.4999999999982</c:v>
                </c:pt>
                <c:pt idx="282">
                  <c:v>6457.4999999999982</c:v>
                </c:pt>
                <c:pt idx="283">
                  <c:v>6458.4999999999982</c:v>
                </c:pt>
                <c:pt idx="284">
                  <c:v>6459.4999999999982</c:v>
                </c:pt>
                <c:pt idx="285">
                  <c:v>6460.4999999999982</c:v>
                </c:pt>
                <c:pt idx="286">
                  <c:v>6461.4999999999982</c:v>
                </c:pt>
                <c:pt idx="287">
                  <c:v>6462.4999999999982</c:v>
                </c:pt>
                <c:pt idx="288">
                  <c:v>6463.4999999999982</c:v>
                </c:pt>
                <c:pt idx="289">
                  <c:v>6464.4999999999982</c:v>
                </c:pt>
                <c:pt idx="290">
                  <c:v>6465.4999999999982</c:v>
                </c:pt>
                <c:pt idx="291">
                  <c:v>6466.4999999999982</c:v>
                </c:pt>
                <c:pt idx="292">
                  <c:v>6467.4999999999982</c:v>
                </c:pt>
                <c:pt idx="293">
                  <c:v>6472.4999999999982</c:v>
                </c:pt>
                <c:pt idx="294">
                  <c:v>6475.9999999999982</c:v>
                </c:pt>
                <c:pt idx="295">
                  <c:v>6476.9999999999982</c:v>
                </c:pt>
                <c:pt idx="296">
                  <c:v>6477.9999999999982</c:v>
                </c:pt>
                <c:pt idx="297">
                  <c:v>6478.9999999999982</c:v>
                </c:pt>
                <c:pt idx="298">
                  <c:v>6483.9999999999982</c:v>
                </c:pt>
                <c:pt idx="299">
                  <c:v>6488.9999999999982</c:v>
                </c:pt>
                <c:pt idx="300">
                  <c:v>6504.9999999999982</c:v>
                </c:pt>
                <c:pt idx="301">
                  <c:v>6507.9999999999982</c:v>
                </c:pt>
                <c:pt idx="302">
                  <c:v>6512.9999999999982</c:v>
                </c:pt>
                <c:pt idx="303">
                  <c:v>6517.9999999999982</c:v>
                </c:pt>
                <c:pt idx="304">
                  <c:v>6524.8999999999978</c:v>
                </c:pt>
                <c:pt idx="305">
                  <c:v>6599.7999999999975</c:v>
                </c:pt>
                <c:pt idx="306">
                  <c:v>6753.7999999999975</c:v>
                </c:pt>
                <c:pt idx="307">
                  <c:v>6758.7999999999975</c:v>
                </c:pt>
                <c:pt idx="308">
                  <c:v>6811.7999999999975</c:v>
                </c:pt>
                <c:pt idx="309">
                  <c:v>6816.7999999999975</c:v>
                </c:pt>
                <c:pt idx="310">
                  <c:v>6836.5999999999976</c:v>
                </c:pt>
                <c:pt idx="311">
                  <c:v>6837.5999999999976</c:v>
                </c:pt>
                <c:pt idx="312">
                  <c:v>6838.5999999999976</c:v>
                </c:pt>
                <c:pt idx="313">
                  <c:v>6839.5999999999976</c:v>
                </c:pt>
                <c:pt idx="314">
                  <c:v>6840.5999999999976</c:v>
                </c:pt>
                <c:pt idx="315">
                  <c:v>6841.5999999999976</c:v>
                </c:pt>
                <c:pt idx="316">
                  <c:v>6842.5999999999976</c:v>
                </c:pt>
                <c:pt idx="317">
                  <c:v>6843.5999999999976</c:v>
                </c:pt>
                <c:pt idx="318">
                  <c:v>6844.5999999999976</c:v>
                </c:pt>
                <c:pt idx="319">
                  <c:v>6845.5999999999976</c:v>
                </c:pt>
                <c:pt idx="320">
                  <c:v>6846.5999999999976</c:v>
                </c:pt>
                <c:pt idx="321">
                  <c:v>6847.5999999999976</c:v>
                </c:pt>
                <c:pt idx="322">
                  <c:v>6848.5999999999976</c:v>
                </c:pt>
                <c:pt idx="323">
                  <c:v>6849.5999999999976</c:v>
                </c:pt>
                <c:pt idx="324">
                  <c:v>6850.5999999999976</c:v>
                </c:pt>
                <c:pt idx="325">
                  <c:v>6851.5999999999976</c:v>
                </c:pt>
                <c:pt idx="326">
                  <c:v>6852.5999999999976</c:v>
                </c:pt>
                <c:pt idx="327">
                  <c:v>6853.5999999999976</c:v>
                </c:pt>
                <c:pt idx="328">
                  <c:v>6854.5999999999976</c:v>
                </c:pt>
                <c:pt idx="329">
                  <c:v>6855.5999999999976</c:v>
                </c:pt>
                <c:pt idx="330">
                  <c:v>6856.5999999999976</c:v>
                </c:pt>
                <c:pt idx="331">
                  <c:v>6857.5999999999976</c:v>
                </c:pt>
                <c:pt idx="332">
                  <c:v>6858.5999999999976</c:v>
                </c:pt>
                <c:pt idx="333">
                  <c:v>6859.5999999999976</c:v>
                </c:pt>
                <c:pt idx="334">
                  <c:v>6860.5999999999976</c:v>
                </c:pt>
                <c:pt idx="335">
                  <c:v>6861.5999999999976</c:v>
                </c:pt>
                <c:pt idx="336">
                  <c:v>6862.5999999999976</c:v>
                </c:pt>
                <c:pt idx="337">
                  <c:v>6863.5999999999976</c:v>
                </c:pt>
                <c:pt idx="338">
                  <c:v>7115.8999999999978</c:v>
                </c:pt>
                <c:pt idx="339">
                  <c:v>7116.8999999999978</c:v>
                </c:pt>
                <c:pt idx="340">
                  <c:v>7117.8999999999978</c:v>
                </c:pt>
                <c:pt idx="341">
                  <c:v>7118.8999999999978</c:v>
                </c:pt>
                <c:pt idx="342">
                  <c:v>7119.8999999999978</c:v>
                </c:pt>
                <c:pt idx="343">
                  <c:v>7120.8999999999978</c:v>
                </c:pt>
                <c:pt idx="344">
                  <c:v>7135.8999999999978</c:v>
                </c:pt>
                <c:pt idx="345">
                  <c:v>7143.8999999999978</c:v>
                </c:pt>
                <c:pt idx="346">
                  <c:v>7149.9999999999982</c:v>
                </c:pt>
                <c:pt idx="347">
                  <c:v>7224.3999999999978</c:v>
                </c:pt>
                <c:pt idx="348">
                  <c:v>7294.699999999998</c:v>
                </c:pt>
                <c:pt idx="349">
                  <c:v>7295.699999999998</c:v>
                </c:pt>
                <c:pt idx="350">
                  <c:v>7296.699999999998</c:v>
                </c:pt>
                <c:pt idx="351">
                  <c:v>7297.699999999998</c:v>
                </c:pt>
                <c:pt idx="352">
                  <c:v>7298.699999999998</c:v>
                </c:pt>
                <c:pt idx="353">
                  <c:v>7299.699999999998</c:v>
                </c:pt>
                <c:pt idx="354">
                  <c:v>7314.3999999999978</c:v>
                </c:pt>
                <c:pt idx="355">
                  <c:v>7366.3999999999978</c:v>
                </c:pt>
                <c:pt idx="356">
                  <c:v>7370.0999999999976</c:v>
                </c:pt>
                <c:pt idx="357">
                  <c:v>7375.0999999999976</c:v>
                </c:pt>
                <c:pt idx="358">
                  <c:v>7379.4999999999973</c:v>
                </c:pt>
                <c:pt idx="359">
                  <c:v>7381.0999999999976</c:v>
                </c:pt>
                <c:pt idx="360">
                  <c:v>7381.199999999998</c:v>
                </c:pt>
                <c:pt idx="361">
                  <c:v>7386.199999999998</c:v>
                </c:pt>
                <c:pt idx="362">
                  <c:v>7390.9999999999982</c:v>
                </c:pt>
                <c:pt idx="363">
                  <c:v>7395.9999999999982</c:v>
                </c:pt>
                <c:pt idx="364">
                  <c:v>7410.699999999998</c:v>
                </c:pt>
                <c:pt idx="365">
                  <c:v>7514.199999999998</c:v>
                </c:pt>
                <c:pt idx="366">
                  <c:v>7534.199999999998</c:v>
                </c:pt>
                <c:pt idx="367">
                  <c:v>7685.2999999999984</c:v>
                </c:pt>
                <c:pt idx="368">
                  <c:v>7731.199999999998</c:v>
                </c:pt>
                <c:pt idx="369">
                  <c:v>7881.199999999998</c:v>
                </c:pt>
                <c:pt idx="370">
                  <c:v>7930.199999999998</c:v>
                </c:pt>
                <c:pt idx="371">
                  <c:v>7935.199999999998</c:v>
                </c:pt>
                <c:pt idx="372">
                  <c:v>7940.199999999998</c:v>
                </c:pt>
                <c:pt idx="373">
                  <c:v>7945.199999999998</c:v>
                </c:pt>
                <c:pt idx="374">
                  <c:v>8035.199999999998</c:v>
                </c:pt>
                <c:pt idx="375">
                  <c:v>8036.699999999998</c:v>
                </c:pt>
                <c:pt idx="376">
                  <c:v>8041.699999999998</c:v>
                </c:pt>
                <c:pt idx="377">
                  <c:v>8043.699999999998</c:v>
                </c:pt>
                <c:pt idx="378">
                  <c:v>8044.699999999998</c:v>
                </c:pt>
                <c:pt idx="379">
                  <c:v>8045.699999999998</c:v>
                </c:pt>
                <c:pt idx="380">
                  <c:v>8083.199999999998</c:v>
                </c:pt>
                <c:pt idx="381">
                  <c:v>8144.2999999999984</c:v>
                </c:pt>
                <c:pt idx="382">
                  <c:v>8193.7999999999993</c:v>
                </c:pt>
                <c:pt idx="383">
                  <c:v>8268.2999999999993</c:v>
                </c:pt>
                <c:pt idx="384">
                  <c:v>8323.6999999999989</c:v>
                </c:pt>
                <c:pt idx="385">
                  <c:v>8396.1999999999989</c:v>
                </c:pt>
                <c:pt idx="386">
                  <c:v>8397.1999999999989</c:v>
                </c:pt>
                <c:pt idx="387">
                  <c:v>8398.1999999999989</c:v>
                </c:pt>
                <c:pt idx="388">
                  <c:v>8399.1999999999989</c:v>
                </c:pt>
                <c:pt idx="389">
                  <c:v>8400.1999999999989</c:v>
                </c:pt>
                <c:pt idx="390">
                  <c:v>8401.1999999999989</c:v>
                </c:pt>
                <c:pt idx="391">
                  <c:v>8402.1999999999989</c:v>
                </c:pt>
                <c:pt idx="392">
                  <c:v>8403.1999999999989</c:v>
                </c:pt>
                <c:pt idx="393">
                  <c:v>8653.1999999999989</c:v>
                </c:pt>
                <c:pt idx="394">
                  <c:v>8658.1999999999989</c:v>
                </c:pt>
                <c:pt idx="395">
                  <c:v>8663.1999999999989</c:v>
                </c:pt>
                <c:pt idx="396">
                  <c:v>8774.4</c:v>
                </c:pt>
                <c:pt idx="397">
                  <c:v>8779.4</c:v>
                </c:pt>
                <c:pt idx="398">
                  <c:v>8784.4</c:v>
                </c:pt>
                <c:pt idx="399">
                  <c:v>8842</c:v>
                </c:pt>
                <c:pt idx="400">
                  <c:v>8847</c:v>
                </c:pt>
                <c:pt idx="401">
                  <c:v>8852</c:v>
                </c:pt>
                <c:pt idx="402">
                  <c:v>8855</c:v>
                </c:pt>
                <c:pt idx="403">
                  <c:v>8860</c:v>
                </c:pt>
                <c:pt idx="404">
                  <c:v>8861.6</c:v>
                </c:pt>
                <c:pt idx="405">
                  <c:v>8931.7000000000007</c:v>
                </c:pt>
                <c:pt idx="406">
                  <c:v>9006.7000000000007</c:v>
                </c:pt>
                <c:pt idx="407">
                  <c:v>9007.7000000000007</c:v>
                </c:pt>
                <c:pt idx="408">
                  <c:v>9008.7000000000007</c:v>
                </c:pt>
                <c:pt idx="409">
                  <c:v>9018.7000000000007</c:v>
                </c:pt>
                <c:pt idx="410">
                  <c:v>9020.7000000000007</c:v>
                </c:pt>
                <c:pt idx="411">
                  <c:v>9030.7000000000007</c:v>
                </c:pt>
                <c:pt idx="412">
                  <c:v>9110.6</c:v>
                </c:pt>
                <c:pt idx="413">
                  <c:v>9152.6</c:v>
                </c:pt>
                <c:pt idx="414">
                  <c:v>9153.6</c:v>
                </c:pt>
                <c:pt idx="415">
                  <c:v>9154.6</c:v>
                </c:pt>
                <c:pt idx="416">
                  <c:v>9155.6</c:v>
                </c:pt>
                <c:pt idx="417">
                  <c:v>9156.6</c:v>
                </c:pt>
                <c:pt idx="418">
                  <c:v>9158.6</c:v>
                </c:pt>
                <c:pt idx="419">
                  <c:v>9198.6</c:v>
                </c:pt>
                <c:pt idx="420">
                  <c:v>9202.6</c:v>
                </c:pt>
                <c:pt idx="421">
                  <c:v>9207.6</c:v>
                </c:pt>
                <c:pt idx="422">
                  <c:v>9212.6</c:v>
                </c:pt>
                <c:pt idx="423">
                  <c:v>9372.6</c:v>
                </c:pt>
                <c:pt idx="424">
                  <c:v>9447.4</c:v>
                </c:pt>
                <c:pt idx="425">
                  <c:v>9651.4</c:v>
                </c:pt>
                <c:pt idx="426">
                  <c:v>9726.2999999999993</c:v>
                </c:pt>
                <c:pt idx="427">
                  <c:v>9800.2999999999993</c:v>
                </c:pt>
                <c:pt idx="428">
                  <c:v>9886.2999999999993</c:v>
                </c:pt>
                <c:pt idx="429">
                  <c:v>9966.2999999999993</c:v>
                </c:pt>
                <c:pt idx="430">
                  <c:v>10040.799999999999</c:v>
                </c:pt>
                <c:pt idx="431">
                  <c:v>10060.799999999999</c:v>
                </c:pt>
                <c:pt idx="432">
                  <c:v>10110.799999999999</c:v>
                </c:pt>
                <c:pt idx="433">
                  <c:v>10160.799999999999</c:v>
                </c:pt>
                <c:pt idx="434">
                  <c:v>10218.799999999999</c:v>
                </c:pt>
                <c:pt idx="435">
                  <c:v>10340.799999999999</c:v>
                </c:pt>
                <c:pt idx="436">
                  <c:v>10415.299999999999</c:v>
                </c:pt>
                <c:pt idx="437">
                  <c:v>10489.8</c:v>
                </c:pt>
                <c:pt idx="438">
                  <c:v>10789.8</c:v>
                </c:pt>
                <c:pt idx="439">
                  <c:v>10888.8</c:v>
                </c:pt>
                <c:pt idx="440">
                  <c:v>10988.8</c:v>
                </c:pt>
                <c:pt idx="441">
                  <c:v>11004.5</c:v>
                </c:pt>
                <c:pt idx="442">
                  <c:v>11024.5</c:v>
                </c:pt>
                <c:pt idx="443">
                  <c:v>11036.5</c:v>
                </c:pt>
                <c:pt idx="444">
                  <c:v>11056.2</c:v>
                </c:pt>
                <c:pt idx="445">
                  <c:v>11131.2</c:v>
                </c:pt>
                <c:pt idx="446">
                  <c:v>11251.2</c:v>
                </c:pt>
                <c:pt idx="447">
                  <c:v>11252.2</c:v>
                </c:pt>
                <c:pt idx="448">
                  <c:v>11253.2</c:v>
                </c:pt>
                <c:pt idx="449">
                  <c:v>11254.2</c:v>
                </c:pt>
                <c:pt idx="450">
                  <c:v>11255.2</c:v>
                </c:pt>
                <c:pt idx="451">
                  <c:v>11256.2</c:v>
                </c:pt>
                <c:pt idx="452">
                  <c:v>11257.2</c:v>
                </c:pt>
                <c:pt idx="453">
                  <c:v>11258.2</c:v>
                </c:pt>
                <c:pt idx="454">
                  <c:v>11260.2</c:v>
                </c:pt>
                <c:pt idx="455">
                  <c:v>11292.7</c:v>
                </c:pt>
                <c:pt idx="456">
                  <c:v>11350.2</c:v>
                </c:pt>
                <c:pt idx="457">
                  <c:v>11465.2</c:v>
                </c:pt>
                <c:pt idx="458">
                  <c:v>11482</c:v>
                </c:pt>
                <c:pt idx="459">
                  <c:v>11483</c:v>
                </c:pt>
                <c:pt idx="460">
                  <c:v>11485.8</c:v>
                </c:pt>
                <c:pt idx="461">
                  <c:v>11490.8</c:v>
                </c:pt>
                <c:pt idx="462">
                  <c:v>11495.8</c:v>
                </c:pt>
                <c:pt idx="463">
                  <c:v>11497.099999999999</c:v>
                </c:pt>
                <c:pt idx="464">
                  <c:v>11498.099999999999</c:v>
                </c:pt>
                <c:pt idx="465">
                  <c:v>11518.099999999999</c:v>
                </c:pt>
                <c:pt idx="466">
                  <c:v>11522.999999999998</c:v>
                </c:pt>
                <c:pt idx="467">
                  <c:v>11527.899999999998</c:v>
                </c:pt>
                <c:pt idx="468">
                  <c:v>11539.899999999998</c:v>
                </c:pt>
                <c:pt idx="469">
                  <c:v>11540.899999999998</c:v>
                </c:pt>
                <c:pt idx="470">
                  <c:v>11545.899999999998</c:v>
                </c:pt>
                <c:pt idx="471">
                  <c:v>11547.499999999998</c:v>
                </c:pt>
                <c:pt idx="472">
                  <c:v>11549.099999999999</c:v>
                </c:pt>
                <c:pt idx="473">
                  <c:v>11559.099999999999</c:v>
                </c:pt>
                <c:pt idx="474">
                  <c:v>11629.099999999999</c:v>
                </c:pt>
                <c:pt idx="475">
                  <c:v>11635.099999999999</c:v>
                </c:pt>
                <c:pt idx="476">
                  <c:v>11640.099999999999</c:v>
                </c:pt>
                <c:pt idx="477">
                  <c:v>11645.099999999999</c:v>
                </c:pt>
                <c:pt idx="478">
                  <c:v>11648.099999999999</c:v>
                </c:pt>
                <c:pt idx="479">
                  <c:v>11828.099999999999</c:v>
                </c:pt>
                <c:pt idx="480">
                  <c:v>11843.8</c:v>
                </c:pt>
                <c:pt idx="481">
                  <c:v>12043.8</c:v>
                </c:pt>
                <c:pt idx="482">
                  <c:v>12063.8</c:v>
                </c:pt>
                <c:pt idx="483">
                  <c:v>12290.8</c:v>
                </c:pt>
                <c:pt idx="484">
                  <c:v>12373.8</c:v>
                </c:pt>
                <c:pt idx="485">
                  <c:v>12573.8</c:v>
                </c:pt>
                <c:pt idx="486">
                  <c:v>12653.8</c:v>
                </c:pt>
                <c:pt idx="487">
                  <c:v>12654.8</c:v>
                </c:pt>
                <c:pt idx="488">
                  <c:v>12655.8</c:v>
                </c:pt>
                <c:pt idx="489">
                  <c:v>12656.8</c:v>
                </c:pt>
                <c:pt idx="490">
                  <c:v>12657.8</c:v>
                </c:pt>
                <c:pt idx="491">
                  <c:v>12658.8</c:v>
                </c:pt>
                <c:pt idx="492">
                  <c:v>12659.8</c:v>
                </c:pt>
                <c:pt idx="493">
                  <c:v>12919.8</c:v>
                </c:pt>
                <c:pt idx="494">
                  <c:v>13060.8</c:v>
                </c:pt>
                <c:pt idx="495">
                  <c:v>13219.8</c:v>
                </c:pt>
                <c:pt idx="496">
                  <c:v>13399.8</c:v>
                </c:pt>
                <c:pt idx="497">
                  <c:v>13404.8</c:v>
                </c:pt>
                <c:pt idx="498">
                  <c:v>13554.8</c:v>
                </c:pt>
                <c:pt idx="499">
                  <c:v>13614.8</c:v>
                </c:pt>
                <c:pt idx="500">
                  <c:v>13689.699999999999</c:v>
                </c:pt>
                <c:pt idx="501">
                  <c:v>13824.4</c:v>
                </c:pt>
                <c:pt idx="502">
                  <c:v>13951.4</c:v>
                </c:pt>
                <c:pt idx="503">
                  <c:v>14191.4</c:v>
                </c:pt>
                <c:pt idx="504">
                  <c:v>14211.4</c:v>
                </c:pt>
                <c:pt idx="505">
                  <c:v>14261.8</c:v>
                </c:pt>
                <c:pt idx="506">
                  <c:v>14331.9</c:v>
                </c:pt>
                <c:pt idx="507">
                  <c:v>14344.9</c:v>
                </c:pt>
                <c:pt idx="508">
                  <c:v>14364.9</c:v>
                </c:pt>
                <c:pt idx="509">
                  <c:v>14444.9</c:v>
                </c:pt>
                <c:pt idx="510">
                  <c:v>14512.9</c:v>
                </c:pt>
                <c:pt idx="511">
                  <c:v>14612.9</c:v>
                </c:pt>
                <c:pt idx="512">
                  <c:v>14614.5</c:v>
                </c:pt>
                <c:pt idx="513">
                  <c:v>14814.5</c:v>
                </c:pt>
                <c:pt idx="514">
                  <c:v>15064.5</c:v>
                </c:pt>
                <c:pt idx="515">
                  <c:v>15069.4</c:v>
                </c:pt>
                <c:pt idx="516">
                  <c:v>15071.8</c:v>
                </c:pt>
                <c:pt idx="517">
                  <c:v>15076.699999999999</c:v>
                </c:pt>
                <c:pt idx="518">
                  <c:v>15151.199999999999</c:v>
                </c:pt>
                <c:pt idx="519">
                  <c:v>15171.199999999999</c:v>
                </c:pt>
                <c:pt idx="520">
                  <c:v>15198.599999999999</c:v>
                </c:pt>
                <c:pt idx="521">
                  <c:v>15339.199999999999</c:v>
                </c:pt>
                <c:pt idx="522">
                  <c:v>15446.199999999999</c:v>
                </c:pt>
                <c:pt idx="523">
                  <c:v>15449.099999999999</c:v>
                </c:pt>
              </c:numCache>
            </c:numRef>
          </c:xVal>
          <c:yVal>
            <c:numRef>
              <c:f>'CdTe Capacity from eia'!$C$2:$C$525</c:f>
              <c:numCache>
                <c:formatCode>General</c:formatCode>
                <c:ptCount val="524"/>
                <c:pt idx="0">
                  <c:v>2001</c:v>
                </c:pt>
                <c:pt idx="1">
                  <c:v>2008</c:v>
                </c:pt>
                <c:pt idx="2">
                  <c:v>2008</c:v>
                </c:pt>
                <c:pt idx="3">
                  <c:v>2009</c:v>
                </c:pt>
                <c:pt idx="4">
                  <c:v>2009</c:v>
                </c:pt>
                <c:pt idx="5">
                  <c:v>2009</c:v>
                </c:pt>
                <c:pt idx="6">
                  <c:v>2009</c:v>
                </c:pt>
                <c:pt idx="7">
                  <c:v>2009</c:v>
                </c:pt>
                <c:pt idx="8">
                  <c:v>2009</c:v>
                </c:pt>
                <c:pt idx="9">
                  <c:v>2009</c:v>
                </c:pt>
                <c:pt idx="10">
                  <c:v>2009</c:v>
                </c:pt>
                <c:pt idx="11">
                  <c:v>2009</c:v>
                </c:pt>
                <c:pt idx="12">
                  <c:v>2010</c:v>
                </c:pt>
                <c:pt idx="13">
                  <c:v>2010</c:v>
                </c:pt>
                <c:pt idx="14">
                  <c:v>2010</c:v>
                </c:pt>
                <c:pt idx="15">
                  <c:v>2010</c:v>
                </c:pt>
                <c:pt idx="16">
                  <c:v>2010</c:v>
                </c:pt>
                <c:pt idx="17">
                  <c:v>2010</c:v>
                </c:pt>
                <c:pt idx="18">
                  <c:v>2010</c:v>
                </c:pt>
                <c:pt idx="19">
                  <c:v>2010</c:v>
                </c:pt>
                <c:pt idx="20">
                  <c:v>2010</c:v>
                </c:pt>
                <c:pt idx="21">
                  <c:v>2010</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2012</c:v>
                </c:pt>
                <c:pt idx="36">
                  <c:v>2012</c:v>
                </c:pt>
                <c:pt idx="37">
                  <c:v>2012</c:v>
                </c:pt>
                <c:pt idx="38">
                  <c:v>2012</c:v>
                </c:pt>
                <c:pt idx="39">
                  <c:v>2012</c:v>
                </c:pt>
                <c:pt idx="40">
                  <c:v>2012</c:v>
                </c:pt>
                <c:pt idx="41">
                  <c:v>2012</c:v>
                </c:pt>
                <c:pt idx="42">
                  <c:v>2012</c:v>
                </c:pt>
                <c:pt idx="43">
                  <c:v>2012</c:v>
                </c:pt>
                <c:pt idx="44">
                  <c:v>2013</c:v>
                </c:pt>
                <c:pt idx="45">
                  <c:v>2013</c:v>
                </c:pt>
                <c:pt idx="46">
                  <c:v>2013</c:v>
                </c:pt>
                <c:pt idx="47">
                  <c:v>2013</c:v>
                </c:pt>
                <c:pt idx="48">
                  <c:v>2013</c:v>
                </c:pt>
                <c:pt idx="49">
                  <c:v>2013</c:v>
                </c:pt>
                <c:pt idx="50">
                  <c:v>2013</c:v>
                </c:pt>
                <c:pt idx="51">
                  <c:v>2013</c:v>
                </c:pt>
                <c:pt idx="52">
                  <c:v>2013</c:v>
                </c:pt>
                <c:pt idx="53">
                  <c:v>2013</c:v>
                </c:pt>
                <c:pt idx="54">
                  <c:v>2013</c:v>
                </c:pt>
                <c:pt idx="55">
                  <c:v>2013</c:v>
                </c:pt>
                <c:pt idx="56">
                  <c:v>2013</c:v>
                </c:pt>
                <c:pt idx="57">
                  <c:v>2013</c:v>
                </c:pt>
                <c:pt idx="58">
                  <c:v>2013</c:v>
                </c:pt>
                <c:pt idx="59">
                  <c:v>2013</c:v>
                </c:pt>
                <c:pt idx="60">
                  <c:v>2013</c:v>
                </c:pt>
                <c:pt idx="61">
                  <c:v>2013</c:v>
                </c:pt>
                <c:pt idx="62">
                  <c:v>2013</c:v>
                </c:pt>
                <c:pt idx="63">
                  <c:v>2013</c:v>
                </c:pt>
                <c:pt idx="64">
                  <c:v>2013</c:v>
                </c:pt>
                <c:pt idx="65">
                  <c:v>2013</c:v>
                </c:pt>
                <c:pt idx="66">
                  <c:v>2013</c:v>
                </c:pt>
                <c:pt idx="67">
                  <c:v>2013</c:v>
                </c:pt>
                <c:pt idx="68">
                  <c:v>2013</c:v>
                </c:pt>
                <c:pt idx="69">
                  <c:v>2013</c:v>
                </c:pt>
                <c:pt idx="70">
                  <c:v>2013</c:v>
                </c:pt>
                <c:pt idx="71">
                  <c:v>2014</c:v>
                </c:pt>
                <c:pt idx="72">
                  <c:v>2014</c:v>
                </c:pt>
                <c:pt idx="73">
                  <c:v>2014</c:v>
                </c:pt>
                <c:pt idx="74">
                  <c:v>2014</c:v>
                </c:pt>
                <c:pt idx="75">
                  <c:v>2014</c:v>
                </c:pt>
                <c:pt idx="76">
                  <c:v>2014</c:v>
                </c:pt>
                <c:pt idx="77">
                  <c:v>2014</c:v>
                </c:pt>
                <c:pt idx="78">
                  <c:v>2014</c:v>
                </c:pt>
                <c:pt idx="79">
                  <c:v>2014</c:v>
                </c:pt>
                <c:pt idx="80">
                  <c:v>2014</c:v>
                </c:pt>
                <c:pt idx="81">
                  <c:v>2014</c:v>
                </c:pt>
                <c:pt idx="82">
                  <c:v>2014</c:v>
                </c:pt>
                <c:pt idx="83">
                  <c:v>2014</c:v>
                </c:pt>
                <c:pt idx="84">
                  <c:v>2014</c:v>
                </c:pt>
                <c:pt idx="85">
                  <c:v>2014</c:v>
                </c:pt>
                <c:pt idx="86">
                  <c:v>2014</c:v>
                </c:pt>
                <c:pt idx="87">
                  <c:v>2014</c:v>
                </c:pt>
                <c:pt idx="88">
                  <c:v>2014</c:v>
                </c:pt>
                <c:pt idx="89">
                  <c:v>2014</c:v>
                </c:pt>
                <c:pt idx="90">
                  <c:v>2014</c:v>
                </c:pt>
                <c:pt idx="91">
                  <c:v>2014</c:v>
                </c:pt>
                <c:pt idx="92">
                  <c:v>2014</c:v>
                </c:pt>
                <c:pt idx="93">
                  <c:v>2014</c:v>
                </c:pt>
                <c:pt idx="94">
                  <c:v>2014</c:v>
                </c:pt>
                <c:pt idx="95">
                  <c:v>2014</c:v>
                </c:pt>
                <c:pt idx="96">
                  <c:v>2014</c:v>
                </c:pt>
                <c:pt idx="97">
                  <c:v>2014</c:v>
                </c:pt>
                <c:pt idx="98">
                  <c:v>2014</c:v>
                </c:pt>
                <c:pt idx="99">
                  <c:v>2014</c:v>
                </c:pt>
                <c:pt idx="100">
                  <c:v>2014</c:v>
                </c:pt>
                <c:pt idx="101">
                  <c:v>2014</c:v>
                </c:pt>
                <c:pt idx="102">
                  <c:v>2014</c:v>
                </c:pt>
                <c:pt idx="103">
                  <c:v>2014</c:v>
                </c:pt>
                <c:pt idx="104">
                  <c:v>2014</c:v>
                </c:pt>
                <c:pt idx="105">
                  <c:v>2014</c:v>
                </c:pt>
                <c:pt idx="106">
                  <c:v>2014</c:v>
                </c:pt>
                <c:pt idx="107">
                  <c:v>2014</c:v>
                </c:pt>
                <c:pt idx="108">
                  <c:v>2014</c:v>
                </c:pt>
                <c:pt idx="109">
                  <c:v>2014</c:v>
                </c:pt>
                <c:pt idx="110">
                  <c:v>2014</c:v>
                </c:pt>
                <c:pt idx="111">
                  <c:v>2014</c:v>
                </c:pt>
                <c:pt idx="112">
                  <c:v>2015</c:v>
                </c:pt>
                <c:pt idx="113">
                  <c:v>2015</c:v>
                </c:pt>
                <c:pt idx="114">
                  <c:v>2015</c:v>
                </c:pt>
                <c:pt idx="115">
                  <c:v>2015</c:v>
                </c:pt>
                <c:pt idx="116">
                  <c:v>2015</c:v>
                </c:pt>
                <c:pt idx="117">
                  <c:v>2015</c:v>
                </c:pt>
                <c:pt idx="118">
                  <c:v>2015</c:v>
                </c:pt>
                <c:pt idx="119">
                  <c:v>2015</c:v>
                </c:pt>
                <c:pt idx="120">
                  <c:v>2015</c:v>
                </c:pt>
                <c:pt idx="121">
                  <c:v>2015</c:v>
                </c:pt>
                <c:pt idx="122">
                  <c:v>2015</c:v>
                </c:pt>
                <c:pt idx="123">
                  <c:v>2015</c:v>
                </c:pt>
                <c:pt idx="124">
                  <c:v>2015</c:v>
                </c:pt>
                <c:pt idx="125">
                  <c:v>2015</c:v>
                </c:pt>
                <c:pt idx="126">
                  <c:v>2015</c:v>
                </c:pt>
                <c:pt idx="127">
                  <c:v>2015</c:v>
                </c:pt>
                <c:pt idx="128">
                  <c:v>2015</c:v>
                </c:pt>
                <c:pt idx="129">
                  <c:v>2015</c:v>
                </c:pt>
                <c:pt idx="130">
                  <c:v>2015</c:v>
                </c:pt>
                <c:pt idx="131">
                  <c:v>2015</c:v>
                </c:pt>
                <c:pt idx="132">
                  <c:v>2015</c:v>
                </c:pt>
                <c:pt idx="133">
                  <c:v>2015</c:v>
                </c:pt>
                <c:pt idx="134">
                  <c:v>2015</c:v>
                </c:pt>
                <c:pt idx="135">
                  <c:v>2015</c:v>
                </c:pt>
                <c:pt idx="136">
                  <c:v>2015</c:v>
                </c:pt>
                <c:pt idx="137">
                  <c:v>2015</c:v>
                </c:pt>
                <c:pt idx="138">
                  <c:v>2015</c:v>
                </c:pt>
                <c:pt idx="139">
                  <c:v>2015</c:v>
                </c:pt>
                <c:pt idx="140">
                  <c:v>2015</c:v>
                </c:pt>
                <c:pt idx="141">
                  <c:v>2015</c:v>
                </c:pt>
                <c:pt idx="142">
                  <c:v>2015</c:v>
                </c:pt>
                <c:pt idx="143">
                  <c:v>2015</c:v>
                </c:pt>
                <c:pt idx="144">
                  <c:v>2015</c:v>
                </c:pt>
                <c:pt idx="145">
                  <c:v>2015</c:v>
                </c:pt>
                <c:pt idx="146">
                  <c:v>2015</c:v>
                </c:pt>
                <c:pt idx="147">
                  <c:v>2015</c:v>
                </c:pt>
                <c:pt idx="148">
                  <c:v>2015</c:v>
                </c:pt>
                <c:pt idx="149">
                  <c:v>2015</c:v>
                </c:pt>
                <c:pt idx="150">
                  <c:v>2015</c:v>
                </c:pt>
                <c:pt idx="151">
                  <c:v>2015</c:v>
                </c:pt>
                <c:pt idx="152">
                  <c:v>2015</c:v>
                </c:pt>
                <c:pt idx="153">
                  <c:v>2015</c:v>
                </c:pt>
                <c:pt idx="154">
                  <c:v>2015</c:v>
                </c:pt>
                <c:pt idx="155">
                  <c:v>2015</c:v>
                </c:pt>
                <c:pt idx="156">
                  <c:v>2015</c:v>
                </c:pt>
                <c:pt idx="157">
                  <c:v>2015</c:v>
                </c:pt>
                <c:pt idx="158">
                  <c:v>2015</c:v>
                </c:pt>
                <c:pt idx="159">
                  <c:v>2015</c:v>
                </c:pt>
                <c:pt idx="160">
                  <c:v>2015</c:v>
                </c:pt>
                <c:pt idx="161">
                  <c:v>2016</c:v>
                </c:pt>
                <c:pt idx="162">
                  <c:v>2016</c:v>
                </c:pt>
                <c:pt idx="163">
                  <c:v>2016</c:v>
                </c:pt>
                <c:pt idx="164">
                  <c:v>2016</c:v>
                </c:pt>
                <c:pt idx="165">
                  <c:v>2016</c:v>
                </c:pt>
                <c:pt idx="166">
                  <c:v>2016</c:v>
                </c:pt>
                <c:pt idx="167">
                  <c:v>2016</c:v>
                </c:pt>
                <c:pt idx="168">
                  <c:v>2016</c:v>
                </c:pt>
                <c:pt idx="169">
                  <c:v>2016</c:v>
                </c:pt>
                <c:pt idx="170">
                  <c:v>2016</c:v>
                </c:pt>
                <c:pt idx="171">
                  <c:v>2016</c:v>
                </c:pt>
                <c:pt idx="172">
                  <c:v>2016</c:v>
                </c:pt>
                <c:pt idx="173">
                  <c:v>2016</c:v>
                </c:pt>
                <c:pt idx="174">
                  <c:v>2016</c:v>
                </c:pt>
                <c:pt idx="175">
                  <c:v>2016</c:v>
                </c:pt>
                <c:pt idx="176">
                  <c:v>2016</c:v>
                </c:pt>
                <c:pt idx="177">
                  <c:v>2016</c:v>
                </c:pt>
                <c:pt idx="178">
                  <c:v>2016</c:v>
                </c:pt>
                <c:pt idx="179">
                  <c:v>2016</c:v>
                </c:pt>
                <c:pt idx="180">
                  <c:v>2016</c:v>
                </c:pt>
                <c:pt idx="181">
                  <c:v>2016</c:v>
                </c:pt>
                <c:pt idx="182">
                  <c:v>2016</c:v>
                </c:pt>
                <c:pt idx="183">
                  <c:v>2016</c:v>
                </c:pt>
                <c:pt idx="184">
                  <c:v>2016</c:v>
                </c:pt>
                <c:pt idx="185">
                  <c:v>2016</c:v>
                </c:pt>
                <c:pt idx="186">
                  <c:v>2016</c:v>
                </c:pt>
                <c:pt idx="187">
                  <c:v>2016</c:v>
                </c:pt>
                <c:pt idx="188">
                  <c:v>2016</c:v>
                </c:pt>
                <c:pt idx="189">
                  <c:v>2016</c:v>
                </c:pt>
                <c:pt idx="190">
                  <c:v>2016</c:v>
                </c:pt>
                <c:pt idx="191">
                  <c:v>2016</c:v>
                </c:pt>
                <c:pt idx="192">
                  <c:v>2016</c:v>
                </c:pt>
                <c:pt idx="193">
                  <c:v>2016</c:v>
                </c:pt>
                <c:pt idx="194">
                  <c:v>2016</c:v>
                </c:pt>
                <c:pt idx="195">
                  <c:v>2016</c:v>
                </c:pt>
                <c:pt idx="196">
                  <c:v>2016</c:v>
                </c:pt>
                <c:pt idx="197">
                  <c:v>2016</c:v>
                </c:pt>
                <c:pt idx="198">
                  <c:v>2016</c:v>
                </c:pt>
                <c:pt idx="199">
                  <c:v>2016</c:v>
                </c:pt>
                <c:pt idx="200">
                  <c:v>2016</c:v>
                </c:pt>
                <c:pt idx="201">
                  <c:v>2016</c:v>
                </c:pt>
                <c:pt idx="202">
                  <c:v>2016</c:v>
                </c:pt>
                <c:pt idx="203">
                  <c:v>2016</c:v>
                </c:pt>
                <c:pt idx="204">
                  <c:v>2016</c:v>
                </c:pt>
                <c:pt idx="205">
                  <c:v>2016</c:v>
                </c:pt>
                <c:pt idx="206">
                  <c:v>2016</c:v>
                </c:pt>
                <c:pt idx="207">
                  <c:v>2016</c:v>
                </c:pt>
                <c:pt idx="208">
                  <c:v>2016</c:v>
                </c:pt>
                <c:pt idx="209">
                  <c:v>2016</c:v>
                </c:pt>
                <c:pt idx="210">
                  <c:v>2016</c:v>
                </c:pt>
                <c:pt idx="211">
                  <c:v>2016</c:v>
                </c:pt>
                <c:pt idx="212">
                  <c:v>2016</c:v>
                </c:pt>
                <c:pt idx="213">
                  <c:v>2016</c:v>
                </c:pt>
                <c:pt idx="214">
                  <c:v>2016</c:v>
                </c:pt>
                <c:pt idx="215">
                  <c:v>2016</c:v>
                </c:pt>
                <c:pt idx="216">
                  <c:v>2016</c:v>
                </c:pt>
                <c:pt idx="217">
                  <c:v>2016</c:v>
                </c:pt>
                <c:pt idx="218">
                  <c:v>2016</c:v>
                </c:pt>
                <c:pt idx="219">
                  <c:v>2016</c:v>
                </c:pt>
                <c:pt idx="220">
                  <c:v>2016</c:v>
                </c:pt>
                <c:pt idx="221">
                  <c:v>2016</c:v>
                </c:pt>
                <c:pt idx="222">
                  <c:v>2016</c:v>
                </c:pt>
                <c:pt idx="223">
                  <c:v>2016</c:v>
                </c:pt>
                <c:pt idx="224">
                  <c:v>2016</c:v>
                </c:pt>
                <c:pt idx="225">
                  <c:v>2016</c:v>
                </c:pt>
                <c:pt idx="226">
                  <c:v>2016</c:v>
                </c:pt>
                <c:pt idx="227">
                  <c:v>2016</c:v>
                </c:pt>
                <c:pt idx="228">
                  <c:v>2017</c:v>
                </c:pt>
                <c:pt idx="229">
                  <c:v>2017</c:v>
                </c:pt>
                <c:pt idx="230">
                  <c:v>2017</c:v>
                </c:pt>
                <c:pt idx="231">
                  <c:v>2017</c:v>
                </c:pt>
                <c:pt idx="232">
                  <c:v>2017</c:v>
                </c:pt>
                <c:pt idx="233">
                  <c:v>2017</c:v>
                </c:pt>
                <c:pt idx="234">
                  <c:v>2017</c:v>
                </c:pt>
                <c:pt idx="235">
                  <c:v>2017</c:v>
                </c:pt>
                <c:pt idx="236">
                  <c:v>2017</c:v>
                </c:pt>
                <c:pt idx="237">
                  <c:v>2017</c:v>
                </c:pt>
                <c:pt idx="238">
                  <c:v>2017</c:v>
                </c:pt>
                <c:pt idx="239">
                  <c:v>2017</c:v>
                </c:pt>
                <c:pt idx="240">
                  <c:v>2017</c:v>
                </c:pt>
                <c:pt idx="241">
                  <c:v>2017</c:v>
                </c:pt>
                <c:pt idx="242">
                  <c:v>2017</c:v>
                </c:pt>
                <c:pt idx="243">
                  <c:v>2017</c:v>
                </c:pt>
                <c:pt idx="244">
                  <c:v>2017</c:v>
                </c:pt>
                <c:pt idx="245">
                  <c:v>2017</c:v>
                </c:pt>
                <c:pt idx="246">
                  <c:v>2017</c:v>
                </c:pt>
                <c:pt idx="247">
                  <c:v>2017</c:v>
                </c:pt>
                <c:pt idx="248">
                  <c:v>2017</c:v>
                </c:pt>
                <c:pt idx="249">
                  <c:v>2017</c:v>
                </c:pt>
                <c:pt idx="250">
                  <c:v>2017</c:v>
                </c:pt>
                <c:pt idx="251">
                  <c:v>2017</c:v>
                </c:pt>
                <c:pt idx="252">
                  <c:v>2017</c:v>
                </c:pt>
                <c:pt idx="253">
                  <c:v>2017</c:v>
                </c:pt>
                <c:pt idx="254">
                  <c:v>2017</c:v>
                </c:pt>
                <c:pt idx="255">
                  <c:v>2017</c:v>
                </c:pt>
                <c:pt idx="256">
                  <c:v>2017</c:v>
                </c:pt>
                <c:pt idx="257">
                  <c:v>2017</c:v>
                </c:pt>
                <c:pt idx="258">
                  <c:v>2017</c:v>
                </c:pt>
                <c:pt idx="259">
                  <c:v>2017</c:v>
                </c:pt>
                <c:pt idx="260">
                  <c:v>2017</c:v>
                </c:pt>
                <c:pt idx="261">
                  <c:v>2017</c:v>
                </c:pt>
                <c:pt idx="262">
                  <c:v>2017</c:v>
                </c:pt>
                <c:pt idx="263">
                  <c:v>2017</c:v>
                </c:pt>
                <c:pt idx="264">
                  <c:v>2017</c:v>
                </c:pt>
                <c:pt idx="265">
                  <c:v>2017</c:v>
                </c:pt>
                <c:pt idx="266">
                  <c:v>2017</c:v>
                </c:pt>
                <c:pt idx="267">
                  <c:v>2017</c:v>
                </c:pt>
                <c:pt idx="268">
                  <c:v>2017</c:v>
                </c:pt>
                <c:pt idx="269">
                  <c:v>2017</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2017</c:v>
                </c:pt>
                <c:pt idx="283">
                  <c:v>2017</c:v>
                </c:pt>
                <c:pt idx="284">
                  <c:v>2017</c:v>
                </c:pt>
                <c:pt idx="285">
                  <c:v>2017</c:v>
                </c:pt>
                <c:pt idx="286">
                  <c:v>2017</c:v>
                </c:pt>
                <c:pt idx="287">
                  <c:v>2017</c:v>
                </c:pt>
                <c:pt idx="288">
                  <c:v>2017</c:v>
                </c:pt>
                <c:pt idx="289">
                  <c:v>2017</c:v>
                </c:pt>
                <c:pt idx="290">
                  <c:v>2017</c:v>
                </c:pt>
                <c:pt idx="291">
                  <c:v>2017</c:v>
                </c:pt>
                <c:pt idx="292">
                  <c:v>2017</c:v>
                </c:pt>
                <c:pt idx="293">
                  <c:v>2017</c:v>
                </c:pt>
                <c:pt idx="294">
                  <c:v>2017</c:v>
                </c:pt>
                <c:pt idx="295">
                  <c:v>2017</c:v>
                </c:pt>
                <c:pt idx="296">
                  <c:v>2017</c:v>
                </c:pt>
                <c:pt idx="297">
                  <c:v>2017</c:v>
                </c:pt>
                <c:pt idx="298">
                  <c:v>2017</c:v>
                </c:pt>
                <c:pt idx="299">
                  <c:v>2017</c:v>
                </c:pt>
                <c:pt idx="300">
                  <c:v>2017</c:v>
                </c:pt>
                <c:pt idx="301">
                  <c:v>2017</c:v>
                </c:pt>
                <c:pt idx="302">
                  <c:v>2017</c:v>
                </c:pt>
                <c:pt idx="303">
                  <c:v>2017</c:v>
                </c:pt>
                <c:pt idx="304">
                  <c:v>2018</c:v>
                </c:pt>
                <c:pt idx="305">
                  <c:v>2018</c:v>
                </c:pt>
                <c:pt idx="306">
                  <c:v>2018</c:v>
                </c:pt>
                <c:pt idx="307">
                  <c:v>2018</c:v>
                </c:pt>
                <c:pt idx="308">
                  <c:v>2018</c:v>
                </c:pt>
                <c:pt idx="309">
                  <c:v>2018</c:v>
                </c:pt>
                <c:pt idx="310">
                  <c:v>2018</c:v>
                </c:pt>
                <c:pt idx="311">
                  <c:v>2018</c:v>
                </c:pt>
                <c:pt idx="312">
                  <c:v>2018</c:v>
                </c:pt>
                <c:pt idx="313">
                  <c:v>2018</c:v>
                </c:pt>
                <c:pt idx="314">
                  <c:v>2018</c:v>
                </c:pt>
                <c:pt idx="315">
                  <c:v>2018</c:v>
                </c:pt>
                <c:pt idx="316">
                  <c:v>2018</c:v>
                </c:pt>
                <c:pt idx="317">
                  <c:v>2018</c:v>
                </c:pt>
                <c:pt idx="318">
                  <c:v>2018</c:v>
                </c:pt>
                <c:pt idx="319">
                  <c:v>2018</c:v>
                </c:pt>
                <c:pt idx="320">
                  <c:v>2018</c:v>
                </c:pt>
                <c:pt idx="321">
                  <c:v>2018</c:v>
                </c:pt>
                <c:pt idx="322">
                  <c:v>2018</c:v>
                </c:pt>
                <c:pt idx="323">
                  <c:v>2018</c:v>
                </c:pt>
                <c:pt idx="324">
                  <c:v>2018</c:v>
                </c:pt>
                <c:pt idx="325">
                  <c:v>2018</c:v>
                </c:pt>
                <c:pt idx="326">
                  <c:v>2018</c:v>
                </c:pt>
                <c:pt idx="327">
                  <c:v>2018</c:v>
                </c:pt>
                <c:pt idx="328">
                  <c:v>2018</c:v>
                </c:pt>
                <c:pt idx="329">
                  <c:v>2018</c:v>
                </c:pt>
                <c:pt idx="330">
                  <c:v>2018</c:v>
                </c:pt>
                <c:pt idx="331">
                  <c:v>2018</c:v>
                </c:pt>
                <c:pt idx="332">
                  <c:v>2018</c:v>
                </c:pt>
                <c:pt idx="333">
                  <c:v>2018</c:v>
                </c:pt>
                <c:pt idx="334">
                  <c:v>2018</c:v>
                </c:pt>
                <c:pt idx="335">
                  <c:v>2018</c:v>
                </c:pt>
                <c:pt idx="336">
                  <c:v>2018</c:v>
                </c:pt>
                <c:pt idx="337">
                  <c:v>2018</c:v>
                </c:pt>
                <c:pt idx="338">
                  <c:v>2018</c:v>
                </c:pt>
                <c:pt idx="339">
                  <c:v>2018</c:v>
                </c:pt>
                <c:pt idx="340">
                  <c:v>2018</c:v>
                </c:pt>
                <c:pt idx="341">
                  <c:v>2018</c:v>
                </c:pt>
                <c:pt idx="342">
                  <c:v>2018</c:v>
                </c:pt>
                <c:pt idx="343">
                  <c:v>2018</c:v>
                </c:pt>
                <c:pt idx="344">
                  <c:v>2018</c:v>
                </c:pt>
                <c:pt idx="345">
                  <c:v>2018</c:v>
                </c:pt>
                <c:pt idx="346">
                  <c:v>2018</c:v>
                </c:pt>
                <c:pt idx="347">
                  <c:v>2018</c:v>
                </c:pt>
                <c:pt idx="348">
                  <c:v>2018</c:v>
                </c:pt>
                <c:pt idx="349">
                  <c:v>2018</c:v>
                </c:pt>
                <c:pt idx="350">
                  <c:v>2018</c:v>
                </c:pt>
                <c:pt idx="351">
                  <c:v>2018</c:v>
                </c:pt>
                <c:pt idx="352">
                  <c:v>2018</c:v>
                </c:pt>
                <c:pt idx="353">
                  <c:v>2018</c:v>
                </c:pt>
                <c:pt idx="354">
                  <c:v>2018</c:v>
                </c:pt>
                <c:pt idx="355">
                  <c:v>2018</c:v>
                </c:pt>
                <c:pt idx="356">
                  <c:v>2018</c:v>
                </c:pt>
                <c:pt idx="357">
                  <c:v>2018</c:v>
                </c:pt>
                <c:pt idx="358">
                  <c:v>2018</c:v>
                </c:pt>
                <c:pt idx="359">
                  <c:v>2018</c:v>
                </c:pt>
                <c:pt idx="360">
                  <c:v>2018</c:v>
                </c:pt>
                <c:pt idx="361">
                  <c:v>2018</c:v>
                </c:pt>
                <c:pt idx="362">
                  <c:v>2018</c:v>
                </c:pt>
                <c:pt idx="363">
                  <c:v>2018</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2020</c:v>
                </c:pt>
                <c:pt idx="420">
                  <c:v>2020</c:v>
                </c:pt>
                <c:pt idx="421">
                  <c:v>2020</c:v>
                </c:pt>
                <c:pt idx="422">
                  <c:v>2020</c:v>
                </c:pt>
                <c:pt idx="423">
                  <c:v>2020</c:v>
                </c:pt>
                <c:pt idx="424">
                  <c:v>2020</c:v>
                </c:pt>
                <c:pt idx="425">
                  <c:v>2020</c:v>
                </c:pt>
                <c:pt idx="426">
                  <c:v>2020</c:v>
                </c:pt>
                <c:pt idx="427">
                  <c:v>2020</c:v>
                </c:pt>
                <c:pt idx="428">
                  <c:v>2020</c:v>
                </c:pt>
                <c:pt idx="429">
                  <c:v>2020</c:v>
                </c:pt>
                <c:pt idx="430">
                  <c:v>2020</c:v>
                </c:pt>
                <c:pt idx="431">
                  <c:v>2020</c:v>
                </c:pt>
                <c:pt idx="432">
                  <c:v>2020</c:v>
                </c:pt>
                <c:pt idx="433">
                  <c:v>2020</c:v>
                </c:pt>
                <c:pt idx="434">
                  <c:v>2020</c:v>
                </c:pt>
                <c:pt idx="435">
                  <c:v>2020</c:v>
                </c:pt>
                <c:pt idx="436">
                  <c:v>2020</c:v>
                </c:pt>
                <c:pt idx="437">
                  <c:v>2020</c:v>
                </c:pt>
                <c:pt idx="438">
                  <c:v>2020</c:v>
                </c:pt>
                <c:pt idx="439">
                  <c:v>2020</c:v>
                </c:pt>
                <c:pt idx="440">
                  <c:v>2020</c:v>
                </c:pt>
                <c:pt idx="441">
                  <c:v>2020</c:v>
                </c:pt>
                <c:pt idx="442">
                  <c:v>2020</c:v>
                </c:pt>
                <c:pt idx="443">
                  <c:v>2020</c:v>
                </c:pt>
                <c:pt idx="444">
                  <c:v>2020</c:v>
                </c:pt>
                <c:pt idx="445">
                  <c:v>2020</c:v>
                </c:pt>
                <c:pt idx="446">
                  <c:v>2020</c:v>
                </c:pt>
                <c:pt idx="447">
                  <c:v>2020</c:v>
                </c:pt>
                <c:pt idx="448">
                  <c:v>2020</c:v>
                </c:pt>
                <c:pt idx="449">
                  <c:v>2020</c:v>
                </c:pt>
                <c:pt idx="450">
                  <c:v>2020</c:v>
                </c:pt>
                <c:pt idx="451">
                  <c:v>2020</c:v>
                </c:pt>
                <c:pt idx="452">
                  <c:v>2020</c:v>
                </c:pt>
                <c:pt idx="453">
                  <c:v>2020</c:v>
                </c:pt>
                <c:pt idx="454">
                  <c:v>2020</c:v>
                </c:pt>
                <c:pt idx="455">
                  <c:v>2020</c:v>
                </c:pt>
                <c:pt idx="456">
                  <c:v>2020</c:v>
                </c:pt>
                <c:pt idx="457">
                  <c:v>2020</c:v>
                </c:pt>
                <c:pt idx="458">
                  <c:v>2020</c:v>
                </c:pt>
                <c:pt idx="459">
                  <c:v>2020</c:v>
                </c:pt>
                <c:pt idx="460">
                  <c:v>2020</c:v>
                </c:pt>
                <c:pt idx="461">
                  <c:v>2020</c:v>
                </c:pt>
                <c:pt idx="462">
                  <c:v>2020</c:v>
                </c:pt>
                <c:pt idx="463">
                  <c:v>2020</c:v>
                </c:pt>
                <c:pt idx="464">
                  <c:v>2020</c:v>
                </c:pt>
                <c:pt idx="465">
                  <c:v>2020</c:v>
                </c:pt>
                <c:pt idx="466">
                  <c:v>2020</c:v>
                </c:pt>
                <c:pt idx="467">
                  <c:v>2020</c:v>
                </c:pt>
                <c:pt idx="468">
                  <c:v>2020</c:v>
                </c:pt>
                <c:pt idx="469">
                  <c:v>2020</c:v>
                </c:pt>
                <c:pt idx="470">
                  <c:v>2020</c:v>
                </c:pt>
                <c:pt idx="471">
                  <c:v>2020</c:v>
                </c:pt>
                <c:pt idx="472">
                  <c:v>2020</c:v>
                </c:pt>
                <c:pt idx="473">
                  <c:v>2020</c:v>
                </c:pt>
                <c:pt idx="474">
                  <c:v>2020</c:v>
                </c:pt>
                <c:pt idx="475">
                  <c:v>2020</c:v>
                </c:pt>
                <c:pt idx="476">
                  <c:v>2020</c:v>
                </c:pt>
                <c:pt idx="477">
                  <c:v>2020</c:v>
                </c:pt>
                <c:pt idx="478">
                  <c:v>2020</c:v>
                </c:pt>
                <c:pt idx="479">
                  <c:v>2021</c:v>
                </c:pt>
                <c:pt idx="480">
                  <c:v>2021</c:v>
                </c:pt>
                <c:pt idx="481">
                  <c:v>2021</c:v>
                </c:pt>
                <c:pt idx="482">
                  <c:v>2021</c:v>
                </c:pt>
                <c:pt idx="483">
                  <c:v>2021</c:v>
                </c:pt>
                <c:pt idx="484">
                  <c:v>2021</c:v>
                </c:pt>
                <c:pt idx="485">
                  <c:v>2021</c:v>
                </c:pt>
                <c:pt idx="486">
                  <c:v>2021</c:v>
                </c:pt>
                <c:pt idx="487">
                  <c:v>2021</c:v>
                </c:pt>
                <c:pt idx="488">
                  <c:v>2021</c:v>
                </c:pt>
                <c:pt idx="489">
                  <c:v>2021</c:v>
                </c:pt>
                <c:pt idx="490">
                  <c:v>2021</c:v>
                </c:pt>
                <c:pt idx="491">
                  <c:v>2021</c:v>
                </c:pt>
                <c:pt idx="492">
                  <c:v>2021</c:v>
                </c:pt>
                <c:pt idx="493">
                  <c:v>2021</c:v>
                </c:pt>
                <c:pt idx="494">
                  <c:v>2021</c:v>
                </c:pt>
                <c:pt idx="495">
                  <c:v>2021</c:v>
                </c:pt>
                <c:pt idx="496">
                  <c:v>2021</c:v>
                </c:pt>
                <c:pt idx="497">
                  <c:v>2021</c:v>
                </c:pt>
                <c:pt idx="498">
                  <c:v>2021</c:v>
                </c:pt>
                <c:pt idx="499">
                  <c:v>2021</c:v>
                </c:pt>
                <c:pt idx="500">
                  <c:v>2021</c:v>
                </c:pt>
                <c:pt idx="501">
                  <c:v>2021</c:v>
                </c:pt>
                <c:pt idx="502">
                  <c:v>2021</c:v>
                </c:pt>
                <c:pt idx="503">
                  <c:v>2021</c:v>
                </c:pt>
                <c:pt idx="504">
                  <c:v>2021</c:v>
                </c:pt>
                <c:pt idx="505">
                  <c:v>2021</c:v>
                </c:pt>
                <c:pt idx="506">
                  <c:v>2021</c:v>
                </c:pt>
                <c:pt idx="507">
                  <c:v>2021</c:v>
                </c:pt>
                <c:pt idx="508">
                  <c:v>2021</c:v>
                </c:pt>
                <c:pt idx="509">
                  <c:v>2021</c:v>
                </c:pt>
                <c:pt idx="510">
                  <c:v>2021</c:v>
                </c:pt>
                <c:pt idx="511">
                  <c:v>2021</c:v>
                </c:pt>
                <c:pt idx="512">
                  <c:v>2021</c:v>
                </c:pt>
                <c:pt idx="513">
                  <c:v>2021</c:v>
                </c:pt>
                <c:pt idx="514">
                  <c:v>2021</c:v>
                </c:pt>
                <c:pt idx="515">
                  <c:v>2021</c:v>
                </c:pt>
                <c:pt idx="516">
                  <c:v>2021</c:v>
                </c:pt>
                <c:pt idx="517">
                  <c:v>2021</c:v>
                </c:pt>
                <c:pt idx="518">
                  <c:v>2021</c:v>
                </c:pt>
                <c:pt idx="519">
                  <c:v>2021</c:v>
                </c:pt>
                <c:pt idx="520">
                  <c:v>2021</c:v>
                </c:pt>
                <c:pt idx="521">
                  <c:v>2021</c:v>
                </c:pt>
                <c:pt idx="522">
                  <c:v>2021</c:v>
                </c:pt>
                <c:pt idx="523">
                  <c:v>2021</c:v>
                </c:pt>
              </c:numCache>
            </c:numRef>
          </c:yVal>
          <c:smooth val="0"/>
          <c:extLst>
            <c:ext xmlns:c15="http://schemas.microsoft.com/office/drawing/2012/chart" uri="{02D57815-91ED-43cb-92C2-25804820EDAC}">
              <c15:filteredSeriesTitle>
                <c15:tx>
                  <c:strRef>
                    <c:extLst>
                      <c:ext uri="{02D57815-91ED-43cb-92C2-25804820EDAC}">
                        <c15:formulaRef>
                          <c15:sqref>'CdTe Capacity from eia'!#REF!</c15:sqref>
                        </c15:formulaRef>
                      </c:ext>
                    </c:extLst>
                    <c:strCache>
                      <c:ptCount val="1"/>
                      <c:pt idx="0">
                        <c:v>#REF!</c:v>
                      </c:pt>
                    </c:strCache>
                  </c:strRef>
                </c15:tx>
              </c15:filteredSeriesTitle>
            </c:ext>
            <c:ext xmlns:c16="http://schemas.microsoft.com/office/drawing/2014/chart" uri="{C3380CC4-5D6E-409C-BE32-E72D297353CC}">
              <c16:uniqueId val="{00000000-11C5-E448-9679-DFD6546F2E27}"/>
            </c:ext>
          </c:extLst>
        </c:ser>
        <c:dLbls>
          <c:showLegendKey val="0"/>
          <c:showVal val="0"/>
          <c:showCatName val="0"/>
          <c:showSerName val="0"/>
          <c:showPercent val="0"/>
          <c:showBubbleSize val="0"/>
        </c:dLbls>
        <c:axId val="103807759"/>
        <c:axId val="777646944"/>
      </c:scatterChart>
      <c:valAx>
        <c:axId val="103807759"/>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46944"/>
        <c:crosses val="autoZero"/>
        <c:crossBetween val="midCat"/>
      </c:valAx>
      <c:valAx>
        <c:axId val="77764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7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5</xdr:col>
      <xdr:colOff>552450</xdr:colOff>
      <xdr:row>14</xdr:row>
      <xdr:rowOff>69850</xdr:rowOff>
    </xdr:from>
    <xdr:to>
      <xdr:col>11</xdr:col>
      <xdr:colOff>171450</xdr:colOff>
      <xdr:row>27</xdr:row>
      <xdr:rowOff>171450</xdr:rowOff>
    </xdr:to>
    <xdr:graphicFrame macro="">
      <xdr:nvGraphicFramePr>
        <xdr:cNvPr id="2" name="Chart 1">
          <a:extLst>
            <a:ext uri="{FF2B5EF4-FFF2-40B4-BE49-F238E27FC236}">
              <a16:creationId xmlns:a16="http://schemas.microsoft.com/office/drawing/2014/main" id="{048F9ACD-819E-E554-7215-1F3A7BB9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42334</xdr:colOff>
      <xdr:row>0</xdr:row>
      <xdr:rowOff>101599</xdr:rowOff>
    </xdr:from>
    <xdr:to>
      <xdr:col>31</xdr:col>
      <xdr:colOff>630768</xdr:colOff>
      <xdr:row>72</xdr:row>
      <xdr:rowOff>135465</xdr:rowOff>
    </xdr:to>
    <xdr:sp macro="" textlink="">
      <xdr:nvSpPr>
        <xdr:cNvPr id="2" name="TextBox 1">
          <a:extLst>
            <a:ext uri="{FF2B5EF4-FFF2-40B4-BE49-F238E27FC236}">
              <a16:creationId xmlns:a16="http://schemas.microsoft.com/office/drawing/2014/main" id="{77E1CCC8-5019-4E1A-8FCD-FDB08CB6FB95}"/>
            </a:ext>
          </a:extLst>
        </xdr:cNvPr>
        <xdr:cNvSpPr txBox="1"/>
      </xdr:nvSpPr>
      <xdr:spPr>
        <a:xfrm>
          <a:off x="33502601" y="101599"/>
          <a:ext cx="7226300" cy="146981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Assumptions and sources:</a:t>
          </a:r>
        </a:p>
        <a:p>
          <a:pPr marL="171450" indent="-171450">
            <a:buFont typeface="Arial" panose="020B0604020202020204" pitchFamily="34" charset="0"/>
            <a:buChar char="•"/>
          </a:pPr>
          <a:r>
            <a:rPr lang="en-US" sz="1100"/>
            <a:t>US</a:t>
          </a:r>
          <a:r>
            <a:rPr lang="en-US" sz="1100" baseline="0"/>
            <a:t> capacty (MW) and World capacity: from baselines/SupportingMaterial/output-RegionInstalls-alltech.csv</a:t>
          </a:r>
        </a:p>
        <a:p>
          <a:pPr marL="171450" indent="-171450">
            <a:buFont typeface="Arial" panose="020B0604020202020204" pitchFamily="34" charset="0"/>
            <a:buChar char="•"/>
          </a:pPr>
          <a:r>
            <a:rPr lang="en-US" sz="1100"/>
            <a:t>This data was collected from First Solar annual reports collection: https://investor.firstsolar.com/financials/annual-reports/default.aspx </a:t>
          </a:r>
        </a:p>
        <a:p>
          <a:pPr marL="171450" indent="-171450">
            <a:buFont typeface="Arial" panose="020B0604020202020204" pitchFamily="34" charset="0"/>
            <a:buChar char="•"/>
          </a:pPr>
          <a:r>
            <a:rPr lang="en-US" sz="1100"/>
            <a:t>I got the thickness of CdTe based on Matt Reese's comment, he told me it has been 3 um for commercial modules and still is. Moreover, the wafer thickness of Silicon in 2006 was 200 um (according to Wafer_thickness</a:t>
          </a:r>
          <a:r>
            <a:rPr lang="en-US" sz="1100" baseline="0"/>
            <a:t> file from SupportingMaterial in PV ICE)</a:t>
          </a:r>
          <a:r>
            <a:rPr lang="en-US" sz="1100"/>
            <a:t>, 1% of that is 2 um, adding a micron of margin of error is 3 um. Checks out?</a:t>
          </a:r>
        </a:p>
        <a:p>
          <a:endParaRPr lang="en-US" sz="1100"/>
        </a:p>
        <a:p>
          <a:endParaRPr lang="en-US" sz="1100"/>
        </a:p>
        <a:p>
          <a:r>
            <a:rPr lang="en-US" sz="1100" u="sng"/>
            <a:t>Notes from 2006 report:</a:t>
          </a:r>
        </a:p>
        <a:p>
          <a:pPr marL="171450" indent="-171450">
            <a:buFont typeface="Arial" panose="020B0604020202020204" pitchFamily="34" charset="0"/>
            <a:buChar char="•"/>
          </a:pPr>
          <a:r>
            <a:rPr lang="en-US" sz="1100"/>
            <a:t>From FS AR 2006: </a:t>
          </a:r>
          <a:r>
            <a:rPr lang="en-US" sz="1100">
              <a:solidFill>
                <a:schemeClr val="dk1"/>
              </a:solidFill>
              <a:effectLst/>
              <a:latin typeface="+mn-lt"/>
              <a:ea typeface="+mn-ea"/>
              <a:cs typeface="+mn-cs"/>
            </a:rPr>
            <a:t>Relative to the entire solar energy industry, which had a worldwide</a:t>
          </a:r>
          <a:br>
            <a:rPr lang="en-US"/>
          </a:br>
          <a:r>
            <a:rPr lang="en-US" sz="1100">
              <a:solidFill>
                <a:schemeClr val="dk1"/>
              </a:solidFill>
              <a:effectLst/>
              <a:latin typeface="+mn-lt"/>
              <a:ea typeface="+mn-ea"/>
              <a:cs typeface="+mn-cs"/>
            </a:rPr>
            <a:t>installed capacity of 5GW, or 5,000MW, --&gt; actual number with PV ICE baseline is </a:t>
          </a:r>
          <a:r>
            <a:rPr lang="en-US" sz="1100" b="0" i="0" u="none" strike="noStrike">
              <a:solidFill>
                <a:schemeClr val="dk1"/>
              </a:solidFill>
              <a:effectLst/>
              <a:latin typeface="+mn-lt"/>
              <a:ea typeface="+mn-ea"/>
              <a:cs typeface="+mn-cs"/>
            </a:rPr>
            <a:t>4694.28543</a:t>
          </a:r>
          <a:r>
            <a:rPr lang="en-US"/>
            <a:t> </a:t>
          </a:r>
        </a:p>
        <a:p>
          <a:pPr marL="171450" indent="-171450">
            <a:buFont typeface="Arial" panose="020B0604020202020204" pitchFamily="34" charset="0"/>
            <a:buChar char="•"/>
          </a:pPr>
          <a:r>
            <a:rPr lang="en-US" sz="1100">
              <a:solidFill>
                <a:schemeClr val="dk1"/>
              </a:solidFill>
              <a:effectLst/>
              <a:latin typeface="+mn-lt"/>
              <a:ea typeface="+mn-ea"/>
              <a:cs typeface="+mn-cs"/>
            </a:rPr>
            <a:t>Beginning in 2007, we are required to increase the</a:t>
          </a:r>
          <a:br>
            <a:rPr lang="en-US"/>
          </a:br>
          <a:r>
            <a:rPr lang="en-US" sz="1100">
              <a:solidFill>
                <a:schemeClr val="dk1"/>
              </a:solidFill>
              <a:effectLst/>
              <a:latin typeface="+mn-lt"/>
              <a:ea typeface="+mn-ea"/>
              <a:cs typeface="+mn-cs"/>
            </a:rPr>
            <a:t>minimum average number of watts per module by approximately 5% annually between 2007 and 2009, and then by</a:t>
          </a:r>
          <a:br>
            <a:rPr lang="en-US"/>
          </a:br>
          <a:r>
            <a:rPr lang="en-US" sz="1100">
              <a:solidFill>
                <a:schemeClr val="dk1"/>
              </a:solidFill>
              <a:effectLst/>
              <a:latin typeface="+mn-lt"/>
              <a:ea typeface="+mn-ea"/>
              <a:cs typeface="+mn-cs"/>
            </a:rPr>
            <a:t>an additional 3% for modules delivered in 2012. </a:t>
          </a:r>
        </a:p>
        <a:p>
          <a:pPr marL="171450" indent="-171450">
            <a:buFont typeface="Arial" panose="020B0604020202020204" pitchFamily="34" charset="0"/>
            <a:buChar char="•"/>
          </a:pPr>
          <a:r>
            <a:rPr lang="en-US" sz="1100">
              <a:solidFill>
                <a:schemeClr val="dk1"/>
              </a:solidFill>
              <a:effectLst/>
              <a:latin typeface="+mn-lt"/>
              <a:ea typeface="+mn-ea"/>
              <a:cs typeface="+mn-cs"/>
            </a:rPr>
            <a:t>Raw materials, such as tempered back glass, TCO coated front glass,</a:t>
          </a:r>
          <a:br>
            <a:rPr lang="en-US"/>
          </a:br>
          <a:r>
            <a:rPr lang="en-US" sz="1100">
              <a:solidFill>
                <a:schemeClr val="dk1"/>
              </a:solidFill>
              <a:effectLst/>
              <a:latin typeface="+mn-lt"/>
              <a:ea typeface="+mn-ea"/>
              <a:cs typeface="+mn-cs"/>
            </a:rPr>
            <a:t>cadmium telluride, EVA laminate, connector assemblies and laminate edge seal.</a:t>
          </a:r>
        </a:p>
        <a:p>
          <a:pPr marL="171450" indent="-171450">
            <a:buFont typeface="Arial" panose="020B0604020202020204" pitchFamily="34" charset="0"/>
            <a:buChar char="•"/>
          </a:pPr>
          <a:r>
            <a:rPr lang="en-US" sz="1100">
              <a:solidFill>
                <a:schemeClr val="dk1"/>
              </a:solidFill>
              <a:effectLst/>
              <a:latin typeface="+mn-lt"/>
              <a:ea typeface="+mn-ea"/>
              <a:cs typeface="+mn-cs"/>
            </a:rPr>
            <a:t>Competitors: BP Solar, Evergreen Solar, Kyocera, Motech, Q-Cells, Renewable Energy</a:t>
          </a:r>
          <a:br>
            <a:rPr lang="en-US"/>
          </a:br>
          <a:r>
            <a:rPr lang="en-US" sz="1100">
              <a:solidFill>
                <a:schemeClr val="dk1"/>
              </a:solidFill>
              <a:effectLst/>
              <a:latin typeface="+mn-lt"/>
              <a:ea typeface="+mn-ea"/>
              <a:cs typeface="+mn-cs"/>
            </a:rPr>
            <a:t>Corporation, Sanyo, Schott Solar, Sharp, SolarWorld, Sunpower and Suntech. We also face competition from</a:t>
          </a:r>
          <a:br>
            <a:rPr lang="en-US"/>
          </a:br>
          <a:r>
            <a:rPr lang="en-US" sz="1100">
              <a:solidFill>
                <a:schemeClr val="dk1"/>
              </a:solidFill>
              <a:effectLst/>
              <a:latin typeface="+mn-lt"/>
              <a:ea typeface="+mn-ea"/>
              <a:cs typeface="+mn-cs"/>
            </a:rPr>
            <a:t>thin film solar module manufacturers, including Antec, Kaneka, Mitsubishi Heavy Industries, Shell Solar and</a:t>
          </a:r>
          <a:br>
            <a:rPr lang="en-US"/>
          </a:br>
          <a:r>
            <a:rPr lang="en-US" sz="1100">
              <a:solidFill>
                <a:schemeClr val="dk1"/>
              </a:solidFill>
              <a:effectLst/>
              <a:latin typeface="+mn-lt"/>
              <a:ea typeface="+mn-ea"/>
              <a:cs typeface="+mn-cs"/>
            </a:rPr>
            <a:t>United Solar.</a:t>
          </a:r>
        </a:p>
        <a:p>
          <a:pPr marL="171450" indent="-171450">
            <a:buFont typeface="Arial" panose="020B0604020202020204" pitchFamily="34" charset="0"/>
            <a:buChar char="•"/>
          </a:pPr>
          <a:r>
            <a:rPr lang="en-US" sz="1100">
              <a:solidFill>
                <a:schemeClr val="dk1"/>
              </a:solidFill>
              <a:effectLst/>
              <a:latin typeface="+mn-lt"/>
              <a:ea typeface="+mn-ea"/>
              <a:cs typeface="+mn-cs"/>
            </a:rPr>
            <a:t>90% of power output through first 10 years and at least 80% during the following 15 years</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t>Notes from 2007 report:</a:t>
          </a: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20 types of raw materials and components to construct a</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complete solar module</a:t>
          </a:r>
        </a:p>
        <a:p>
          <a:pPr marL="171450" indent="-171450">
            <a:buFont typeface="Arial" panose="020B0604020202020204" pitchFamily="34" charset="0"/>
            <a:buChar char="•"/>
          </a:pPr>
          <a:r>
            <a:rPr lang="en-US" sz="1100">
              <a:solidFill>
                <a:schemeClr val="dk1"/>
              </a:solidFill>
              <a:effectLst/>
              <a:latin typeface="+mn-lt"/>
              <a:ea typeface="+mn-ea"/>
              <a:cs typeface="+mn-cs"/>
            </a:rPr>
            <a:t>nine are critical to our manufacturing</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process: TCO coated front glass, cadmium sulfide, cadmium telluride, photo resist, laminate, tempered back glass,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cord plate/cord plate cap, lead wire (UL and TU ̈ V) and solar connectors</a:t>
          </a:r>
        </a:p>
        <a:p>
          <a:pPr marL="171450" indent="-171450">
            <a:buFont typeface="Arial" panose="020B0604020202020204" pitchFamily="34" charset="0"/>
            <a:buChar char="•"/>
          </a:pPr>
          <a:r>
            <a:rPr lang="en-US" sz="1100">
              <a:solidFill>
                <a:schemeClr val="dk1"/>
              </a:solidFill>
              <a:effectLst/>
              <a:latin typeface="+mn-lt"/>
              <a:ea typeface="+mn-ea"/>
              <a:cs typeface="+mn-cs"/>
            </a:rPr>
            <a:t>principal customers were Blitzstrom GmbH, Colexon Energy AG (previously Reinecke + Pohl),</a:t>
          </a:r>
          <a:br>
            <a:rPr lang="en-US"/>
          </a:br>
          <a:r>
            <a:rPr lang="en-US" sz="1100">
              <a:solidFill>
                <a:schemeClr val="dk1"/>
              </a:solidFill>
              <a:effectLst/>
              <a:latin typeface="+mn-lt"/>
              <a:ea typeface="+mn-ea"/>
              <a:cs typeface="+mn-cs"/>
            </a:rPr>
            <a:t>Conergy AG, Gehrlicher Umweltschonende Energiesysteme GmbH, Juwi Solar GmbH and Phoenix Solar AG</a:t>
          </a:r>
        </a:p>
        <a:p>
          <a:pPr marL="171450" indent="-171450">
            <a:buFont typeface="Arial" panose="020B0604020202020204" pitchFamily="34" charset="0"/>
            <a:buChar char="•"/>
          </a:pPr>
          <a:r>
            <a:rPr lang="en-US" sz="1100">
              <a:solidFill>
                <a:schemeClr val="dk1"/>
              </a:solidFill>
              <a:effectLst/>
              <a:latin typeface="+mn-lt"/>
              <a:ea typeface="+mn-ea"/>
              <a:cs typeface="+mn-cs"/>
            </a:rPr>
            <a:t>2007, 98.8% of our net sales were generated from customers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headquartered in the European Union.</a:t>
          </a:r>
        </a:p>
        <a:p>
          <a:pPr marL="171450" indent="-171450">
            <a:buFont typeface="Arial" panose="020B0604020202020204" pitchFamily="34" charset="0"/>
            <a:buChar char="•"/>
          </a:pPr>
          <a:r>
            <a:rPr lang="en-US" sz="1100">
              <a:solidFill>
                <a:schemeClr val="dk1"/>
              </a:solidFill>
              <a:effectLst/>
              <a:latin typeface="+mn-lt"/>
              <a:ea typeface="+mn-ea"/>
              <a:cs typeface="+mn-cs"/>
            </a:rPr>
            <a:t>Efficiency not reported, I got the 2007 value by</a:t>
          </a:r>
          <a:r>
            <a:rPr lang="en-US" sz="1100" baseline="0">
              <a:solidFill>
                <a:schemeClr val="dk1"/>
              </a:solidFill>
              <a:effectLst/>
              <a:latin typeface="+mn-lt"/>
              <a:ea typeface="+mn-ea"/>
              <a:cs typeface="+mn-cs"/>
            </a:rPr>
            <a:t> proportionally calculating it from the out put power that year (70MW) compared to 2006, which had 9% efficiency with a 64% output power and both modules had the same area.</a:t>
          </a:r>
        </a:p>
        <a:p>
          <a:pPr marL="171450" indent="-171450">
            <a:buFont typeface="Arial" panose="020B0604020202020204" pitchFamily="34" charset="0"/>
            <a:buChar char="•"/>
          </a:pPr>
          <a:r>
            <a:rPr lang="en-US" sz="1100" baseline="0">
              <a:solidFill>
                <a:schemeClr val="dk1"/>
              </a:solidFill>
              <a:effectLst/>
              <a:latin typeface="+mn-lt"/>
              <a:ea typeface="+mn-ea"/>
              <a:cs typeface="+mn-cs"/>
            </a:rPr>
            <a:t>Spain accounts for 1% of sales</a:t>
          </a:r>
        </a:p>
        <a:p>
          <a:pPr marL="171450" indent="-171450">
            <a:buFont typeface="Arial" panose="020B0604020202020204" pitchFamily="34" charset="0"/>
            <a:buChar char="•"/>
          </a:pPr>
          <a:r>
            <a:rPr lang="en-US" sz="1100">
              <a:solidFill>
                <a:schemeClr val="dk1"/>
              </a:solidFill>
              <a:effectLst/>
              <a:latin typeface="+mn-lt"/>
              <a:ea typeface="+mn-ea"/>
              <a:cs typeface="+mn-cs"/>
            </a:rPr>
            <a:t>sell almost all of our solar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modules to solar project developers and system integrators headquartered in Germany, France and Spain</a:t>
          </a:r>
        </a:p>
        <a:p>
          <a:pPr marL="0" marR="0" lvl="0" indent="0" defTabSz="914400" eaLnBrk="1" fontAlgn="auto" latinLnBrk="0" hangingPunct="1">
            <a:lnSpc>
              <a:spcPct val="100000"/>
            </a:lnSpc>
            <a:spcBef>
              <a:spcPts val="0"/>
            </a:spcBef>
            <a:spcAft>
              <a:spcPts val="0"/>
            </a:spcAft>
            <a:buClrTx/>
            <a:buSzTx/>
            <a:buFontTx/>
            <a:buNone/>
            <a:tabLst/>
            <a:defRPr/>
          </a:pPr>
          <a:r>
            <a:rPr lang="en-US" sz="1100" u="sng"/>
            <a:t>Notes from 2008 report:</a:t>
          </a: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single-junction polycrystalline thin film structure that uses cadmium telluride as the absorption layer and cadmium</a:t>
          </a:r>
          <a:br>
            <a:rPr lang="en-US"/>
          </a:br>
          <a:r>
            <a:rPr lang="en-US" sz="1100">
              <a:solidFill>
                <a:schemeClr val="dk1"/>
              </a:solidFill>
              <a:effectLst/>
              <a:latin typeface="+mn-lt"/>
              <a:ea typeface="+mn-ea"/>
              <a:cs typeface="+mn-cs"/>
            </a:rPr>
            <a:t>sulfide as the window layer.</a:t>
          </a:r>
        </a:p>
        <a:p>
          <a:pPr marL="171450" indent="-171450">
            <a:buFont typeface="Arial" panose="020B0604020202020204" pitchFamily="34" charset="0"/>
            <a:buChar char="•"/>
          </a:pPr>
          <a:r>
            <a:rPr lang="en-US" sz="1100">
              <a:solidFill>
                <a:schemeClr val="dk1"/>
              </a:solidFill>
              <a:effectLst/>
              <a:latin typeface="+mn-lt"/>
              <a:ea typeface="+mn-ea"/>
              <a:cs typeface="+mn-cs"/>
            </a:rPr>
            <a:t>one million solar modules, representing approximately 69MW</a:t>
          </a:r>
        </a:p>
        <a:p>
          <a:pPr marL="171450" indent="-171450">
            <a:buFont typeface="Arial" panose="020B0604020202020204" pitchFamily="34" charset="0"/>
            <a:buChar char="•"/>
          </a:pPr>
          <a:r>
            <a:rPr lang="en-US" sz="1100">
              <a:solidFill>
                <a:schemeClr val="dk1"/>
              </a:solidFill>
              <a:effectLst/>
              <a:latin typeface="+mn-lt"/>
              <a:ea typeface="+mn-ea"/>
              <a:cs typeface="+mn-cs"/>
            </a:rPr>
            <a:t>net sales was due primarily to a 148% increase in the MW volume of solar modules sold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during 2008 compared with 2007 due to strong demand for our solar modules in Europe</a:t>
          </a:r>
        </a:p>
        <a:p>
          <a:pPr marL="171450" indent="-171450">
            <a:buFont typeface="Arial" panose="020B0604020202020204" pitchFamily="34" charset="0"/>
            <a:buChar char="•"/>
          </a:pPr>
          <a:r>
            <a:rPr lang="en-US" sz="1100">
              <a:solidFill>
                <a:schemeClr val="dk1"/>
              </a:solidFill>
              <a:effectLst/>
              <a:latin typeface="+mn-lt"/>
              <a:ea typeface="+mn-ea"/>
              <a:cs typeface="+mn-cs"/>
            </a:rPr>
            <a:t>increase in MW</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volume of solar modules sold is attributable to the full production ramp of our German plant, commencement of</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product shipments at the first two plants at our Malaysian manufacturing center and continued improvements to our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manufacturing proces</a:t>
          </a:r>
        </a:p>
        <a:p>
          <a:pPr marL="171450" indent="-171450">
            <a:buFont typeface="Arial" panose="020B0604020202020204" pitchFamily="34" charset="0"/>
            <a:buChar char="•"/>
          </a:pPr>
          <a:r>
            <a:rPr lang="en-US" sz="1100">
              <a:solidFill>
                <a:schemeClr val="dk1"/>
              </a:solidFill>
              <a:effectLst/>
              <a:latin typeface="+mn-lt"/>
              <a:ea typeface="+mn-ea"/>
              <a:cs typeface="+mn-cs"/>
            </a:rPr>
            <a:t>Principal costumers : e Blitzstrom GmbH, Colexon Energy AG (previously Reinecke + Pohl),</a:t>
          </a:r>
          <a:br>
            <a:rPr lang="en-US"/>
          </a:br>
          <a:r>
            <a:rPr lang="en-US" sz="1100">
              <a:solidFill>
                <a:schemeClr val="dk1"/>
              </a:solidFill>
              <a:effectLst/>
              <a:latin typeface="+mn-lt"/>
              <a:ea typeface="+mn-ea"/>
              <a:cs typeface="+mn-cs"/>
            </a:rPr>
            <a:t>Conergy AG, Juwi Solar GmbH and Phoenix Solar AG. During 2008, each of these five customers individually</a:t>
          </a:r>
          <a:br>
            <a:rPr lang="en-US"/>
          </a:br>
          <a:r>
            <a:rPr lang="en-US" sz="1100">
              <a:solidFill>
                <a:schemeClr val="dk1"/>
              </a:solidFill>
              <a:effectLst/>
              <a:latin typeface="+mn-lt"/>
              <a:ea typeface="+mn-ea"/>
              <a:cs typeface="+mn-cs"/>
            </a:rPr>
            <a:t>accounted for between 11% and 19% of our net sales. All of our other customers individually accounted for less than</a:t>
          </a:r>
          <a:br>
            <a:rPr lang="en-US"/>
          </a:br>
          <a:r>
            <a:rPr lang="en-US" sz="1100">
              <a:solidFill>
                <a:schemeClr val="dk1"/>
              </a:solidFill>
              <a:effectLst/>
              <a:latin typeface="+mn-lt"/>
              <a:ea typeface="+mn-ea"/>
              <a:cs typeface="+mn-cs"/>
            </a:rPr>
            <a:t>10% of our net sales during 2008.</a:t>
          </a:r>
        </a:p>
        <a:p>
          <a:pPr marL="171450" indent="-171450">
            <a:buFont typeface="Arial" panose="020B0604020202020204" pitchFamily="34" charset="0"/>
            <a:buChar char="•"/>
          </a:pPr>
          <a:r>
            <a:rPr lang="en-US" sz="1100">
              <a:solidFill>
                <a:schemeClr val="dk1"/>
              </a:solidFill>
              <a:effectLst/>
              <a:latin typeface="+mn-lt"/>
              <a:ea typeface="+mn-ea"/>
              <a:cs typeface="+mn-cs"/>
            </a:rPr>
            <a:t>94% of our net sales were generated from customers headquartered in the European</a:t>
          </a:r>
          <a:br>
            <a:rPr lang="en-US"/>
          </a:br>
          <a:r>
            <a:rPr lang="en-US" sz="1100">
              <a:solidFill>
                <a:schemeClr val="dk1"/>
              </a:solidFill>
              <a:effectLst/>
              <a:latin typeface="+mn-lt"/>
              <a:ea typeface="+mn-ea"/>
              <a:cs typeface="+mn-cs"/>
            </a:rPr>
            <a:t>Unionnet sale</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t>Notes from 2009 report:</a:t>
          </a: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We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produced over 1.1 gigawas (GW)—double our 2008 total—a</a:t>
          </a:r>
        </a:p>
        <a:p>
          <a:pPr marL="171450" indent="-171450">
            <a:buFont typeface="Arial" panose="020B0604020202020204" pitchFamily="34" charset="0"/>
            <a:buChar char="•"/>
          </a:pPr>
          <a:r>
            <a:rPr lang="en-US" sz="1100">
              <a:solidFill>
                <a:schemeClr val="dk1"/>
              </a:solidFill>
              <a:effectLst/>
              <a:latin typeface="+mn-lt"/>
              <a:ea typeface="+mn-ea"/>
              <a:cs typeface="+mn-cs"/>
            </a:rPr>
            <a:t>First Solar accounts for approximately 16% of</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announced 8.6GW of U.S. ulity-scale solar PV and concentrated solar </a:t>
          </a:r>
        </a:p>
        <a:p>
          <a:pPr marL="0" indent="0">
            <a:buFontTx/>
            <a:buNone/>
          </a:pPr>
          <a:endParaRPr lang="en-US" sz="1100" u="sng">
            <a:solidFill>
              <a:schemeClr val="dk1"/>
            </a:solidFill>
            <a:effectLst/>
            <a:latin typeface="+mn-lt"/>
            <a:ea typeface="+mn-ea"/>
            <a:cs typeface="+mn-cs"/>
          </a:endParaRPr>
        </a:p>
        <a:p>
          <a:pPr marL="0" indent="0">
            <a:buFontTx/>
            <a:buNone/>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2006 report:</a:t>
          </a:r>
        </a:p>
        <a:p>
          <a:pPr marL="171450" indent="-171450">
            <a:buFont typeface="Arial" panose="020B0604020202020204" pitchFamily="34" charset="0"/>
            <a:buChar char="•"/>
          </a:pPr>
          <a:r>
            <a:rPr lang="en-US" sz="1100">
              <a:solidFill>
                <a:schemeClr val="dk1"/>
              </a:solidFill>
              <a:effectLst/>
              <a:latin typeface="+mn-lt"/>
              <a:ea typeface="+mn-ea"/>
              <a:cs typeface="+mn-cs"/>
            </a:rPr>
            <a:t>photovoltaic system owner is responsible for disassembling the</a:t>
          </a:r>
          <a:br>
            <a:rPr lang="en-US"/>
          </a:br>
          <a:r>
            <a:rPr lang="en-US" sz="1100">
              <a:solidFill>
                <a:schemeClr val="dk1"/>
              </a:solidFill>
              <a:effectLst/>
              <a:latin typeface="+mn-lt"/>
              <a:ea typeface="+mn-ea"/>
              <a:cs typeface="+mn-cs"/>
            </a:rPr>
            <a:t>solar modules and packaging them in containers that we provide</a:t>
          </a:r>
        </a:p>
        <a:p>
          <a:pPr marL="171450" indent="-171450">
            <a:buFont typeface="Arial" panose="020B0604020202020204" pitchFamily="34" charset="0"/>
            <a:buChar char="•"/>
          </a:pPr>
          <a:r>
            <a:rPr lang="en-US" sz="1100">
              <a:solidFill>
                <a:schemeClr val="dk1"/>
              </a:solidFill>
              <a:effectLst/>
              <a:latin typeface="+mn-lt"/>
              <a:ea typeface="+mn-ea"/>
              <a:cs typeface="+mn-cs"/>
            </a:rPr>
            <a:t>we commit, at our expense, to remove the solar modules from the</a:t>
          </a:r>
          <a:br>
            <a:rPr lang="en-US"/>
          </a:br>
          <a:r>
            <a:rPr lang="en-US" sz="1100">
              <a:solidFill>
                <a:schemeClr val="dk1"/>
              </a:solidFill>
              <a:effectLst/>
              <a:latin typeface="+mn-lt"/>
              <a:ea typeface="+mn-ea"/>
              <a:cs typeface="+mn-cs"/>
            </a:rPr>
            <a:t>installation site at the end of their use and transport them to a processing center where the solar module materials</a:t>
          </a:r>
          <a:br>
            <a:rPr lang="en-US"/>
          </a:br>
          <a:r>
            <a:rPr lang="en-US" sz="1100">
              <a:solidFill>
                <a:schemeClr val="dk1"/>
              </a:solidFill>
              <a:effectLst/>
              <a:latin typeface="+mn-lt"/>
              <a:ea typeface="+mn-ea"/>
              <a:cs typeface="+mn-cs"/>
            </a:rPr>
            <a:t>and components will be recycled and the owner agrees not to dispose of the solar modules except through our</a:t>
          </a:r>
          <a:br>
            <a:rPr lang="en-US"/>
          </a:br>
          <a:r>
            <a:rPr lang="en-US" sz="1100">
              <a:solidFill>
                <a:schemeClr val="dk1"/>
              </a:solidFill>
              <a:effectLst/>
              <a:latin typeface="+mn-lt"/>
              <a:ea typeface="+mn-ea"/>
              <a:cs typeface="+mn-cs"/>
            </a:rPr>
            <a:t>program or another program that we approve.</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2007 report:</a:t>
          </a:r>
        </a:p>
        <a:p>
          <a:pPr marL="171450" indent="-171450">
            <a:buFont typeface="Arial" panose="020B0604020202020204" pitchFamily="34" charset="0"/>
            <a:buChar char="•"/>
          </a:pPr>
          <a:r>
            <a:rPr lang="en-US" sz="1100">
              <a:solidFill>
                <a:schemeClr val="dk1"/>
              </a:solidFill>
              <a:effectLst/>
              <a:latin typeface="+mn-lt"/>
              <a:ea typeface="+mn-ea"/>
              <a:cs typeface="+mn-cs"/>
            </a:rPr>
            <a:t>End-users can return their solar modules to us at any time for collection and recycling at no cost. We pre-fund</a:t>
          </a:r>
          <a:br>
            <a:rPr lang="en-US"/>
          </a:br>
          <a:r>
            <a:rPr lang="en-US" sz="1100">
              <a:solidFill>
                <a:schemeClr val="dk1"/>
              </a:solidFill>
              <a:effectLst/>
              <a:latin typeface="+mn-lt"/>
              <a:ea typeface="+mn-ea"/>
              <a:cs typeface="+mn-cs"/>
            </a:rPr>
            <a:t>the estimated collection and recycling cost at the time of sale, assuming for this purpose a minimum service life of</a:t>
          </a:r>
          <a:br>
            <a:rPr lang="en-US"/>
          </a:br>
          <a:r>
            <a:rPr lang="en-US" sz="1100">
              <a:solidFill>
                <a:schemeClr val="dk1"/>
              </a:solidFill>
              <a:effectLst/>
              <a:latin typeface="+mn-lt"/>
              <a:ea typeface="+mn-ea"/>
              <a:cs typeface="+mn-cs"/>
            </a:rPr>
            <a:t>approximately 20 years for our solar modules</a:t>
          </a:r>
        </a:p>
        <a:p>
          <a:pPr marL="171450" indent="-171450">
            <a:buFont typeface="Arial" panose="020B0604020202020204" pitchFamily="34" charset="0"/>
            <a:buChar char="•"/>
          </a:pPr>
          <a:r>
            <a:rPr lang="en-US" sz="1100">
              <a:solidFill>
                <a:schemeClr val="dk1"/>
              </a:solidFill>
              <a:effectLst/>
              <a:latin typeface="+mn-lt"/>
              <a:ea typeface="+mn-ea"/>
              <a:cs typeface="+mn-cs"/>
            </a:rPr>
            <a:t>developed a</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recycling process for manufacturing scrap, warranty returns and end of life modules that produces glass suitable for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use in production of new glass products and extracts metals that will be further processed by a third party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supplier to produce semiconductor materials for reuse in our solar modules</a:t>
          </a:r>
        </a:p>
        <a:p>
          <a:pPr marL="171450" indent="-171450">
            <a:buFont typeface="Arial" panose="020B0604020202020204" pitchFamily="34" charset="0"/>
            <a:buChar char="•"/>
          </a:pPr>
          <a:r>
            <a:rPr lang="en-US" sz="1100">
              <a:solidFill>
                <a:schemeClr val="dk1"/>
              </a:solidFill>
              <a:effectLst/>
              <a:latin typeface="+mn-lt"/>
              <a:ea typeface="+mn-ea"/>
              <a:cs typeface="+mn-cs"/>
            </a:rPr>
            <a:t>estimates on our experience collecting and recycling solar modules that do not pass our quality control</a:t>
          </a:r>
          <a:br>
            <a:rPr lang="en-US"/>
          </a:br>
          <a:r>
            <a:rPr lang="en-US" sz="1100">
              <a:solidFill>
                <a:schemeClr val="dk1"/>
              </a:solidFill>
              <a:effectLst/>
              <a:latin typeface="+mn-lt"/>
              <a:ea typeface="+mn-ea"/>
              <a:cs typeface="+mn-cs"/>
            </a:rPr>
            <a:t>tests and solar modules returned under our warranty and on our expectations about future developments in recycling</a:t>
          </a:r>
          <a:br>
            <a:rPr lang="en-US"/>
          </a:br>
          <a:r>
            <a:rPr lang="en-US" sz="1100">
              <a:solidFill>
                <a:schemeClr val="dk1"/>
              </a:solidFill>
              <a:effectLst/>
              <a:latin typeface="+mn-lt"/>
              <a:ea typeface="+mn-ea"/>
              <a:cs typeface="+mn-cs"/>
            </a:rPr>
            <a:t>technologies and processes and about economic conditions at the time the solar modules will be collected and</a:t>
          </a:r>
          <a:br>
            <a:rPr lang="en-US"/>
          </a:br>
          <a:r>
            <a:rPr lang="en-US" sz="1100">
              <a:solidFill>
                <a:schemeClr val="dk1"/>
              </a:solidFill>
              <a:effectLst/>
              <a:latin typeface="+mn-lt"/>
              <a:ea typeface="+mn-ea"/>
              <a:cs typeface="+mn-cs"/>
            </a:rPr>
            <a:t>recycled</a:t>
          </a:r>
        </a:p>
        <a:p>
          <a:pPr marL="171450" indent="-171450">
            <a:buFont typeface="Arial" panose="020B0604020202020204" pitchFamily="34" charset="0"/>
            <a:buChar char="•"/>
          </a:pPr>
          <a:r>
            <a:rPr lang="en-US" sz="1100">
              <a:solidFill>
                <a:schemeClr val="dk1"/>
              </a:solidFill>
              <a:effectLst/>
              <a:latin typeface="+mn-lt"/>
              <a:ea typeface="+mn-ea"/>
              <a:cs typeface="+mn-cs"/>
            </a:rPr>
            <a:t>$6.8 million in cash placed in restricted accounts to fund our solar module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collection and recycling program in 2006</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In 2005</a:t>
          </a:r>
          <a:r>
            <a:rPr lang="en-US" sz="1100" baseline="0">
              <a:solidFill>
                <a:schemeClr val="dk1"/>
              </a:solidFill>
              <a:effectLst/>
              <a:latin typeface="+mn-lt"/>
              <a:ea typeface="+mn-ea"/>
              <a:cs typeface="+mn-cs"/>
            </a:rPr>
            <a:t> $1.3 million to fund solr module collection and recycling program</a:t>
          </a:r>
        </a:p>
        <a:p>
          <a:pPr marL="171450" indent="-171450">
            <a:buFont typeface="Arial" panose="020B0604020202020204" pitchFamily="34" charset="0"/>
            <a:buChar cha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2008 report: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Placed</a:t>
          </a:r>
          <a:r>
            <a:rPr lang="en-US" sz="1100" baseline="0">
              <a:solidFill>
                <a:schemeClr val="dk1"/>
              </a:solidFill>
              <a:effectLst/>
              <a:latin typeface="+mn-lt"/>
              <a:ea typeface="+mn-ea"/>
              <a:cs typeface="+mn-cs"/>
            </a:rPr>
            <a:t> 15.5 million of cash in restricted accounts to fund the solar module collection and recycling program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2009</a:t>
          </a:r>
          <a:r>
            <a:rPr lang="en-US" sz="1100" u="sng" baseline="0">
              <a:solidFill>
                <a:schemeClr val="dk1"/>
              </a:solidFill>
              <a:effectLst/>
              <a:latin typeface="+mn-lt"/>
              <a:ea typeface="+mn-ea"/>
              <a:cs typeface="+mn-cs"/>
            </a:rPr>
            <a:t> </a:t>
          </a:r>
          <a:r>
            <a:rPr lang="en-US" sz="1100" u="sng">
              <a:solidFill>
                <a:schemeClr val="dk1"/>
              </a:solidFill>
              <a:effectLst/>
              <a:latin typeface="+mn-lt"/>
              <a:ea typeface="+mn-ea"/>
              <a:cs typeface="+mn-cs"/>
            </a:rPr>
            <a:t>report: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Placed</a:t>
          </a:r>
          <a:r>
            <a:rPr lang="en-US" sz="1100" baseline="0">
              <a:solidFill>
                <a:schemeClr val="dk1"/>
              </a:solidFill>
              <a:effectLst/>
              <a:latin typeface="+mn-lt"/>
              <a:ea typeface="+mn-ea"/>
              <a:cs typeface="+mn-cs"/>
            </a:rPr>
            <a:t> 15.5 million of cash in restricted accounts to fund the solar module collection and recycling program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u="sng">
            <a:solidFill>
              <a:schemeClr val="dk1"/>
            </a:solidFill>
            <a:effectLst/>
            <a:latin typeface="+mn-lt"/>
            <a:ea typeface="+mn-ea"/>
            <a:cs typeface="+mn-cs"/>
          </a:endParaRPr>
        </a:p>
        <a:p>
          <a:pPr marL="171450" indent="-171450">
            <a:buFont typeface="Arial" panose="020B0604020202020204" pitchFamily="34" charset="0"/>
            <a:buChar char="•"/>
          </a:pPr>
          <a:endParaRPr lang="en-US"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38</xdr:col>
      <xdr:colOff>22692</xdr:colOff>
      <xdr:row>6</xdr:row>
      <xdr:rowOff>50800</xdr:rowOff>
    </xdr:from>
    <xdr:to>
      <xdr:col>40</xdr:col>
      <xdr:colOff>778040</xdr:colOff>
      <xdr:row>22</xdr:row>
      <xdr:rowOff>129920</xdr:rowOff>
    </xdr:to>
    <xdr:pic>
      <xdr:nvPicPr>
        <xdr:cNvPr id="3" name="Picture 2">
          <a:extLst>
            <a:ext uri="{FF2B5EF4-FFF2-40B4-BE49-F238E27FC236}">
              <a16:creationId xmlns:a16="http://schemas.microsoft.com/office/drawing/2014/main" id="{12961F66-42EA-E2F7-90CB-CC1001CE5994}"/>
            </a:ext>
          </a:extLst>
        </xdr:cNvPr>
        <xdr:cNvPicPr>
          <a:picLocks noChangeAspect="1"/>
        </xdr:cNvPicPr>
      </xdr:nvPicPr>
      <xdr:blipFill>
        <a:blip xmlns:r="http://schemas.openxmlformats.org/officeDocument/2006/relationships" r:embed="rId1"/>
        <a:stretch>
          <a:fillRect/>
        </a:stretch>
      </xdr:blipFill>
      <xdr:spPr>
        <a:xfrm>
          <a:off x="19514431" y="1243496"/>
          <a:ext cx="2411870" cy="3259641"/>
        </a:xfrm>
        <a:prstGeom prst="rect">
          <a:avLst/>
        </a:prstGeom>
      </xdr:spPr>
    </xdr:pic>
    <xdr:clientData/>
  </xdr:twoCellAnchor>
  <xdr:twoCellAnchor editAs="oneCell">
    <xdr:from>
      <xdr:col>40</xdr:col>
      <xdr:colOff>813168</xdr:colOff>
      <xdr:row>5</xdr:row>
      <xdr:rowOff>99392</xdr:rowOff>
    </xdr:from>
    <xdr:to>
      <xdr:col>45</xdr:col>
      <xdr:colOff>556952</xdr:colOff>
      <xdr:row>24</xdr:row>
      <xdr:rowOff>11043</xdr:rowOff>
    </xdr:to>
    <xdr:pic>
      <xdr:nvPicPr>
        <xdr:cNvPr id="5" name="Picture 4">
          <a:extLst>
            <a:ext uri="{FF2B5EF4-FFF2-40B4-BE49-F238E27FC236}">
              <a16:creationId xmlns:a16="http://schemas.microsoft.com/office/drawing/2014/main" id="{465E41B9-1B6E-7A25-F674-EDF31B7EAAB8}"/>
            </a:ext>
          </a:extLst>
        </xdr:cNvPr>
        <xdr:cNvPicPr>
          <a:picLocks noChangeAspect="1"/>
        </xdr:cNvPicPr>
      </xdr:nvPicPr>
      <xdr:blipFill>
        <a:blip xmlns:r="http://schemas.openxmlformats.org/officeDocument/2006/relationships" r:embed="rId2"/>
        <a:stretch>
          <a:fillRect/>
        </a:stretch>
      </xdr:blipFill>
      <xdr:spPr>
        <a:xfrm>
          <a:off x="21961429" y="1093305"/>
          <a:ext cx="3885088" cy="3688521"/>
        </a:xfrm>
        <a:prstGeom prst="rect">
          <a:avLst/>
        </a:prstGeom>
      </xdr:spPr>
    </xdr:pic>
    <xdr:clientData/>
  </xdr:twoCellAnchor>
  <xdr:twoCellAnchor editAs="oneCell">
    <xdr:from>
      <xdr:col>34</xdr:col>
      <xdr:colOff>33131</xdr:colOff>
      <xdr:row>5</xdr:row>
      <xdr:rowOff>139420</xdr:rowOff>
    </xdr:from>
    <xdr:to>
      <xdr:col>37</xdr:col>
      <xdr:colOff>728871</xdr:colOff>
      <xdr:row>22</xdr:row>
      <xdr:rowOff>94421</xdr:rowOff>
    </xdr:to>
    <xdr:pic>
      <xdr:nvPicPr>
        <xdr:cNvPr id="6" name="Picture 5">
          <a:extLst>
            <a:ext uri="{FF2B5EF4-FFF2-40B4-BE49-F238E27FC236}">
              <a16:creationId xmlns:a16="http://schemas.microsoft.com/office/drawing/2014/main" id="{EB5E0C29-62BB-1DFF-2C5A-0368D2987C61}"/>
            </a:ext>
          </a:extLst>
        </xdr:cNvPr>
        <xdr:cNvPicPr>
          <a:picLocks noChangeAspect="1"/>
        </xdr:cNvPicPr>
      </xdr:nvPicPr>
      <xdr:blipFill>
        <a:blip xmlns:r="http://schemas.openxmlformats.org/officeDocument/2006/relationships" r:embed="rId3"/>
        <a:stretch>
          <a:fillRect/>
        </a:stretch>
      </xdr:blipFill>
      <xdr:spPr>
        <a:xfrm>
          <a:off x="16211827" y="1133333"/>
          <a:ext cx="3180522" cy="3334305"/>
        </a:xfrm>
        <a:prstGeom prst="rect">
          <a:avLst/>
        </a:prstGeom>
      </xdr:spPr>
    </xdr:pic>
    <xdr:clientData/>
  </xdr:twoCellAnchor>
  <xdr:twoCellAnchor editAs="oneCell">
    <xdr:from>
      <xdr:col>45</xdr:col>
      <xdr:colOff>651565</xdr:colOff>
      <xdr:row>5</xdr:row>
      <xdr:rowOff>33131</xdr:rowOff>
    </xdr:from>
    <xdr:to>
      <xdr:col>52</xdr:col>
      <xdr:colOff>137129</xdr:colOff>
      <xdr:row>26</xdr:row>
      <xdr:rowOff>55217</xdr:rowOff>
    </xdr:to>
    <xdr:pic>
      <xdr:nvPicPr>
        <xdr:cNvPr id="7" name="Picture 6">
          <a:extLst>
            <a:ext uri="{FF2B5EF4-FFF2-40B4-BE49-F238E27FC236}">
              <a16:creationId xmlns:a16="http://schemas.microsoft.com/office/drawing/2014/main" id="{C3819E6D-520A-49D0-CABD-1826636BA956}"/>
            </a:ext>
          </a:extLst>
        </xdr:cNvPr>
        <xdr:cNvPicPr>
          <a:picLocks noChangeAspect="1"/>
        </xdr:cNvPicPr>
      </xdr:nvPicPr>
      <xdr:blipFill>
        <a:blip xmlns:r="http://schemas.openxmlformats.org/officeDocument/2006/relationships" r:embed="rId4"/>
        <a:stretch>
          <a:fillRect/>
        </a:stretch>
      </xdr:blipFill>
      <xdr:spPr>
        <a:xfrm>
          <a:off x="25941130" y="1027044"/>
          <a:ext cx="5283390" cy="4196521"/>
        </a:xfrm>
        <a:prstGeom prst="rect">
          <a:avLst/>
        </a:prstGeom>
      </xdr:spPr>
    </xdr:pic>
    <xdr:clientData/>
  </xdr:twoCellAnchor>
  <xdr:twoCellAnchor editAs="oneCell">
    <xdr:from>
      <xdr:col>52</xdr:col>
      <xdr:colOff>143566</xdr:colOff>
      <xdr:row>1</xdr:row>
      <xdr:rowOff>77304</xdr:rowOff>
    </xdr:from>
    <xdr:to>
      <xdr:col>61</xdr:col>
      <xdr:colOff>461618</xdr:colOff>
      <xdr:row>35</xdr:row>
      <xdr:rowOff>18625</xdr:rowOff>
    </xdr:to>
    <xdr:pic>
      <xdr:nvPicPr>
        <xdr:cNvPr id="8" name="Picture 7">
          <a:extLst>
            <a:ext uri="{FF2B5EF4-FFF2-40B4-BE49-F238E27FC236}">
              <a16:creationId xmlns:a16="http://schemas.microsoft.com/office/drawing/2014/main" id="{CA494F8D-D99C-6353-77DA-DD23C0F6FA79}"/>
            </a:ext>
          </a:extLst>
        </xdr:cNvPr>
        <xdr:cNvPicPr>
          <a:picLocks noChangeAspect="1"/>
        </xdr:cNvPicPr>
      </xdr:nvPicPr>
      <xdr:blipFill>
        <a:blip xmlns:r="http://schemas.openxmlformats.org/officeDocument/2006/relationships" r:embed="rId5"/>
        <a:stretch>
          <a:fillRect/>
        </a:stretch>
      </xdr:blipFill>
      <xdr:spPr>
        <a:xfrm>
          <a:off x="31230957" y="276087"/>
          <a:ext cx="7772400" cy="66999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450646</xdr:colOff>
      <xdr:row>1</xdr:row>
      <xdr:rowOff>163871</xdr:rowOff>
    </xdr:from>
    <xdr:to>
      <xdr:col>27</xdr:col>
      <xdr:colOff>33865</xdr:colOff>
      <xdr:row>14</xdr:row>
      <xdr:rowOff>81936</xdr:rowOff>
    </xdr:to>
    <xdr:pic>
      <xdr:nvPicPr>
        <xdr:cNvPr id="7" name="Picture 6">
          <a:extLst>
            <a:ext uri="{FF2B5EF4-FFF2-40B4-BE49-F238E27FC236}">
              <a16:creationId xmlns:a16="http://schemas.microsoft.com/office/drawing/2014/main" id="{E047D8B3-067D-5DB1-69AF-5782771504BA}"/>
            </a:ext>
          </a:extLst>
        </xdr:cNvPr>
        <xdr:cNvPicPr>
          <a:picLocks noChangeAspect="1"/>
        </xdr:cNvPicPr>
      </xdr:nvPicPr>
      <xdr:blipFill>
        <a:blip xmlns:r="http://schemas.openxmlformats.org/officeDocument/2006/relationships" r:embed="rId1"/>
        <a:stretch>
          <a:fillRect/>
        </a:stretch>
      </xdr:blipFill>
      <xdr:spPr>
        <a:xfrm>
          <a:off x="19295807" y="368710"/>
          <a:ext cx="2860639" cy="2580968"/>
        </a:xfrm>
        <a:prstGeom prst="rect">
          <a:avLst/>
        </a:prstGeom>
      </xdr:spPr>
    </xdr:pic>
    <xdr:clientData/>
  </xdr:twoCellAnchor>
  <xdr:twoCellAnchor editAs="oneCell">
    <xdr:from>
      <xdr:col>31</xdr:col>
      <xdr:colOff>778388</xdr:colOff>
      <xdr:row>1</xdr:row>
      <xdr:rowOff>192533</xdr:rowOff>
    </xdr:from>
    <xdr:to>
      <xdr:col>35</xdr:col>
      <xdr:colOff>696452</xdr:colOff>
      <xdr:row>22</xdr:row>
      <xdr:rowOff>188042</xdr:rowOff>
    </xdr:to>
    <xdr:pic>
      <xdr:nvPicPr>
        <xdr:cNvPr id="8" name="Picture 7">
          <a:extLst>
            <a:ext uri="{FF2B5EF4-FFF2-40B4-BE49-F238E27FC236}">
              <a16:creationId xmlns:a16="http://schemas.microsoft.com/office/drawing/2014/main" id="{449585E3-464E-9853-059D-567B9979B34B}"/>
            </a:ext>
          </a:extLst>
        </xdr:cNvPr>
        <xdr:cNvPicPr>
          <a:picLocks noChangeAspect="1"/>
        </xdr:cNvPicPr>
      </xdr:nvPicPr>
      <xdr:blipFill>
        <a:blip xmlns:r="http://schemas.openxmlformats.org/officeDocument/2006/relationships" r:embed="rId2"/>
        <a:stretch>
          <a:fillRect/>
        </a:stretch>
      </xdr:blipFill>
      <xdr:spPr>
        <a:xfrm>
          <a:off x="26178388" y="397372"/>
          <a:ext cx="3195483" cy="42971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114300</xdr:colOff>
      <xdr:row>9</xdr:row>
      <xdr:rowOff>12700</xdr:rowOff>
    </xdr:from>
    <xdr:to>
      <xdr:col>1</xdr:col>
      <xdr:colOff>762000</xdr:colOff>
      <xdr:row>12</xdr:row>
      <xdr:rowOff>101600</xdr:rowOff>
    </xdr:to>
    <xdr:pic>
      <xdr:nvPicPr>
        <xdr:cNvPr id="2" name="Picture 1">
          <a:extLst>
            <a:ext uri="{FF2B5EF4-FFF2-40B4-BE49-F238E27FC236}">
              <a16:creationId xmlns:a16="http://schemas.microsoft.com/office/drawing/2014/main" id="{09E87CF1-6E86-2996-5C7F-A1646393C5CF}"/>
            </a:ext>
          </a:extLst>
        </xdr:cNvPr>
        <xdr:cNvPicPr>
          <a:picLocks noChangeAspect="1"/>
        </xdr:cNvPicPr>
      </xdr:nvPicPr>
      <xdr:blipFill>
        <a:blip xmlns:r="http://schemas.openxmlformats.org/officeDocument/2006/relationships" r:embed="rId1"/>
        <a:stretch>
          <a:fillRect/>
        </a:stretch>
      </xdr:blipFill>
      <xdr:spPr>
        <a:xfrm>
          <a:off x="1596930" y="1848416"/>
          <a:ext cx="647700" cy="698500"/>
        </a:xfrm>
        <a:prstGeom prst="rect">
          <a:avLst/>
        </a:prstGeom>
      </xdr:spPr>
    </xdr:pic>
    <xdr:clientData/>
  </xdr:twoCellAnchor>
  <xdr:twoCellAnchor editAs="oneCell">
    <xdr:from>
      <xdr:col>2</xdr:col>
      <xdr:colOff>190500</xdr:colOff>
      <xdr:row>9</xdr:row>
      <xdr:rowOff>12700</xdr:rowOff>
    </xdr:from>
    <xdr:to>
      <xdr:col>3</xdr:col>
      <xdr:colOff>12700</xdr:colOff>
      <xdr:row>12</xdr:row>
      <xdr:rowOff>101600</xdr:rowOff>
    </xdr:to>
    <xdr:pic>
      <xdr:nvPicPr>
        <xdr:cNvPr id="3" name="Picture 2">
          <a:extLst>
            <a:ext uri="{FF2B5EF4-FFF2-40B4-BE49-F238E27FC236}">
              <a16:creationId xmlns:a16="http://schemas.microsoft.com/office/drawing/2014/main" id="{18BBB0FB-6D6A-8F94-4C81-2F07CC354095}"/>
            </a:ext>
          </a:extLst>
        </xdr:cNvPr>
        <xdr:cNvPicPr>
          <a:picLocks noChangeAspect="1"/>
        </xdr:cNvPicPr>
      </xdr:nvPicPr>
      <xdr:blipFill>
        <a:blip xmlns:r="http://schemas.openxmlformats.org/officeDocument/2006/relationships" r:embed="rId2"/>
        <a:stretch>
          <a:fillRect/>
        </a:stretch>
      </xdr:blipFill>
      <xdr:spPr>
        <a:xfrm>
          <a:off x="2491212" y="1849924"/>
          <a:ext cx="647700" cy="698500"/>
        </a:xfrm>
        <a:prstGeom prst="rect">
          <a:avLst/>
        </a:prstGeom>
      </xdr:spPr>
    </xdr:pic>
    <xdr:clientData/>
  </xdr:twoCellAnchor>
  <xdr:twoCellAnchor editAs="oneCell">
    <xdr:from>
      <xdr:col>0</xdr:col>
      <xdr:colOff>762000</xdr:colOff>
      <xdr:row>16</xdr:row>
      <xdr:rowOff>63500</xdr:rowOff>
    </xdr:from>
    <xdr:to>
      <xdr:col>8</xdr:col>
      <xdr:colOff>279400</xdr:colOff>
      <xdr:row>33</xdr:row>
      <xdr:rowOff>101047</xdr:rowOff>
    </xdr:to>
    <xdr:pic>
      <xdr:nvPicPr>
        <xdr:cNvPr id="4" name="Picture 3">
          <a:extLst>
            <a:ext uri="{FF2B5EF4-FFF2-40B4-BE49-F238E27FC236}">
              <a16:creationId xmlns:a16="http://schemas.microsoft.com/office/drawing/2014/main" id="{16137CD4-B293-0D4B-9192-22ACD22A2057}"/>
            </a:ext>
          </a:extLst>
        </xdr:cNvPr>
        <xdr:cNvPicPr>
          <a:picLocks noChangeAspect="1"/>
        </xdr:cNvPicPr>
      </xdr:nvPicPr>
      <xdr:blipFill>
        <a:blip xmlns:r="http://schemas.openxmlformats.org/officeDocument/2006/relationships" r:embed="rId3"/>
        <a:stretch>
          <a:fillRect/>
        </a:stretch>
      </xdr:blipFill>
      <xdr:spPr>
        <a:xfrm>
          <a:off x="762000" y="3314700"/>
          <a:ext cx="7772400" cy="34919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EAACC3-79EC-7E40-876E-258F63E9028A}" name="Table1" displayName="Table1" ref="A1:C525" totalsRowShown="0" headerRowBorderDxfId="5" tableBorderDxfId="4" totalsRowBorderDxfId="3">
  <autoFilter ref="A1:C525" xr:uid="{9FEAACC3-79EC-7E40-876E-258F63E9028A}"/>
  <tableColumns count="3">
    <tableColumn id="1" xr3:uid="{28AC7CEE-964A-D94E-B4E5-C2C02096D8BD}" name="CdTe New Installs Capacity (MW)" dataDxfId="2"/>
    <tableColumn id="2" xr3:uid="{711DB29C-0172-6844-BED7-57E432B759B4}" name="Cummulative Capacity (MW)" dataDxfId="1">
      <calculatedColumnFormula>SUM($A$2:A2)</calculatedColumnFormula>
    </tableColumn>
    <tableColumn id="3" xr3:uid="{D3062F78-2AD8-044A-80A3-966A31A870C9}" name="Operating Year"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sciencedirect.com/science/article/pii/S0927024806000778" TargetMode="External"/><Relationship Id="rId2" Type="http://schemas.openxmlformats.org/officeDocument/2006/relationships/hyperlink" Target="https://www.firstsolar.com/-/media/First-Solar/Technical-Documents/Series-3-Datasheets/Series-3-Black-Plus-Module-Datasheet.ashx?la=en" TargetMode="External"/><Relationship Id="rId1" Type="http://schemas.openxmlformats.org/officeDocument/2006/relationships/hyperlink" Target="https://www.nrel.gov/pv/cadmium-telluride-photovoltaics-accelerator-consortium-solicitation.html"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pubs.usgs.gov/circ/c1196o/" TargetMode="External"/><Relationship Id="rId1" Type="http://schemas.openxmlformats.org/officeDocument/2006/relationships/hyperlink" Target="https://pubs.usgs.gov/usbmic/ic-9380/cadmium.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pubs.usgs.gov/usbmic/ic-9380/cadmium.pdf" TargetMode="External"/><Relationship Id="rId2" Type="http://schemas.openxmlformats.org/officeDocument/2006/relationships/hyperlink" Target="https://d9-wret.s3.us-west-2.amazonaws.com/assets/palladium/production/mineral-pubs/cadmium/140397.pdf" TargetMode="External"/><Relationship Id="rId1" Type="http://schemas.openxmlformats.org/officeDocument/2006/relationships/hyperlink" Target="https://www.usgs.gov/centers/national-minerals-information-center/cadmium-statistics-and-information" TargetMode="External"/><Relationship Id="rId5" Type="http://schemas.openxmlformats.org/officeDocument/2006/relationships/hyperlink" Target="https://pubs.usgs.gov/circ/c1196o/" TargetMode="External"/><Relationship Id="rId4" Type="http://schemas.openxmlformats.org/officeDocument/2006/relationships/hyperlink" Target="https://pubs.usgs.gov/usbmic/ic-9380/cadmium.pdf"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pubs.usgs.gov/pp/1802/r/pp1802r.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nl-ceeesa.github.io/RELOG/0.5/mode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firstsolar.com/-/media/First-Solar/Sustainability-Documents/PVTP_6pp_First-Solar-recycling-hi.ash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D49FA-F7A5-AB46-8D58-174733722FBC}">
  <dimension ref="A1:C525"/>
  <sheetViews>
    <sheetView workbookViewId="0">
      <selection activeCell="F38" sqref="F38"/>
    </sheetView>
  </sheetViews>
  <sheetFormatPr baseColWidth="10" defaultRowHeight="16" x14ac:dyDescent="0.2"/>
  <cols>
    <col min="1" max="1" width="34.1640625" customWidth="1"/>
    <col min="2" max="2" width="25.83203125" customWidth="1"/>
    <col min="3" max="3" width="15.5" customWidth="1"/>
  </cols>
  <sheetData>
    <row r="1" spans="1:3" x14ac:dyDescent="0.2">
      <c r="A1" s="36" t="s">
        <v>360</v>
      </c>
      <c r="B1" s="37" t="s">
        <v>358</v>
      </c>
      <c r="C1" s="38" t="s">
        <v>359</v>
      </c>
    </row>
    <row r="2" spans="1:3" x14ac:dyDescent="0.2">
      <c r="A2" s="32">
        <v>3.7</v>
      </c>
      <c r="B2" s="30">
        <f>SUM($A$2:A2)</f>
        <v>3.7</v>
      </c>
      <c r="C2" s="34">
        <v>2001</v>
      </c>
    </row>
    <row r="3" spans="1:3" x14ac:dyDescent="0.2">
      <c r="A3" s="33">
        <v>1</v>
      </c>
      <c r="B3" s="31">
        <f>SUM($A$2:A3)</f>
        <v>4.7</v>
      </c>
      <c r="C3" s="35">
        <v>2008</v>
      </c>
    </row>
    <row r="4" spans="1:3" x14ac:dyDescent="0.2">
      <c r="A4" s="32">
        <v>10</v>
      </c>
      <c r="B4" s="30">
        <f>SUM($A$2:A4)</f>
        <v>14.7</v>
      </c>
      <c r="C4" s="34">
        <v>2008</v>
      </c>
    </row>
    <row r="5" spans="1:3" x14ac:dyDescent="0.2">
      <c r="A5" s="33">
        <v>1.6</v>
      </c>
      <c r="B5" s="31">
        <f>SUM($A$2:A5)</f>
        <v>16.3</v>
      </c>
      <c r="C5" s="35">
        <v>2009</v>
      </c>
    </row>
    <row r="6" spans="1:3" x14ac:dyDescent="0.2">
      <c r="A6" s="32">
        <v>21</v>
      </c>
      <c r="B6" s="30">
        <f>SUM($A$2:A6)</f>
        <v>37.299999999999997</v>
      </c>
      <c r="C6" s="34">
        <v>2009</v>
      </c>
    </row>
    <row r="7" spans="1:3" x14ac:dyDescent="0.2">
      <c r="A7" s="33">
        <v>0.5</v>
      </c>
      <c r="B7" s="31">
        <f>SUM($A$2:A7)</f>
        <v>37.799999999999997</v>
      </c>
      <c r="C7" s="35">
        <v>2009</v>
      </c>
    </row>
    <row r="8" spans="1:3" x14ac:dyDescent="0.2">
      <c r="A8" s="32">
        <v>0.5</v>
      </c>
      <c r="B8" s="30">
        <f>SUM($A$2:A8)</f>
        <v>38.299999999999997</v>
      </c>
      <c r="C8" s="34">
        <v>2009</v>
      </c>
    </row>
    <row r="9" spans="1:3" x14ac:dyDescent="0.2">
      <c r="A9" s="33">
        <v>1</v>
      </c>
      <c r="B9" s="31">
        <f>SUM($A$2:A9)</f>
        <v>39.299999999999997</v>
      </c>
      <c r="C9" s="35">
        <v>2009</v>
      </c>
    </row>
    <row r="10" spans="1:3" x14ac:dyDescent="0.2">
      <c r="A10" s="32">
        <v>2</v>
      </c>
      <c r="B10" s="30">
        <f>SUM($A$2:A10)</f>
        <v>41.3</v>
      </c>
      <c r="C10" s="34">
        <v>2009</v>
      </c>
    </row>
    <row r="11" spans="1:3" x14ac:dyDescent="0.2">
      <c r="A11" s="33">
        <v>0.4</v>
      </c>
      <c r="B11" s="31">
        <f>SUM($A$2:A11)</f>
        <v>41.699999999999996</v>
      </c>
      <c r="C11" s="35">
        <v>2009</v>
      </c>
    </row>
    <row r="12" spans="1:3" x14ac:dyDescent="0.2">
      <c r="A12" s="32">
        <v>1.5</v>
      </c>
      <c r="B12" s="30">
        <f>SUM($A$2:A12)</f>
        <v>43.199999999999996</v>
      </c>
      <c r="C12" s="34">
        <v>2009</v>
      </c>
    </row>
    <row r="13" spans="1:3" x14ac:dyDescent="0.2">
      <c r="A13" s="33">
        <v>0.1</v>
      </c>
      <c r="B13" s="31">
        <f>SUM($A$2:A13)</f>
        <v>43.3</v>
      </c>
      <c r="C13" s="35">
        <v>2009</v>
      </c>
    </row>
    <row r="14" spans="1:3" x14ac:dyDescent="0.2">
      <c r="A14" s="32">
        <v>13.9</v>
      </c>
      <c r="B14" s="30">
        <f>SUM($A$2:A14)</f>
        <v>57.199999999999996</v>
      </c>
      <c r="C14" s="34">
        <v>2010</v>
      </c>
    </row>
    <row r="15" spans="1:3" x14ac:dyDescent="0.2">
      <c r="A15" s="33">
        <v>12.6</v>
      </c>
      <c r="B15" s="31">
        <f>SUM($A$2:A15)</f>
        <v>69.8</v>
      </c>
      <c r="C15" s="35">
        <v>2010</v>
      </c>
    </row>
    <row r="16" spans="1:3" x14ac:dyDescent="0.2">
      <c r="A16" s="32">
        <v>10</v>
      </c>
      <c r="B16" s="30">
        <f>SUM($A$2:A16)</f>
        <v>79.8</v>
      </c>
      <c r="C16" s="34">
        <v>2010</v>
      </c>
    </row>
    <row r="17" spans="1:3" x14ac:dyDescent="0.2">
      <c r="A17" s="33">
        <v>8</v>
      </c>
      <c r="B17" s="31">
        <f>SUM($A$2:A17)</f>
        <v>87.8</v>
      </c>
      <c r="C17" s="35">
        <v>2010</v>
      </c>
    </row>
    <row r="18" spans="1:3" x14ac:dyDescent="0.2">
      <c r="A18" s="32">
        <v>10</v>
      </c>
      <c r="B18" s="30">
        <f>SUM($A$2:A18)</f>
        <v>97.8</v>
      </c>
      <c r="C18" s="34">
        <v>2010</v>
      </c>
    </row>
    <row r="19" spans="1:3" x14ac:dyDescent="0.2">
      <c r="A19" s="33">
        <v>10</v>
      </c>
      <c r="B19" s="31">
        <f>SUM($A$2:A19)</f>
        <v>107.8</v>
      </c>
      <c r="C19" s="35">
        <v>2010</v>
      </c>
    </row>
    <row r="20" spans="1:3" x14ac:dyDescent="0.2">
      <c r="A20" s="32">
        <v>10</v>
      </c>
      <c r="B20" s="30">
        <f>SUM($A$2:A20)</f>
        <v>117.8</v>
      </c>
      <c r="C20" s="34">
        <v>2010</v>
      </c>
    </row>
    <row r="21" spans="1:3" x14ac:dyDescent="0.2">
      <c r="A21" s="33">
        <v>10</v>
      </c>
      <c r="B21" s="31">
        <f>SUM($A$2:A21)</f>
        <v>127.8</v>
      </c>
      <c r="C21" s="35">
        <v>2010</v>
      </c>
    </row>
    <row r="22" spans="1:3" x14ac:dyDescent="0.2">
      <c r="A22" s="32">
        <v>30.6</v>
      </c>
      <c r="B22" s="30">
        <f>SUM($A$2:A22)</f>
        <v>158.4</v>
      </c>
      <c r="C22" s="34">
        <v>2010</v>
      </c>
    </row>
    <row r="23" spans="1:3" x14ac:dyDescent="0.2">
      <c r="A23" s="33">
        <v>2.7</v>
      </c>
      <c r="B23" s="31">
        <f>SUM($A$2:A23)</f>
        <v>161.1</v>
      </c>
      <c r="C23" s="35">
        <v>2010</v>
      </c>
    </row>
    <row r="24" spans="1:3" x14ac:dyDescent="0.2">
      <c r="A24" s="32">
        <v>0.5</v>
      </c>
      <c r="B24" s="30">
        <f>SUM($A$2:A24)</f>
        <v>161.6</v>
      </c>
      <c r="C24" s="34">
        <v>2011</v>
      </c>
    </row>
    <row r="25" spans="1:3" x14ac:dyDescent="0.2">
      <c r="A25" s="33">
        <v>0.5</v>
      </c>
      <c r="B25" s="31">
        <f>SUM($A$2:A25)</f>
        <v>162.1</v>
      </c>
      <c r="C25" s="35">
        <v>2011</v>
      </c>
    </row>
    <row r="26" spans="1:3" x14ac:dyDescent="0.2">
      <c r="A26" s="32">
        <v>20.2</v>
      </c>
      <c r="B26" s="30">
        <f>SUM($A$2:A26)</f>
        <v>182.29999999999998</v>
      </c>
      <c r="C26" s="34">
        <v>2011</v>
      </c>
    </row>
    <row r="27" spans="1:3" x14ac:dyDescent="0.2">
      <c r="A27" s="33">
        <v>17.600000000000001</v>
      </c>
      <c r="B27" s="31">
        <f>SUM($A$2:A27)</f>
        <v>199.89999999999998</v>
      </c>
      <c r="C27" s="35">
        <v>2011</v>
      </c>
    </row>
    <row r="28" spans="1:3" x14ac:dyDescent="0.2">
      <c r="A28" s="32">
        <v>2</v>
      </c>
      <c r="B28" s="30">
        <f>SUM($A$2:A28)</f>
        <v>201.89999999999998</v>
      </c>
      <c r="C28" s="34">
        <v>2011</v>
      </c>
    </row>
    <row r="29" spans="1:3" x14ac:dyDescent="0.2">
      <c r="A29" s="33">
        <v>5</v>
      </c>
      <c r="B29" s="31">
        <f>SUM($A$2:A29)</f>
        <v>206.89999999999998</v>
      </c>
      <c r="C29" s="35">
        <v>2011</v>
      </c>
    </row>
    <row r="30" spans="1:3" x14ac:dyDescent="0.2">
      <c r="A30" s="32">
        <v>5</v>
      </c>
      <c r="B30" s="30">
        <f>SUM($A$2:A30)</f>
        <v>211.89999999999998</v>
      </c>
      <c r="C30" s="34">
        <v>2011</v>
      </c>
    </row>
    <row r="31" spans="1:3" x14ac:dyDescent="0.2">
      <c r="A31" s="33">
        <v>5</v>
      </c>
      <c r="B31" s="31">
        <f>SUM($A$2:A31)</f>
        <v>216.89999999999998</v>
      </c>
      <c r="C31" s="35">
        <v>2011</v>
      </c>
    </row>
    <row r="32" spans="1:3" x14ac:dyDescent="0.2">
      <c r="A32" s="32">
        <v>5</v>
      </c>
      <c r="B32" s="30">
        <f>SUM($A$2:A32)</f>
        <v>221.89999999999998</v>
      </c>
      <c r="C32" s="34">
        <v>2011</v>
      </c>
    </row>
    <row r="33" spans="1:3" x14ac:dyDescent="0.2">
      <c r="A33" s="33">
        <v>17</v>
      </c>
      <c r="B33" s="31">
        <f>SUM($A$2:A33)</f>
        <v>238.89999999999998</v>
      </c>
      <c r="C33" s="35">
        <v>2011</v>
      </c>
    </row>
    <row r="34" spans="1:3" x14ac:dyDescent="0.2">
      <c r="A34" s="32">
        <v>2.9</v>
      </c>
      <c r="B34" s="30">
        <f>SUM($A$2:A34)</f>
        <v>241.79999999999998</v>
      </c>
      <c r="C34" s="34">
        <v>2011</v>
      </c>
    </row>
    <row r="35" spans="1:3" x14ac:dyDescent="0.2">
      <c r="A35" s="33">
        <v>2.9</v>
      </c>
      <c r="B35" s="31">
        <f>SUM($A$2:A35)</f>
        <v>244.7</v>
      </c>
      <c r="C35" s="35">
        <v>2011</v>
      </c>
    </row>
    <row r="36" spans="1:3" x14ac:dyDescent="0.2">
      <c r="A36" s="32">
        <v>1</v>
      </c>
      <c r="B36" s="30">
        <f>SUM($A$2:A36)</f>
        <v>245.7</v>
      </c>
      <c r="C36" s="34">
        <v>2011</v>
      </c>
    </row>
    <row r="37" spans="1:3" x14ac:dyDescent="0.2">
      <c r="A37" s="33">
        <v>90.7</v>
      </c>
      <c r="B37" s="31">
        <f>SUM($A$2:A37)</f>
        <v>336.4</v>
      </c>
      <c r="C37" s="35">
        <v>2012</v>
      </c>
    </row>
    <row r="38" spans="1:3" x14ac:dyDescent="0.2">
      <c r="A38" s="32">
        <v>136</v>
      </c>
      <c r="B38" s="30">
        <f>SUM($A$2:A38)</f>
        <v>472.4</v>
      </c>
      <c r="C38" s="34">
        <v>2012</v>
      </c>
    </row>
    <row r="39" spans="1:3" x14ac:dyDescent="0.2">
      <c r="A39" s="33">
        <v>52</v>
      </c>
      <c r="B39" s="31">
        <f>SUM($A$2:A39)</f>
        <v>524.4</v>
      </c>
      <c r="C39" s="35">
        <v>2012</v>
      </c>
    </row>
    <row r="40" spans="1:3" x14ac:dyDescent="0.2">
      <c r="A40" s="32">
        <v>110</v>
      </c>
      <c r="B40" s="30">
        <f>SUM($A$2:A40)</f>
        <v>634.4</v>
      </c>
      <c r="C40" s="34">
        <v>2012</v>
      </c>
    </row>
    <row r="41" spans="1:3" x14ac:dyDescent="0.2">
      <c r="A41" s="33">
        <v>13.7</v>
      </c>
      <c r="B41" s="31">
        <f>SUM($A$2:A41)</f>
        <v>648.1</v>
      </c>
      <c r="C41" s="35">
        <v>2012</v>
      </c>
    </row>
    <row r="42" spans="1:3" x14ac:dyDescent="0.2">
      <c r="A42" s="32">
        <v>30</v>
      </c>
      <c r="B42" s="30">
        <f>SUM($A$2:A42)</f>
        <v>678.1</v>
      </c>
      <c r="C42" s="34">
        <v>2012</v>
      </c>
    </row>
    <row r="43" spans="1:3" x14ac:dyDescent="0.2">
      <c r="A43" s="33">
        <v>30</v>
      </c>
      <c r="B43" s="31">
        <f>SUM($A$2:A43)</f>
        <v>708.1</v>
      </c>
      <c r="C43" s="35">
        <v>2012</v>
      </c>
    </row>
    <row r="44" spans="1:3" x14ac:dyDescent="0.2">
      <c r="A44" s="32">
        <v>34</v>
      </c>
      <c r="B44" s="30">
        <f>SUM($A$2:A44)</f>
        <v>742.1</v>
      </c>
      <c r="C44" s="34">
        <v>2012</v>
      </c>
    </row>
    <row r="45" spans="1:3" x14ac:dyDescent="0.2">
      <c r="A45" s="33">
        <v>2.1</v>
      </c>
      <c r="B45" s="31">
        <f>SUM($A$2:A45)</f>
        <v>744.2</v>
      </c>
      <c r="C45" s="35">
        <v>2012</v>
      </c>
    </row>
    <row r="46" spans="1:3" x14ac:dyDescent="0.2">
      <c r="A46" s="32">
        <v>101</v>
      </c>
      <c r="B46" s="30">
        <f>SUM($A$2:A46)</f>
        <v>845.2</v>
      </c>
      <c r="C46" s="34">
        <v>2013</v>
      </c>
    </row>
    <row r="47" spans="1:3" x14ac:dyDescent="0.2">
      <c r="A47" s="33">
        <v>64.599999999999994</v>
      </c>
      <c r="B47" s="31">
        <f>SUM($A$2:A47)</f>
        <v>909.80000000000007</v>
      </c>
      <c r="C47" s="35">
        <v>2013</v>
      </c>
    </row>
    <row r="48" spans="1:3" x14ac:dyDescent="0.2">
      <c r="A48" s="32">
        <v>0.5</v>
      </c>
      <c r="B48" s="30">
        <f>SUM($A$2:A48)</f>
        <v>910.30000000000007</v>
      </c>
      <c r="C48" s="34">
        <v>2013</v>
      </c>
    </row>
    <row r="49" spans="1:3" x14ac:dyDescent="0.2">
      <c r="A49" s="33">
        <v>0.5</v>
      </c>
      <c r="B49" s="31">
        <f>SUM($A$2:A49)</f>
        <v>910.80000000000007</v>
      </c>
      <c r="C49" s="35">
        <v>2013</v>
      </c>
    </row>
    <row r="50" spans="1:3" x14ac:dyDescent="0.2">
      <c r="A50" s="32">
        <v>0.5</v>
      </c>
      <c r="B50" s="30">
        <f>SUM($A$2:A50)</f>
        <v>911.30000000000007</v>
      </c>
      <c r="C50" s="34">
        <v>2013</v>
      </c>
    </row>
    <row r="51" spans="1:3" x14ac:dyDescent="0.2">
      <c r="A51" s="33">
        <v>0.5</v>
      </c>
      <c r="B51" s="31">
        <f>SUM($A$2:A51)</f>
        <v>911.80000000000007</v>
      </c>
      <c r="C51" s="35">
        <v>2013</v>
      </c>
    </row>
    <row r="52" spans="1:3" x14ac:dyDescent="0.2">
      <c r="A52" s="32">
        <v>66</v>
      </c>
      <c r="B52" s="30">
        <f>SUM($A$2:A52)</f>
        <v>977.80000000000007</v>
      </c>
      <c r="C52" s="34">
        <v>2013</v>
      </c>
    </row>
    <row r="53" spans="1:3" x14ac:dyDescent="0.2">
      <c r="A53" s="33">
        <v>128.9</v>
      </c>
      <c r="B53" s="31">
        <f>SUM($A$2:A53)</f>
        <v>1106.7</v>
      </c>
      <c r="C53" s="35">
        <v>2013</v>
      </c>
    </row>
    <row r="54" spans="1:3" x14ac:dyDescent="0.2">
      <c r="A54" s="32">
        <v>2</v>
      </c>
      <c r="B54" s="30">
        <f>SUM($A$2:A54)</f>
        <v>1108.7</v>
      </c>
      <c r="C54" s="34">
        <v>2013</v>
      </c>
    </row>
    <row r="55" spans="1:3" x14ac:dyDescent="0.2">
      <c r="A55" s="33">
        <v>4</v>
      </c>
      <c r="B55" s="31">
        <f>SUM($A$2:A55)</f>
        <v>1112.7</v>
      </c>
      <c r="C55" s="35">
        <v>2013</v>
      </c>
    </row>
    <row r="56" spans="1:3" x14ac:dyDescent="0.2">
      <c r="A56" s="32">
        <v>25</v>
      </c>
      <c r="B56" s="30">
        <f>SUM($A$2:A56)</f>
        <v>1137.7</v>
      </c>
      <c r="C56" s="34">
        <v>2013</v>
      </c>
    </row>
    <row r="57" spans="1:3" x14ac:dyDescent="0.2">
      <c r="A57" s="33">
        <v>129.80000000000001</v>
      </c>
      <c r="B57" s="31">
        <f>SUM($A$2:A57)</f>
        <v>1267.5</v>
      </c>
      <c r="C57" s="35">
        <v>2013</v>
      </c>
    </row>
    <row r="58" spans="1:3" x14ac:dyDescent="0.2">
      <c r="A58" s="32">
        <v>151.19999999999999</v>
      </c>
      <c r="B58" s="30">
        <f>SUM($A$2:A58)</f>
        <v>1418.7</v>
      </c>
      <c r="C58" s="34">
        <v>2013</v>
      </c>
    </row>
    <row r="59" spans="1:3" x14ac:dyDescent="0.2">
      <c r="A59" s="33">
        <v>40.299999999999997</v>
      </c>
      <c r="B59" s="31">
        <f>SUM($A$2:A59)</f>
        <v>1459</v>
      </c>
      <c r="C59" s="35">
        <v>2013</v>
      </c>
    </row>
    <row r="60" spans="1:3" x14ac:dyDescent="0.2">
      <c r="A60" s="32">
        <v>30.2</v>
      </c>
      <c r="B60" s="30">
        <f>SUM($A$2:A60)</f>
        <v>1489.2</v>
      </c>
      <c r="C60" s="34">
        <v>2013</v>
      </c>
    </row>
    <row r="61" spans="1:3" x14ac:dyDescent="0.2">
      <c r="A61" s="33">
        <v>20.2</v>
      </c>
      <c r="B61" s="31">
        <f>SUM($A$2:A61)</f>
        <v>1509.4</v>
      </c>
      <c r="C61" s="35">
        <v>2013</v>
      </c>
    </row>
    <row r="62" spans="1:3" x14ac:dyDescent="0.2">
      <c r="A62" s="32">
        <v>40.299999999999997</v>
      </c>
      <c r="B62" s="30">
        <f>SUM($A$2:A62)</f>
        <v>1549.7</v>
      </c>
      <c r="C62" s="34">
        <v>2013</v>
      </c>
    </row>
    <row r="63" spans="1:3" x14ac:dyDescent="0.2">
      <c r="A63" s="33">
        <v>40.299999999999997</v>
      </c>
      <c r="B63" s="31">
        <f>SUM($A$2:A63)</f>
        <v>1590</v>
      </c>
      <c r="C63" s="35">
        <v>2013</v>
      </c>
    </row>
    <row r="64" spans="1:3" x14ac:dyDescent="0.2">
      <c r="A64" s="32">
        <v>30.2</v>
      </c>
      <c r="B64" s="30">
        <f>SUM($A$2:A64)</f>
        <v>1620.2</v>
      </c>
      <c r="C64" s="34">
        <v>2013</v>
      </c>
    </row>
    <row r="65" spans="1:3" x14ac:dyDescent="0.2">
      <c r="A65" s="33">
        <v>27</v>
      </c>
      <c r="B65" s="31">
        <f>SUM($A$2:A65)</f>
        <v>1647.2</v>
      </c>
      <c r="C65" s="35">
        <v>2013</v>
      </c>
    </row>
    <row r="66" spans="1:3" x14ac:dyDescent="0.2">
      <c r="A66" s="32">
        <v>147.4</v>
      </c>
      <c r="B66" s="30">
        <f>SUM($A$2:A66)</f>
        <v>1794.6000000000001</v>
      </c>
      <c r="C66" s="34">
        <v>2013</v>
      </c>
    </row>
    <row r="67" spans="1:3" x14ac:dyDescent="0.2">
      <c r="A67" s="33">
        <v>8</v>
      </c>
      <c r="B67" s="31">
        <f>SUM($A$2:A67)</f>
        <v>1802.6000000000001</v>
      </c>
      <c r="C67" s="35">
        <v>2013</v>
      </c>
    </row>
    <row r="68" spans="1:3" x14ac:dyDescent="0.2">
      <c r="A68" s="32">
        <v>8.4</v>
      </c>
      <c r="B68" s="30">
        <f>SUM($A$2:A68)</f>
        <v>1811.0000000000002</v>
      </c>
      <c r="C68" s="34">
        <v>2013</v>
      </c>
    </row>
    <row r="69" spans="1:3" x14ac:dyDescent="0.2">
      <c r="A69" s="33">
        <v>39.1</v>
      </c>
      <c r="B69" s="31">
        <f>SUM($A$2:A69)</f>
        <v>1850.1000000000001</v>
      </c>
      <c r="C69" s="35">
        <v>2013</v>
      </c>
    </row>
    <row r="70" spans="1:3" x14ac:dyDescent="0.2">
      <c r="A70" s="32">
        <v>22.7</v>
      </c>
      <c r="B70" s="30">
        <f>SUM($A$2:A70)</f>
        <v>1872.8000000000002</v>
      </c>
      <c r="C70" s="34">
        <v>2013</v>
      </c>
    </row>
    <row r="71" spans="1:3" x14ac:dyDescent="0.2">
      <c r="A71" s="33">
        <v>29</v>
      </c>
      <c r="B71" s="31">
        <f>SUM($A$2:A71)</f>
        <v>1901.8000000000002</v>
      </c>
      <c r="C71" s="35">
        <v>2013</v>
      </c>
    </row>
    <row r="72" spans="1:3" x14ac:dyDescent="0.2">
      <c r="A72" s="32">
        <v>25.2</v>
      </c>
      <c r="B72" s="30">
        <f>SUM($A$2:A72)</f>
        <v>1927.0000000000002</v>
      </c>
      <c r="C72" s="34">
        <v>2013</v>
      </c>
    </row>
    <row r="73" spans="1:3" x14ac:dyDescent="0.2">
      <c r="A73" s="33">
        <v>34.299999999999997</v>
      </c>
      <c r="B73" s="31">
        <f>SUM($A$2:A73)</f>
        <v>1961.3000000000002</v>
      </c>
      <c r="C73" s="35">
        <v>2014</v>
      </c>
    </row>
    <row r="74" spans="1:3" x14ac:dyDescent="0.2">
      <c r="A74" s="32">
        <v>121</v>
      </c>
      <c r="B74" s="30">
        <f>SUM($A$2:A74)</f>
        <v>2082.3000000000002</v>
      </c>
      <c r="C74" s="34">
        <v>2014</v>
      </c>
    </row>
    <row r="75" spans="1:3" x14ac:dyDescent="0.2">
      <c r="A75" s="33">
        <v>253</v>
      </c>
      <c r="B75" s="31">
        <f>SUM($A$2:A75)</f>
        <v>2335.3000000000002</v>
      </c>
      <c r="C75" s="35">
        <v>2014</v>
      </c>
    </row>
    <row r="76" spans="1:3" x14ac:dyDescent="0.2">
      <c r="A76" s="32">
        <v>102.1</v>
      </c>
      <c r="B76" s="30">
        <f>SUM($A$2:A76)</f>
        <v>2437.4</v>
      </c>
      <c r="C76" s="34">
        <v>2014</v>
      </c>
    </row>
    <row r="77" spans="1:3" x14ac:dyDescent="0.2">
      <c r="A77" s="33">
        <v>90.3</v>
      </c>
      <c r="B77" s="31">
        <f>SUM($A$2:A77)</f>
        <v>2527.7000000000003</v>
      </c>
      <c r="C77" s="35">
        <v>2014</v>
      </c>
    </row>
    <row r="78" spans="1:3" x14ac:dyDescent="0.2">
      <c r="A78" s="32">
        <v>112.5</v>
      </c>
      <c r="B78" s="30">
        <f>SUM($A$2:A78)</f>
        <v>2640.2000000000003</v>
      </c>
      <c r="C78" s="34">
        <v>2014</v>
      </c>
    </row>
    <row r="79" spans="1:3" x14ac:dyDescent="0.2">
      <c r="A79" s="33">
        <v>25.2</v>
      </c>
      <c r="B79" s="31">
        <f>SUM($A$2:A79)</f>
        <v>2665.4</v>
      </c>
      <c r="C79" s="35">
        <v>2014</v>
      </c>
    </row>
    <row r="80" spans="1:3" x14ac:dyDescent="0.2">
      <c r="A80" s="32">
        <v>25.2</v>
      </c>
      <c r="B80" s="30">
        <f>SUM($A$2:A80)</f>
        <v>2690.6</v>
      </c>
      <c r="C80" s="34">
        <v>2014</v>
      </c>
    </row>
    <row r="81" spans="1:3" x14ac:dyDescent="0.2">
      <c r="A81" s="33">
        <v>20.2</v>
      </c>
      <c r="B81" s="31">
        <f>SUM($A$2:A81)</f>
        <v>2710.7999999999997</v>
      </c>
      <c r="C81" s="35">
        <v>2014</v>
      </c>
    </row>
    <row r="82" spans="1:3" x14ac:dyDescent="0.2">
      <c r="A82" s="32">
        <v>18.899999999999999</v>
      </c>
      <c r="B82" s="30">
        <f>SUM($A$2:A82)</f>
        <v>2729.7</v>
      </c>
      <c r="C82" s="34">
        <v>2014</v>
      </c>
    </row>
    <row r="83" spans="1:3" x14ac:dyDescent="0.2">
      <c r="A83" s="33">
        <v>22.7</v>
      </c>
      <c r="B83" s="31">
        <f>SUM($A$2:A83)</f>
        <v>2752.3999999999996</v>
      </c>
      <c r="C83" s="35">
        <v>2014</v>
      </c>
    </row>
    <row r="84" spans="1:3" x14ac:dyDescent="0.2">
      <c r="A84" s="32">
        <v>39.1</v>
      </c>
      <c r="B84" s="30">
        <f>SUM($A$2:A84)</f>
        <v>2791.4999999999995</v>
      </c>
      <c r="C84" s="34">
        <v>2014</v>
      </c>
    </row>
    <row r="85" spans="1:3" x14ac:dyDescent="0.2">
      <c r="A85" s="33">
        <v>26.5</v>
      </c>
      <c r="B85" s="31">
        <f>SUM($A$2:A85)</f>
        <v>2817.9999999999995</v>
      </c>
      <c r="C85" s="35">
        <v>2014</v>
      </c>
    </row>
    <row r="86" spans="1:3" x14ac:dyDescent="0.2">
      <c r="A86" s="32">
        <v>13.9</v>
      </c>
      <c r="B86" s="30">
        <f>SUM($A$2:A86)</f>
        <v>2831.8999999999996</v>
      </c>
      <c r="C86" s="34">
        <v>2014</v>
      </c>
    </row>
    <row r="87" spans="1:3" x14ac:dyDescent="0.2">
      <c r="A87" s="33">
        <v>29</v>
      </c>
      <c r="B87" s="31">
        <f>SUM($A$2:A87)</f>
        <v>2860.8999999999996</v>
      </c>
      <c r="C87" s="35">
        <v>2014</v>
      </c>
    </row>
    <row r="88" spans="1:3" x14ac:dyDescent="0.2">
      <c r="A88" s="32">
        <v>25.2</v>
      </c>
      <c r="B88" s="30">
        <f>SUM($A$2:A88)</f>
        <v>2886.0999999999995</v>
      </c>
      <c r="C88" s="34">
        <v>2014</v>
      </c>
    </row>
    <row r="89" spans="1:3" x14ac:dyDescent="0.2">
      <c r="A89" s="33">
        <v>54.4</v>
      </c>
      <c r="B89" s="31">
        <f>SUM($A$2:A89)</f>
        <v>2940.4999999999995</v>
      </c>
      <c r="C89" s="35">
        <v>2014</v>
      </c>
    </row>
    <row r="90" spans="1:3" x14ac:dyDescent="0.2">
      <c r="A90" s="32">
        <v>54.4</v>
      </c>
      <c r="B90" s="30">
        <f>SUM($A$2:A90)</f>
        <v>2994.8999999999996</v>
      </c>
      <c r="C90" s="34">
        <v>2014</v>
      </c>
    </row>
    <row r="91" spans="1:3" x14ac:dyDescent="0.2">
      <c r="A91" s="33">
        <v>54.4</v>
      </c>
      <c r="B91" s="31">
        <f>SUM($A$2:A91)</f>
        <v>3049.2999999999997</v>
      </c>
      <c r="C91" s="35">
        <v>2014</v>
      </c>
    </row>
    <row r="92" spans="1:3" x14ac:dyDescent="0.2">
      <c r="A92" s="32">
        <v>19</v>
      </c>
      <c r="B92" s="30">
        <f>SUM($A$2:A92)</f>
        <v>3068.2999999999997</v>
      </c>
      <c r="C92" s="34">
        <v>2014</v>
      </c>
    </row>
    <row r="93" spans="1:3" x14ac:dyDescent="0.2">
      <c r="A93" s="33">
        <v>20</v>
      </c>
      <c r="B93" s="31">
        <f>SUM($A$2:A93)</f>
        <v>3088.2999999999997</v>
      </c>
      <c r="C93" s="35">
        <v>2014</v>
      </c>
    </row>
    <row r="94" spans="1:3" x14ac:dyDescent="0.2">
      <c r="A94" s="32">
        <v>20</v>
      </c>
      <c r="B94" s="30">
        <f>SUM($A$2:A94)</f>
        <v>3108.2999999999997</v>
      </c>
      <c r="C94" s="34">
        <v>2014</v>
      </c>
    </row>
    <row r="95" spans="1:3" x14ac:dyDescent="0.2">
      <c r="A95" s="33">
        <v>20</v>
      </c>
      <c r="B95" s="31">
        <f>SUM($A$2:A95)</f>
        <v>3128.2999999999997</v>
      </c>
      <c r="C95" s="35">
        <v>2014</v>
      </c>
    </row>
    <row r="96" spans="1:3" x14ac:dyDescent="0.2">
      <c r="A96" s="32">
        <v>55</v>
      </c>
      <c r="B96" s="30">
        <f>SUM($A$2:A96)</f>
        <v>3183.2999999999997</v>
      </c>
      <c r="C96" s="34">
        <v>2014</v>
      </c>
    </row>
    <row r="97" spans="1:3" x14ac:dyDescent="0.2">
      <c r="A97" s="33">
        <v>5</v>
      </c>
      <c r="B97" s="31">
        <f>SUM($A$2:A97)</f>
        <v>3188.2999999999997</v>
      </c>
      <c r="C97" s="35">
        <v>2014</v>
      </c>
    </row>
    <row r="98" spans="1:3" x14ac:dyDescent="0.2">
      <c r="A98" s="32">
        <v>5</v>
      </c>
      <c r="B98" s="30">
        <f>SUM($A$2:A98)</f>
        <v>3193.2999999999997</v>
      </c>
      <c r="C98" s="34">
        <v>2014</v>
      </c>
    </row>
    <row r="99" spans="1:3" x14ac:dyDescent="0.2">
      <c r="A99" s="33">
        <v>1.9</v>
      </c>
      <c r="B99" s="31">
        <f>SUM($A$2:A99)</f>
        <v>3195.2</v>
      </c>
      <c r="C99" s="35">
        <v>2014</v>
      </c>
    </row>
    <row r="100" spans="1:3" x14ac:dyDescent="0.2">
      <c r="A100" s="32">
        <v>5</v>
      </c>
      <c r="B100" s="30">
        <f>SUM($A$2:A100)</f>
        <v>3200.2</v>
      </c>
      <c r="C100" s="34">
        <v>2014</v>
      </c>
    </row>
    <row r="101" spans="1:3" x14ac:dyDescent="0.2">
      <c r="A101" s="33">
        <v>5</v>
      </c>
      <c r="B101" s="31">
        <f>SUM($A$2:A101)</f>
        <v>3205.2</v>
      </c>
      <c r="C101" s="35">
        <v>2014</v>
      </c>
    </row>
    <row r="102" spans="1:3" x14ac:dyDescent="0.2">
      <c r="A102" s="32">
        <v>5</v>
      </c>
      <c r="B102" s="30">
        <f>SUM($A$2:A102)</f>
        <v>3210.2</v>
      </c>
      <c r="C102" s="34">
        <v>2014</v>
      </c>
    </row>
    <row r="103" spans="1:3" x14ac:dyDescent="0.2">
      <c r="A103" s="33">
        <v>5</v>
      </c>
      <c r="B103" s="31">
        <f>SUM($A$2:A103)</f>
        <v>3215.2</v>
      </c>
      <c r="C103" s="35">
        <v>2014</v>
      </c>
    </row>
    <row r="104" spans="1:3" x14ac:dyDescent="0.2">
      <c r="A104" s="32">
        <v>5</v>
      </c>
      <c r="B104" s="30">
        <f>SUM($A$2:A104)</f>
        <v>3220.2</v>
      </c>
      <c r="C104" s="34">
        <v>2014</v>
      </c>
    </row>
    <row r="105" spans="1:3" x14ac:dyDescent="0.2">
      <c r="A105" s="33">
        <v>5</v>
      </c>
      <c r="B105" s="31">
        <f>SUM($A$2:A105)</f>
        <v>3225.2</v>
      </c>
      <c r="C105" s="35">
        <v>2014</v>
      </c>
    </row>
    <row r="106" spans="1:3" x14ac:dyDescent="0.2">
      <c r="A106" s="32">
        <v>5</v>
      </c>
      <c r="B106" s="30">
        <f>SUM($A$2:A106)</f>
        <v>3230.2</v>
      </c>
      <c r="C106" s="34">
        <v>2014</v>
      </c>
    </row>
    <row r="107" spans="1:3" x14ac:dyDescent="0.2">
      <c r="A107" s="33">
        <v>20</v>
      </c>
      <c r="B107" s="31">
        <f>SUM($A$2:A107)</f>
        <v>3250.2</v>
      </c>
      <c r="C107" s="35">
        <v>2014</v>
      </c>
    </row>
    <row r="108" spans="1:3" x14ac:dyDescent="0.2">
      <c r="A108" s="32">
        <v>5</v>
      </c>
      <c r="B108" s="30">
        <f>SUM($A$2:A108)</f>
        <v>3255.2</v>
      </c>
      <c r="C108" s="34">
        <v>2014</v>
      </c>
    </row>
    <row r="109" spans="1:3" x14ac:dyDescent="0.2">
      <c r="A109" s="33">
        <v>1.7</v>
      </c>
      <c r="B109" s="31">
        <f>SUM($A$2:A109)</f>
        <v>3256.8999999999996</v>
      </c>
      <c r="C109" s="35">
        <v>2014</v>
      </c>
    </row>
    <row r="110" spans="1:3" x14ac:dyDescent="0.2">
      <c r="A110" s="32">
        <v>6.1</v>
      </c>
      <c r="B110" s="30">
        <f>SUM($A$2:A110)</f>
        <v>3262.9999999999995</v>
      </c>
      <c r="C110" s="34">
        <v>2014</v>
      </c>
    </row>
    <row r="111" spans="1:3" x14ac:dyDescent="0.2">
      <c r="A111" s="33">
        <v>5</v>
      </c>
      <c r="B111" s="31">
        <f>SUM($A$2:A111)</f>
        <v>3267.9999999999995</v>
      </c>
      <c r="C111" s="35">
        <v>2014</v>
      </c>
    </row>
    <row r="112" spans="1:3" x14ac:dyDescent="0.2">
      <c r="A112" s="32">
        <v>5</v>
      </c>
      <c r="B112" s="30">
        <f>SUM($A$2:A112)</f>
        <v>3272.9999999999995</v>
      </c>
      <c r="C112" s="34">
        <v>2014</v>
      </c>
    </row>
    <row r="113" spans="1:3" x14ac:dyDescent="0.2">
      <c r="A113" s="33">
        <v>5</v>
      </c>
      <c r="B113" s="31">
        <f>SUM($A$2:A113)</f>
        <v>3277.9999999999995</v>
      </c>
      <c r="C113" s="35">
        <v>2014</v>
      </c>
    </row>
    <row r="114" spans="1:3" x14ac:dyDescent="0.2">
      <c r="A114" s="32">
        <v>30</v>
      </c>
      <c r="B114" s="30">
        <f>SUM($A$2:A114)</f>
        <v>3307.9999999999995</v>
      </c>
      <c r="C114" s="34">
        <v>2015</v>
      </c>
    </row>
    <row r="115" spans="1:3" x14ac:dyDescent="0.2">
      <c r="A115" s="33">
        <v>30</v>
      </c>
      <c r="B115" s="31">
        <f>SUM($A$2:A115)</f>
        <v>3337.9999999999995</v>
      </c>
      <c r="C115" s="35">
        <v>2015</v>
      </c>
    </row>
    <row r="116" spans="1:3" x14ac:dyDescent="0.2">
      <c r="A116" s="32">
        <v>31.4</v>
      </c>
      <c r="B116" s="30">
        <f>SUM($A$2:A116)</f>
        <v>3369.3999999999996</v>
      </c>
      <c r="C116" s="34">
        <v>2015</v>
      </c>
    </row>
    <row r="117" spans="1:3" x14ac:dyDescent="0.2">
      <c r="A117" s="33">
        <v>31.4</v>
      </c>
      <c r="B117" s="31">
        <f>SUM($A$2:A117)</f>
        <v>3400.7999999999997</v>
      </c>
      <c r="C117" s="35">
        <v>2015</v>
      </c>
    </row>
    <row r="118" spans="1:3" x14ac:dyDescent="0.2">
      <c r="A118" s="32">
        <v>26.9</v>
      </c>
      <c r="B118" s="30">
        <f>SUM($A$2:A118)</f>
        <v>3427.7</v>
      </c>
      <c r="C118" s="34">
        <v>2015</v>
      </c>
    </row>
    <row r="119" spans="1:3" x14ac:dyDescent="0.2">
      <c r="A119" s="33">
        <v>36.5</v>
      </c>
      <c r="B119" s="31">
        <f>SUM($A$2:A119)</f>
        <v>3464.2</v>
      </c>
      <c r="C119" s="35">
        <v>2015</v>
      </c>
    </row>
    <row r="120" spans="1:3" x14ac:dyDescent="0.2">
      <c r="A120" s="32">
        <v>20</v>
      </c>
      <c r="B120" s="30">
        <f>SUM($A$2:A120)</f>
        <v>3484.2</v>
      </c>
      <c r="C120" s="34">
        <v>2015</v>
      </c>
    </row>
    <row r="121" spans="1:3" x14ac:dyDescent="0.2">
      <c r="A121" s="33">
        <v>26.4</v>
      </c>
      <c r="B121" s="31">
        <f>SUM($A$2:A121)</f>
        <v>3510.6</v>
      </c>
      <c r="C121" s="35">
        <v>2015</v>
      </c>
    </row>
    <row r="122" spans="1:3" x14ac:dyDescent="0.2">
      <c r="A122" s="32">
        <v>27.9</v>
      </c>
      <c r="B122" s="30">
        <f>SUM($A$2:A122)</f>
        <v>3538.5</v>
      </c>
      <c r="C122" s="34">
        <v>2015</v>
      </c>
    </row>
    <row r="123" spans="1:3" x14ac:dyDescent="0.2">
      <c r="A123" s="33">
        <v>37.200000000000003</v>
      </c>
      <c r="B123" s="31">
        <f>SUM($A$2:A123)</f>
        <v>3575.7</v>
      </c>
      <c r="C123" s="35">
        <v>2015</v>
      </c>
    </row>
    <row r="124" spans="1:3" x14ac:dyDescent="0.2">
      <c r="A124" s="32">
        <v>75.900000000000006</v>
      </c>
      <c r="B124" s="30">
        <f>SUM($A$2:A124)</f>
        <v>3651.6</v>
      </c>
      <c r="C124" s="34">
        <v>2015</v>
      </c>
    </row>
    <row r="125" spans="1:3" x14ac:dyDescent="0.2">
      <c r="A125" s="33">
        <v>34.1</v>
      </c>
      <c r="B125" s="31">
        <f>SUM($A$2:A125)</f>
        <v>3685.7</v>
      </c>
      <c r="C125" s="35">
        <v>2015</v>
      </c>
    </row>
    <row r="126" spans="1:3" x14ac:dyDescent="0.2">
      <c r="A126" s="32">
        <v>30.2</v>
      </c>
      <c r="B126" s="30">
        <f>SUM($A$2:A126)</f>
        <v>3715.8999999999996</v>
      </c>
      <c r="C126" s="34">
        <v>2015</v>
      </c>
    </row>
    <row r="127" spans="1:3" x14ac:dyDescent="0.2">
      <c r="A127" s="33">
        <v>12</v>
      </c>
      <c r="B127" s="31">
        <f>SUM($A$2:A127)</f>
        <v>3727.8999999999996</v>
      </c>
      <c r="C127" s="35">
        <v>2015</v>
      </c>
    </row>
    <row r="128" spans="1:3" x14ac:dyDescent="0.2">
      <c r="A128" s="32">
        <v>20</v>
      </c>
      <c r="B128" s="30">
        <f>SUM($A$2:A128)</f>
        <v>3747.8999999999996</v>
      </c>
      <c r="C128" s="34">
        <v>2015</v>
      </c>
    </row>
    <row r="129" spans="1:3" x14ac:dyDescent="0.2">
      <c r="A129" s="33">
        <v>61.6</v>
      </c>
      <c r="B129" s="31">
        <f>SUM($A$2:A129)</f>
        <v>3809.4999999999995</v>
      </c>
      <c r="C129" s="35">
        <v>2015</v>
      </c>
    </row>
    <row r="130" spans="1:3" x14ac:dyDescent="0.2">
      <c r="A130" s="32">
        <v>16.600000000000001</v>
      </c>
      <c r="B130" s="30">
        <f>SUM($A$2:A130)</f>
        <v>3826.0999999999995</v>
      </c>
      <c r="C130" s="34">
        <v>2015</v>
      </c>
    </row>
    <row r="131" spans="1:3" x14ac:dyDescent="0.2">
      <c r="A131" s="33">
        <v>65</v>
      </c>
      <c r="B131" s="31">
        <f>SUM($A$2:A131)</f>
        <v>3891.0999999999995</v>
      </c>
      <c r="C131" s="35">
        <v>2015</v>
      </c>
    </row>
    <row r="132" spans="1:3" x14ac:dyDescent="0.2">
      <c r="A132" s="32">
        <v>15</v>
      </c>
      <c r="B132" s="30">
        <f>SUM($A$2:A132)</f>
        <v>3906.0999999999995</v>
      </c>
      <c r="C132" s="34">
        <v>2015</v>
      </c>
    </row>
    <row r="133" spans="1:3" x14ac:dyDescent="0.2">
      <c r="A133" s="33">
        <v>27</v>
      </c>
      <c r="B133" s="31">
        <f>SUM($A$2:A133)</f>
        <v>3933.0999999999995</v>
      </c>
      <c r="C133" s="35">
        <v>2015</v>
      </c>
    </row>
    <row r="134" spans="1:3" x14ac:dyDescent="0.2">
      <c r="A134" s="32">
        <v>12</v>
      </c>
      <c r="B134" s="30">
        <f>SUM($A$2:A134)</f>
        <v>3945.0999999999995</v>
      </c>
      <c r="C134" s="34">
        <v>2015</v>
      </c>
    </row>
    <row r="135" spans="1:3" x14ac:dyDescent="0.2">
      <c r="A135" s="33">
        <v>12</v>
      </c>
      <c r="B135" s="31">
        <f>SUM($A$2:A135)</f>
        <v>3957.0999999999995</v>
      </c>
      <c r="C135" s="35">
        <v>2015</v>
      </c>
    </row>
    <row r="136" spans="1:3" x14ac:dyDescent="0.2">
      <c r="A136" s="32">
        <v>5</v>
      </c>
      <c r="B136" s="30">
        <f>SUM($A$2:A136)</f>
        <v>3962.0999999999995</v>
      </c>
      <c r="C136" s="34">
        <v>2015</v>
      </c>
    </row>
    <row r="137" spans="1:3" x14ac:dyDescent="0.2">
      <c r="A137" s="33">
        <v>20</v>
      </c>
      <c r="B137" s="31">
        <f>SUM($A$2:A137)</f>
        <v>3982.0999999999995</v>
      </c>
      <c r="C137" s="35">
        <v>2015</v>
      </c>
    </row>
    <row r="138" spans="1:3" x14ac:dyDescent="0.2">
      <c r="A138" s="32">
        <v>5</v>
      </c>
      <c r="B138" s="30">
        <f>SUM($A$2:A138)</f>
        <v>3987.0999999999995</v>
      </c>
      <c r="C138" s="34">
        <v>2015</v>
      </c>
    </row>
    <row r="139" spans="1:3" x14ac:dyDescent="0.2">
      <c r="A139" s="33">
        <v>4</v>
      </c>
      <c r="B139" s="31">
        <f>SUM($A$2:A139)</f>
        <v>3991.0999999999995</v>
      </c>
      <c r="C139" s="35">
        <v>2015</v>
      </c>
    </row>
    <row r="140" spans="1:3" x14ac:dyDescent="0.2">
      <c r="A140" s="32">
        <v>9.1</v>
      </c>
      <c r="B140" s="30">
        <f>SUM($A$2:A140)</f>
        <v>4000.1999999999994</v>
      </c>
      <c r="C140" s="34">
        <v>2015</v>
      </c>
    </row>
    <row r="141" spans="1:3" x14ac:dyDescent="0.2">
      <c r="A141" s="33">
        <v>7.6</v>
      </c>
      <c r="B141" s="31">
        <f>SUM($A$2:A141)</f>
        <v>4007.7999999999993</v>
      </c>
      <c r="C141" s="35">
        <v>2015</v>
      </c>
    </row>
    <row r="142" spans="1:3" x14ac:dyDescent="0.2">
      <c r="A142" s="32">
        <v>45</v>
      </c>
      <c r="B142" s="30">
        <f>SUM($A$2:A142)</f>
        <v>4052.7999999999993</v>
      </c>
      <c r="C142" s="34">
        <v>2015</v>
      </c>
    </row>
    <row r="143" spans="1:3" x14ac:dyDescent="0.2">
      <c r="A143" s="33">
        <v>20</v>
      </c>
      <c r="B143" s="31">
        <f>SUM($A$2:A143)</f>
        <v>4072.7999999999993</v>
      </c>
      <c r="C143" s="35">
        <v>2015</v>
      </c>
    </row>
    <row r="144" spans="1:3" x14ac:dyDescent="0.2">
      <c r="A144" s="32">
        <v>30</v>
      </c>
      <c r="B144" s="30">
        <f>SUM($A$2:A144)</f>
        <v>4102.7999999999993</v>
      </c>
      <c r="C144" s="34">
        <v>2015</v>
      </c>
    </row>
    <row r="145" spans="1:3" x14ac:dyDescent="0.2">
      <c r="A145" s="33">
        <v>12</v>
      </c>
      <c r="B145" s="31">
        <f>SUM($A$2:A145)</f>
        <v>4114.7999999999993</v>
      </c>
      <c r="C145" s="35">
        <v>2015</v>
      </c>
    </row>
    <row r="146" spans="1:3" x14ac:dyDescent="0.2">
      <c r="A146" s="32">
        <v>3</v>
      </c>
      <c r="B146" s="30">
        <f>SUM($A$2:A146)</f>
        <v>4117.7999999999993</v>
      </c>
      <c r="C146" s="34">
        <v>2015</v>
      </c>
    </row>
    <row r="147" spans="1:3" x14ac:dyDescent="0.2">
      <c r="A147" s="33">
        <v>2</v>
      </c>
      <c r="B147" s="31">
        <f>SUM($A$2:A147)</f>
        <v>4119.7999999999993</v>
      </c>
      <c r="C147" s="35">
        <v>2015</v>
      </c>
    </row>
    <row r="148" spans="1:3" x14ac:dyDescent="0.2">
      <c r="A148" s="32">
        <v>4.9000000000000004</v>
      </c>
      <c r="B148" s="30">
        <f>SUM($A$2:A148)</f>
        <v>4124.6999999999989</v>
      </c>
      <c r="C148" s="34">
        <v>2015</v>
      </c>
    </row>
    <row r="149" spans="1:3" x14ac:dyDescent="0.2">
      <c r="A149" s="33">
        <v>4</v>
      </c>
      <c r="B149" s="31">
        <f>SUM($A$2:A149)</f>
        <v>4128.6999999999989</v>
      </c>
      <c r="C149" s="35">
        <v>2015</v>
      </c>
    </row>
    <row r="150" spans="1:3" x14ac:dyDescent="0.2">
      <c r="A150" s="32">
        <v>4</v>
      </c>
      <c r="B150" s="30">
        <f>SUM($A$2:A150)</f>
        <v>4132.6999999999989</v>
      </c>
      <c r="C150" s="34">
        <v>2015</v>
      </c>
    </row>
    <row r="151" spans="1:3" x14ac:dyDescent="0.2">
      <c r="A151" s="33">
        <v>4.9000000000000004</v>
      </c>
      <c r="B151" s="31">
        <f>SUM($A$2:A151)</f>
        <v>4137.5999999999985</v>
      </c>
      <c r="C151" s="35">
        <v>2015</v>
      </c>
    </row>
    <row r="152" spans="1:3" x14ac:dyDescent="0.2">
      <c r="A152" s="32">
        <v>5</v>
      </c>
      <c r="B152" s="30">
        <f>SUM($A$2:A152)</f>
        <v>4142.5999999999985</v>
      </c>
      <c r="C152" s="34">
        <v>2015</v>
      </c>
    </row>
    <row r="153" spans="1:3" x14ac:dyDescent="0.2">
      <c r="A153" s="33">
        <v>5</v>
      </c>
      <c r="B153" s="31">
        <f>SUM($A$2:A153)</f>
        <v>4147.5999999999985</v>
      </c>
      <c r="C153" s="35">
        <v>2015</v>
      </c>
    </row>
    <row r="154" spans="1:3" x14ac:dyDescent="0.2">
      <c r="A154" s="32">
        <v>5</v>
      </c>
      <c r="B154" s="30">
        <f>SUM($A$2:A154)</f>
        <v>4152.5999999999985</v>
      </c>
      <c r="C154" s="34">
        <v>2015</v>
      </c>
    </row>
    <row r="155" spans="1:3" x14ac:dyDescent="0.2">
      <c r="A155" s="33">
        <v>5</v>
      </c>
      <c r="B155" s="31">
        <f>SUM($A$2:A155)</f>
        <v>4157.5999999999985</v>
      </c>
      <c r="C155" s="35">
        <v>2015</v>
      </c>
    </row>
    <row r="156" spans="1:3" x14ac:dyDescent="0.2">
      <c r="A156" s="32">
        <v>5</v>
      </c>
      <c r="B156" s="30">
        <f>SUM($A$2:A156)</f>
        <v>4162.5999999999985</v>
      </c>
      <c r="C156" s="34">
        <v>2015</v>
      </c>
    </row>
    <row r="157" spans="1:3" x14ac:dyDescent="0.2">
      <c r="A157" s="33">
        <v>5</v>
      </c>
      <c r="B157" s="31">
        <f>SUM($A$2:A157)</f>
        <v>4167.5999999999985</v>
      </c>
      <c r="C157" s="35">
        <v>2015</v>
      </c>
    </row>
    <row r="158" spans="1:3" x14ac:dyDescent="0.2">
      <c r="A158" s="32">
        <v>5</v>
      </c>
      <c r="B158" s="30">
        <f>SUM($A$2:A158)</f>
        <v>4172.5999999999985</v>
      </c>
      <c r="C158" s="34">
        <v>2015</v>
      </c>
    </row>
    <row r="159" spans="1:3" x14ac:dyDescent="0.2">
      <c r="A159" s="33">
        <v>5</v>
      </c>
      <c r="B159" s="31">
        <f>SUM($A$2:A159)</f>
        <v>4177.5999999999985</v>
      </c>
      <c r="C159" s="35">
        <v>2015</v>
      </c>
    </row>
    <row r="160" spans="1:3" x14ac:dyDescent="0.2">
      <c r="A160" s="32">
        <v>5</v>
      </c>
      <c r="B160" s="30">
        <f>SUM($A$2:A160)</f>
        <v>4182.5999999999985</v>
      </c>
      <c r="C160" s="34">
        <v>2015</v>
      </c>
    </row>
    <row r="161" spans="1:3" x14ac:dyDescent="0.2">
      <c r="A161" s="33">
        <v>2</v>
      </c>
      <c r="B161" s="31">
        <f>SUM($A$2:A161)</f>
        <v>4184.5999999999985</v>
      </c>
      <c r="C161" s="35">
        <v>2015</v>
      </c>
    </row>
    <row r="162" spans="1:3" x14ac:dyDescent="0.2">
      <c r="A162" s="32">
        <v>1.6</v>
      </c>
      <c r="B162" s="30">
        <f>SUM($A$2:A162)</f>
        <v>4186.1999999999989</v>
      </c>
      <c r="C162" s="34">
        <v>2015</v>
      </c>
    </row>
    <row r="163" spans="1:3" x14ac:dyDescent="0.2">
      <c r="A163" s="33">
        <v>148.69999999999999</v>
      </c>
      <c r="B163" s="31">
        <f>SUM($A$2:A163)</f>
        <v>4334.8999999999987</v>
      </c>
      <c r="C163" s="35">
        <v>2016</v>
      </c>
    </row>
    <row r="164" spans="1:3" x14ac:dyDescent="0.2">
      <c r="A164" s="32">
        <v>250</v>
      </c>
      <c r="B164" s="30">
        <f>SUM($A$2:A164)</f>
        <v>4584.8999999999987</v>
      </c>
      <c r="C164" s="34">
        <v>2016</v>
      </c>
    </row>
    <row r="165" spans="1:3" x14ac:dyDescent="0.2">
      <c r="A165" s="33">
        <v>41.9</v>
      </c>
      <c r="B165" s="31">
        <f>SUM($A$2:A165)</f>
        <v>4626.7999999999984</v>
      </c>
      <c r="C165" s="35">
        <v>2016</v>
      </c>
    </row>
    <row r="166" spans="1:3" x14ac:dyDescent="0.2">
      <c r="A166" s="32">
        <v>21</v>
      </c>
      <c r="B166" s="30">
        <f>SUM($A$2:A166)</f>
        <v>4647.7999999999984</v>
      </c>
      <c r="C166" s="34">
        <v>2016</v>
      </c>
    </row>
    <row r="167" spans="1:3" x14ac:dyDescent="0.2">
      <c r="A167" s="33">
        <v>39.6</v>
      </c>
      <c r="B167" s="31">
        <f>SUM($A$2:A167)</f>
        <v>4687.3999999999987</v>
      </c>
      <c r="C167" s="35">
        <v>2016</v>
      </c>
    </row>
    <row r="168" spans="1:3" x14ac:dyDescent="0.2">
      <c r="A168" s="32">
        <v>41.9</v>
      </c>
      <c r="B168" s="30">
        <f>SUM($A$2:A168)</f>
        <v>4729.2999999999984</v>
      </c>
      <c r="C168" s="34">
        <v>2016</v>
      </c>
    </row>
    <row r="169" spans="1:3" x14ac:dyDescent="0.2">
      <c r="A169" s="33">
        <v>10</v>
      </c>
      <c r="B169" s="31">
        <f>SUM($A$2:A169)</f>
        <v>4739.2999999999984</v>
      </c>
      <c r="C169" s="35">
        <v>2016</v>
      </c>
    </row>
    <row r="170" spans="1:3" x14ac:dyDescent="0.2">
      <c r="A170" s="32">
        <v>35.700000000000003</v>
      </c>
      <c r="B170" s="30">
        <f>SUM($A$2:A170)</f>
        <v>4774.9999999999982</v>
      </c>
      <c r="C170" s="34">
        <v>2016</v>
      </c>
    </row>
    <row r="171" spans="1:3" x14ac:dyDescent="0.2">
      <c r="A171" s="33">
        <v>35</v>
      </c>
      <c r="B171" s="31">
        <f>SUM($A$2:A171)</f>
        <v>4809.9999999999982</v>
      </c>
      <c r="C171" s="35">
        <v>2016</v>
      </c>
    </row>
    <row r="172" spans="1:3" x14ac:dyDescent="0.2">
      <c r="A172" s="32">
        <v>36.6</v>
      </c>
      <c r="B172" s="30">
        <f>SUM($A$2:A172)</f>
        <v>4846.5999999999985</v>
      </c>
      <c r="C172" s="34">
        <v>2016</v>
      </c>
    </row>
    <row r="173" spans="1:3" x14ac:dyDescent="0.2">
      <c r="A173" s="33">
        <v>35</v>
      </c>
      <c r="B173" s="31">
        <f>SUM($A$2:A173)</f>
        <v>4881.5999999999985</v>
      </c>
      <c r="C173" s="35">
        <v>2016</v>
      </c>
    </row>
    <row r="174" spans="1:3" x14ac:dyDescent="0.2">
      <c r="A174" s="32">
        <v>26.3</v>
      </c>
      <c r="B174" s="30">
        <f>SUM($A$2:A174)</f>
        <v>4907.8999999999987</v>
      </c>
      <c r="C174" s="34">
        <v>2016</v>
      </c>
    </row>
    <row r="175" spans="1:3" x14ac:dyDescent="0.2">
      <c r="A175" s="33">
        <v>37.9</v>
      </c>
      <c r="B175" s="31">
        <f>SUM($A$2:A175)</f>
        <v>4945.7999999999984</v>
      </c>
      <c r="C175" s="35">
        <v>2016</v>
      </c>
    </row>
    <row r="176" spans="1:3" x14ac:dyDescent="0.2">
      <c r="A176" s="32">
        <v>37.9</v>
      </c>
      <c r="B176" s="30">
        <f>SUM($A$2:A176)</f>
        <v>4983.699999999998</v>
      </c>
      <c r="C176" s="34">
        <v>2016</v>
      </c>
    </row>
    <row r="177" spans="1:3" x14ac:dyDescent="0.2">
      <c r="A177" s="33">
        <v>37.9</v>
      </c>
      <c r="B177" s="31">
        <f>SUM($A$2:A177)</f>
        <v>5021.5999999999976</v>
      </c>
      <c r="C177" s="35">
        <v>2016</v>
      </c>
    </row>
    <row r="178" spans="1:3" x14ac:dyDescent="0.2">
      <c r="A178" s="32">
        <v>37.9</v>
      </c>
      <c r="B178" s="30">
        <f>SUM($A$2:A178)</f>
        <v>5059.4999999999973</v>
      </c>
      <c r="C178" s="34">
        <v>2016</v>
      </c>
    </row>
    <row r="179" spans="1:3" x14ac:dyDescent="0.2">
      <c r="A179" s="33">
        <v>37.9</v>
      </c>
      <c r="B179" s="31">
        <f>SUM($A$2:A179)</f>
        <v>5097.3999999999969</v>
      </c>
      <c r="C179" s="35">
        <v>2016</v>
      </c>
    </row>
    <row r="180" spans="1:3" x14ac:dyDescent="0.2">
      <c r="A180" s="32">
        <v>20</v>
      </c>
      <c r="B180" s="30">
        <f>SUM($A$2:A180)</f>
        <v>5117.3999999999969</v>
      </c>
      <c r="C180" s="34">
        <v>2016</v>
      </c>
    </row>
    <row r="181" spans="1:3" x14ac:dyDescent="0.2">
      <c r="A181" s="33">
        <v>40</v>
      </c>
      <c r="B181" s="31">
        <f>SUM($A$2:A181)</f>
        <v>5157.3999999999969</v>
      </c>
      <c r="C181" s="35">
        <v>2016</v>
      </c>
    </row>
    <row r="182" spans="1:3" x14ac:dyDescent="0.2">
      <c r="A182" s="32">
        <v>20</v>
      </c>
      <c r="B182" s="30">
        <f>SUM($A$2:A182)</f>
        <v>5177.3999999999969</v>
      </c>
      <c r="C182" s="34">
        <v>2016</v>
      </c>
    </row>
    <row r="183" spans="1:3" x14ac:dyDescent="0.2">
      <c r="A183" s="33">
        <v>4.5999999999999996</v>
      </c>
      <c r="B183" s="31">
        <f>SUM($A$2:A183)</f>
        <v>5181.9999999999973</v>
      </c>
      <c r="C183" s="35">
        <v>2016</v>
      </c>
    </row>
    <row r="184" spans="1:3" x14ac:dyDescent="0.2">
      <c r="A184" s="32">
        <v>5</v>
      </c>
      <c r="B184" s="30">
        <f>SUM($A$2:A184)</f>
        <v>5186.9999999999973</v>
      </c>
      <c r="C184" s="34">
        <v>2016</v>
      </c>
    </row>
    <row r="185" spans="1:3" x14ac:dyDescent="0.2">
      <c r="A185" s="33">
        <v>2.6</v>
      </c>
      <c r="B185" s="31">
        <f>SUM($A$2:A185)</f>
        <v>5189.5999999999976</v>
      </c>
      <c r="C185" s="35">
        <v>2016</v>
      </c>
    </row>
    <row r="186" spans="1:3" x14ac:dyDescent="0.2">
      <c r="A186" s="32">
        <v>20</v>
      </c>
      <c r="B186" s="30">
        <f>SUM($A$2:A186)</f>
        <v>5209.5999999999976</v>
      </c>
      <c r="C186" s="34">
        <v>2016</v>
      </c>
    </row>
    <row r="187" spans="1:3" x14ac:dyDescent="0.2">
      <c r="A187" s="33">
        <v>22</v>
      </c>
      <c r="B187" s="31">
        <f>SUM($A$2:A187)</f>
        <v>5231.5999999999976</v>
      </c>
      <c r="C187" s="35">
        <v>2016</v>
      </c>
    </row>
    <row r="188" spans="1:3" x14ac:dyDescent="0.2">
      <c r="A188" s="32">
        <v>104</v>
      </c>
      <c r="B188" s="30">
        <f>SUM($A$2:A188)</f>
        <v>5335.5999999999976</v>
      </c>
      <c r="C188" s="34">
        <v>2016</v>
      </c>
    </row>
    <row r="189" spans="1:3" x14ac:dyDescent="0.2">
      <c r="A189" s="33">
        <v>148</v>
      </c>
      <c r="B189" s="31">
        <f>SUM($A$2:A189)</f>
        <v>5483.5999999999976</v>
      </c>
      <c r="C189" s="35">
        <v>2016</v>
      </c>
    </row>
    <row r="190" spans="1:3" x14ac:dyDescent="0.2">
      <c r="A190" s="32">
        <v>4.9000000000000004</v>
      </c>
      <c r="B190" s="30">
        <f>SUM($A$2:A190)</f>
        <v>5488.4999999999973</v>
      </c>
      <c r="C190" s="34">
        <v>2016</v>
      </c>
    </row>
    <row r="191" spans="1:3" x14ac:dyDescent="0.2">
      <c r="A191" s="33">
        <v>13</v>
      </c>
      <c r="B191" s="31">
        <f>SUM($A$2:A191)</f>
        <v>5501.4999999999973</v>
      </c>
      <c r="C191" s="35">
        <v>2016</v>
      </c>
    </row>
    <row r="192" spans="1:3" x14ac:dyDescent="0.2">
      <c r="A192" s="32">
        <v>20</v>
      </c>
      <c r="B192" s="30">
        <f>SUM($A$2:A192)</f>
        <v>5521.4999999999973</v>
      </c>
      <c r="C192" s="34">
        <v>2016</v>
      </c>
    </row>
    <row r="193" spans="1:3" x14ac:dyDescent="0.2">
      <c r="A193" s="33">
        <v>10.8</v>
      </c>
      <c r="B193" s="31">
        <f>SUM($A$2:A193)</f>
        <v>5532.2999999999975</v>
      </c>
      <c r="C193" s="35">
        <v>2016</v>
      </c>
    </row>
    <row r="194" spans="1:3" x14ac:dyDescent="0.2">
      <c r="A194" s="32">
        <v>7.8</v>
      </c>
      <c r="B194" s="30">
        <f>SUM($A$2:A194)</f>
        <v>5540.0999999999976</v>
      </c>
      <c r="C194" s="34">
        <v>2016</v>
      </c>
    </row>
    <row r="195" spans="1:3" x14ac:dyDescent="0.2">
      <c r="A195" s="33">
        <v>3.4</v>
      </c>
      <c r="B195" s="31">
        <f>SUM($A$2:A195)</f>
        <v>5543.4999999999973</v>
      </c>
      <c r="C195" s="35">
        <v>2016</v>
      </c>
    </row>
    <row r="196" spans="1:3" x14ac:dyDescent="0.2">
      <c r="A196" s="32">
        <v>1</v>
      </c>
      <c r="B196" s="30">
        <f>SUM($A$2:A196)</f>
        <v>5544.4999999999973</v>
      </c>
      <c r="C196" s="34">
        <v>2016</v>
      </c>
    </row>
    <row r="197" spans="1:3" x14ac:dyDescent="0.2">
      <c r="A197" s="33">
        <v>2</v>
      </c>
      <c r="B197" s="31">
        <f>SUM($A$2:A197)</f>
        <v>5546.4999999999973</v>
      </c>
      <c r="C197" s="35">
        <v>2016</v>
      </c>
    </row>
    <row r="198" spans="1:3" x14ac:dyDescent="0.2">
      <c r="A198" s="32">
        <v>52.5</v>
      </c>
      <c r="B198" s="30">
        <f>SUM($A$2:A198)</f>
        <v>5598.9999999999973</v>
      </c>
      <c r="C198" s="34">
        <v>2016</v>
      </c>
    </row>
    <row r="199" spans="1:3" x14ac:dyDescent="0.2">
      <c r="A199" s="33">
        <v>16</v>
      </c>
      <c r="B199" s="31">
        <f>SUM($A$2:A199)</f>
        <v>5614.9999999999973</v>
      </c>
      <c r="C199" s="35">
        <v>2016</v>
      </c>
    </row>
    <row r="200" spans="1:3" x14ac:dyDescent="0.2">
      <c r="A200" s="32">
        <v>8</v>
      </c>
      <c r="B200" s="30">
        <f>SUM($A$2:A200)</f>
        <v>5622.9999999999973</v>
      </c>
      <c r="C200" s="34">
        <v>2016</v>
      </c>
    </row>
    <row r="201" spans="1:3" x14ac:dyDescent="0.2">
      <c r="A201" s="33">
        <v>5</v>
      </c>
      <c r="B201" s="31">
        <f>SUM($A$2:A201)</f>
        <v>5627.9999999999973</v>
      </c>
      <c r="C201" s="35">
        <v>2016</v>
      </c>
    </row>
    <row r="202" spans="1:3" x14ac:dyDescent="0.2">
      <c r="A202" s="32">
        <v>5</v>
      </c>
      <c r="B202" s="30">
        <f>SUM($A$2:A202)</f>
        <v>5632.9999999999973</v>
      </c>
      <c r="C202" s="34">
        <v>2016</v>
      </c>
    </row>
    <row r="203" spans="1:3" x14ac:dyDescent="0.2">
      <c r="A203" s="33">
        <v>5</v>
      </c>
      <c r="B203" s="31">
        <f>SUM($A$2:A203)</f>
        <v>5637.9999999999973</v>
      </c>
      <c r="C203" s="35">
        <v>2016</v>
      </c>
    </row>
    <row r="204" spans="1:3" x14ac:dyDescent="0.2">
      <c r="A204" s="32">
        <v>1</v>
      </c>
      <c r="B204" s="30">
        <f>SUM($A$2:A204)</f>
        <v>5638.9999999999973</v>
      </c>
      <c r="C204" s="34">
        <v>2016</v>
      </c>
    </row>
    <row r="205" spans="1:3" x14ac:dyDescent="0.2">
      <c r="A205" s="33">
        <v>1</v>
      </c>
      <c r="B205" s="31">
        <f>SUM($A$2:A205)</f>
        <v>5639.9999999999973</v>
      </c>
      <c r="C205" s="35">
        <v>2016</v>
      </c>
    </row>
    <row r="206" spans="1:3" x14ac:dyDescent="0.2">
      <c r="A206" s="32">
        <v>1</v>
      </c>
      <c r="B206" s="30">
        <f>SUM($A$2:A206)</f>
        <v>5640.9999999999973</v>
      </c>
      <c r="C206" s="34">
        <v>2016</v>
      </c>
    </row>
    <row r="207" spans="1:3" x14ac:dyDescent="0.2">
      <c r="A207" s="33">
        <v>1</v>
      </c>
      <c r="B207" s="31">
        <f>SUM($A$2:A207)</f>
        <v>5641.9999999999973</v>
      </c>
      <c r="C207" s="35">
        <v>2016</v>
      </c>
    </row>
    <row r="208" spans="1:3" x14ac:dyDescent="0.2">
      <c r="A208" s="32">
        <v>1</v>
      </c>
      <c r="B208" s="30">
        <f>SUM($A$2:A208)</f>
        <v>5642.9999999999973</v>
      </c>
      <c r="C208" s="34">
        <v>2016</v>
      </c>
    </row>
    <row r="209" spans="1:3" x14ac:dyDescent="0.2">
      <c r="A209" s="33">
        <v>1</v>
      </c>
      <c r="B209" s="31">
        <f>SUM($A$2:A209)</f>
        <v>5643.9999999999973</v>
      </c>
      <c r="C209" s="35">
        <v>2016</v>
      </c>
    </row>
    <row r="210" spans="1:3" x14ac:dyDescent="0.2">
      <c r="A210" s="32">
        <v>1</v>
      </c>
      <c r="B210" s="30">
        <f>SUM($A$2:A210)</f>
        <v>5644.9999999999973</v>
      </c>
      <c r="C210" s="34">
        <v>2016</v>
      </c>
    </row>
    <row r="211" spans="1:3" x14ac:dyDescent="0.2">
      <c r="A211" s="33">
        <v>1</v>
      </c>
      <c r="B211" s="31">
        <f>SUM($A$2:A211)</f>
        <v>5645.9999999999973</v>
      </c>
      <c r="C211" s="35">
        <v>2016</v>
      </c>
    </row>
    <row r="212" spans="1:3" x14ac:dyDescent="0.2">
      <c r="A212" s="32">
        <v>1</v>
      </c>
      <c r="B212" s="30">
        <f>SUM($A$2:A212)</f>
        <v>5646.9999999999973</v>
      </c>
      <c r="C212" s="34">
        <v>2016</v>
      </c>
    </row>
    <row r="213" spans="1:3" x14ac:dyDescent="0.2">
      <c r="A213" s="33">
        <v>1</v>
      </c>
      <c r="B213" s="31">
        <f>SUM($A$2:A213)</f>
        <v>5647.9999999999973</v>
      </c>
      <c r="C213" s="35">
        <v>2016</v>
      </c>
    </row>
    <row r="214" spans="1:3" x14ac:dyDescent="0.2">
      <c r="A214" s="32">
        <v>1</v>
      </c>
      <c r="B214" s="30">
        <f>SUM($A$2:A214)</f>
        <v>5648.9999999999973</v>
      </c>
      <c r="C214" s="34">
        <v>2016</v>
      </c>
    </row>
    <row r="215" spans="1:3" x14ac:dyDescent="0.2">
      <c r="A215" s="33">
        <v>1</v>
      </c>
      <c r="B215" s="31">
        <f>SUM($A$2:A215)</f>
        <v>5649.9999999999973</v>
      </c>
      <c r="C215" s="35">
        <v>2016</v>
      </c>
    </row>
    <row r="216" spans="1:3" x14ac:dyDescent="0.2">
      <c r="A216" s="32">
        <v>1</v>
      </c>
      <c r="B216" s="30">
        <f>SUM($A$2:A216)</f>
        <v>5650.9999999999973</v>
      </c>
      <c r="C216" s="34">
        <v>2016</v>
      </c>
    </row>
    <row r="217" spans="1:3" x14ac:dyDescent="0.2">
      <c r="A217" s="33">
        <v>1</v>
      </c>
      <c r="B217" s="31">
        <f>SUM($A$2:A217)</f>
        <v>5651.9999999999973</v>
      </c>
      <c r="C217" s="35">
        <v>2016</v>
      </c>
    </row>
    <row r="218" spans="1:3" x14ac:dyDescent="0.2">
      <c r="A218" s="32">
        <v>1</v>
      </c>
      <c r="B218" s="30">
        <f>SUM($A$2:A218)</f>
        <v>5652.9999999999973</v>
      </c>
      <c r="C218" s="34">
        <v>2016</v>
      </c>
    </row>
    <row r="219" spans="1:3" x14ac:dyDescent="0.2">
      <c r="A219" s="33">
        <v>1</v>
      </c>
      <c r="B219" s="31">
        <f>SUM($A$2:A219)</f>
        <v>5653.9999999999973</v>
      </c>
      <c r="C219" s="35">
        <v>2016</v>
      </c>
    </row>
    <row r="220" spans="1:3" x14ac:dyDescent="0.2">
      <c r="A220" s="32">
        <v>1</v>
      </c>
      <c r="B220" s="30">
        <f>SUM($A$2:A220)</f>
        <v>5654.9999999999973</v>
      </c>
      <c r="C220" s="34">
        <v>2016</v>
      </c>
    </row>
    <row r="221" spans="1:3" x14ac:dyDescent="0.2">
      <c r="A221" s="33">
        <v>1</v>
      </c>
      <c r="B221" s="31">
        <f>SUM($A$2:A221)</f>
        <v>5655.9999999999973</v>
      </c>
      <c r="C221" s="35">
        <v>2016</v>
      </c>
    </row>
    <row r="222" spans="1:3" x14ac:dyDescent="0.2">
      <c r="A222" s="32">
        <v>1</v>
      </c>
      <c r="B222" s="30">
        <f>SUM($A$2:A222)</f>
        <v>5656.9999999999973</v>
      </c>
      <c r="C222" s="34">
        <v>2016</v>
      </c>
    </row>
    <row r="223" spans="1:3" x14ac:dyDescent="0.2">
      <c r="A223" s="33">
        <v>2</v>
      </c>
      <c r="B223" s="31">
        <f>SUM($A$2:A223)</f>
        <v>5658.9999999999973</v>
      </c>
      <c r="C223" s="35">
        <v>2016</v>
      </c>
    </row>
    <row r="224" spans="1:3" x14ac:dyDescent="0.2">
      <c r="A224" s="32">
        <v>5</v>
      </c>
      <c r="B224" s="30">
        <f>SUM($A$2:A224)</f>
        <v>5663.9999999999973</v>
      </c>
      <c r="C224" s="34">
        <v>2016</v>
      </c>
    </row>
    <row r="225" spans="1:3" x14ac:dyDescent="0.2">
      <c r="A225" s="33">
        <v>5</v>
      </c>
      <c r="B225" s="31">
        <f>SUM($A$2:A225)</f>
        <v>5668.9999999999973</v>
      </c>
      <c r="C225" s="35">
        <v>2016</v>
      </c>
    </row>
    <row r="226" spans="1:3" x14ac:dyDescent="0.2">
      <c r="A226" s="32">
        <v>5</v>
      </c>
      <c r="B226" s="30">
        <f>SUM($A$2:A226)</f>
        <v>5673.9999999999973</v>
      </c>
      <c r="C226" s="34">
        <v>2016</v>
      </c>
    </row>
    <row r="227" spans="1:3" x14ac:dyDescent="0.2">
      <c r="A227" s="33">
        <v>5</v>
      </c>
      <c r="B227" s="31">
        <f>SUM($A$2:A227)</f>
        <v>5678.9999999999973</v>
      </c>
      <c r="C227" s="35">
        <v>2016</v>
      </c>
    </row>
    <row r="228" spans="1:3" x14ac:dyDescent="0.2">
      <c r="A228" s="32">
        <v>5</v>
      </c>
      <c r="B228" s="30">
        <f>SUM($A$2:A228)</f>
        <v>5683.9999999999973</v>
      </c>
      <c r="C228" s="34">
        <v>2016</v>
      </c>
    </row>
    <row r="229" spans="1:3" x14ac:dyDescent="0.2">
      <c r="A229" s="33">
        <v>10.9</v>
      </c>
      <c r="B229" s="31">
        <f>SUM($A$2:A229)</f>
        <v>5694.8999999999969</v>
      </c>
      <c r="C229" s="35">
        <v>2016</v>
      </c>
    </row>
    <row r="230" spans="1:3" x14ac:dyDescent="0.2">
      <c r="A230" s="32">
        <v>19.8</v>
      </c>
      <c r="B230" s="30">
        <f>SUM($A$2:A230)</f>
        <v>5714.6999999999971</v>
      </c>
      <c r="C230" s="34">
        <v>2017</v>
      </c>
    </row>
    <row r="231" spans="1:3" x14ac:dyDescent="0.2">
      <c r="A231" s="33">
        <v>4.0999999999999996</v>
      </c>
      <c r="B231" s="31">
        <f>SUM($A$2:A231)</f>
        <v>5718.7999999999975</v>
      </c>
      <c r="C231" s="35">
        <v>2017</v>
      </c>
    </row>
    <row r="232" spans="1:3" x14ac:dyDescent="0.2">
      <c r="A232" s="32">
        <v>5</v>
      </c>
      <c r="B232" s="30">
        <f>SUM($A$2:A232)</f>
        <v>5723.7999999999975</v>
      </c>
      <c r="C232" s="34">
        <v>2017</v>
      </c>
    </row>
    <row r="233" spans="1:3" x14ac:dyDescent="0.2">
      <c r="A233" s="33">
        <v>20</v>
      </c>
      <c r="B233" s="31">
        <f>SUM($A$2:A233)</f>
        <v>5743.7999999999975</v>
      </c>
      <c r="C233" s="35">
        <v>2017</v>
      </c>
    </row>
    <row r="234" spans="1:3" x14ac:dyDescent="0.2">
      <c r="A234" s="32">
        <v>30</v>
      </c>
      <c r="B234" s="30">
        <f>SUM($A$2:A234)</f>
        <v>5773.7999999999975</v>
      </c>
      <c r="C234" s="34">
        <v>2017</v>
      </c>
    </row>
    <row r="235" spans="1:3" x14ac:dyDescent="0.2">
      <c r="A235" s="33">
        <v>40</v>
      </c>
      <c r="B235" s="31">
        <f>SUM($A$2:A235)</f>
        <v>5813.7999999999975</v>
      </c>
      <c r="C235" s="35">
        <v>2017</v>
      </c>
    </row>
    <row r="236" spans="1:3" x14ac:dyDescent="0.2">
      <c r="A236" s="32">
        <v>50</v>
      </c>
      <c r="B236" s="30">
        <f>SUM($A$2:A236)</f>
        <v>5863.7999999999975</v>
      </c>
      <c r="C236" s="34">
        <v>2017</v>
      </c>
    </row>
    <row r="237" spans="1:3" x14ac:dyDescent="0.2">
      <c r="A237" s="33">
        <v>79</v>
      </c>
      <c r="B237" s="31">
        <f>SUM($A$2:A237)</f>
        <v>5942.7999999999975</v>
      </c>
      <c r="C237" s="35">
        <v>2017</v>
      </c>
    </row>
    <row r="238" spans="1:3" x14ac:dyDescent="0.2">
      <c r="A238" s="32">
        <v>130</v>
      </c>
      <c r="B238" s="30">
        <f>SUM($A$2:A238)</f>
        <v>6072.7999999999975</v>
      </c>
      <c r="C238" s="34">
        <v>2017</v>
      </c>
    </row>
    <row r="239" spans="1:3" x14ac:dyDescent="0.2">
      <c r="A239" s="33">
        <v>100</v>
      </c>
      <c r="B239" s="31">
        <f>SUM($A$2:A239)</f>
        <v>6172.7999999999975</v>
      </c>
      <c r="C239" s="35">
        <v>2017</v>
      </c>
    </row>
    <row r="240" spans="1:3" x14ac:dyDescent="0.2">
      <c r="A240" s="32">
        <v>3</v>
      </c>
      <c r="B240" s="30">
        <f>SUM($A$2:A240)</f>
        <v>6175.7999999999975</v>
      </c>
      <c r="C240" s="34">
        <v>2017</v>
      </c>
    </row>
    <row r="241" spans="1:3" x14ac:dyDescent="0.2">
      <c r="A241" s="33">
        <v>16</v>
      </c>
      <c r="B241" s="31">
        <f>SUM($A$2:A241)</f>
        <v>6191.7999999999975</v>
      </c>
      <c r="C241" s="35">
        <v>2017</v>
      </c>
    </row>
    <row r="242" spans="1:3" x14ac:dyDescent="0.2">
      <c r="A242" s="32">
        <v>54.6</v>
      </c>
      <c r="B242" s="30">
        <f>SUM($A$2:A242)</f>
        <v>6246.3999999999978</v>
      </c>
      <c r="C242" s="34">
        <v>2017</v>
      </c>
    </row>
    <row r="243" spans="1:3" x14ac:dyDescent="0.2">
      <c r="A243" s="33">
        <v>118.5</v>
      </c>
      <c r="B243" s="31">
        <f>SUM($A$2:A243)</f>
        <v>6364.8999999999978</v>
      </c>
      <c r="C243" s="35">
        <v>2017</v>
      </c>
    </row>
    <row r="244" spans="1:3" x14ac:dyDescent="0.2">
      <c r="A244" s="32">
        <v>20</v>
      </c>
      <c r="B244" s="30">
        <f>SUM($A$2:A244)</f>
        <v>6384.8999999999978</v>
      </c>
      <c r="C244" s="34">
        <v>2017</v>
      </c>
    </row>
    <row r="245" spans="1:3" x14ac:dyDescent="0.2">
      <c r="A245" s="33">
        <v>17.600000000000001</v>
      </c>
      <c r="B245" s="31">
        <f>SUM($A$2:A245)</f>
        <v>6402.4999999999982</v>
      </c>
      <c r="C245" s="35">
        <v>2017</v>
      </c>
    </row>
    <row r="246" spans="1:3" x14ac:dyDescent="0.2">
      <c r="A246" s="32">
        <v>10.6</v>
      </c>
      <c r="B246" s="30">
        <f>SUM($A$2:A246)</f>
        <v>6413.0999999999985</v>
      </c>
      <c r="C246" s="34">
        <v>2017</v>
      </c>
    </row>
    <row r="247" spans="1:3" x14ac:dyDescent="0.2">
      <c r="A247" s="33">
        <v>7.4</v>
      </c>
      <c r="B247" s="31">
        <f>SUM($A$2:A247)</f>
        <v>6420.4999999999982</v>
      </c>
      <c r="C247" s="35">
        <v>2017</v>
      </c>
    </row>
    <row r="248" spans="1:3" x14ac:dyDescent="0.2">
      <c r="A248" s="32">
        <v>1</v>
      </c>
      <c r="B248" s="30">
        <f>SUM($A$2:A248)</f>
        <v>6421.4999999999982</v>
      </c>
      <c r="C248" s="34">
        <v>2017</v>
      </c>
    </row>
    <row r="249" spans="1:3" x14ac:dyDescent="0.2">
      <c r="A249" s="33">
        <v>1</v>
      </c>
      <c r="B249" s="31">
        <f>SUM($A$2:A249)</f>
        <v>6422.4999999999982</v>
      </c>
      <c r="C249" s="35">
        <v>2017</v>
      </c>
    </row>
    <row r="250" spans="1:3" x14ac:dyDescent="0.2">
      <c r="A250" s="32">
        <v>1</v>
      </c>
      <c r="B250" s="30">
        <f>SUM($A$2:A250)</f>
        <v>6423.4999999999982</v>
      </c>
      <c r="C250" s="34">
        <v>2017</v>
      </c>
    </row>
    <row r="251" spans="1:3" x14ac:dyDescent="0.2">
      <c r="A251" s="33">
        <v>1</v>
      </c>
      <c r="B251" s="31">
        <f>SUM($A$2:A251)</f>
        <v>6424.4999999999982</v>
      </c>
      <c r="C251" s="35">
        <v>2017</v>
      </c>
    </row>
    <row r="252" spans="1:3" x14ac:dyDescent="0.2">
      <c r="A252" s="32">
        <v>1</v>
      </c>
      <c r="B252" s="30">
        <f>SUM($A$2:A252)</f>
        <v>6425.4999999999982</v>
      </c>
      <c r="C252" s="34">
        <v>2017</v>
      </c>
    </row>
    <row r="253" spans="1:3" x14ac:dyDescent="0.2">
      <c r="A253" s="33">
        <v>1</v>
      </c>
      <c r="B253" s="31">
        <f>SUM($A$2:A253)</f>
        <v>6426.4999999999982</v>
      </c>
      <c r="C253" s="35">
        <v>2017</v>
      </c>
    </row>
    <row r="254" spans="1:3" x14ac:dyDescent="0.2">
      <c r="A254" s="32">
        <v>1</v>
      </c>
      <c r="B254" s="30">
        <f>SUM($A$2:A254)</f>
        <v>6427.4999999999982</v>
      </c>
      <c r="C254" s="34">
        <v>2017</v>
      </c>
    </row>
    <row r="255" spans="1:3" x14ac:dyDescent="0.2">
      <c r="A255" s="33">
        <v>1</v>
      </c>
      <c r="B255" s="31">
        <f>SUM($A$2:A255)</f>
        <v>6428.4999999999982</v>
      </c>
      <c r="C255" s="35">
        <v>2017</v>
      </c>
    </row>
    <row r="256" spans="1:3" x14ac:dyDescent="0.2">
      <c r="A256" s="32">
        <v>1</v>
      </c>
      <c r="B256" s="30">
        <f>SUM($A$2:A256)</f>
        <v>6429.4999999999982</v>
      </c>
      <c r="C256" s="34">
        <v>2017</v>
      </c>
    </row>
    <row r="257" spans="1:3" x14ac:dyDescent="0.2">
      <c r="A257" s="33">
        <v>1</v>
      </c>
      <c r="B257" s="31">
        <f>SUM($A$2:A257)</f>
        <v>6430.4999999999982</v>
      </c>
      <c r="C257" s="35">
        <v>2017</v>
      </c>
    </row>
    <row r="258" spans="1:3" x14ac:dyDescent="0.2">
      <c r="A258" s="32">
        <v>1</v>
      </c>
      <c r="B258" s="30">
        <f>SUM($A$2:A258)</f>
        <v>6431.4999999999982</v>
      </c>
      <c r="C258" s="34">
        <v>2017</v>
      </c>
    </row>
    <row r="259" spans="1:3" x14ac:dyDescent="0.2">
      <c r="A259" s="33">
        <v>1</v>
      </c>
      <c r="B259" s="31">
        <f>SUM($A$2:A259)</f>
        <v>6432.4999999999982</v>
      </c>
      <c r="C259" s="35">
        <v>2017</v>
      </c>
    </row>
    <row r="260" spans="1:3" x14ac:dyDescent="0.2">
      <c r="A260" s="32">
        <v>1</v>
      </c>
      <c r="B260" s="30">
        <f>SUM($A$2:A260)</f>
        <v>6433.4999999999982</v>
      </c>
      <c r="C260" s="34">
        <v>2017</v>
      </c>
    </row>
    <row r="261" spans="1:3" x14ac:dyDescent="0.2">
      <c r="A261" s="33">
        <v>1</v>
      </c>
      <c r="B261" s="31">
        <f>SUM($A$2:A261)</f>
        <v>6434.4999999999982</v>
      </c>
      <c r="C261" s="35">
        <v>2017</v>
      </c>
    </row>
    <row r="262" spans="1:3" x14ac:dyDescent="0.2">
      <c r="A262" s="32">
        <v>1</v>
      </c>
      <c r="B262" s="30">
        <f>SUM($A$2:A262)</f>
        <v>6435.4999999999982</v>
      </c>
      <c r="C262" s="34">
        <v>2017</v>
      </c>
    </row>
    <row r="263" spans="1:3" x14ac:dyDescent="0.2">
      <c r="A263" s="33">
        <v>1</v>
      </c>
      <c r="B263" s="31">
        <f>SUM($A$2:A263)</f>
        <v>6436.4999999999982</v>
      </c>
      <c r="C263" s="35">
        <v>2017</v>
      </c>
    </row>
    <row r="264" spans="1:3" x14ac:dyDescent="0.2">
      <c r="A264" s="32">
        <v>1</v>
      </c>
      <c r="B264" s="30">
        <f>SUM($A$2:A264)</f>
        <v>6437.4999999999982</v>
      </c>
      <c r="C264" s="34">
        <v>2017</v>
      </c>
    </row>
    <row r="265" spans="1:3" x14ac:dyDescent="0.2">
      <c r="A265" s="33">
        <v>1</v>
      </c>
      <c r="B265" s="31">
        <f>SUM($A$2:A265)</f>
        <v>6438.4999999999982</v>
      </c>
      <c r="C265" s="35">
        <v>2017</v>
      </c>
    </row>
    <row r="266" spans="1:3" x14ac:dyDescent="0.2">
      <c r="A266" s="32">
        <v>1</v>
      </c>
      <c r="B266" s="30">
        <f>SUM($A$2:A266)</f>
        <v>6439.4999999999982</v>
      </c>
      <c r="C266" s="34">
        <v>2017</v>
      </c>
    </row>
    <row r="267" spans="1:3" x14ac:dyDescent="0.2">
      <c r="A267" s="33">
        <v>1</v>
      </c>
      <c r="B267" s="31">
        <f>SUM($A$2:A267)</f>
        <v>6440.4999999999982</v>
      </c>
      <c r="C267" s="35">
        <v>2017</v>
      </c>
    </row>
    <row r="268" spans="1:3" x14ac:dyDescent="0.2">
      <c r="A268" s="32">
        <v>1</v>
      </c>
      <c r="B268" s="30">
        <f>SUM($A$2:A268)</f>
        <v>6441.4999999999982</v>
      </c>
      <c r="C268" s="34">
        <v>2017</v>
      </c>
    </row>
    <row r="269" spans="1:3" x14ac:dyDescent="0.2">
      <c r="A269" s="33">
        <v>1</v>
      </c>
      <c r="B269" s="31">
        <f>SUM($A$2:A269)</f>
        <v>6442.4999999999982</v>
      </c>
      <c r="C269" s="35">
        <v>2017</v>
      </c>
    </row>
    <row r="270" spans="1:3" x14ac:dyDescent="0.2">
      <c r="A270" s="32">
        <v>1</v>
      </c>
      <c r="B270" s="30">
        <f>SUM($A$2:A270)</f>
        <v>6443.4999999999982</v>
      </c>
      <c r="C270" s="34">
        <v>2017</v>
      </c>
    </row>
    <row r="271" spans="1:3" x14ac:dyDescent="0.2">
      <c r="A271" s="33">
        <v>1</v>
      </c>
      <c r="B271" s="31">
        <f>SUM($A$2:A271)</f>
        <v>6444.4999999999982</v>
      </c>
      <c r="C271" s="35">
        <v>2017</v>
      </c>
    </row>
    <row r="272" spans="1:3" x14ac:dyDescent="0.2">
      <c r="A272" s="32">
        <v>1</v>
      </c>
      <c r="B272" s="30">
        <f>SUM($A$2:A272)</f>
        <v>6445.4999999999982</v>
      </c>
      <c r="C272" s="34">
        <v>2017</v>
      </c>
    </row>
    <row r="273" spans="1:3" x14ac:dyDescent="0.2">
      <c r="A273" s="33">
        <v>1</v>
      </c>
      <c r="B273" s="31">
        <f>SUM($A$2:A273)</f>
        <v>6446.4999999999982</v>
      </c>
      <c r="C273" s="35">
        <v>2017</v>
      </c>
    </row>
    <row r="274" spans="1:3" x14ac:dyDescent="0.2">
      <c r="A274" s="32">
        <v>1</v>
      </c>
      <c r="B274" s="30">
        <f>SUM($A$2:A274)</f>
        <v>6447.4999999999982</v>
      </c>
      <c r="C274" s="34">
        <v>2017</v>
      </c>
    </row>
    <row r="275" spans="1:3" x14ac:dyDescent="0.2">
      <c r="A275" s="33">
        <v>1</v>
      </c>
      <c r="B275" s="31">
        <f>SUM($A$2:A275)</f>
        <v>6448.4999999999982</v>
      </c>
      <c r="C275" s="35">
        <v>2017</v>
      </c>
    </row>
    <row r="276" spans="1:3" x14ac:dyDescent="0.2">
      <c r="A276" s="32">
        <v>1</v>
      </c>
      <c r="B276" s="30">
        <f>SUM($A$2:A276)</f>
        <v>6449.4999999999982</v>
      </c>
      <c r="C276" s="34">
        <v>2017</v>
      </c>
    </row>
    <row r="277" spans="1:3" x14ac:dyDescent="0.2">
      <c r="A277" s="33">
        <v>1</v>
      </c>
      <c r="B277" s="31">
        <f>SUM($A$2:A277)</f>
        <v>6450.4999999999982</v>
      </c>
      <c r="C277" s="35">
        <v>2017</v>
      </c>
    </row>
    <row r="278" spans="1:3" x14ac:dyDescent="0.2">
      <c r="A278" s="32">
        <v>1</v>
      </c>
      <c r="B278" s="30">
        <f>SUM($A$2:A278)</f>
        <v>6451.4999999999982</v>
      </c>
      <c r="C278" s="34">
        <v>2017</v>
      </c>
    </row>
    <row r="279" spans="1:3" x14ac:dyDescent="0.2">
      <c r="A279" s="33">
        <v>1</v>
      </c>
      <c r="B279" s="31">
        <f>SUM($A$2:A279)</f>
        <v>6452.4999999999982</v>
      </c>
      <c r="C279" s="35">
        <v>2017</v>
      </c>
    </row>
    <row r="280" spans="1:3" x14ac:dyDescent="0.2">
      <c r="A280" s="32">
        <v>1</v>
      </c>
      <c r="B280" s="30">
        <f>SUM($A$2:A280)</f>
        <v>6453.4999999999982</v>
      </c>
      <c r="C280" s="34">
        <v>2017</v>
      </c>
    </row>
    <row r="281" spans="1:3" x14ac:dyDescent="0.2">
      <c r="A281" s="33">
        <v>1</v>
      </c>
      <c r="B281" s="31">
        <f>SUM($A$2:A281)</f>
        <v>6454.4999999999982</v>
      </c>
      <c r="C281" s="35">
        <v>2017</v>
      </c>
    </row>
    <row r="282" spans="1:3" x14ac:dyDescent="0.2">
      <c r="A282" s="32">
        <v>1</v>
      </c>
      <c r="B282" s="30">
        <f>SUM($A$2:A282)</f>
        <v>6455.4999999999982</v>
      </c>
      <c r="C282" s="34">
        <v>2017</v>
      </c>
    </row>
    <row r="283" spans="1:3" x14ac:dyDescent="0.2">
      <c r="A283" s="33">
        <v>1</v>
      </c>
      <c r="B283" s="31">
        <f>SUM($A$2:A283)</f>
        <v>6456.4999999999982</v>
      </c>
      <c r="C283" s="35">
        <v>2017</v>
      </c>
    </row>
    <row r="284" spans="1:3" x14ac:dyDescent="0.2">
      <c r="A284" s="32">
        <v>1</v>
      </c>
      <c r="B284" s="30">
        <f>SUM($A$2:A284)</f>
        <v>6457.4999999999982</v>
      </c>
      <c r="C284" s="34">
        <v>2017</v>
      </c>
    </row>
    <row r="285" spans="1:3" x14ac:dyDescent="0.2">
      <c r="A285" s="33">
        <v>1</v>
      </c>
      <c r="B285" s="31">
        <f>SUM($A$2:A285)</f>
        <v>6458.4999999999982</v>
      </c>
      <c r="C285" s="35">
        <v>2017</v>
      </c>
    </row>
    <row r="286" spans="1:3" x14ac:dyDescent="0.2">
      <c r="A286" s="32">
        <v>1</v>
      </c>
      <c r="B286" s="30">
        <f>SUM($A$2:A286)</f>
        <v>6459.4999999999982</v>
      </c>
      <c r="C286" s="34">
        <v>2017</v>
      </c>
    </row>
    <row r="287" spans="1:3" x14ac:dyDescent="0.2">
      <c r="A287" s="33">
        <v>1</v>
      </c>
      <c r="B287" s="31">
        <f>SUM($A$2:A287)</f>
        <v>6460.4999999999982</v>
      </c>
      <c r="C287" s="35">
        <v>2017</v>
      </c>
    </row>
    <row r="288" spans="1:3" x14ac:dyDescent="0.2">
      <c r="A288" s="32">
        <v>1</v>
      </c>
      <c r="B288" s="30">
        <f>SUM($A$2:A288)</f>
        <v>6461.4999999999982</v>
      </c>
      <c r="C288" s="34">
        <v>2017</v>
      </c>
    </row>
    <row r="289" spans="1:3" x14ac:dyDescent="0.2">
      <c r="A289" s="33">
        <v>1</v>
      </c>
      <c r="B289" s="31">
        <f>SUM($A$2:A289)</f>
        <v>6462.4999999999982</v>
      </c>
      <c r="C289" s="35">
        <v>2017</v>
      </c>
    </row>
    <row r="290" spans="1:3" x14ac:dyDescent="0.2">
      <c r="A290" s="32">
        <v>1</v>
      </c>
      <c r="B290" s="30">
        <f>SUM($A$2:A290)</f>
        <v>6463.4999999999982</v>
      </c>
      <c r="C290" s="34">
        <v>2017</v>
      </c>
    </row>
    <row r="291" spans="1:3" x14ac:dyDescent="0.2">
      <c r="A291" s="33">
        <v>1</v>
      </c>
      <c r="B291" s="31">
        <f>SUM($A$2:A291)</f>
        <v>6464.4999999999982</v>
      </c>
      <c r="C291" s="35">
        <v>2017</v>
      </c>
    </row>
    <row r="292" spans="1:3" x14ac:dyDescent="0.2">
      <c r="A292" s="32">
        <v>1</v>
      </c>
      <c r="B292" s="30">
        <f>SUM($A$2:A292)</f>
        <v>6465.4999999999982</v>
      </c>
      <c r="C292" s="34">
        <v>2017</v>
      </c>
    </row>
    <row r="293" spans="1:3" x14ac:dyDescent="0.2">
      <c r="A293" s="33">
        <v>1</v>
      </c>
      <c r="B293" s="31">
        <f>SUM($A$2:A293)</f>
        <v>6466.4999999999982</v>
      </c>
      <c r="C293" s="35">
        <v>2017</v>
      </c>
    </row>
    <row r="294" spans="1:3" x14ac:dyDescent="0.2">
      <c r="A294" s="32">
        <v>1</v>
      </c>
      <c r="B294" s="30">
        <f>SUM($A$2:A294)</f>
        <v>6467.4999999999982</v>
      </c>
      <c r="C294" s="34">
        <v>2017</v>
      </c>
    </row>
    <row r="295" spans="1:3" x14ac:dyDescent="0.2">
      <c r="A295" s="33">
        <v>5</v>
      </c>
      <c r="B295" s="31">
        <f>SUM($A$2:A295)</f>
        <v>6472.4999999999982</v>
      </c>
      <c r="C295" s="35">
        <v>2017</v>
      </c>
    </row>
    <row r="296" spans="1:3" x14ac:dyDescent="0.2">
      <c r="A296" s="32">
        <v>3.5</v>
      </c>
      <c r="B296" s="30">
        <f>SUM($A$2:A296)</f>
        <v>6475.9999999999982</v>
      </c>
      <c r="C296" s="34">
        <v>2017</v>
      </c>
    </row>
    <row r="297" spans="1:3" x14ac:dyDescent="0.2">
      <c r="A297" s="33">
        <v>1</v>
      </c>
      <c r="B297" s="31">
        <f>SUM($A$2:A297)</f>
        <v>6476.9999999999982</v>
      </c>
      <c r="C297" s="35">
        <v>2017</v>
      </c>
    </row>
    <row r="298" spans="1:3" x14ac:dyDescent="0.2">
      <c r="A298" s="32">
        <v>1</v>
      </c>
      <c r="B298" s="30">
        <f>SUM($A$2:A298)</f>
        <v>6477.9999999999982</v>
      </c>
      <c r="C298" s="34">
        <v>2017</v>
      </c>
    </row>
    <row r="299" spans="1:3" x14ac:dyDescent="0.2">
      <c r="A299" s="33">
        <v>1</v>
      </c>
      <c r="B299" s="31">
        <f>SUM($A$2:A299)</f>
        <v>6478.9999999999982</v>
      </c>
      <c r="C299" s="35">
        <v>2017</v>
      </c>
    </row>
    <row r="300" spans="1:3" x14ac:dyDescent="0.2">
      <c r="A300" s="32">
        <v>5</v>
      </c>
      <c r="B300" s="30">
        <f>SUM($A$2:A300)</f>
        <v>6483.9999999999982</v>
      </c>
      <c r="C300" s="34">
        <v>2017</v>
      </c>
    </row>
    <row r="301" spans="1:3" x14ac:dyDescent="0.2">
      <c r="A301" s="33">
        <v>5</v>
      </c>
      <c r="B301" s="31">
        <f>SUM($A$2:A301)</f>
        <v>6488.9999999999982</v>
      </c>
      <c r="C301" s="35">
        <v>2017</v>
      </c>
    </row>
    <row r="302" spans="1:3" x14ac:dyDescent="0.2">
      <c r="A302" s="32">
        <v>16</v>
      </c>
      <c r="B302" s="30">
        <f>SUM($A$2:A302)</f>
        <v>6504.9999999999982</v>
      </c>
      <c r="C302" s="34">
        <v>2017</v>
      </c>
    </row>
    <row r="303" spans="1:3" x14ac:dyDescent="0.2">
      <c r="A303" s="33">
        <v>3</v>
      </c>
      <c r="B303" s="31">
        <f>SUM($A$2:A303)</f>
        <v>6507.9999999999982</v>
      </c>
      <c r="C303" s="35">
        <v>2017</v>
      </c>
    </row>
    <row r="304" spans="1:3" x14ac:dyDescent="0.2">
      <c r="A304" s="32">
        <v>5</v>
      </c>
      <c r="B304" s="30">
        <f>SUM($A$2:A304)</f>
        <v>6512.9999999999982</v>
      </c>
      <c r="C304" s="34">
        <v>2017</v>
      </c>
    </row>
    <row r="305" spans="1:3" x14ac:dyDescent="0.2">
      <c r="A305" s="33">
        <v>5</v>
      </c>
      <c r="B305" s="31">
        <f>SUM($A$2:A305)</f>
        <v>6517.9999999999982</v>
      </c>
      <c r="C305" s="35">
        <v>2017</v>
      </c>
    </row>
    <row r="306" spans="1:3" x14ac:dyDescent="0.2">
      <c r="A306" s="32">
        <v>6.9</v>
      </c>
      <c r="B306" s="30">
        <f>SUM($A$2:A306)</f>
        <v>6524.8999999999978</v>
      </c>
      <c r="C306" s="34">
        <v>2018</v>
      </c>
    </row>
    <row r="307" spans="1:3" x14ac:dyDescent="0.2">
      <c r="A307" s="33">
        <v>74.900000000000006</v>
      </c>
      <c r="B307" s="31">
        <f>SUM($A$2:A307)</f>
        <v>6599.7999999999975</v>
      </c>
      <c r="C307" s="35">
        <v>2018</v>
      </c>
    </row>
    <row r="308" spans="1:3" x14ac:dyDescent="0.2">
      <c r="A308" s="32">
        <v>154</v>
      </c>
      <c r="B308" s="30">
        <f>SUM($A$2:A308)</f>
        <v>6753.7999999999975</v>
      </c>
      <c r="C308" s="34">
        <v>2018</v>
      </c>
    </row>
    <row r="309" spans="1:3" x14ac:dyDescent="0.2">
      <c r="A309" s="33">
        <v>5</v>
      </c>
      <c r="B309" s="31">
        <f>SUM($A$2:A309)</f>
        <v>6758.7999999999975</v>
      </c>
      <c r="C309" s="35">
        <v>2018</v>
      </c>
    </row>
    <row r="310" spans="1:3" x14ac:dyDescent="0.2">
      <c r="A310" s="32">
        <v>53</v>
      </c>
      <c r="B310" s="30">
        <f>SUM($A$2:A310)</f>
        <v>6811.7999999999975</v>
      </c>
      <c r="C310" s="34">
        <v>2018</v>
      </c>
    </row>
    <row r="311" spans="1:3" x14ac:dyDescent="0.2">
      <c r="A311" s="33">
        <v>5</v>
      </c>
      <c r="B311" s="31">
        <f>SUM($A$2:A311)</f>
        <v>6816.7999999999975</v>
      </c>
      <c r="C311" s="35">
        <v>2018</v>
      </c>
    </row>
    <row r="312" spans="1:3" x14ac:dyDescent="0.2">
      <c r="A312" s="32">
        <v>19.8</v>
      </c>
      <c r="B312" s="30">
        <f>SUM($A$2:A312)</f>
        <v>6836.5999999999976</v>
      </c>
      <c r="C312" s="34">
        <v>2018</v>
      </c>
    </row>
    <row r="313" spans="1:3" x14ac:dyDescent="0.2">
      <c r="A313" s="33">
        <v>1</v>
      </c>
      <c r="B313" s="31">
        <f>SUM($A$2:A313)</f>
        <v>6837.5999999999976</v>
      </c>
      <c r="C313" s="35">
        <v>2018</v>
      </c>
    </row>
    <row r="314" spans="1:3" x14ac:dyDescent="0.2">
      <c r="A314" s="32">
        <v>1</v>
      </c>
      <c r="B314" s="30">
        <f>SUM($A$2:A314)</f>
        <v>6838.5999999999976</v>
      </c>
      <c r="C314" s="34">
        <v>2018</v>
      </c>
    </row>
    <row r="315" spans="1:3" x14ac:dyDescent="0.2">
      <c r="A315" s="33">
        <v>1</v>
      </c>
      <c r="B315" s="31">
        <f>SUM($A$2:A315)</f>
        <v>6839.5999999999976</v>
      </c>
      <c r="C315" s="35">
        <v>2018</v>
      </c>
    </row>
    <row r="316" spans="1:3" x14ac:dyDescent="0.2">
      <c r="A316" s="32">
        <v>1</v>
      </c>
      <c r="B316" s="30">
        <f>SUM($A$2:A316)</f>
        <v>6840.5999999999976</v>
      </c>
      <c r="C316" s="34">
        <v>2018</v>
      </c>
    </row>
    <row r="317" spans="1:3" x14ac:dyDescent="0.2">
      <c r="A317" s="33">
        <v>1</v>
      </c>
      <c r="B317" s="31">
        <f>SUM($A$2:A317)</f>
        <v>6841.5999999999976</v>
      </c>
      <c r="C317" s="35">
        <v>2018</v>
      </c>
    </row>
    <row r="318" spans="1:3" x14ac:dyDescent="0.2">
      <c r="A318" s="32">
        <v>1</v>
      </c>
      <c r="B318" s="30">
        <f>SUM($A$2:A318)</f>
        <v>6842.5999999999976</v>
      </c>
      <c r="C318" s="34">
        <v>2018</v>
      </c>
    </row>
    <row r="319" spans="1:3" x14ac:dyDescent="0.2">
      <c r="A319" s="33">
        <v>1</v>
      </c>
      <c r="B319" s="31">
        <f>SUM($A$2:A319)</f>
        <v>6843.5999999999976</v>
      </c>
      <c r="C319" s="35">
        <v>2018</v>
      </c>
    </row>
    <row r="320" spans="1:3" x14ac:dyDescent="0.2">
      <c r="A320" s="32">
        <v>1</v>
      </c>
      <c r="B320" s="30">
        <f>SUM($A$2:A320)</f>
        <v>6844.5999999999976</v>
      </c>
      <c r="C320" s="34">
        <v>2018</v>
      </c>
    </row>
    <row r="321" spans="1:3" x14ac:dyDescent="0.2">
      <c r="A321" s="33">
        <v>1</v>
      </c>
      <c r="B321" s="31">
        <f>SUM($A$2:A321)</f>
        <v>6845.5999999999976</v>
      </c>
      <c r="C321" s="35">
        <v>2018</v>
      </c>
    </row>
    <row r="322" spans="1:3" x14ac:dyDescent="0.2">
      <c r="A322" s="32">
        <v>1</v>
      </c>
      <c r="B322" s="30">
        <f>SUM($A$2:A322)</f>
        <v>6846.5999999999976</v>
      </c>
      <c r="C322" s="34">
        <v>2018</v>
      </c>
    </row>
    <row r="323" spans="1:3" x14ac:dyDescent="0.2">
      <c r="A323" s="33">
        <v>1</v>
      </c>
      <c r="B323" s="31">
        <f>SUM($A$2:A323)</f>
        <v>6847.5999999999976</v>
      </c>
      <c r="C323" s="35">
        <v>2018</v>
      </c>
    </row>
    <row r="324" spans="1:3" x14ac:dyDescent="0.2">
      <c r="A324" s="32">
        <v>1</v>
      </c>
      <c r="B324" s="30">
        <f>SUM($A$2:A324)</f>
        <v>6848.5999999999976</v>
      </c>
      <c r="C324" s="34">
        <v>2018</v>
      </c>
    </row>
    <row r="325" spans="1:3" x14ac:dyDescent="0.2">
      <c r="A325" s="33">
        <v>1</v>
      </c>
      <c r="B325" s="31">
        <f>SUM($A$2:A325)</f>
        <v>6849.5999999999976</v>
      </c>
      <c r="C325" s="35">
        <v>2018</v>
      </c>
    </row>
    <row r="326" spans="1:3" x14ac:dyDescent="0.2">
      <c r="A326" s="32">
        <v>1</v>
      </c>
      <c r="B326" s="30">
        <f>SUM($A$2:A326)</f>
        <v>6850.5999999999976</v>
      </c>
      <c r="C326" s="34">
        <v>2018</v>
      </c>
    </row>
    <row r="327" spans="1:3" x14ac:dyDescent="0.2">
      <c r="A327" s="33">
        <v>1</v>
      </c>
      <c r="B327" s="31">
        <f>SUM($A$2:A327)</f>
        <v>6851.5999999999976</v>
      </c>
      <c r="C327" s="35">
        <v>2018</v>
      </c>
    </row>
    <row r="328" spans="1:3" x14ac:dyDescent="0.2">
      <c r="A328" s="32">
        <v>1</v>
      </c>
      <c r="B328" s="30">
        <f>SUM($A$2:A328)</f>
        <v>6852.5999999999976</v>
      </c>
      <c r="C328" s="34">
        <v>2018</v>
      </c>
    </row>
    <row r="329" spans="1:3" x14ac:dyDescent="0.2">
      <c r="A329" s="33">
        <v>1</v>
      </c>
      <c r="B329" s="31">
        <f>SUM($A$2:A329)</f>
        <v>6853.5999999999976</v>
      </c>
      <c r="C329" s="35">
        <v>2018</v>
      </c>
    </row>
    <row r="330" spans="1:3" x14ac:dyDescent="0.2">
      <c r="A330" s="32">
        <v>1</v>
      </c>
      <c r="B330" s="30">
        <f>SUM($A$2:A330)</f>
        <v>6854.5999999999976</v>
      </c>
      <c r="C330" s="34">
        <v>2018</v>
      </c>
    </row>
    <row r="331" spans="1:3" x14ac:dyDescent="0.2">
      <c r="A331" s="33">
        <v>1</v>
      </c>
      <c r="B331" s="31">
        <f>SUM($A$2:A331)</f>
        <v>6855.5999999999976</v>
      </c>
      <c r="C331" s="35">
        <v>2018</v>
      </c>
    </row>
    <row r="332" spans="1:3" x14ac:dyDescent="0.2">
      <c r="A332" s="32">
        <v>1</v>
      </c>
      <c r="B332" s="30">
        <f>SUM($A$2:A332)</f>
        <v>6856.5999999999976</v>
      </c>
      <c r="C332" s="34">
        <v>2018</v>
      </c>
    </row>
    <row r="333" spans="1:3" x14ac:dyDescent="0.2">
      <c r="A333" s="33">
        <v>1</v>
      </c>
      <c r="B333" s="31">
        <f>SUM($A$2:A333)</f>
        <v>6857.5999999999976</v>
      </c>
      <c r="C333" s="35">
        <v>2018</v>
      </c>
    </row>
    <row r="334" spans="1:3" x14ac:dyDescent="0.2">
      <c r="A334" s="32">
        <v>1</v>
      </c>
      <c r="B334" s="30">
        <f>SUM($A$2:A334)</f>
        <v>6858.5999999999976</v>
      </c>
      <c r="C334" s="34">
        <v>2018</v>
      </c>
    </row>
    <row r="335" spans="1:3" x14ac:dyDescent="0.2">
      <c r="A335" s="33">
        <v>1</v>
      </c>
      <c r="B335" s="31">
        <f>SUM($A$2:A335)</f>
        <v>6859.5999999999976</v>
      </c>
      <c r="C335" s="35">
        <v>2018</v>
      </c>
    </row>
    <row r="336" spans="1:3" x14ac:dyDescent="0.2">
      <c r="A336" s="32">
        <v>1</v>
      </c>
      <c r="B336" s="30">
        <f>SUM($A$2:A336)</f>
        <v>6860.5999999999976</v>
      </c>
      <c r="C336" s="34">
        <v>2018</v>
      </c>
    </row>
    <row r="337" spans="1:3" x14ac:dyDescent="0.2">
      <c r="A337" s="33">
        <v>1</v>
      </c>
      <c r="B337" s="31">
        <f>SUM($A$2:A337)</f>
        <v>6861.5999999999976</v>
      </c>
      <c r="C337" s="35">
        <v>2018</v>
      </c>
    </row>
    <row r="338" spans="1:3" x14ac:dyDescent="0.2">
      <c r="A338" s="32">
        <v>1</v>
      </c>
      <c r="B338" s="30">
        <f>SUM($A$2:A338)</f>
        <v>6862.5999999999976</v>
      </c>
      <c r="C338" s="34">
        <v>2018</v>
      </c>
    </row>
    <row r="339" spans="1:3" x14ac:dyDescent="0.2">
      <c r="A339" s="33">
        <v>1</v>
      </c>
      <c r="B339" s="31">
        <f>SUM($A$2:A339)</f>
        <v>6863.5999999999976</v>
      </c>
      <c r="C339" s="35">
        <v>2018</v>
      </c>
    </row>
    <row r="340" spans="1:3" x14ac:dyDescent="0.2">
      <c r="A340" s="32">
        <v>252.3</v>
      </c>
      <c r="B340" s="30">
        <f>SUM($A$2:A340)</f>
        <v>7115.8999999999978</v>
      </c>
      <c r="C340" s="34">
        <v>2018</v>
      </c>
    </row>
    <row r="341" spans="1:3" x14ac:dyDescent="0.2">
      <c r="A341" s="33">
        <v>1</v>
      </c>
      <c r="B341" s="31">
        <f>SUM($A$2:A341)</f>
        <v>7116.8999999999978</v>
      </c>
      <c r="C341" s="35">
        <v>2018</v>
      </c>
    </row>
    <row r="342" spans="1:3" x14ac:dyDescent="0.2">
      <c r="A342" s="32">
        <v>1</v>
      </c>
      <c r="B342" s="30">
        <f>SUM($A$2:A342)</f>
        <v>7117.8999999999978</v>
      </c>
      <c r="C342" s="34">
        <v>2018</v>
      </c>
    </row>
    <row r="343" spans="1:3" x14ac:dyDescent="0.2">
      <c r="A343" s="33">
        <v>1</v>
      </c>
      <c r="B343" s="31">
        <f>SUM($A$2:A343)</f>
        <v>7118.8999999999978</v>
      </c>
      <c r="C343" s="35">
        <v>2018</v>
      </c>
    </row>
    <row r="344" spans="1:3" x14ac:dyDescent="0.2">
      <c r="A344" s="32">
        <v>1</v>
      </c>
      <c r="B344" s="30">
        <f>SUM($A$2:A344)</f>
        <v>7119.8999999999978</v>
      </c>
      <c r="C344" s="34">
        <v>2018</v>
      </c>
    </row>
    <row r="345" spans="1:3" x14ac:dyDescent="0.2">
      <c r="A345" s="33">
        <v>1</v>
      </c>
      <c r="B345" s="31">
        <f>SUM($A$2:A345)</f>
        <v>7120.8999999999978</v>
      </c>
      <c r="C345" s="35">
        <v>2018</v>
      </c>
    </row>
    <row r="346" spans="1:3" x14ac:dyDescent="0.2">
      <c r="A346" s="32">
        <v>15</v>
      </c>
      <c r="B346" s="30">
        <f>SUM($A$2:A346)</f>
        <v>7135.8999999999978</v>
      </c>
      <c r="C346" s="34">
        <v>2018</v>
      </c>
    </row>
    <row r="347" spans="1:3" x14ac:dyDescent="0.2">
      <c r="A347" s="33">
        <v>8</v>
      </c>
      <c r="B347" s="31">
        <f>SUM($A$2:A347)</f>
        <v>7143.8999999999978</v>
      </c>
      <c r="C347" s="35">
        <v>2018</v>
      </c>
    </row>
    <row r="348" spans="1:3" x14ac:dyDescent="0.2">
      <c r="A348" s="32">
        <v>6.1</v>
      </c>
      <c r="B348" s="30">
        <f>SUM($A$2:A348)</f>
        <v>7149.9999999999982</v>
      </c>
      <c r="C348" s="34">
        <v>2018</v>
      </c>
    </row>
    <row r="349" spans="1:3" x14ac:dyDescent="0.2">
      <c r="A349" s="33">
        <v>74.400000000000006</v>
      </c>
      <c r="B349" s="31">
        <f>SUM($A$2:A349)</f>
        <v>7224.3999999999978</v>
      </c>
      <c r="C349" s="35">
        <v>2018</v>
      </c>
    </row>
    <row r="350" spans="1:3" x14ac:dyDescent="0.2">
      <c r="A350" s="32">
        <v>70.3</v>
      </c>
      <c r="B350" s="30">
        <f>SUM($A$2:A350)</f>
        <v>7294.699999999998</v>
      </c>
      <c r="C350" s="34">
        <v>2018</v>
      </c>
    </row>
    <row r="351" spans="1:3" x14ac:dyDescent="0.2">
      <c r="A351" s="33">
        <v>1</v>
      </c>
      <c r="B351" s="31">
        <f>SUM($A$2:A351)</f>
        <v>7295.699999999998</v>
      </c>
      <c r="C351" s="35">
        <v>2018</v>
      </c>
    </row>
    <row r="352" spans="1:3" x14ac:dyDescent="0.2">
      <c r="A352" s="32">
        <v>1</v>
      </c>
      <c r="B352" s="30">
        <f>SUM($A$2:A352)</f>
        <v>7296.699999999998</v>
      </c>
      <c r="C352" s="34">
        <v>2018</v>
      </c>
    </row>
    <row r="353" spans="1:3" x14ac:dyDescent="0.2">
      <c r="A353" s="33">
        <v>1</v>
      </c>
      <c r="B353" s="31">
        <f>SUM($A$2:A353)</f>
        <v>7297.699999999998</v>
      </c>
      <c r="C353" s="35">
        <v>2018</v>
      </c>
    </row>
    <row r="354" spans="1:3" x14ac:dyDescent="0.2">
      <c r="A354" s="32">
        <v>1</v>
      </c>
      <c r="B354" s="30">
        <f>SUM($A$2:A354)</f>
        <v>7298.699999999998</v>
      </c>
      <c r="C354" s="34">
        <v>2018</v>
      </c>
    </row>
    <row r="355" spans="1:3" x14ac:dyDescent="0.2">
      <c r="A355" s="33">
        <v>1</v>
      </c>
      <c r="B355" s="31">
        <f>SUM($A$2:A355)</f>
        <v>7299.699999999998</v>
      </c>
      <c r="C355" s="35">
        <v>2018</v>
      </c>
    </row>
    <row r="356" spans="1:3" x14ac:dyDescent="0.2">
      <c r="A356" s="32">
        <v>14.7</v>
      </c>
      <c r="B356" s="30">
        <f>SUM($A$2:A356)</f>
        <v>7314.3999999999978</v>
      </c>
      <c r="C356" s="34">
        <v>2018</v>
      </c>
    </row>
    <row r="357" spans="1:3" x14ac:dyDescent="0.2">
      <c r="A357" s="33">
        <v>52</v>
      </c>
      <c r="B357" s="31">
        <f>SUM($A$2:A357)</f>
        <v>7366.3999999999978</v>
      </c>
      <c r="C357" s="35">
        <v>2018</v>
      </c>
    </row>
    <row r="358" spans="1:3" x14ac:dyDescent="0.2">
      <c r="A358" s="32">
        <v>3.7</v>
      </c>
      <c r="B358" s="30">
        <f>SUM($A$2:A358)</f>
        <v>7370.0999999999976</v>
      </c>
      <c r="C358" s="34">
        <v>2018</v>
      </c>
    </row>
    <row r="359" spans="1:3" x14ac:dyDescent="0.2">
      <c r="A359" s="33">
        <v>5</v>
      </c>
      <c r="B359" s="31">
        <f>SUM($A$2:A359)</f>
        <v>7375.0999999999976</v>
      </c>
      <c r="C359" s="35">
        <v>2018</v>
      </c>
    </row>
    <row r="360" spans="1:3" x14ac:dyDescent="0.2">
      <c r="A360" s="32">
        <v>4.4000000000000004</v>
      </c>
      <c r="B360" s="30">
        <f>SUM($A$2:A360)</f>
        <v>7379.4999999999973</v>
      </c>
      <c r="C360" s="34">
        <v>2018</v>
      </c>
    </row>
    <row r="361" spans="1:3" x14ac:dyDescent="0.2">
      <c r="A361" s="33">
        <v>1.6</v>
      </c>
      <c r="B361" s="31">
        <f>SUM($A$2:A361)</f>
        <v>7381.0999999999976</v>
      </c>
      <c r="C361" s="35">
        <v>2018</v>
      </c>
    </row>
    <row r="362" spans="1:3" x14ac:dyDescent="0.2">
      <c r="A362" s="32">
        <v>0.1</v>
      </c>
      <c r="B362" s="30">
        <f>SUM($A$2:A362)</f>
        <v>7381.199999999998</v>
      </c>
      <c r="C362" s="34">
        <v>2018</v>
      </c>
    </row>
    <row r="363" spans="1:3" x14ac:dyDescent="0.2">
      <c r="A363" s="33">
        <v>5</v>
      </c>
      <c r="B363" s="31">
        <f>SUM($A$2:A363)</f>
        <v>7386.199999999998</v>
      </c>
      <c r="C363" s="35">
        <v>2018</v>
      </c>
    </row>
    <row r="364" spans="1:3" x14ac:dyDescent="0.2">
      <c r="A364" s="32">
        <v>4.8</v>
      </c>
      <c r="B364" s="30">
        <f>SUM($A$2:A364)</f>
        <v>7390.9999999999982</v>
      </c>
      <c r="C364" s="34">
        <v>2018</v>
      </c>
    </row>
    <row r="365" spans="1:3" x14ac:dyDescent="0.2">
      <c r="A365" s="33">
        <v>5</v>
      </c>
      <c r="B365" s="31">
        <f>SUM($A$2:A365)</f>
        <v>7395.9999999999982</v>
      </c>
      <c r="C365" s="35">
        <v>2018</v>
      </c>
    </row>
    <row r="366" spans="1:3" x14ac:dyDescent="0.2">
      <c r="A366" s="32">
        <v>14.7</v>
      </c>
      <c r="B366" s="30">
        <f>SUM($A$2:A366)</f>
        <v>7410.699999999998</v>
      </c>
      <c r="C366" s="34">
        <v>2019</v>
      </c>
    </row>
    <row r="367" spans="1:3" x14ac:dyDescent="0.2">
      <c r="A367" s="33">
        <v>103.5</v>
      </c>
      <c r="B367" s="31">
        <f>SUM($A$2:A367)</f>
        <v>7514.199999999998</v>
      </c>
      <c r="C367" s="35">
        <v>2019</v>
      </c>
    </row>
    <row r="368" spans="1:3" x14ac:dyDescent="0.2">
      <c r="A368" s="32">
        <v>20</v>
      </c>
      <c r="B368" s="30">
        <f>SUM($A$2:A368)</f>
        <v>7534.199999999998</v>
      </c>
      <c r="C368" s="34">
        <v>2019</v>
      </c>
    </row>
    <row r="369" spans="1:3" x14ac:dyDescent="0.2">
      <c r="A369" s="33">
        <v>151.1</v>
      </c>
      <c r="B369" s="31">
        <f>SUM($A$2:A369)</f>
        <v>7685.2999999999984</v>
      </c>
      <c r="C369" s="35">
        <v>2019</v>
      </c>
    </row>
    <row r="370" spans="1:3" x14ac:dyDescent="0.2">
      <c r="A370" s="32">
        <v>45.9</v>
      </c>
      <c r="B370" s="30">
        <f>SUM($A$2:A370)</f>
        <v>7731.199999999998</v>
      </c>
      <c r="C370" s="34">
        <v>2019</v>
      </c>
    </row>
    <row r="371" spans="1:3" x14ac:dyDescent="0.2">
      <c r="A371" s="33">
        <v>150</v>
      </c>
      <c r="B371" s="31">
        <f>SUM($A$2:A371)</f>
        <v>7881.199999999998</v>
      </c>
      <c r="C371" s="35">
        <v>2019</v>
      </c>
    </row>
    <row r="372" spans="1:3" x14ac:dyDescent="0.2">
      <c r="A372" s="32">
        <v>49</v>
      </c>
      <c r="B372" s="30">
        <f>SUM($A$2:A372)</f>
        <v>7930.199999999998</v>
      </c>
      <c r="C372" s="34">
        <v>2019</v>
      </c>
    </row>
    <row r="373" spans="1:3" x14ac:dyDescent="0.2">
      <c r="A373" s="33">
        <v>5</v>
      </c>
      <c r="B373" s="31">
        <f>SUM($A$2:A373)</f>
        <v>7935.199999999998</v>
      </c>
      <c r="C373" s="35">
        <v>2019</v>
      </c>
    </row>
    <row r="374" spans="1:3" x14ac:dyDescent="0.2">
      <c r="A374" s="32">
        <v>5</v>
      </c>
      <c r="B374" s="30">
        <f>SUM($A$2:A374)</f>
        <v>7940.199999999998</v>
      </c>
      <c r="C374" s="34">
        <v>2019</v>
      </c>
    </row>
    <row r="375" spans="1:3" x14ac:dyDescent="0.2">
      <c r="A375" s="33">
        <v>5</v>
      </c>
      <c r="B375" s="31">
        <f>SUM($A$2:A375)</f>
        <v>7945.199999999998</v>
      </c>
      <c r="C375" s="35">
        <v>2019</v>
      </c>
    </row>
    <row r="376" spans="1:3" x14ac:dyDescent="0.2">
      <c r="A376" s="32">
        <v>90</v>
      </c>
      <c r="B376" s="30">
        <f>SUM($A$2:A376)</f>
        <v>8035.199999999998</v>
      </c>
      <c r="C376" s="34">
        <v>2019</v>
      </c>
    </row>
    <row r="377" spans="1:3" x14ac:dyDescent="0.2">
      <c r="A377" s="33">
        <v>1.5</v>
      </c>
      <c r="B377" s="31">
        <f>SUM($A$2:A377)</f>
        <v>8036.699999999998</v>
      </c>
      <c r="C377" s="35">
        <v>2019</v>
      </c>
    </row>
    <row r="378" spans="1:3" x14ac:dyDescent="0.2">
      <c r="A378" s="32">
        <v>5</v>
      </c>
      <c r="B378" s="30">
        <f>SUM($A$2:A378)</f>
        <v>8041.699999999998</v>
      </c>
      <c r="C378" s="34">
        <v>2019</v>
      </c>
    </row>
    <row r="379" spans="1:3" x14ac:dyDescent="0.2">
      <c r="A379" s="33">
        <v>2</v>
      </c>
      <c r="B379" s="31">
        <f>SUM($A$2:A379)</f>
        <v>8043.699999999998</v>
      </c>
      <c r="C379" s="35">
        <v>2019</v>
      </c>
    </row>
    <row r="380" spans="1:3" x14ac:dyDescent="0.2">
      <c r="A380" s="32">
        <v>1</v>
      </c>
      <c r="B380" s="30">
        <f>SUM($A$2:A380)</f>
        <v>8044.699999999998</v>
      </c>
      <c r="C380" s="34">
        <v>2019</v>
      </c>
    </row>
    <row r="381" spans="1:3" x14ac:dyDescent="0.2">
      <c r="A381" s="33">
        <v>1</v>
      </c>
      <c r="B381" s="31">
        <f>SUM($A$2:A381)</f>
        <v>8045.699999999998</v>
      </c>
      <c r="C381" s="35">
        <v>2019</v>
      </c>
    </row>
    <row r="382" spans="1:3" x14ac:dyDescent="0.2">
      <c r="A382" s="32">
        <v>37.5</v>
      </c>
      <c r="B382" s="30">
        <f>SUM($A$2:A382)</f>
        <v>8083.199999999998</v>
      </c>
      <c r="C382" s="34">
        <v>2019</v>
      </c>
    </row>
    <row r="383" spans="1:3" x14ac:dyDescent="0.2">
      <c r="A383" s="33">
        <v>61.1</v>
      </c>
      <c r="B383" s="31">
        <f>SUM($A$2:A383)</f>
        <v>8144.2999999999984</v>
      </c>
      <c r="C383" s="35">
        <v>2019</v>
      </c>
    </row>
    <row r="384" spans="1:3" x14ac:dyDescent="0.2">
      <c r="A384" s="32">
        <v>49.5</v>
      </c>
      <c r="B384" s="30">
        <f>SUM($A$2:A384)</f>
        <v>8193.7999999999993</v>
      </c>
      <c r="C384" s="34">
        <v>2019</v>
      </c>
    </row>
    <row r="385" spans="1:3" x14ac:dyDescent="0.2">
      <c r="A385" s="33">
        <v>74.5</v>
      </c>
      <c r="B385" s="31">
        <f>SUM($A$2:A385)</f>
        <v>8268.2999999999993</v>
      </c>
      <c r="C385" s="35">
        <v>2019</v>
      </c>
    </row>
    <row r="386" spans="1:3" x14ac:dyDescent="0.2">
      <c r="A386" s="32">
        <v>55.4</v>
      </c>
      <c r="B386" s="30">
        <f>SUM($A$2:A386)</f>
        <v>8323.6999999999989</v>
      </c>
      <c r="C386" s="34">
        <v>2019</v>
      </c>
    </row>
    <row r="387" spans="1:3" x14ac:dyDescent="0.2">
      <c r="A387" s="33">
        <v>72.5</v>
      </c>
      <c r="B387" s="31">
        <f>SUM($A$2:A387)</f>
        <v>8396.1999999999989</v>
      </c>
      <c r="C387" s="35">
        <v>2019</v>
      </c>
    </row>
    <row r="388" spans="1:3" x14ac:dyDescent="0.2">
      <c r="A388" s="32">
        <v>1</v>
      </c>
      <c r="B388" s="30">
        <f>SUM($A$2:A388)</f>
        <v>8397.1999999999989</v>
      </c>
      <c r="C388" s="34">
        <v>2019</v>
      </c>
    </row>
    <row r="389" spans="1:3" x14ac:dyDescent="0.2">
      <c r="A389" s="33">
        <v>1</v>
      </c>
      <c r="B389" s="31">
        <f>SUM($A$2:A389)</f>
        <v>8398.1999999999989</v>
      </c>
      <c r="C389" s="35">
        <v>2019</v>
      </c>
    </row>
    <row r="390" spans="1:3" x14ac:dyDescent="0.2">
      <c r="A390" s="32">
        <v>1</v>
      </c>
      <c r="B390" s="30">
        <f>SUM($A$2:A390)</f>
        <v>8399.1999999999989</v>
      </c>
      <c r="C390" s="34">
        <v>2019</v>
      </c>
    </row>
    <row r="391" spans="1:3" x14ac:dyDescent="0.2">
      <c r="A391" s="33">
        <v>1</v>
      </c>
      <c r="B391" s="31">
        <f>SUM($A$2:A391)</f>
        <v>8400.1999999999989</v>
      </c>
      <c r="C391" s="35">
        <v>2019</v>
      </c>
    </row>
    <row r="392" spans="1:3" x14ac:dyDescent="0.2">
      <c r="A392" s="32">
        <v>1</v>
      </c>
      <c r="B392" s="30">
        <f>SUM($A$2:A392)</f>
        <v>8401.1999999999989</v>
      </c>
      <c r="C392" s="34">
        <v>2019</v>
      </c>
    </row>
    <row r="393" spans="1:3" x14ac:dyDescent="0.2">
      <c r="A393" s="33">
        <v>1</v>
      </c>
      <c r="B393" s="31">
        <f>SUM($A$2:A393)</f>
        <v>8402.1999999999989</v>
      </c>
      <c r="C393" s="35">
        <v>2019</v>
      </c>
    </row>
    <row r="394" spans="1:3" x14ac:dyDescent="0.2">
      <c r="A394" s="32">
        <v>1</v>
      </c>
      <c r="B394" s="30">
        <f>SUM($A$2:A394)</f>
        <v>8403.1999999999989</v>
      </c>
      <c r="C394" s="34">
        <v>2019</v>
      </c>
    </row>
    <row r="395" spans="1:3" x14ac:dyDescent="0.2">
      <c r="A395" s="33">
        <v>250</v>
      </c>
      <c r="B395" s="31">
        <f>SUM($A$2:A395)</f>
        <v>8653.1999999999989</v>
      </c>
      <c r="C395" s="35">
        <v>2019</v>
      </c>
    </row>
    <row r="396" spans="1:3" x14ac:dyDescent="0.2">
      <c r="A396" s="32">
        <v>5</v>
      </c>
      <c r="B396" s="30">
        <f>SUM($A$2:A396)</f>
        <v>8658.1999999999989</v>
      </c>
      <c r="C396" s="34">
        <v>2019</v>
      </c>
    </row>
    <row r="397" spans="1:3" x14ac:dyDescent="0.2">
      <c r="A397" s="33">
        <v>5</v>
      </c>
      <c r="B397" s="31">
        <f>SUM($A$2:A397)</f>
        <v>8663.1999999999989</v>
      </c>
      <c r="C397" s="35">
        <v>2019</v>
      </c>
    </row>
    <row r="398" spans="1:3" x14ac:dyDescent="0.2">
      <c r="A398" s="32">
        <v>111.2</v>
      </c>
      <c r="B398" s="30">
        <f>SUM($A$2:A398)</f>
        <v>8774.4</v>
      </c>
      <c r="C398" s="34">
        <v>2019</v>
      </c>
    </row>
    <row r="399" spans="1:3" x14ac:dyDescent="0.2">
      <c r="A399" s="33">
        <v>5</v>
      </c>
      <c r="B399" s="31">
        <f>SUM($A$2:A399)</f>
        <v>8779.4</v>
      </c>
      <c r="C399" s="35">
        <v>2019</v>
      </c>
    </row>
    <row r="400" spans="1:3" x14ac:dyDescent="0.2">
      <c r="A400" s="32">
        <v>5</v>
      </c>
      <c r="B400" s="30">
        <f>SUM($A$2:A400)</f>
        <v>8784.4</v>
      </c>
      <c r="C400" s="34">
        <v>2019</v>
      </c>
    </row>
    <row r="401" spans="1:3" x14ac:dyDescent="0.2">
      <c r="A401" s="33">
        <v>57.6</v>
      </c>
      <c r="B401" s="31">
        <f>SUM($A$2:A401)</f>
        <v>8842</v>
      </c>
      <c r="C401" s="35">
        <v>2019</v>
      </c>
    </row>
    <row r="402" spans="1:3" x14ac:dyDescent="0.2">
      <c r="A402" s="32">
        <v>5</v>
      </c>
      <c r="B402" s="30">
        <f>SUM($A$2:A402)</f>
        <v>8847</v>
      </c>
      <c r="C402" s="34">
        <v>2019</v>
      </c>
    </row>
    <row r="403" spans="1:3" x14ac:dyDescent="0.2">
      <c r="A403" s="33">
        <v>5</v>
      </c>
      <c r="B403" s="31">
        <f>SUM($A$2:A403)</f>
        <v>8852</v>
      </c>
      <c r="C403" s="35">
        <v>2019</v>
      </c>
    </row>
    <row r="404" spans="1:3" x14ac:dyDescent="0.2">
      <c r="A404" s="32">
        <v>3</v>
      </c>
      <c r="B404" s="30">
        <f>SUM($A$2:A404)</f>
        <v>8855</v>
      </c>
      <c r="C404" s="34">
        <v>2019</v>
      </c>
    </row>
    <row r="405" spans="1:3" x14ac:dyDescent="0.2">
      <c r="A405" s="33">
        <v>5</v>
      </c>
      <c r="B405" s="31">
        <f>SUM($A$2:A405)</f>
        <v>8860</v>
      </c>
      <c r="C405" s="35">
        <v>2019</v>
      </c>
    </row>
    <row r="406" spans="1:3" x14ac:dyDescent="0.2">
      <c r="A406" s="32">
        <v>1.6</v>
      </c>
      <c r="B406" s="30">
        <f>SUM($A$2:A406)</f>
        <v>8861.6</v>
      </c>
      <c r="C406" s="34">
        <v>2019</v>
      </c>
    </row>
    <row r="407" spans="1:3" x14ac:dyDescent="0.2">
      <c r="A407" s="33">
        <v>70.099999999999994</v>
      </c>
      <c r="B407" s="31">
        <f>SUM($A$2:A407)</f>
        <v>8931.7000000000007</v>
      </c>
      <c r="C407" s="35">
        <v>2019</v>
      </c>
    </row>
    <row r="408" spans="1:3" x14ac:dyDescent="0.2">
      <c r="A408" s="32">
        <v>75</v>
      </c>
      <c r="B408" s="30">
        <f>SUM($A$2:A408)</f>
        <v>9006.7000000000007</v>
      </c>
      <c r="C408" s="34">
        <v>2019</v>
      </c>
    </row>
    <row r="409" spans="1:3" x14ac:dyDescent="0.2">
      <c r="A409" s="33">
        <v>1</v>
      </c>
      <c r="B409" s="31">
        <f>SUM($A$2:A409)</f>
        <v>9007.7000000000007</v>
      </c>
      <c r="C409" s="35">
        <v>2019</v>
      </c>
    </row>
    <row r="410" spans="1:3" x14ac:dyDescent="0.2">
      <c r="A410" s="32">
        <v>1</v>
      </c>
      <c r="B410" s="30">
        <f>SUM($A$2:A410)</f>
        <v>9008.7000000000007</v>
      </c>
      <c r="C410" s="34">
        <v>2019</v>
      </c>
    </row>
    <row r="411" spans="1:3" x14ac:dyDescent="0.2">
      <c r="A411" s="33">
        <v>10</v>
      </c>
      <c r="B411" s="31">
        <f>SUM($A$2:A411)</f>
        <v>9018.7000000000007</v>
      </c>
      <c r="C411" s="35">
        <v>2019</v>
      </c>
    </row>
    <row r="412" spans="1:3" x14ac:dyDescent="0.2">
      <c r="A412" s="32">
        <v>2</v>
      </c>
      <c r="B412" s="30">
        <f>SUM($A$2:A412)</f>
        <v>9020.7000000000007</v>
      </c>
      <c r="C412" s="34">
        <v>2019</v>
      </c>
    </row>
    <row r="413" spans="1:3" x14ac:dyDescent="0.2">
      <c r="A413" s="33">
        <v>10</v>
      </c>
      <c r="B413" s="31">
        <f>SUM($A$2:A413)</f>
        <v>9030.7000000000007</v>
      </c>
      <c r="C413" s="35">
        <v>2019</v>
      </c>
    </row>
    <row r="414" spans="1:3" x14ac:dyDescent="0.2">
      <c r="A414" s="32">
        <v>79.900000000000006</v>
      </c>
      <c r="B414" s="30">
        <f>SUM($A$2:A414)</f>
        <v>9110.6</v>
      </c>
      <c r="C414" s="34">
        <v>2019</v>
      </c>
    </row>
    <row r="415" spans="1:3" x14ac:dyDescent="0.2">
      <c r="A415" s="33">
        <v>42</v>
      </c>
      <c r="B415" s="31">
        <f>SUM($A$2:A415)</f>
        <v>9152.6</v>
      </c>
      <c r="C415" s="35">
        <v>2019</v>
      </c>
    </row>
    <row r="416" spans="1:3" x14ac:dyDescent="0.2">
      <c r="A416" s="32">
        <v>1</v>
      </c>
      <c r="B416" s="30">
        <f>SUM($A$2:A416)</f>
        <v>9153.6</v>
      </c>
      <c r="C416" s="34">
        <v>2019</v>
      </c>
    </row>
    <row r="417" spans="1:3" x14ac:dyDescent="0.2">
      <c r="A417" s="33">
        <v>1</v>
      </c>
      <c r="B417" s="31">
        <f>SUM($A$2:A417)</f>
        <v>9154.6</v>
      </c>
      <c r="C417" s="35">
        <v>2019</v>
      </c>
    </row>
    <row r="418" spans="1:3" x14ac:dyDescent="0.2">
      <c r="A418" s="32">
        <v>1</v>
      </c>
      <c r="B418" s="30">
        <f>SUM($A$2:A418)</f>
        <v>9155.6</v>
      </c>
      <c r="C418" s="34">
        <v>2019</v>
      </c>
    </row>
    <row r="419" spans="1:3" x14ac:dyDescent="0.2">
      <c r="A419" s="33">
        <v>1</v>
      </c>
      <c r="B419" s="31">
        <f>SUM($A$2:A419)</f>
        <v>9156.6</v>
      </c>
      <c r="C419" s="35">
        <v>2019</v>
      </c>
    </row>
    <row r="420" spans="1:3" x14ac:dyDescent="0.2">
      <c r="A420" s="32">
        <v>2</v>
      </c>
      <c r="B420" s="30">
        <f>SUM($A$2:A420)</f>
        <v>9158.6</v>
      </c>
      <c r="C420" s="34">
        <v>2019</v>
      </c>
    </row>
    <row r="421" spans="1:3" x14ac:dyDescent="0.2">
      <c r="A421" s="33">
        <v>40</v>
      </c>
      <c r="B421" s="31">
        <f>SUM($A$2:A421)</f>
        <v>9198.6</v>
      </c>
      <c r="C421" s="35">
        <v>2020</v>
      </c>
    </row>
    <row r="422" spans="1:3" x14ac:dyDescent="0.2">
      <c r="A422" s="32">
        <v>4</v>
      </c>
      <c r="B422" s="30">
        <f>SUM($A$2:A422)</f>
        <v>9202.6</v>
      </c>
      <c r="C422" s="34">
        <v>2020</v>
      </c>
    </row>
    <row r="423" spans="1:3" x14ac:dyDescent="0.2">
      <c r="A423" s="33">
        <v>5</v>
      </c>
      <c r="B423" s="31">
        <f>SUM($A$2:A423)</f>
        <v>9207.6</v>
      </c>
      <c r="C423" s="35">
        <v>2020</v>
      </c>
    </row>
    <row r="424" spans="1:3" x14ac:dyDescent="0.2">
      <c r="A424" s="32">
        <v>5</v>
      </c>
      <c r="B424" s="30">
        <f>SUM($A$2:A424)</f>
        <v>9212.6</v>
      </c>
      <c r="C424" s="34">
        <v>2020</v>
      </c>
    </row>
    <row r="425" spans="1:3" x14ac:dyDescent="0.2">
      <c r="A425" s="33">
        <v>160</v>
      </c>
      <c r="B425" s="31">
        <f>SUM($A$2:A425)</f>
        <v>9372.6</v>
      </c>
      <c r="C425" s="35">
        <v>2020</v>
      </c>
    </row>
    <row r="426" spans="1:3" x14ac:dyDescent="0.2">
      <c r="A426" s="32">
        <v>74.8</v>
      </c>
      <c r="B426" s="30">
        <f>SUM($A$2:A426)</f>
        <v>9447.4</v>
      </c>
      <c r="C426" s="34">
        <v>2020</v>
      </c>
    </row>
    <row r="427" spans="1:3" x14ac:dyDescent="0.2">
      <c r="A427" s="33">
        <v>204</v>
      </c>
      <c r="B427" s="31">
        <f>SUM($A$2:A427)</f>
        <v>9651.4</v>
      </c>
      <c r="C427" s="35">
        <v>2020</v>
      </c>
    </row>
    <row r="428" spans="1:3" x14ac:dyDescent="0.2">
      <c r="A428" s="32">
        <v>74.900000000000006</v>
      </c>
      <c r="B428" s="30">
        <f>SUM($A$2:A428)</f>
        <v>9726.2999999999993</v>
      </c>
      <c r="C428" s="34">
        <v>2020</v>
      </c>
    </row>
    <row r="429" spans="1:3" x14ac:dyDescent="0.2">
      <c r="A429" s="33">
        <v>74</v>
      </c>
      <c r="B429" s="31">
        <f>SUM($A$2:A429)</f>
        <v>9800.2999999999993</v>
      </c>
      <c r="C429" s="35">
        <v>2020</v>
      </c>
    </row>
    <row r="430" spans="1:3" x14ac:dyDescent="0.2">
      <c r="A430" s="32">
        <v>86</v>
      </c>
      <c r="B430" s="30">
        <f>SUM($A$2:A430)</f>
        <v>9886.2999999999993</v>
      </c>
      <c r="C430" s="34">
        <v>2020</v>
      </c>
    </row>
    <row r="431" spans="1:3" x14ac:dyDescent="0.2">
      <c r="A431" s="33">
        <v>80</v>
      </c>
      <c r="B431" s="31">
        <f>SUM($A$2:A431)</f>
        <v>9966.2999999999993</v>
      </c>
      <c r="C431" s="35">
        <v>2020</v>
      </c>
    </row>
    <row r="432" spans="1:3" x14ac:dyDescent="0.2">
      <c r="A432" s="32">
        <v>74.5</v>
      </c>
      <c r="B432" s="30">
        <f>SUM($A$2:A432)</f>
        <v>10040.799999999999</v>
      </c>
      <c r="C432" s="34">
        <v>2020</v>
      </c>
    </row>
    <row r="433" spans="1:3" x14ac:dyDescent="0.2">
      <c r="A433" s="33">
        <v>20</v>
      </c>
      <c r="B433" s="31">
        <f>SUM($A$2:A433)</f>
        <v>10060.799999999999</v>
      </c>
      <c r="C433" s="35">
        <v>2020</v>
      </c>
    </row>
    <row r="434" spans="1:3" x14ac:dyDescent="0.2">
      <c r="A434" s="32">
        <v>50</v>
      </c>
      <c r="B434" s="30">
        <f>SUM($A$2:A434)</f>
        <v>10110.799999999999</v>
      </c>
      <c r="C434" s="34">
        <v>2020</v>
      </c>
    </row>
    <row r="435" spans="1:3" x14ac:dyDescent="0.2">
      <c r="A435" s="33">
        <v>50</v>
      </c>
      <c r="B435" s="31">
        <f>SUM($A$2:A435)</f>
        <v>10160.799999999999</v>
      </c>
      <c r="C435" s="35">
        <v>2020</v>
      </c>
    </row>
    <row r="436" spans="1:3" x14ac:dyDescent="0.2">
      <c r="A436" s="32">
        <v>58</v>
      </c>
      <c r="B436" s="30">
        <f>SUM($A$2:A436)</f>
        <v>10218.799999999999</v>
      </c>
      <c r="C436" s="34">
        <v>2020</v>
      </c>
    </row>
    <row r="437" spans="1:3" x14ac:dyDescent="0.2">
      <c r="A437" s="33">
        <v>122</v>
      </c>
      <c r="B437" s="31">
        <f>SUM($A$2:A437)</f>
        <v>10340.799999999999</v>
      </c>
      <c r="C437" s="35">
        <v>2020</v>
      </c>
    </row>
    <row r="438" spans="1:3" x14ac:dyDescent="0.2">
      <c r="A438" s="32">
        <v>74.5</v>
      </c>
      <c r="B438" s="30">
        <f>SUM($A$2:A438)</f>
        <v>10415.299999999999</v>
      </c>
      <c r="C438" s="34">
        <v>2020</v>
      </c>
    </row>
    <row r="439" spans="1:3" x14ac:dyDescent="0.2">
      <c r="A439" s="33">
        <v>74.5</v>
      </c>
      <c r="B439" s="31">
        <f>SUM($A$2:A439)</f>
        <v>10489.8</v>
      </c>
      <c r="C439" s="35">
        <v>2020</v>
      </c>
    </row>
    <row r="440" spans="1:3" x14ac:dyDescent="0.2">
      <c r="A440" s="32">
        <v>300</v>
      </c>
      <c r="B440" s="30">
        <f>SUM($A$2:A440)</f>
        <v>10789.8</v>
      </c>
      <c r="C440" s="34">
        <v>2020</v>
      </c>
    </row>
    <row r="441" spans="1:3" x14ac:dyDescent="0.2">
      <c r="A441" s="33">
        <v>99</v>
      </c>
      <c r="B441" s="31">
        <f>SUM($A$2:A441)</f>
        <v>10888.8</v>
      </c>
      <c r="C441" s="35">
        <v>2020</v>
      </c>
    </row>
    <row r="442" spans="1:3" x14ac:dyDescent="0.2">
      <c r="A442" s="32">
        <v>100</v>
      </c>
      <c r="B442" s="30">
        <f>SUM($A$2:A442)</f>
        <v>10988.8</v>
      </c>
      <c r="C442" s="34">
        <v>2020</v>
      </c>
    </row>
    <row r="443" spans="1:3" x14ac:dyDescent="0.2">
      <c r="A443" s="33">
        <v>15.7</v>
      </c>
      <c r="B443" s="31">
        <f>SUM($A$2:A443)</f>
        <v>11004.5</v>
      </c>
      <c r="C443" s="35">
        <v>2020</v>
      </c>
    </row>
    <row r="444" spans="1:3" x14ac:dyDescent="0.2">
      <c r="A444" s="32">
        <v>20</v>
      </c>
      <c r="B444" s="30">
        <f>SUM($A$2:A444)</f>
        <v>11024.5</v>
      </c>
      <c r="C444" s="34">
        <v>2020</v>
      </c>
    </row>
    <row r="445" spans="1:3" x14ac:dyDescent="0.2">
      <c r="A445" s="33">
        <v>12</v>
      </c>
      <c r="B445" s="31">
        <f>SUM($A$2:A445)</f>
        <v>11036.5</v>
      </c>
      <c r="C445" s="35">
        <v>2020</v>
      </c>
    </row>
    <row r="446" spans="1:3" x14ac:dyDescent="0.2">
      <c r="A446" s="32">
        <v>19.7</v>
      </c>
      <c r="B446" s="30">
        <f>SUM($A$2:A446)</f>
        <v>11056.2</v>
      </c>
      <c r="C446" s="34">
        <v>2020</v>
      </c>
    </row>
    <row r="447" spans="1:3" x14ac:dyDescent="0.2">
      <c r="A447" s="33">
        <v>75</v>
      </c>
      <c r="B447" s="31">
        <f>SUM($A$2:A447)</f>
        <v>11131.2</v>
      </c>
      <c r="C447" s="35">
        <v>2020</v>
      </c>
    </row>
    <row r="448" spans="1:3" x14ac:dyDescent="0.2">
      <c r="A448" s="32">
        <v>120</v>
      </c>
      <c r="B448" s="30">
        <f>SUM($A$2:A448)</f>
        <v>11251.2</v>
      </c>
      <c r="C448" s="34">
        <v>2020</v>
      </c>
    </row>
    <row r="449" spans="1:3" x14ac:dyDescent="0.2">
      <c r="A449" s="33">
        <v>1</v>
      </c>
      <c r="B449" s="31">
        <f>SUM($A$2:A449)</f>
        <v>11252.2</v>
      </c>
      <c r="C449" s="35">
        <v>2020</v>
      </c>
    </row>
    <row r="450" spans="1:3" x14ac:dyDescent="0.2">
      <c r="A450" s="32">
        <v>1</v>
      </c>
      <c r="B450" s="30">
        <f>SUM($A$2:A450)</f>
        <v>11253.2</v>
      </c>
      <c r="C450" s="34">
        <v>2020</v>
      </c>
    </row>
    <row r="451" spans="1:3" x14ac:dyDescent="0.2">
      <c r="A451" s="33">
        <v>1</v>
      </c>
      <c r="B451" s="31">
        <f>SUM($A$2:A451)</f>
        <v>11254.2</v>
      </c>
      <c r="C451" s="35">
        <v>2020</v>
      </c>
    </row>
    <row r="452" spans="1:3" x14ac:dyDescent="0.2">
      <c r="A452" s="32">
        <v>1</v>
      </c>
      <c r="B452" s="30">
        <f>SUM($A$2:A452)</f>
        <v>11255.2</v>
      </c>
      <c r="C452" s="34">
        <v>2020</v>
      </c>
    </row>
    <row r="453" spans="1:3" x14ac:dyDescent="0.2">
      <c r="A453" s="33">
        <v>1</v>
      </c>
      <c r="B453" s="31">
        <f>SUM($A$2:A453)</f>
        <v>11256.2</v>
      </c>
      <c r="C453" s="35">
        <v>2020</v>
      </c>
    </row>
    <row r="454" spans="1:3" x14ac:dyDescent="0.2">
      <c r="A454" s="32">
        <v>1</v>
      </c>
      <c r="B454" s="30">
        <f>SUM($A$2:A454)</f>
        <v>11257.2</v>
      </c>
      <c r="C454" s="34">
        <v>2020</v>
      </c>
    </row>
    <row r="455" spans="1:3" x14ac:dyDescent="0.2">
      <c r="A455" s="33">
        <v>1</v>
      </c>
      <c r="B455" s="31">
        <f>SUM($A$2:A455)</f>
        <v>11258.2</v>
      </c>
      <c r="C455" s="35">
        <v>2020</v>
      </c>
    </row>
    <row r="456" spans="1:3" x14ac:dyDescent="0.2">
      <c r="A456" s="32">
        <v>2</v>
      </c>
      <c r="B456" s="30">
        <f>SUM($A$2:A456)</f>
        <v>11260.2</v>
      </c>
      <c r="C456" s="34">
        <v>2020</v>
      </c>
    </row>
    <row r="457" spans="1:3" x14ac:dyDescent="0.2">
      <c r="A457" s="33">
        <v>32.5</v>
      </c>
      <c r="B457" s="31">
        <f>SUM($A$2:A457)</f>
        <v>11292.7</v>
      </c>
      <c r="C457" s="35">
        <v>2020</v>
      </c>
    </row>
    <row r="458" spans="1:3" x14ac:dyDescent="0.2">
      <c r="A458" s="32">
        <v>57.5</v>
      </c>
      <c r="B458" s="30">
        <f>SUM($A$2:A458)</f>
        <v>11350.2</v>
      </c>
      <c r="C458" s="34">
        <v>2020</v>
      </c>
    </row>
    <row r="459" spans="1:3" x14ac:dyDescent="0.2">
      <c r="A459" s="33">
        <v>115</v>
      </c>
      <c r="B459" s="31">
        <f>SUM($A$2:A459)</f>
        <v>11465.2</v>
      </c>
      <c r="C459" s="35">
        <v>2020</v>
      </c>
    </row>
    <row r="460" spans="1:3" x14ac:dyDescent="0.2">
      <c r="A460" s="32">
        <v>16.8</v>
      </c>
      <c r="B460" s="30">
        <f>SUM($A$2:A460)</f>
        <v>11482</v>
      </c>
      <c r="C460" s="34">
        <v>2020</v>
      </c>
    </row>
    <row r="461" spans="1:3" x14ac:dyDescent="0.2">
      <c r="A461" s="33">
        <v>1</v>
      </c>
      <c r="B461" s="31">
        <f>SUM($A$2:A461)</f>
        <v>11483</v>
      </c>
      <c r="C461" s="35">
        <v>2020</v>
      </c>
    </row>
    <row r="462" spans="1:3" x14ac:dyDescent="0.2">
      <c r="A462" s="32">
        <v>2.8</v>
      </c>
      <c r="B462" s="30">
        <f>SUM($A$2:A462)</f>
        <v>11485.8</v>
      </c>
      <c r="C462" s="34">
        <v>2020</v>
      </c>
    </row>
    <row r="463" spans="1:3" x14ac:dyDescent="0.2">
      <c r="A463" s="33">
        <v>5</v>
      </c>
      <c r="B463" s="31">
        <f>SUM($A$2:A463)</f>
        <v>11490.8</v>
      </c>
      <c r="C463" s="35">
        <v>2020</v>
      </c>
    </row>
    <row r="464" spans="1:3" x14ac:dyDescent="0.2">
      <c r="A464" s="32">
        <v>5</v>
      </c>
      <c r="B464" s="30">
        <f>SUM($A$2:A464)</f>
        <v>11495.8</v>
      </c>
      <c r="C464" s="34">
        <v>2020</v>
      </c>
    </row>
    <row r="465" spans="1:3" x14ac:dyDescent="0.2">
      <c r="A465" s="33">
        <v>1.3</v>
      </c>
      <c r="B465" s="31">
        <f>SUM($A$2:A465)</f>
        <v>11497.099999999999</v>
      </c>
      <c r="C465" s="35">
        <v>2020</v>
      </c>
    </row>
    <row r="466" spans="1:3" x14ac:dyDescent="0.2">
      <c r="A466" s="32">
        <v>1</v>
      </c>
      <c r="B466" s="30">
        <f>SUM($A$2:A466)</f>
        <v>11498.099999999999</v>
      </c>
      <c r="C466" s="34">
        <v>2020</v>
      </c>
    </row>
    <row r="467" spans="1:3" x14ac:dyDescent="0.2">
      <c r="A467" s="33">
        <v>20</v>
      </c>
      <c r="B467" s="31">
        <f>SUM($A$2:A467)</f>
        <v>11518.099999999999</v>
      </c>
      <c r="C467" s="35">
        <v>2020</v>
      </c>
    </row>
    <row r="468" spans="1:3" x14ac:dyDescent="0.2">
      <c r="A468" s="32">
        <v>4.9000000000000004</v>
      </c>
      <c r="B468" s="30">
        <f>SUM($A$2:A468)</f>
        <v>11522.999999999998</v>
      </c>
      <c r="C468" s="34">
        <v>2020</v>
      </c>
    </row>
    <row r="469" spans="1:3" x14ac:dyDescent="0.2">
      <c r="A469" s="33">
        <v>4.9000000000000004</v>
      </c>
      <c r="B469" s="31">
        <f>SUM($A$2:A469)</f>
        <v>11527.899999999998</v>
      </c>
      <c r="C469" s="35">
        <v>2020</v>
      </c>
    </row>
    <row r="470" spans="1:3" x14ac:dyDescent="0.2">
      <c r="A470" s="32">
        <v>12</v>
      </c>
      <c r="B470" s="30">
        <f>SUM($A$2:A470)</f>
        <v>11539.899999999998</v>
      </c>
      <c r="C470" s="34">
        <v>2020</v>
      </c>
    </row>
    <row r="471" spans="1:3" x14ac:dyDescent="0.2">
      <c r="A471" s="33">
        <v>1</v>
      </c>
      <c r="B471" s="31">
        <f>SUM($A$2:A471)</f>
        <v>11540.899999999998</v>
      </c>
      <c r="C471" s="35">
        <v>2020</v>
      </c>
    </row>
    <row r="472" spans="1:3" x14ac:dyDescent="0.2">
      <c r="A472" s="32">
        <v>5</v>
      </c>
      <c r="B472" s="30">
        <f>SUM($A$2:A472)</f>
        <v>11545.899999999998</v>
      </c>
      <c r="C472" s="34">
        <v>2020</v>
      </c>
    </row>
    <row r="473" spans="1:3" x14ac:dyDescent="0.2">
      <c r="A473" s="33">
        <v>1.6</v>
      </c>
      <c r="B473" s="31">
        <f>SUM($A$2:A473)</f>
        <v>11547.499999999998</v>
      </c>
      <c r="C473" s="35">
        <v>2020</v>
      </c>
    </row>
    <row r="474" spans="1:3" x14ac:dyDescent="0.2">
      <c r="A474" s="32">
        <v>1.6</v>
      </c>
      <c r="B474" s="30">
        <f>SUM($A$2:A474)</f>
        <v>11549.099999999999</v>
      </c>
      <c r="C474" s="34">
        <v>2020</v>
      </c>
    </row>
    <row r="475" spans="1:3" x14ac:dyDescent="0.2">
      <c r="A475" s="33">
        <v>10</v>
      </c>
      <c r="B475" s="31">
        <f>SUM($A$2:A475)</f>
        <v>11559.099999999999</v>
      </c>
      <c r="C475" s="35">
        <v>2020</v>
      </c>
    </row>
    <row r="476" spans="1:3" x14ac:dyDescent="0.2">
      <c r="A476" s="32">
        <v>70</v>
      </c>
      <c r="B476" s="30">
        <f>SUM($A$2:A476)</f>
        <v>11629.099999999999</v>
      </c>
      <c r="C476" s="34">
        <v>2020</v>
      </c>
    </row>
    <row r="477" spans="1:3" x14ac:dyDescent="0.2">
      <c r="A477" s="33">
        <v>6</v>
      </c>
      <c r="B477" s="31">
        <f>SUM($A$2:A477)</f>
        <v>11635.099999999999</v>
      </c>
      <c r="C477" s="35">
        <v>2020</v>
      </c>
    </row>
    <row r="478" spans="1:3" x14ac:dyDescent="0.2">
      <c r="A478" s="32">
        <v>5</v>
      </c>
      <c r="B478" s="30">
        <f>SUM($A$2:A478)</f>
        <v>11640.099999999999</v>
      </c>
      <c r="C478" s="34">
        <v>2020</v>
      </c>
    </row>
    <row r="479" spans="1:3" x14ac:dyDescent="0.2">
      <c r="A479" s="33">
        <v>5</v>
      </c>
      <c r="B479" s="31">
        <f>SUM($A$2:A479)</f>
        <v>11645.099999999999</v>
      </c>
      <c r="C479" s="35">
        <v>2020</v>
      </c>
    </row>
    <row r="480" spans="1:3" x14ac:dyDescent="0.2">
      <c r="A480" s="32">
        <v>3</v>
      </c>
      <c r="B480" s="30">
        <f>SUM($A$2:A480)</f>
        <v>11648.099999999999</v>
      </c>
      <c r="C480" s="34">
        <v>2020</v>
      </c>
    </row>
    <row r="481" spans="1:3" x14ac:dyDescent="0.2">
      <c r="A481" s="33">
        <v>180</v>
      </c>
      <c r="B481" s="31">
        <f>SUM($A$2:A481)</f>
        <v>11828.099999999999</v>
      </c>
      <c r="C481" s="35">
        <v>2021</v>
      </c>
    </row>
    <row r="482" spans="1:3" x14ac:dyDescent="0.2">
      <c r="A482" s="32">
        <v>15.7</v>
      </c>
      <c r="B482" s="30">
        <f>SUM($A$2:A482)</f>
        <v>11843.8</v>
      </c>
      <c r="C482" s="34">
        <v>2021</v>
      </c>
    </row>
    <row r="483" spans="1:3" x14ac:dyDescent="0.2">
      <c r="A483" s="33">
        <v>200</v>
      </c>
      <c r="B483" s="31">
        <f>SUM($A$2:A483)</f>
        <v>12043.8</v>
      </c>
      <c r="C483" s="35">
        <v>2021</v>
      </c>
    </row>
    <row r="484" spans="1:3" x14ac:dyDescent="0.2">
      <c r="A484" s="32">
        <v>20</v>
      </c>
      <c r="B484" s="30">
        <f>SUM($A$2:A484)</f>
        <v>12063.8</v>
      </c>
      <c r="C484" s="34">
        <v>2021</v>
      </c>
    </row>
    <row r="485" spans="1:3" x14ac:dyDescent="0.2">
      <c r="A485" s="33">
        <v>227</v>
      </c>
      <c r="B485" s="31">
        <f>SUM($A$2:A485)</f>
        <v>12290.8</v>
      </c>
      <c r="C485" s="35">
        <v>2021</v>
      </c>
    </row>
    <row r="486" spans="1:3" x14ac:dyDescent="0.2">
      <c r="A486" s="32">
        <v>83</v>
      </c>
      <c r="B486" s="30">
        <f>SUM($A$2:A486)</f>
        <v>12373.8</v>
      </c>
      <c r="C486" s="34">
        <v>2021</v>
      </c>
    </row>
    <row r="487" spans="1:3" x14ac:dyDescent="0.2">
      <c r="A487" s="33">
        <v>200</v>
      </c>
      <c r="B487" s="31">
        <f>SUM($A$2:A487)</f>
        <v>12573.8</v>
      </c>
      <c r="C487" s="35">
        <v>2021</v>
      </c>
    </row>
    <row r="488" spans="1:3" x14ac:dyDescent="0.2">
      <c r="A488" s="32">
        <v>80</v>
      </c>
      <c r="B488" s="30">
        <f>SUM($A$2:A488)</f>
        <v>12653.8</v>
      </c>
      <c r="C488" s="34">
        <v>2021</v>
      </c>
    </row>
    <row r="489" spans="1:3" x14ac:dyDescent="0.2">
      <c r="A489" s="33">
        <v>1</v>
      </c>
      <c r="B489" s="31">
        <f>SUM($A$2:A489)</f>
        <v>12654.8</v>
      </c>
      <c r="C489" s="35">
        <v>2021</v>
      </c>
    </row>
    <row r="490" spans="1:3" x14ac:dyDescent="0.2">
      <c r="A490" s="32">
        <v>1</v>
      </c>
      <c r="B490" s="30">
        <f>SUM($A$2:A490)</f>
        <v>12655.8</v>
      </c>
      <c r="C490" s="34">
        <v>2021</v>
      </c>
    </row>
    <row r="491" spans="1:3" x14ac:dyDescent="0.2">
      <c r="A491" s="33">
        <v>1</v>
      </c>
      <c r="B491" s="31">
        <f>SUM($A$2:A491)</f>
        <v>12656.8</v>
      </c>
      <c r="C491" s="35">
        <v>2021</v>
      </c>
    </row>
    <row r="492" spans="1:3" x14ac:dyDescent="0.2">
      <c r="A492" s="32">
        <v>1</v>
      </c>
      <c r="B492" s="30">
        <f>SUM($A$2:A492)</f>
        <v>12657.8</v>
      </c>
      <c r="C492" s="34">
        <v>2021</v>
      </c>
    </row>
    <row r="493" spans="1:3" x14ac:dyDescent="0.2">
      <c r="A493" s="33">
        <v>1</v>
      </c>
      <c r="B493" s="31">
        <f>SUM($A$2:A493)</f>
        <v>12658.8</v>
      </c>
      <c r="C493" s="35">
        <v>2021</v>
      </c>
    </row>
    <row r="494" spans="1:3" x14ac:dyDescent="0.2">
      <c r="A494" s="32">
        <v>1</v>
      </c>
      <c r="B494" s="30">
        <f>SUM($A$2:A494)</f>
        <v>12659.8</v>
      </c>
      <c r="C494" s="34">
        <v>2021</v>
      </c>
    </row>
    <row r="495" spans="1:3" x14ac:dyDescent="0.2">
      <c r="A495" s="33">
        <v>260</v>
      </c>
      <c r="B495" s="31">
        <f>SUM($A$2:A495)</f>
        <v>12919.8</v>
      </c>
      <c r="C495" s="35">
        <v>2021</v>
      </c>
    </row>
    <row r="496" spans="1:3" x14ac:dyDescent="0.2">
      <c r="A496" s="32">
        <v>141</v>
      </c>
      <c r="B496" s="30">
        <f>SUM($A$2:A496)</f>
        <v>13060.8</v>
      </c>
      <c r="C496" s="34">
        <v>2021</v>
      </c>
    </row>
    <row r="497" spans="1:3" x14ac:dyDescent="0.2">
      <c r="A497" s="33">
        <v>159</v>
      </c>
      <c r="B497" s="31">
        <f>SUM($A$2:A497)</f>
        <v>13219.8</v>
      </c>
      <c r="C497" s="35">
        <v>2021</v>
      </c>
    </row>
    <row r="498" spans="1:3" x14ac:dyDescent="0.2">
      <c r="A498" s="32">
        <v>180</v>
      </c>
      <c r="B498" s="30">
        <f>SUM($A$2:A498)</f>
        <v>13399.8</v>
      </c>
      <c r="C498" s="34">
        <v>2021</v>
      </c>
    </row>
    <row r="499" spans="1:3" x14ac:dyDescent="0.2">
      <c r="A499" s="33">
        <v>5</v>
      </c>
      <c r="B499" s="31">
        <f>SUM($A$2:A499)</f>
        <v>13404.8</v>
      </c>
      <c r="C499" s="35">
        <v>2021</v>
      </c>
    </row>
    <row r="500" spans="1:3" x14ac:dyDescent="0.2">
      <c r="A500" s="32">
        <v>150</v>
      </c>
      <c r="B500" s="30">
        <f>SUM($A$2:A500)</f>
        <v>13554.8</v>
      </c>
      <c r="C500" s="34">
        <v>2021</v>
      </c>
    </row>
    <row r="501" spans="1:3" x14ac:dyDescent="0.2">
      <c r="A501" s="33">
        <v>60</v>
      </c>
      <c r="B501" s="31">
        <f>SUM($A$2:A501)</f>
        <v>13614.8</v>
      </c>
      <c r="C501" s="35">
        <v>2021</v>
      </c>
    </row>
    <row r="502" spans="1:3" x14ac:dyDescent="0.2">
      <c r="A502" s="32">
        <v>74.900000000000006</v>
      </c>
      <c r="B502" s="30">
        <f>SUM($A$2:A502)</f>
        <v>13689.699999999999</v>
      </c>
      <c r="C502" s="34">
        <v>2021</v>
      </c>
    </row>
    <row r="503" spans="1:3" x14ac:dyDescent="0.2">
      <c r="A503" s="33">
        <v>134.69999999999999</v>
      </c>
      <c r="B503" s="31">
        <f>SUM($A$2:A503)</f>
        <v>13824.4</v>
      </c>
      <c r="C503" s="35">
        <v>2021</v>
      </c>
    </row>
    <row r="504" spans="1:3" x14ac:dyDescent="0.2">
      <c r="A504" s="32">
        <v>127</v>
      </c>
      <c r="B504" s="30">
        <f>SUM($A$2:A504)</f>
        <v>13951.4</v>
      </c>
      <c r="C504" s="34">
        <v>2021</v>
      </c>
    </row>
    <row r="505" spans="1:3" x14ac:dyDescent="0.2">
      <c r="A505" s="33">
        <v>240</v>
      </c>
      <c r="B505" s="31">
        <f>SUM($A$2:A505)</f>
        <v>14191.4</v>
      </c>
      <c r="C505" s="35">
        <v>2021</v>
      </c>
    </row>
    <row r="506" spans="1:3" x14ac:dyDescent="0.2">
      <c r="A506" s="32">
        <v>20</v>
      </c>
      <c r="B506" s="30">
        <f>SUM($A$2:A506)</f>
        <v>14211.4</v>
      </c>
      <c r="C506" s="34">
        <v>2021</v>
      </c>
    </row>
    <row r="507" spans="1:3" x14ac:dyDescent="0.2">
      <c r="A507" s="33">
        <v>50.4</v>
      </c>
      <c r="B507" s="31">
        <f>SUM($A$2:A507)</f>
        <v>14261.8</v>
      </c>
      <c r="C507" s="35">
        <v>2021</v>
      </c>
    </row>
    <row r="508" spans="1:3" x14ac:dyDescent="0.2">
      <c r="A508" s="32">
        <v>70.099999999999994</v>
      </c>
      <c r="B508" s="30">
        <f>SUM($A$2:A508)</f>
        <v>14331.9</v>
      </c>
      <c r="C508" s="34">
        <v>2021</v>
      </c>
    </row>
    <row r="509" spans="1:3" x14ac:dyDescent="0.2">
      <c r="A509" s="33">
        <v>13</v>
      </c>
      <c r="B509" s="31">
        <f>SUM($A$2:A509)</f>
        <v>14344.9</v>
      </c>
      <c r="C509" s="35">
        <v>2021</v>
      </c>
    </row>
    <row r="510" spans="1:3" x14ac:dyDescent="0.2">
      <c r="A510" s="32">
        <v>20</v>
      </c>
      <c r="B510" s="30">
        <f>SUM($A$2:A510)</f>
        <v>14364.9</v>
      </c>
      <c r="C510" s="34">
        <v>2021</v>
      </c>
    </row>
    <row r="511" spans="1:3" x14ac:dyDescent="0.2">
      <c r="A511" s="33">
        <v>80</v>
      </c>
      <c r="B511" s="31">
        <f>SUM($A$2:A511)</f>
        <v>14444.9</v>
      </c>
      <c r="C511" s="35">
        <v>2021</v>
      </c>
    </row>
    <row r="512" spans="1:3" x14ac:dyDescent="0.2">
      <c r="A512" s="32">
        <v>68</v>
      </c>
      <c r="B512" s="30">
        <f>SUM($A$2:A512)</f>
        <v>14512.9</v>
      </c>
      <c r="C512" s="34">
        <v>2021</v>
      </c>
    </row>
    <row r="513" spans="1:3" x14ac:dyDescent="0.2">
      <c r="A513" s="33">
        <v>100</v>
      </c>
      <c r="B513" s="31">
        <f>SUM($A$2:A513)</f>
        <v>14612.9</v>
      </c>
      <c r="C513" s="35">
        <v>2021</v>
      </c>
    </row>
    <row r="514" spans="1:3" x14ac:dyDescent="0.2">
      <c r="A514" s="32">
        <v>1.6</v>
      </c>
      <c r="B514" s="30">
        <f>SUM($A$2:A514)</f>
        <v>14614.5</v>
      </c>
      <c r="C514" s="34">
        <v>2021</v>
      </c>
    </row>
    <row r="515" spans="1:3" x14ac:dyDescent="0.2">
      <c r="A515" s="33">
        <v>200</v>
      </c>
      <c r="B515" s="31">
        <f>SUM($A$2:A515)</f>
        <v>14814.5</v>
      </c>
      <c r="C515" s="35">
        <v>2021</v>
      </c>
    </row>
    <row r="516" spans="1:3" x14ac:dyDescent="0.2">
      <c r="A516" s="32">
        <v>250</v>
      </c>
      <c r="B516" s="30">
        <f>SUM($A$2:A516)</f>
        <v>15064.5</v>
      </c>
      <c r="C516" s="34">
        <v>2021</v>
      </c>
    </row>
    <row r="517" spans="1:3" x14ac:dyDescent="0.2">
      <c r="A517" s="33">
        <v>4.9000000000000004</v>
      </c>
      <c r="B517" s="31">
        <f>SUM($A$2:A517)</f>
        <v>15069.4</v>
      </c>
      <c r="C517" s="35">
        <v>2021</v>
      </c>
    </row>
    <row r="518" spans="1:3" x14ac:dyDescent="0.2">
      <c r="A518" s="32">
        <v>2.4</v>
      </c>
      <c r="B518" s="30">
        <f>SUM($A$2:A518)</f>
        <v>15071.8</v>
      </c>
      <c r="C518" s="34">
        <v>2021</v>
      </c>
    </row>
    <row r="519" spans="1:3" x14ac:dyDescent="0.2">
      <c r="A519" s="33">
        <v>4.9000000000000004</v>
      </c>
      <c r="B519" s="31">
        <f>SUM($A$2:A519)</f>
        <v>15076.699999999999</v>
      </c>
      <c r="C519" s="35">
        <v>2021</v>
      </c>
    </row>
    <row r="520" spans="1:3" x14ac:dyDescent="0.2">
      <c r="A520" s="32">
        <v>74.5</v>
      </c>
      <c r="B520" s="30">
        <f>SUM($A$2:A520)</f>
        <v>15151.199999999999</v>
      </c>
      <c r="C520" s="34">
        <v>2021</v>
      </c>
    </row>
    <row r="521" spans="1:3" x14ac:dyDescent="0.2">
      <c r="A521" s="33">
        <v>20</v>
      </c>
      <c r="B521" s="31">
        <f>SUM($A$2:A521)</f>
        <v>15171.199999999999</v>
      </c>
      <c r="C521" s="35">
        <v>2021</v>
      </c>
    </row>
    <row r="522" spans="1:3" x14ac:dyDescent="0.2">
      <c r="A522" s="32">
        <v>27.4</v>
      </c>
      <c r="B522" s="30">
        <f>SUM($A$2:A522)</f>
        <v>15198.599999999999</v>
      </c>
      <c r="C522" s="34">
        <v>2021</v>
      </c>
    </row>
    <row r="523" spans="1:3" x14ac:dyDescent="0.2">
      <c r="A523" s="33">
        <v>140.6</v>
      </c>
      <c r="B523" s="31">
        <f>SUM($A$2:A523)</f>
        <v>15339.199999999999</v>
      </c>
      <c r="C523" s="35">
        <v>2021</v>
      </c>
    </row>
    <row r="524" spans="1:3" x14ac:dyDescent="0.2">
      <c r="A524" s="32">
        <v>107</v>
      </c>
      <c r="B524" s="30">
        <f>SUM($A$2:A524)</f>
        <v>15446.199999999999</v>
      </c>
      <c r="C524" s="34">
        <v>2021</v>
      </c>
    </row>
    <row r="525" spans="1:3" x14ac:dyDescent="0.2">
      <c r="A525" s="39">
        <v>2.9</v>
      </c>
      <c r="B525" s="40">
        <f>SUM($A$2:A525)</f>
        <v>15449.099999999999</v>
      </c>
      <c r="C525" s="41">
        <v>2021</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F16B7-4AE7-E64D-BF6F-677BA6F7DEB5}">
  <dimension ref="B2:I11"/>
  <sheetViews>
    <sheetView workbookViewId="0">
      <selection activeCell="F5" sqref="F5"/>
    </sheetView>
  </sheetViews>
  <sheetFormatPr baseColWidth="10" defaultRowHeight="16" x14ac:dyDescent="0.2"/>
  <cols>
    <col min="2" max="2" width="90.6640625" style="9" customWidth="1"/>
    <col min="3" max="3" width="20" style="9" customWidth="1"/>
    <col min="4" max="4" width="19.1640625" style="9" customWidth="1"/>
    <col min="5" max="5" width="10.83203125" style="10"/>
    <col min="6" max="6" width="46" style="9" customWidth="1"/>
    <col min="8" max="8" width="27.1640625" customWidth="1"/>
  </cols>
  <sheetData>
    <row r="2" spans="2:9" x14ac:dyDescent="0.2">
      <c r="B2" s="9" t="s">
        <v>112</v>
      </c>
      <c r="C2" s="9" t="s">
        <v>95</v>
      </c>
      <c r="D2" s="9" t="s">
        <v>111</v>
      </c>
      <c r="E2" s="10" t="s">
        <v>116</v>
      </c>
      <c r="F2" s="9" t="s">
        <v>120</v>
      </c>
      <c r="G2" t="s">
        <v>92</v>
      </c>
      <c r="I2" t="s">
        <v>114</v>
      </c>
    </row>
    <row r="3" spans="2:9" x14ac:dyDescent="0.2">
      <c r="B3" s="9" t="s">
        <v>118</v>
      </c>
      <c r="C3" s="9" t="s">
        <v>117</v>
      </c>
      <c r="D3" s="9" t="s">
        <v>113</v>
      </c>
      <c r="E3" s="10">
        <v>44682</v>
      </c>
      <c r="F3" s="10" t="s">
        <v>121</v>
      </c>
      <c r="G3" t="s">
        <v>160</v>
      </c>
      <c r="I3" t="s">
        <v>115</v>
      </c>
    </row>
    <row r="4" spans="2:9" x14ac:dyDescent="0.2">
      <c r="B4" s="9" t="s">
        <v>123</v>
      </c>
      <c r="C4" s="9" t="s">
        <v>119</v>
      </c>
      <c r="D4" s="9" t="s">
        <v>124</v>
      </c>
      <c r="E4" s="10">
        <v>43862</v>
      </c>
      <c r="F4" s="9" t="s">
        <v>128</v>
      </c>
      <c r="I4" t="s">
        <v>122</v>
      </c>
    </row>
    <row r="5" spans="2:9" x14ac:dyDescent="0.2">
      <c r="B5" s="9" t="s">
        <v>125</v>
      </c>
      <c r="C5" s="9" t="s">
        <v>126</v>
      </c>
      <c r="D5" s="9" t="s">
        <v>127</v>
      </c>
      <c r="E5" s="10">
        <v>44013</v>
      </c>
      <c r="F5" s="9" t="s">
        <v>129</v>
      </c>
      <c r="G5" t="s">
        <v>130</v>
      </c>
      <c r="I5" t="s">
        <v>153</v>
      </c>
    </row>
    <row r="6" spans="2:9" x14ac:dyDescent="0.2">
      <c r="B6" s="9" t="s">
        <v>134</v>
      </c>
      <c r="C6" s="9" t="s">
        <v>135</v>
      </c>
      <c r="D6" s="9" t="s">
        <v>136</v>
      </c>
      <c r="E6" s="10">
        <v>42675</v>
      </c>
      <c r="F6" s="9" t="s">
        <v>131</v>
      </c>
      <c r="G6" t="s">
        <v>133</v>
      </c>
      <c r="I6" t="s">
        <v>138</v>
      </c>
    </row>
    <row r="7" spans="2:9" x14ac:dyDescent="0.2">
      <c r="B7" s="9" t="s">
        <v>139</v>
      </c>
      <c r="C7" s="9" t="s">
        <v>135</v>
      </c>
      <c r="D7" s="9" t="s">
        <v>145</v>
      </c>
      <c r="E7" s="10">
        <v>42485</v>
      </c>
      <c r="F7" s="9" t="s">
        <v>140</v>
      </c>
      <c r="G7" t="s">
        <v>133</v>
      </c>
      <c r="I7" t="s">
        <v>137</v>
      </c>
    </row>
    <row r="8" spans="2:9" x14ac:dyDescent="0.2">
      <c r="B8" s="9" t="s">
        <v>142</v>
      </c>
      <c r="C8" s="9" t="s">
        <v>143</v>
      </c>
      <c r="D8" s="9" t="s">
        <v>144</v>
      </c>
      <c r="F8" s="9" t="s">
        <v>140</v>
      </c>
      <c r="I8" t="s">
        <v>141</v>
      </c>
    </row>
    <row r="9" spans="2:9" x14ac:dyDescent="0.2">
      <c r="B9" s="9" t="s">
        <v>147</v>
      </c>
      <c r="C9" s="9" t="s">
        <v>146</v>
      </c>
      <c r="D9" s="9" t="s">
        <v>152</v>
      </c>
      <c r="E9" s="10">
        <v>42795</v>
      </c>
      <c r="F9" s="9" t="s">
        <v>132</v>
      </c>
    </row>
    <row r="10" spans="2:9" x14ac:dyDescent="0.2">
      <c r="B10" s="9" t="s">
        <v>151</v>
      </c>
      <c r="C10" s="9" t="s">
        <v>150</v>
      </c>
      <c r="E10" s="10">
        <v>44228</v>
      </c>
      <c r="F10" s="9" t="s">
        <v>148</v>
      </c>
      <c r="I10" t="s">
        <v>149</v>
      </c>
    </row>
    <row r="11" spans="2:9" x14ac:dyDescent="0.2">
      <c r="B11" s="9" t="s">
        <v>156</v>
      </c>
      <c r="C11" s="9" t="s">
        <v>155</v>
      </c>
      <c r="D11" s="9" t="s">
        <v>157</v>
      </c>
      <c r="E11" s="10">
        <v>44896</v>
      </c>
      <c r="F11" s="9" t="s">
        <v>158</v>
      </c>
      <c r="G11" t="s">
        <v>159</v>
      </c>
      <c r="I11" t="s">
        <v>154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19763-38AA-E54C-A502-9B08C9E78785}">
  <dimension ref="A1:G4"/>
  <sheetViews>
    <sheetView workbookViewId="0">
      <selection activeCell="B2" sqref="B2"/>
    </sheetView>
  </sheetViews>
  <sheetFormatPr baseColWidth="10" defaultRowHeight="16" x14ac:dyDescent="0.2"/>
  <cols>
    <col min="2" max="2" width="13" customWidth="1"/>
    <col min="3" max="3" width="13.83203125" customWidth="1"/>
    <col min="4" max="4" width="20" customWidth="1"/>
  </cols>
  <sheetData>
    <row r="1" spans="1:7" x14ac:dyDescent="0.2">
      <c r="A1" t="s">
        <v>102</v>
      </c>
      <c r="B1" t="s">
        <v>103</v>
      </c>
      <c r="C1" t="s">
        <v>104</v>
      </c>
      <c r="D1" t="s">
        <v>106</v>
      </c>
      <c r="F1" t="s">
        <v>89</v>
      </c>
      <c r="G1" t="s">
        <v>92</v>
      </c>
    </row>
    <row r="2" spans="1:7" x14ac:dyDescent="0.2">
      <c r="A2" t="s">
        <v>105</v>
      </c>
      <c r="C2" t="b">
        <v>1</v>
      </c>
      <c r="F2" t="s">
        <v>107</v>
      </c>
    </row>
    <row r="3" spans="1:7" x14ac:dyDescent="0.2">
      <c r="A3" t="s">
        <v>108</v>
      </c>
      <c r="F3" t="s">
        <v>107</v>
      </c>
    </row>
    <row r="4" spans="1:7" x14ac:dyDescent="0.2">
      <c r="A4" t="s">
        <v>109</v>
      </c>
      <c r="D4" t="s">
        <v>110</v>
      </c>
      <c r="F4" t="s">
        <v>107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89EFA-4234-B848-900E-4967CE3C28FF}">
  <dimension ref="A1:L42"/>
  <sheetViews>
    <sheetView topLeftCell="A11" workbookViewId="0">
      <selection activeCell="A28" sqref="A22:A28"/>
    </sheetView>
  </sheetViews>
  <sheetFormatPr baseColWidth="10" defaultRowHeight="16" x14ac:dyDescent="0.2"/>
  <cols>
    <col min="1" max="1" width="21" customWidth="1"/>
  </cols>
  <sheetData>
    <row r="1" spans="1:12" x14ac:dyDescent="0.2">
      <c r="A1" s="60" t="s">
        <v>77</v>
      </c>
      <c r="B1" s="60"/>
      <c r="C1" s="60"/>
      <c r="D1" s="60"/>
      <c r="E1" s="13"/>
      <c r="F1" s="60" t="s">
        <v>173</v>
      </c>
      <c r="G1" s="60"/>
      <c r="H1" s="60"/>
      <c r="I1" s="14"/>
      <c r="J1" s="60" t="s">
        <v>174</v>
      </c>
      <c r="K1" s="60"/>
      <c r="L1" s="60"/>
    </row>
    <row r="2" spans="1:12" x14ac:dyDescent="0.2">
      <c r="A2" s="12" t="s">
        <v>175</v>
      </c>
      <c r="B2" s="12" t="s">
        <v>176</v>
      </c>
      <c r="C2" s="12" t="s">
        <v>177</v>
      </c>
      <c r="D2" s="12" t="s">
        <v>37</v>
      </c>
      <c r="E2" s="13"/>
      <c r="F2" s="12" t="s">
        <v>176</v>
      </c>
      <c r="G2" s="12" t="s">
        <v>177</v>
      </c>
      <c r="H2" s="12" t="s">
        <v>37</v>
      </c>
      <c r="I2" s="14"/>
      <c r="J2" s="15" t="s">
        <v>176</v>
      </c>
      <c r="K2" s="13" t="s">
        <v>177</v>
      </c>
      <c r="L2" s="13" t="s">
        <v>37</v>
      </c>
    </row>
    <row r="3" spans="1:12" x14ac:dyDescent="0.2">
      <c r="A3" s="14" t="s">
        <v>178</v>
      </c>
      <c r="B3" s="14" t="s">
        <v>179</v>
      </c>
      <c r="C3" s="14">
        <v>4.09</v>
      </c>
      <c r="D3" s="14" t="s">
        <v>180</v>
      </c>
      <c r="E3" s="14"/>
      <c r="F3" s="14" t="s">
        <v>181</v>
      </c>
      <c r="G3" s="14">
        <v>1.86</v>
      </c>
      <c r="H3" s="14" t="s">
        <v>180</v>
      </c>
      <c r="I3" s="14"/>
      <c r="J3" s="15" t="s">
        <v>182</v>
      </c>
      <c r="K3" s="14">
        <v>920</v>
      </c>
      <c r="L3" s="14" t="s">
        <v>183</v>
      </c>
    </row>
    <row r="4" spans="1:12" x14ac:dyDescent="0.2">
      <c r="A4" s="14" t="s">
        <v>184</v>
      </c>
      <c r="B4" s="14" t="s">
        <v>185</v>
      </c>
      <c r="C4" s="14">
        <v>16.79</v>
      </c>
      <c r="D4" s="14" t="s">
        <v>180</v>
      </c>
      <c r="E4" s="14"/>
      <c r="F4" s="14" t="s">
        <v>186</v>
      </c>
      <c r="G4" s="14">
        <v>7.0000000000000007E-2</v>
      </c>
      <c r="H4" s="14" t="s">
        <v>180</v>
      </c>
      <c r="I4" s="14"/>
      <c r="J4" s="15" t="s">
        <v>187</v>
      </c>
      <c r="K4" s="14">
        <v>97.7</v>
      </c>
      <c r="L4" s="14" t="s">
        <v>180</v>
      </c>
    </row>
    <row r="5" spans="1:12" x14ac:dyDescent="0.2">
      <c r="A5" s="14" t="s">
        <v>188</v>
      </c>
      <c r="B5" s="14" t="s">
        <v>189</v>
      </c>
      <c r="C5" s="14">
        <v>13.58</v>
      </c>
      <c r="D5" s="14" t="s">
        <v>180</v>
      </c>
      <c r="E5" s="14"/>
      <c r="F5" s="14" t="s">
        <v>190</v>
      </c>
      <c r="G5" s="14">
        <v>14.41</v>
      </c>
      <c r="H5" s="14" t="s">
        <v>180</v>
      </c>
      <c r="I5" s="14"/>
      <c r="J5" s="15" t="s">
        <v>191</v>
      </c>
      <c r="K5" s="14">
        <v>0.1</v>
      </c>
      <c r="L5" s="14" t="s">
        <v>180</v>
      </c>
    </row>
    <row r="6" spans="1:12" x14ac:dyDescent="0.2">
      <c r="A6" s="14" t="s">
        <v>192</v>
      </c>
      <c r="B6" s="14" t="s">
        <v>193</v>
      </c>
      <c r="C6" s="14">
        <v>0.97799999999999998</v>
      </c>
      <c r="D6" s="14" t="s">
        <v>180</v>
      </c>
      <c r="E6" s="14"/>
      <c r="F6" s="14" t="s">
        <v>194</v>
      </c>
      <c r="G6" s="14">
        <v>1.44</v>
      </c>
      <c r="H6" s="14" t="s">
        <v>180</v>
      </c>
      <c r="I6" s="14"/>
      <c r="J6" s="15" t="s">
        <v>195</v>
      </c>
      <c r="K6" s="14">
        <v>0.1</v>
      </c>
      <c r="L6" s="14" t="s">
        <v>180</v>
      </c>
    </row>
    <row r="7" spans="1:12" x14ac:dyDescent="0.2">
      <c r="A7" s="14" t="s">
        <v>196</v>
      </c>
      <c r="B7" s="14" t="s">
        <v>197</v>
      </c>
      <c r="C7" s="14">
        <v>0.28499999999999998</v>
      </c>
      <c r="D7" s="14" t="s">
        <v>180</v>
      </c>
      <c r="E7" s="14"/>
      <c r="F7" s="14" t="s">
        <v>198</v>
      </c>
      <c r="G7" s="14">
        <v>1.44</v>
      </c>
      <c r="H7" s="14" t="s">
        <v>180</v>
      </c>
      <c r="I7" s="14"/>
      <c r="J7" s="15" t="s">
        <v>199</v>
      </c>
      <c r="K7" s="14">
        <v>0.1</v>
      </c>
      <c r="L7" s="14" t="s">
        <v>180</v>
      </c>
    </row>
    <row r="8" spans="1:12" x14ac:dyDescent="0.2">
      <c r="A8" s="14" t="s">
        <v>200</v>
      </c>
      <c r="B8" s="14" t="s">
        <v>201</v>
      </c>
      <c r="C8" s="14">
        <v>0.24</v>
      </c>
      <c r="D8" s="14" t="s">
        <v>180</v>
      </c>
      <c r="E8" s="14"/>
      <c r="F8" s="14" t="s">
        <v>202</v>
      </c>
      <c r="G8" s="14">
        <v>1.44</v>
      </c>
      <c r="H8" s="14" t="s">
        <v>180</v>
      </c>
      <c r="I8" s="14"/>
      <c r="J8" s="15" t="s">
        <v>203</v>
      </c>
      <c r="K8" s="14">
        <v>0.1</v>
      </c>
      <c r="L8" s="14" t="s">
        <v>180</v>
      </c>
    </row>
    <row r="9" spans="1:12" x14ac:dyDescent="0.2">
      <c r="A9" s="14" t="s">
        <v>204</v>
      </c>
      <c r="B9" s="14" t="s">
        <v>77</v>
      </c>
      <c r="C9" s="14">
        <v>4.2999999999999997E-2</v>
      </c>
      <c r="D9" s="14" t="s">
        <v>180</v>
      </c>
      <c r="E9" s="14"/>
      <c r="F9" s="14" t="s">
        <v>205</v>
      </c>
      <c r="G9" s="14">
        <v>1.44</v>
      </c>
      <c r="H9" s="14" t="s">
        <v>180</v>
      </c>
      <c r="I9" s="14"/>
      <c r="J9" s="15" t="s">
        <v>206</v>
      </c>
      <c r="K9" s="14">
        <v>0.6</v>
      </c>
      <c r="L9" s="14" t="s">
        <v>180</v>
      </c>
    </row>
    <row r="10" spans="1:12" x14ac:dyDescent="0.2">
      <c r="A10" s="14" t="s">
        <v>207</v>
      </c>
      <c r="B10" s="14" t="s">
        <v>208</v>
      </c>
      <c r="C10" s="14">
        <v>0.126</v>
      </c>
      <c r="D10" s="14" t="s">
        <v>180</v>
      </c>
      <c r="E10" s="14"/>
      <c r="F10" s="14" t="s">
        <v>209</v>
      </c>
      <c r="G10" s="14">
        <v>1.44</v>
      </c>
      <c r="H10" s="14" t="s">
        <v>180</v>
      </c>
      <c r="I10" s="14"/>
      <c r="J10" s="15" t="s">
        <v>210</v>
      </c>
      <c r="K10" s="14">
        <v>2600</v>
      </c>
      <c r="L10" s="14" t="s">
        <v>183</v>
      </c>
    </row>
    <row r="11" spans="1:12" x14ac:dyDescent="0.2">
      <c r="A11" s="14" t="s">
        <v>211</v>
      </c>
      <c r="B11" s="14" t="s">
        <v>212</v>
      </c>
      <c r="C11" s="14">
        <v>6.0000000000000001E-3</v>
      </c>
      <c r="D11" s="14" t="s">
        <v>180</v>
      </c>
      <c r="E11" s="14"/>
      <c r="F11" s="14" t="s">
        <v>213</v>
      </c>
      <c r="G11" s="14">
        <v>1.44</v>
      </c>
      <c r="H11" s="14" t="s">
        <v>180</v>
      </c>
      <c r="I11" s="14"/>
      <c r="J11" s="15" t="s">
        <v>214</v>
      </c>
      <c r="K11" s="14">
        <v>0.9</v>
      </c>
      <c r="L11" s="14" t="s">
        <v>180</v>
      </c>
    </row>
    <row r="12" spans="1:12" x14ac:dyDescent="0.2">
      <c r="A12" s="14" t="s">
        <v>215</v>
      </c>
      <c r="B12" s="14" t="s">
        <v>216</v>
      </c>
      <c r="C12" s="14">
        <v>4.0000000000000001E-3</v>
      </c>
      <c r="D12" s="14" t="s">
        <v>180</v>
      </c>
      <c r="E12" s="14"/>
      <c r="F12" s="14" t="s">
        <v>217</v>
      </c>
      <c r="G12" s="14">
        <v>1.44</v>
      </c>
      <c r="H12" s="14" t="s">
        <v>180</v>
      </c>
      <c r="I12" s="14"/>
      <c r="J12" s="15" t="s">
        <v>218</v>
      </c>
      <c r="K12" s="14">
        <v>0.35</v>
      </c>
      <c r="L12" s="14" t="s">
        <v>180</v>
      </c>
    </row>
    <row r="13" spans="1:12" x14ac:dyDescent="0.2">
      <c r="A13" s="14" t="s">
        <v>219</v>
      </c>
      <c r="B13" s="14" t="s">
        <v>220</v>
      </c>
      <c r="C13" s="14">
        <v>1.7000000000000001E-2</v>
      </c>
      <c r="D13" s="14" t="s">
        <v>180</v>
      </c>
      <c r="E13" s="14"/>
      <c r="F13" s="14" t="s">
        <v>221</v>
      </c>
      <c r="G13" s="14">
        <v>1.44</v>
      </c>
      <c r="H13" s="14" t="s">
        <v>180</v>
      </c>
      <c r="I13" s="14"/>
      <c r="J13" s="16" t="s">
        <v>222</v>
      </c>
      <c r="K13" s="17">
        <v>0.1</v>
      </c>
      <c r="L13" s="17" t="s">
        <v>180</v>
      </c>
    </row>
    <row r="14" spans="1:12" x14ac:dyDescent="0.2">
      <c r="A14" s="14" t="s">
        <v>223</v>
      </c>
      <c r="B14" s="14" t="s">
        <v>224</v>
      </c>
      <c r="C14" s="14">
        <v>1.9E-2</v>
      </c>
      <c r="D14" s="14" t="s">
        <v>180</v>
      </c>
      <c r="E14" s="14"/>
      <c r="F14" s="14" t="s">
        <v>225</v>
      </c>
      <c r="G14" s="14">
        <v>1.44</v>
      </c>
      <c r="H14" s="14" t="s">
        <v>180</v>
      </c>
      <c r="I14" s="14"/>
      <c r="J14" s="15"/>
      <c r="K14" s="14"/>
      <c r="L14" s="14"/>
    </row>
    <row r="15" spans="1:12" x14ac:dyDescent="0.2">
      <c r="A15" s="14" t="s">
        <v>226</v>
      </c>
      <c r="B15" s="14" t="s">
        <v>227</v>
      </c>
      <c r="C15" s="14">
        <v>1.6E-2</v>
      </c>
      <c r="D15" s="14" t="s">
        <v>180</v>
      </c>
      <c r="E15" s="14"/>
      <c r="F15" s="14" t="s">
        <v>228</v>
      </c>
      <c r="G15" s="14">
        <v>1.44</v>
      </c>
      <c r="H15" s="14" t="s">
        <v>180</v>
      </c>
      <c r="I15" s="14"/>
      <c r="J15" s="14" t="s">
        <v>89</v>
      </c>
      <c r="K15" s="14"/>
      <c r="L15" s="14"/>
    </row>
    <row r="16" spans="1:12" x14ac:dyDescent="0.2">
      <c r="A16" s="14" t="s">
        <v>229</v>
      </c>
      <c r="B16" s="14" t="s">
        <v>230</v>
      </c>
      <c r="C16" s="14">
        <v>6.0000000000000001E-3</v>
      </c>
      <c r="D16" s="14" t="s">
        <v>180</v>
      </c>
      <c r="E16" s="14"/>
      <c r="F16" s="14" t="s">
        <v>231</v>
      </c>
      <c r="G16" s="14">
        <v>0.47</v>
      </c>
      <c r="H16" s="14" t="s">
        <v>180</v>
      </c>
      <c r="I16" s="14"/>
      <c r="J16" s="14" t="s">
        <v>232</v>
      </c>
      <c r="K16" s="14"/>
      <c r="L16" s="14"/>
    </row>
    <row r="17" spans="1:12" x14ac:dyDescent="0.2">
      <c r="A17" s="14" t="s">
        <v>233</v>
      </c>
      <c r="B17" s="14" t="s">
        <v>234</v>
      </c>
      <c r="C17" s="14">
        <v>2E-3</v>
      </c>
      <c r="D17" s="14" t="s">
        <v>180</v>
      </c>
      <c r="E17" s="14"/>
      <c r="F17" s="14" t="s">
        <v>235</v>
      </c>
      <c r="G17" s="14" t="s">
        <v>236</v>
      </c>
      <c r="H17" s="14" t="s">
        <v>180</v>
      </c>
      <c r="I17" s="14"/>
      <c r="J17" s="14" t="s">
        <v>237</v>
      </c>
      <c r="K17" s="14"/>
      <c r="L17" s="14"/>
    </row>
    <row r="18" spans="1:12" x14ac:dyDescent="0.2">
      <c r="A18" s="14" t="s">
        <v>207</v>
      </c>
      <c r="B18" s="14" t="s">
        <v>238</v>
      </c>
      <c r="C18" s="14">
        <v>1.6E-2</v>
      </c>
      <c r="D18" s="14" t="s">
        <v>180</v>
      </c>
      <c r="E18" s="14"/>
      <c r="F18" s="14" t="s">
        <v>239</v>
      </c>
      <c r="G18" s="14">
        <v>5.28</v>
      </c>
      <c r="H18" s="14" t="s">
        <v>180</v>
      </c>
      <c r="I18" s="14"/>
      <c r="J18" s="14" t="s">
        <v>240</v>
      </c>
      <c r="K18" s="14"/>
      <c r="L18" s="14"/>
    </row>
    <row r="19" spans="1:12" x14ac:dyDescent="0.2">
      <c r="A19" s="14" t="s">
        <v>241</v>
      </c>
      <c r="B19" s="14" t="s">
        <v>242</v>
      </c>
      <c r="C19" s="14">
        <v>3.0000000000000001E-3</v>
      </c>
      <c r="D19" s="14" t="s">
        <v>180</v>
      </c>
      <c r="E19" s="14"/>
      <c r="F19" s="14" t="s">
        <v>243</v>
      </c>
      <c r="G19" s="14" t="s">
        <v>236</v>
      </c>
      <c r="H19" s="14" t="s">
        <v>180</v>
      </c>
      <c r="I19" s="14"/>
      <c r="J19" s="61" t="s">
        <v>189</v>
      </c>
      <c r="K19" s="61"/>
      <c r="L19" s="61"/>
    </row>
    <row r="20" spans="1:12" x14ac:dyDescent="0.2">
      <c r="A20" s="14" t="s">
        <v>244</v>
      </c>
      <c r="B20" s="14" t="s">
        <v>245</v>
      </c>
      <c r="C20" s="14">
        <v>2E-3</v>
      </c>
      <c r="D20" s="14" t="s">
        <v>180</v>
      </c>
      <c r="E20" s="14"/>
      <c r="F20" s="14" t="s">
        <v>246</v>
      </c>
      <c r="G20" s="14" t="s">
        <v>236</v>
      </c>
      <c r="H20" s="14" t="s">
        <v>180</v>
      </c>
      <c r="I20" s="14"/>
      <c r="J20" s="18" t="s">
        <v>176</v>
      </c>
      <c r="K20" s="12" t="s">
        <v>177</v>
      </c>
      <c r="L20" s="12" t="s">
        <v>37</v>
      </c>
    </row>
    <row r="21" spans="1:12" x14ac:dyDescent="0.2">
      <c r="A21" s="14" t="s">
        <v>233</v>
      </c>
      <c r="B21" s="14" t="s">
        <v>247</v>
      </c>
      <c r="C21" s="14">
        <v>1E-3</v>
      </c>
      <c r="D21" s="14" t="s">
        <v>180</v>
      </c>
      <c r="E21" s="14"/>
      <c r="F21" s="14" t="s">
        <v>248</v>
      </c>
      <c r="G21" s="14">
        <v>47.3</v>
      </c>
      <c r="H21" s="14" t="s">
        <v>180</v>
      </c>
      <c r="I21" s="14"/>
      <c r="J21" s="14" t="s">
        <v>249</v>
      </c>
      <c r="K21" s="14">
        <v>0.72099999999999997</v>
      </c>
      <c r="L21" s="14" t="s">
        <v>180</v>
      </c>
    </row>
    <row r="22" spans="1:12" x14ac:dyDescent="0.2">
      <c r="A22" s="14" t="s">
        <v>204</v>
      </c>
      <c r="B22" s="14" t="s">
        <v>250</v>
      </c>
      <c r="C22" s="14">
        <v>1E-3</v>
      </c>
      <c r="D22" s="14" t="s">
        <v>180</v>
      </c>
      <c r="E22" s="14"/>
      <c r="F22" s="14" t="s">
        <v>251</v>
      </c>
      <c r="G22" s="14">
        <v>5.1100000000000003</v>
      </c>
      <c r="H22" s="14" t="s">
        <v>180</v>
      </c>
      <c r="I22" s="14"/>
      <c r="J22" s="14" t="s">
        <v>252</v>
      </c>
      <c r="K22" s="14">
        <v>1.0349999999999999</v>
      </c>
      <c r="L22" s="14" t="s">
        <v>183</v>
      </c>
    </row>
    <row r="23" spans="1:12" x14ac:dyDescent="0.2">
      <c r="A23" s="14" t="s">
        <v>233</v>
      </c>
      <c r="B23" s="14" t="s">
        <v>253</v>
      </c>
      <c r="C23" s="14">
        <v>1E-3</v>
      </c>
      <c r="D23" s="14" t="s">
        <v>180</v>
      </c>
      <c r="E23" s="14"/>
      <c r="F23" s="14" t="s">
        <v>254</v>
      </c>
      <c r="G23" s="14">
        <v>418</v>
      </c>
      <c r="H23" s="14" t="s">
        <v>180</v>
      </c>
      <c r="I23" s="14"/>
      <c r="J23" s="14" t="s">
        <v>255</v>
      </c>
      <c r="K23" s="14">
        <v>9.9000000000000005E-2</v>
      </c>
      <c r="L23" s="14" t="s">
        <v>180</v>
      </c>
    </row>
    <row r="24" spans="1:12" x14ac:dyDescent="0.2">
      <c r="A24" s="14" t="s">
        <v>207</v>
      </c>
      <c r="B24" s="14" t="s">
        <v>256</v>
      </c>
      <c r="C24" s="14">
        <v>3.3000000000000002E-2</v>
      </c>
      <c r="D24" s="14" t="s">
        <v>180</v>
      </c>
      <c r="E24" s="14"/>
      <c r="F24" s="17" t="s">
        <v>252</v>
      </c>
      <c r="G24" s="17">
        <v>54.5</v>
      </c>
      <c r="H24" s="17" t="s">
        <v>257</v>
      </c>
      <c r="I24" s="14"/>
      <c r="J24" s="14" t="s">
        <v>258</v>
      </c>
      <c r="K24" s="14">
        <v>0.183</v>
      </c>
      <c r="L24" s="14" t="s">
        <v>180</v>
      </c>
    </row>
    <row r="25" spans="1:12" x14ac:dyDescent="0.2">
      <c r="A25" s="14" t="s">
        <v>241</v>
      </c>
      <c r="B25" s="14" t="s">
        <v>259</v>
      </c>
      <c r="C25" s="14">
        <v>1E-3</v>
      </c>
      <c r="D25" s="14" t="s">
        <v>180</v>
      </c>
      <c r="E25" s="14"/>
      <c r="F25" s="14" t="s">
        <v>260</v>
      </c>
      <c r="G25" s="14"/>
      <c r="H25" s="14"/>
      <c r="I25" s="14"/>
      <c r="J25" s="14" t="s">
        <v>261</v>
      </c>
      <c r="K25" s="14">
        <v>8.64</v>
      </c>
      <c r="L25" s="14" t="s">
        <v>180</v>
      </c>
    </row>
    <row r="26" spans="1:12" x14ac:dyDescent="0.2">
      <c r="A26" s="14" t="s">
        <v>215</v>
      </c>
      <c r="B26" s="14" t="s">
        <v>262</v>
      </c>
      <c r="C26" s="14">
        <v>2.1999999999999999E-2</v>
      </c>
      <c r="D26" s="14" t="s">
        <v>180</v>
      </c>
      <c r="E26" s="14"/>
      <c r="F26" s="14" t="s">
        <v>263</v>
      </c>
      <c r="G26" s="14"/>
      <c r="H26" s="14"/>
      <c r="I26" s="14"/>
      <c r="J26" s="14" t="s">
        <v>264</v>
      </c>
      <c r="K26" s="14">
        <v>0.23200000000000001</v>
      </c>
      <c r="L26" s="14" t="s">
        <v>180</v>
      </c>
    </row>
    <row r="27" spans="1:12" x14ac:dyDescent="0.2">
      <c r="A27" s="14" t="s">
        <v>207</v>
      </c>
      <c r="B27" s="14" t="s">
        <v>265</v>
      </c>
      <c r="C27" s="14">
        <v>1.6E-2</v>
      </c>
      <c r="D27" s="14" t="s">
        <v>180</v>
      </c>
      <c r="E27" s="14"/>
      <c r="F27" s="14" t="s">
        <v>266</v>
      </c>
      <c r="G27" s="14"/>
      <c r="H27" s="14"/>
      <c r="I27" s="14"/>
      <c r="J27" s="17" t="s">
        <v>267</v>
      </c>
      <c r="K27" s="17">
        <v>0.29099999999999998</v>
      </c>
      <c r="L27" s="17" t="s">
        <v>180</v>
      </c>
    </row>
    <row r="28" spans="1:12" x14ac:dyDescent="0.2">
      <c r="A28" s="19" t="s">
        <v>268</v>
      </c>
      <c r="B28" s="19" t="s">
        <v>269</v>
      </c>
      <c r="C28" s="19">
        <v>4.0000000000000003E-5</v>
      </c>
      <c r="D28" s="17" t="s">
        <v>180</v>
      </c>
      <c r="E28" s="14"/>
      <c r="F28" s="14" t="s">
        <v>89</v>
      </c>
      <c r="G28" s="14"/>
      <c r="H28" s="14"/>
      <c r="I28" s="14"/>
      <c r="J28" s="15"/>
      <c r="K28" s="14"/>
      <c r="L28" s="14"/>
    </row>
    <row r="29" spans="1:12" x14ac:dyDescent="0.2">
      <c r="A29" s="14" t="s">
        <v>270</v>
      </c>
      <c r="B29" s="14"/>
      <c r="C29" s="14"/>
      <c r="D29" s="14"/>
      <c r="E29" s="14"/>
      <c r="F29" s="14" t="s">
        <v>271</v>
      </c>
      <c r="G29" s="14"/>
      <c r="H29" s="14"/>
      <c r="I29" s="14"/>
      <c r="J29" s="14" t="s">
        <v>89</v>
      </c>
      <c r="K29" s="14"/>
      <c r="L29" s="14"/>
    </row>
    <row r="30" spans="1:12" x14ac:dyDescent="0.2">
      <c r="A30" s="14" t="s">
        <v>89</v>
      </c>
      <c r="B30" s="14"/>
      <c r="C30" s="14"/>
      <c r="D30" s="14"/>
      <c r="E30" s="14"/>
      <c r="F30" s="14" t="s">
        <v>272</v>
      </c>
      <c r="G30" s="14"/>
      <c r="H30" s="14"/>
      <c r="I30" s="14"/>
      <c r="J30" s="14" t="s">
        <v>273</v>
      </c>
      <c r="K30" s="14"/>
      <c r="L30" s="14"/>
    </row>
    <row r="31" spans="1:12" x14ac:dyDescent="0.2">
      <c r="A31" s="17" t="s">
        <v>273</v>
      </c>
      <c r="B31" s="17"/>
      <c r="C31" s="17"/>
      <c r="D31" s="17"/>
      <c r="E31" s="14"/>
      <c r="F31" s="17" t="s">
        <v>273</v>
      </c>
      <c r="G31" s="17"/>
      <c r="H31" s="17"/>
      <c r="I31" s="14"/>
      <c r="J31" s="20" t="s">
        <v>274</v>
      </c>
      <c r="K31" s="21"/>
      <c r="L31" s="21"/>
    </row>
    <row r="32" spans="1:12" x14ac:dyDescent="0.2">
      <c r="A32" s="14"/>
      <c r="B32" s="14"/>
      <c r="C32" s="14"/>
      <c r="D32" s="14"/>
      <c r="E32" s="14"/>
      <c r="F32" s="14"/>
      <c r="G32" s="14"/>
      <c r="H32" s="14"/>
      <c r="I32" s="14"/>
      <c r="J32" s="15"/>
      <c r="K32" s="14"/>
      <c r="L32" s="14"/>
    </row>
    <row r="33" spans="1:12" x14ac:dyDescent="0.2">
      <c r="A33" s="60" t="s">
        <v>275</v>
      </c>
      <c r="B33" s="60"/>
      <c r="C33" s="60"/>
      <c r="D33" s="60"/>
      <c r="E33" s="14"/>
      <c r="F33" s="14"/>
      <c r="G33" s="14"/>
      <c r="H33" s="14"/>
      <c r="I33" s="14"/>
      <c r="J33" s="15"/>
      <c r="K33" s="14"/>
      <c r="L33" s="14"/>
    </row>
    <row r="34" spans="1:12" x14ac:dyDescent="0.2">
      <c r="A34" s="12" t="s">
        <v>175</v>
      </c>
      <c r="B34" s="12" t="s">
        <v>176</v>
      </c>
      <c r="C34" s="12" t="s">
        <v>177</v>
      </c>
      <c r="D34" s="12" t="s">
        <v>37</v>
      </c>
      <c r="E34" s="14"/>
      <c r="F34" s="14"/>
      <c r="G34" s="14"/>
      <c r="H34" s="14"/>
      <c r="I34" s="14"/>
      <c r="J34" s="15"/>
      <c r="K34" s="14"/>
      <c r="L34" s="14"/>
    </row>
    <row r="35" spans="1:12" x14ac:dyDescent="0.2">
      <c r="A35" s="14" t="s">
        <v>252</v>
      </c>
      <c r="B35" s="14" t="s">
        <v>252</v>
      </c>
      <c r="C35" s="14">
        <v>78.61</v>
      </c>
      <c r="D35" s="14" t="s">
        <v>276</v>
      </c>
      <c r="E35" s="14"/>
      <c r="F35" s="14">
        <f>C5+C4</f>
        <v>30.369999999999997</v>
      </c>
      <c r="G35" s="14"/>
      <c r="H35" s="14"/>
      <c r="I35" s="14"/>
      <c r="J35" s="15"/>
      <c r="K35" s="14"/>
      <c r="L35" s="14"/>
    </row>
    <row r="36" spans="1:12" x14ac:dyDescent="0.2">
      <c r="A36" s="14" t="s">
        <v>304</v>
      </c>
      <c r="B36" s="14" t="s">
        <v>277</v>
      </c>
      <c r="C36" s="14">
        <v>4.09</v>
      </c>
      <c r="D36" s="14" t="s">
        <v>180</v>
      </c>
      <c r="E36" s="14"/>
      <c r="F36" s="14"/>
      <c r="G36" s="14"/>
      <c r="H36" s="14"/>
      <c r="I36" s="14"/>
      <c r="J36" s="15"/>
      <c r="K36" s="14"/>
      <c r="L36" s="14"/>
    </row>
    <row r="37" spans="1:12" x14ac:dyDescent="0.2">
      <c r="A37" s="14" t="s">
        <v>305</v>
      </c>
      <c r="B37" s="14" t="s">
        <v>278</v>
      </c>
      <c r="C37" s="14">
        <v>30.37</v>
      </c>
      <c r="D37" s="14" t="s">
        <v>180</v>
      </c>
      <c r="E37" s="14"/>
      <c r="F37" s="14"/>
      <c r="G37" s="14"/>
      <c r="H37" s="14"/>
      <c r="I37" s="14"/>
      <c r="J37" s="15"/>
      <c r="K37" s="14"/>
      <c r="L37" s="14"/>
    </row>
    <row r="38" spans="1:12" x14ac:dyDescent="0.2">
      <c r="A38" s="14" t="s">
        <v>306</v>
      </c>
      <c r="B38" s="14" t="s">
        <v>279</v>
      </c>
      <c r="C38" s="14">
        <v>0.97799999999999998</v>
      </c>
      <c r="D38" s="14" t="s">
        <v>180</v>
      </c>
      <c r="E38" s="14"/>
      <c r="F38" s="14"/>
      <c r="G38" s="14"/>
      <c r="H38" s="14"/>
      <c r="I38" s="14"/>
      <c r="J38" s="15"/>
      <c r="K38" s="14"/>
      <c r="L38" s="14"/>
    </row>
    <row r="39" spans="1:12" x14ac:dyDescent="0.2">
      <c r="A39" s="14" t="s">
        <v>280</v>
      </c>
      <c r="B39" s="14" t="s">
        <v>307</v>
      </c>
      <c r="C39" s="14">
        <v>0.28499999999999998</v>
      </c>
      <c r="D39" s="14" t="s">
        <v>180</v>
      </c>
      <c r="E39" s="14"/>
      <c r="F39" s="14"/>
      <c r="G39" s="14"/>
      <c r="H39" s="14"/>
      <c r="I39" s="14"/>
      <c r="J39" s="15"/>
      <c r="K39" s="14"/>
      <c r="L39" s="14"/>
    </row>
    <row r="40" spans="1:12" x14ac:dyDescent="0.2">
      <c r="A40" s="14" t="s">
        <v>309</v>
      </c>
      <c r="B40" s="14" t="s">
        <v>281</v>
      </c>
      <c r="C40" s="14">
        <v>0.22</v>
      </c>
      <c r="D40" s="14" t="s">
        <v>180</v>
      </c>
      <c r="E40" s="14" t="s">
        <v>308</v>
      </c>
      <c r="F40" s="14"/>
      <c r="G40" s="14"/>
      <c r="H40" s="14"/>
      <c r="I40" s="14"/>
      <c r="J40" s="15"/>
      <c r="K40" s="14"/>
      <c r="L40" s="14"/>
    </row>
    <row r="41" spans="1:12" x14ac:dyDescent="0.2">
      <c r="A41" s="17" t="s">
        <v>282</v>
      </c>
      <c r="B41" s="17" t="s">
        <v>282</v>
      </c>
      <c r="C41" s="17">
        <v>4.2999999999999997E-2</v>
      </c>
      <c r="D41" s="17" t="s">
        <v>180</v>
      </c>
      <c r="E41" s="14"/>
      <c r="F41" s="14"/>
      <c r="G41" s="14"/>
      <c r="H41" s="14"/>
      <c r="I41" s="14"/>
      <c r="J41" s="15"/>
      <c r="K41" s="14"/>
      <c r="L41" s="14"/>
    </row>
    <row r="42" spans="1:12" x14ac:dyDescent="0.2">
      <c r="A42" s="14" t="s">
        <v>270</v>
      </c>
      <c r="B42" s="14"/>
      <c r="C42" s="14"/>
      <c r="D42" s="14"/>
      <c r="E42" s="14"/>
      <c r="F42" s="14"/>
      <c r="G42" s="14"/>
      <c r="H42" s="14"/>
      <c r="I42" s="14"/>
      <c r="J42" s="15"/>
      <c r="K42" s="14"/>
      <c r="L42" s="14"/>
    </row>
  </sheetData>
  <mergeCells count="5">
    <mergeCell ref="A1:D1"/>
    <mergeCell ref="F1:H1"/>
    <mergeCell ref="J1:L1"/>
    <mergeCell ref="J19:L19"/>
    <mergeCell ref="A33:D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EEF90-A739-8F4A-8473-03C115AD32D1}">
  <dimension ref="A1:P24"/>
  <sheetViews>
    <sheetView workbookViewId="0">
      <selection activeCell="L9" sqref="L9"/>
    </sheetView>
  </sheetViews>
  <sheetFormatPr baseColWidth="10" defaultRowHeight="16" x14ac:dyDescent="0.2"/>
  <cols>
    <col min="1" max="1" width="20.83203125" customWidth="1"/>
    <col min="4" max="4" width="19.6640625" customWidth="1"/>
    <col min="6" max="6" width="13.6640625" customWidth="1"/>
    <col min="10" max="10" width="13.33203125" style="42" customWidth="1"/>
    <col min="11" max="13" width="10.83203125" style="42"/>
    <col min="15" max="16" width="16" customWidth="1"/>
  </cols>
  <sheetData>
    <row r="1" spans="1:16" x14ac:dyDescent="0.2">
      <c r="A1" s="25"/>
      <c r="B1" s="25"/>
      <c r="C1" s="25"/>
      <c r="D1" s="25"/>
      <c r="E1" s="25"/>
      <c r="F1" s="25"/>
      <c r="G1" s="25"/>
      <c r="H1" s="25"/>
      <c r="I1" s="25"/>
      <c r="J1" s="48"/>
      <c r="K1" s="48"/>
      <c r="L1" s="48"/>
      <c r="M1" s="48"/>
    </row>
    <row r="2" spans="1:16" x14ac:dyDescent="0.2">
      <c r="A2" s="25"/>
      <c r="B2" s="25" t="s">
        <v>310</v>
      </c>
      <c r="C2" s="25" t="s">
        <v>311</v>
      </c>
      <c r="D2" s="25" t="s">
        <v>312</v>
      </c>
      <c r="E2" s="25" t="s">
        <v>77</v>
      </c>
      <c r="F2" s="25" t="s">
        <v>313</v>
      </c>
      <c r="G2" s="25"/>
      <c r="H2" s="25"/>
      <c r="I2" s="25"/>
      <c r="J2" s="48"/>
      <c r="K2" s="48"/>
      <c r="L2" s="48"/>
      <c r="M2" s="48"/>
    </row>
    <row r="3" spans="1:16" x14ac:dyDescent="0.2">
      <c r="A3" s="25" t="s">
        <v>314</v>
      </c>
      <c r="B3" s="25">
        <v>48</v>
      </c>
      <c r="C3" s="25">
        <v>52</v>
      </c>
      <c r="D3" s="25">
        <v>16</v>
      </c>
      <c r="E3" s="25" t="s">
        <v>236</v>
      </c>
      <c r="F3" s="25" t="s">
        <v>236</v>
      </c>
      <c r="G3" s="25"/>
      <c r="H3" s="25"/>
      <c r="I3" s="25"/>
      <c r="J3" s="49" t="s">
        <v>315</v>
      </c>
      <c r="K3" s="49" t="s">
        <v>316</v>
      </c>
      <c r="L3" s="49" t="s">
        <v>317</v>
      </c>
      <c r="M3" s="49" t="s">
        <v>318</v>
      </c>
      <c r="O3" s="46" t="s">
        <v>367</v>
      </c>
      <c r="P3" s="46" t="s">
        <v>368</v>
      </c>
    </row>
    <row r="4" spans="1:16" x14ac:dyDescent="0.2">
      <c r="A4" s="25" t="s">
        <v>319</v>
      </c>
      <c r="B4" s="25">
        <v>112.411</v>
      </c>
      <c r="C4" s="25">
        <v>127.6</v>
      </c>
      <c r="D4" s="25">
        <v>32.06</v>
      </c>
      <c r="E4" s="25">
        <v>240.011</v>
      </c>
      <c r="F4" s="25">
        <v>144.471</v>
      </c>
      <c r="G4" s="25"/>
      <c r="H4" s="25"/>
      <c r="I4" s="26"/>
      <c r="J4" s="47">
        <f>3/1000000</f>
        <v>3.0000000000000001E-6</v>
      </c>
      <c r="K4" s="47">
        <v>1</v>
      </c>
      <c r="L4" s="47">
        <v>1</v>
      </c>
      <c r="M4" s="47">
        <f>J4*K4*L4</f>
        <v>3.0000000000000001E-6</v>
      </c>
    </row>
    <row r="5" spans="1:16" x14ac:dyDescent="0.2">
      <c r="A5" s="25" t="s">
        <v>320</v>
      </c>
      <c r="B5" s="25">
        <v>8.9938000000000002</v>
      </c>
      <c r="C5" s="25">
        <v>9.0096000000000007</v>
      </c>
      <c r="D5" s="25"/>
      <c r="E5" s="25" t="s">
        <v>236</v>
      </c>
      <c r="F5" s="25" t="s">
        <v>236</v>
      </c>
      <c r="G5" s="25"/>
      <c r="H5" s="25"/>
      <c r="I5" s="26"/>
      <c r="J5" s="47">
        <f>2/1000000</f>
        <v>1.9999999999999999E-6</v>
      </c>
      <c r="K5" s="47">
        <v>1</v>
      </c>
      <c r="L5" s="47">
        <v>1</v>
      </c>
      <c r="M5" s="47">
        <f>J5*K5*L5</f>
        <v>1.9999999999999999E-6</v>
      </c>
    </row>
    <row r="6" spans="1:16" x14ac:dyDescent="0.2">
      <c r="A6" s="25" t="s">
        <v>321</v>
      </c>
      <c r="B6" s="25">
        <v>767</v>
      </c>
      <c r="C6" s="25">
        <v>988</v>
      </c>
      <c r="D6" s="25" t="s">
        <v>322</v>
      </c>
      <c r="E6" s="27" t="s">
        <v>323</v>
      </c>
      <c r="F6" s="25">
        <v>980</v>
      </c>
      <c r="G6" s="25"/>
      <c r="H6" s="25"/>
      <c r="I6" s="26"/>
      <c r="J6" s="48"/>
      <c r="K6" s="48"/>
      <c r="L6" s="48"/>
      <c r="M6" s="48"/>
    </row>
    <row r="7" spans="1:16" x14ac:dyDescent="0.2">
      <c r="A7" s="25" t="s">
        <v>327</v>
      </c>
      <c r="B7" s="25" t="s">
        <v>236</v>
      </c>
      <c r="C7" s="25" t="s">
        <v>236</v>
      </c>
      <c r="D7" s="25">
        <v>115.21</v>
      </c>
      <c r="E7" s="25">
        <v>1041</v>
      </c>
      <c r="F7" s="25">
        <v>1750</v>
      </c>
      <c r="G7" s="25"/>
      <c r="H7" s="25"/>
      <c r="I7" s="26"/>
      <c r="J7" s="50" t="s">
        <v>324</v>
      </c>
      <c r="K7" s="50" t="s">
        <v>325</v>
      </c>
      <c r="L7" s="50" t="s">
        <v>326</v>
      </c>
      <c r="M7" s="48"/>
    </row>
    <row r="8" spans="1:16" x14ac:dyDescent="0.2">
      <c r="A8" s="25" t="s">
        <v>328</v>
      </c>
      <c r="B8" s="28" t="s">
        <v>329</v>
      </c>
      <c r="C8" s="25" t="s">
        <v>330</v>
      </c>
      <c r="D8" s="25" t="s">
        <v>331</v>
      </c>
      <c r="E8" s="25" t="s">
        <v>332</v>
      </c>
      <c r="F8" s="25" t="s">
        <v>333</v>
      </c>
      <c r="G8" s="25"/>
      <c r="H8" s="25"/>
      <c r="I8" s="25"/>
      <c r="J8" s="51">
        <f>M4*$E$9*1000000</f>
        <v>17.55</v>
      </c>
      <c r="K8" s="51">
        <f>J8*$E$14</f>
        <v>8.2196776397748437</v>
      </c>
      <c r="L8" s="51">
        <f>J8*$E$15</f>
        <v>9.3303223602251553</v>
      </c>
      <c r="M8" s="48"/>
    </row>
    <row r="9" spans="1:16" x14ac:dyDescent="0.2">
      <c r="A9" s="25" t="s">
        <v>334</v>
      </c>
      <c r="B9" s="25">
        <v>8.65</v>
      </c>
      <c r="C9" s="25">
        <v>6.24</v>
      </c>
      <c r="D9" s="25">
        <v>2.0699999999999998</v>
      </c>
      <c r="E9" s="25">
        <v>5.85</v>
      </c>
      <c r="F9" s="25">
        <v>4.8259999999999996</v>
      </c>
      <c r="G9" s="25"/>
      <c r="H9" s="25"/>
      <c r="I9" s="25"/>
      <c r="J9" s="51">
        <f>M5*$E$9*1000000</f>
        <v>11.699999999999998</v>
      </c>
      <c r="K9" s="51">
        <f>J9*$E$14</f>
        <v>5.4797850931832279</v>
      </c>
      <c r="L9" s="51">
        <f>J9*$E$15</f>
        <v>6.2202149068167687</v>
      </c>
      <c r="M9" s="48"/>
    </row>
    <row r="10" spans="1:16" x14ac:dyDescent="0.2">
      <c r="A10" s="25" t="s">
        <v>319</v>
      </c>
      <c r="B10" s="25"/>
      <c r="C10" s="25"/>
      <c r="D10" s="25"/>
      <c r="E10" s="25">
        <v>240.01</v>
      </c>
      <c r="F10" s="25">
        <v>144.47</v>
      </c>
      <c r="G10" s="25"/>
      <c r="H10" s="25"/>
      <c r="I10" s="25"/>
      <c r="J10" s="48"/>
      <c r="K10" s="48"/>
      <c r="L10" s="48"/>
      <c r="M10" s="48"/>
    </row>
    <row r="11" spans="1:16" x14ac:dyDescent="0.2">
      <c r="A11" s="25" t="s">
        <v>335</v>
      </c>
      <c r="B11" s="25"/>
      <c r="C11" s="25"/>
      <c r="D11" s="25"/>
      <c r="E11" s="25">
        <v>1.5</v>
      </c>
      <c r="F11" s="25">
        <v>2.42</v>
      </c>
      <c r="G11" s="25"/>
      <c r="H11" s="25"/>
      <c r="I11" s="25"/>
      <c r="J11" s="48"/>
      <c r="K11" s="48"/>
      <c r="L11" s="48"/>
      <c r="M11" s="48"/>
    </row>
    <row r="12" spans="1:16" x14ac:dyDescent="0.2">
      <c r="A12" s="25" t="s">
        <v>336</v>
      </c>
      <c r="B12" s="25"/>
      <c r="C12" s="25"/>
      <c r="D12" s="25"/>
      <c r="E12" s="25" t="s">
        <v>337</v>
      </c>
      <c r="F12" s="25" t="s">
        <v>338</v>
      </c>
      <c r="G12" s="25"/>
      <c r="H12" s="25"/>
      <c r="I12" s="25"/>
      <c r="J12" s="52" t="s">
        <v>315</v>
      </c>
      <c r="K12" s="52" t="s">
        <v>316</v>
      </c>
      <c r="L12" s="52" t="s">
        <v>317</v>
      </c>
      <c r="M12" s="52" t="s">
        <v>318</v>
      </c>
    </row>
    <row r="13" spans="1:16" x14ac:dyDescent="0.2">
      <c r="A13" s="25"/>
      <c r="B13" s="25"/>
      <c r="C13" s="25"/>
      <c r="D13" s="25"/>
      <c r="E13" s="25"/>
      <c r="F13" s="25" t="s">
        <v>339</v>
      </c>
      <c r="G13" s="25"/>
      <c r="H13" s="25"/>
      <c r="I13" s="25"/>
      <c r="J13" s="53">
        <v>6.0000000000000002E-6</v>
      </c>
      <c r="K13" s="53">
        <v>1</v>
      </c>
      <c r="L13" s="53">
        <v>1</v>
      </c>
      <c r="M13" s="53">
        <v>6.0000000000000002E-6</v>
      </c>
    </row>
    <row r="14" spans="1:16" x14ac:dyDescent="0.2">
      <c r="A14" s="25" t="s">
        <v>340</v>
      </c>
      <c r="B14" s="25"/>
      <c r="C14" s="25"/>
      <c r="D14" t="s">
        <v>344</v>
      </c>
      <c r="E14" s="25">
        <f>B4/E4</f>
        <v>0.46835770027207085</v>
      </c>
      <c r="F14" s="25">
        <v>0.778086952</v>
      </c>
      <c r="G14" s="25"/>
      <c r="H14" s="25"/>
      <c r="I14" s="25"/>
      <c r="J14" s="48"/>
      <c r="K14" s="48"/>
      <c r="L14" s="48"/>
      <c r="M14" s="48"/>
    </row>
    <row r="15" spans="1:16" x14ac:dyDescent="0.2">
      <c r="A15" s="25"/>
      <c r="B15" s="25"/>
      <c r="C15" s="25"/>
      <c r="D15" t="s">
        <v>345</v>
      </c>
      <c r="E15" s="25">
        <f>C4/E4</f>
        <v>0.53164229972792909</v>
      </c>
      <c r="F15" s="25">
        <v>0.221913048</v>
      </c>
      <c r="G15" s="25"/>
      <c r="H15" s="25"/>
      <c r="I15" s="25"/>
      <c r="J15" s="54" t="s">
        <v>341</v>
      </c>
      <c r="K15" s="54" t="s">
        <v>325</v>
      </c>
      <c r="L15" s="54" t="s">
        <v>342</v>
      </c>
      <c r="M15" s="48"/>
    </row>
    <row r="16" spans="1:16" x14ac:dyDescent="0.2">
      <c r="A16" s="25"/>
      <c r="B16" s="25"/>
      <c r="C16" s="25"/>
      <c r="D16" s="25"/>
      <c r="E16" s="25"/>
      <c r="F16" s="25"/>
      <c r="G16" s="25"/>
      <c r="H16" s="25"/>
      <c r="I16" s="25"/>
      <c r="J16" s="55">
        <v>2.9E-5</v>
      </c>
      <c r="K16" s="55">
        <v>2.2500000000000001E-5</v>
      </c>
      <c r="L16" s="55">
        <v>6.4300000000000003E-6</v>
      </c>
      <c r="M16" s="48"/>
    </row>
    <row r="17" spans="1:14" x14ac:dyDescent="0.2">
      <c r="A17" s="25"/>
      <c r="B17" s="25"/>
      <c r="C17" s="25"/>
      <c r="D17" s="25"/>
      <c r="E17" s="25"/>
      <c r="F17" s="25"/>
      <c r="G17" s="25"/>
      <c r="H17" s="25"/>
      <c r="I17" s="25"/>
      <c r="J17" s="48"/>
      <c r="K17" s="48"/>
      <c r="L17" s="48"/>
      <c r="M17" s="48"/>
      <c r="N17" t="s">
        <v>343</v>
      </c>
    </row>
    <row r="18" spans="1:14" x14ac:dyDescent="0.2">
      <c r="A18" s="25"/>
      <c r="B18" s="25"/>
      <c r="C18" s="25"/>
      <c r="D18" s="25"/>
      <c r="E18" s="25"/>
      <c r="F18" s="25"/>
      <c r="G18" s="25"/>
      <c r="H18" s="25"/>
      <c r="I18" s="25"/>
      <c r="J18" s="48"/>
      <c r="K18" s="48"/>
      <c r="L18" s="48"/>
      <c r="M18" s="48"/>
      <c r="N18">
        <v>17</v>
      </c>
    </row>
    <row r="19" spans="1:14" x14ac:dyDescent="0.2">
      <c r="A19" s="25"/>
      <c r="B19" s="25"/>
      <c r="C19" s="25"/>
      <c r="D19" s="25"/>
      <c r="E19" s="25"/>
      <c r="F19" s="25"/>
      <c r="G19" s="25"/>
      <c r="H19" s="25"/>
      <c r="I19" s="25"/>
      <c r="J19" s="48"/>
      <c r="K19" s="48"/>
      <c r="L19" s="48"/>
      <c r="M19" s="48"/>
    </row>
    <row r="20" spans="1:14" x14ac:dyDescent="0.2">
      <c r="A20" s="25"/>
      <c r="B20" s="25"/>
      <c r="C20" s="25"/>
      <c r="D20" s="25"/>
      <c r="E20" s="25"/>
      <c r="F20" s="25"/>
      <c r="G20" s="25"/>
      <c r="H20" s="25"/>
      <c r="I20" s="25"/>
      <c r="J20" s="48"/>
      <c r="K20" s="48"/>
      <c r="L20" s="48"/>
      <c r="M20" s="48"/>
    </row>
    <row r="21" spans="1:14" x14ac:dyDescent="0.2">
      <c r="A21" s="25"/>
      <c r="B21" s="25"/>
      <c r="C21" s="25"/>
      <c r="D21" s="25"/>
      <c r="E21" s="25"/>
      <c r="F21" s="25"/>
      <c r="G21" s="25"/>
      <c r="H21" s="25"/>
      <c r="I21" s="25"/>
      <c r="J21" s="48"/>
      <c r="K21" s="48"/>
      <c r="L21" s="48"/>
      <c r="M21" s="48"/>
    </row>
    <row r="22" spans="1:14" x14ac:dyDescent="0.2">
      <c r="A22" s="25"/>
      <c r="B22" s="25"/>
      <c r="C22" s="25"/>
      <c r="D22" s="25"/>
      <c r="E22" s="25"/>
      <c r="F22" s="25"/>
      <c r="G22" s="25"/>
      <c r="H22" s="25"/>
      <c r="I22" s="25"/>
      <c r="J22" s="48"/>
      <c r="K22" s="48"/>
      <c r="L22" s="48"/>
      <c r="M22" s="48"/>
    </row>
    <row r="23" spans="1:14" x14ac:dyDescent="0.2">
      <c r="A23" s="25"/>
      <c r="B23" s="25"/>
      <c r="C23" s="25"/>
      <c r="D23" s="25"/>
      <c r="E23" s="25"/>
      <c r="F23" s="25"/>
      <c r="G23" s="25"/>
      <c r="H23" s="25"/>
      <c r="I23" s="25"/>
      <c r="J23" s="48"/>
      <c r="K23" s="48"/>
      <c r="L23" s="48"/>
      <c r="M23" s="48"/>
    </row>
    <row r="24" spans="1:14" x14ac:dyDescent="0.2">
      <c r="J24" s="48"/>
      <c r="K24" s="48"/>
      <c r="L24" s="48"/>
      <c r="M24" s="4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71510-053C-6F44-BCB2-6741464A8681}">
  <dimension ref="A1:K36"/>
  <sheetViews>
    <sheetView workbookViewId="0">
      <selection activeCell="F7" sqref="F7:G7"/>
    </sheetView>
  </sheetViews>
  <sheetFormatPr baseColWidth="10" defaultRowHeight="16" x14ac:dyDescent="0.2"/>
  <cols>
    <col min="2" max="2" width="29.5" customWidth="1"/>
    <col min="3" max="3" width="37" customWidth="1"/>
    <col min="4" max="4" width="41.6640625" customWidth="1"/>
    <col min="5" max="5" width="24.1640625" customWidth="1"/>
  </cols>
  <sheetData>
    <row r="1" spans="1:11" x14ac:dyDescent="0.2">
      <c r="A1" t="s">
        <v>100</v>
      </c>
      <c r="B1" t="s">
        <v>163</v>
      </c>
      <c r="C1" t="s">
        <v>167</v>
      </c>
      <c r="D1" t="s">
        <v>168</v>
      </c>
      <c r="E1" t="s">
        <v>169</v>
      </c>
      <c r="F1" t="s">
        <v>283</v>
      </c>
    </row>
    <row r="2" spans="1:11" x14ac:dyDescent="0.2">
      <c r="A2">
        <v>2013</v>
      </c>
      <c r="B2" t="s">
        <v>161</v>
      </c>
      <c r="C2">
        <v>6.863068181818182</v>
      </c>
      <c r="D2">
        <v>33.828571428571429</v>
      </c>
      <c r="E2">
        <v>7.8945355191256832</v>
      </c>
    </row>
    <row r="3" spans="1:11" x14ac:dyDescent="0.2">
      <c r="A3">
        <v>2013</v>
      </c>
      <c r="B3" t="s">
        <v>162</v>
      </c>
      <c r="C3">
        <v>74.459999999999994</v>
      </c>
      <c r="D3">
        <v>24</v>
      </c>
      <c r="E3">
        <v>66.05</v>
      </c>
    </row>
    <row r="4" spans="1:11" x14ac:dyDescent="0.2">
      <c r="A4">
        <v>2014</v>
      </c>
      <c r="B4" t="s">
        <v>164</v>
      </c>
      <c r="C4">
        <v>5</v>
      </c>
      <c r="D4">
        <v>8</v>
      </c>
      <c r="E4">
        <v>5</v>
      </c>
    </row>
    <row r="5" spans="1:11" x14ac:dyDescent="0.2">
      <c r="A5">
        <v>2014</v>
      </c>
      <c r="B5" t="s">
        <v>165</v>
      </c>
      <c r="C5">
        <v>16</v>
      </c>
      <c r="D5">
        <v>46</v>
      </c>
      <c r="E5">
        <v>16</v>
      </c>
    </row>
    <row r="6" spans="1:11" x14ac:dyDescent="0.2">
      <c r="A6">
        <v>2014</v>
      </c>
      <c r="B6" t="s">
        <v>166</v>
      </c>
      <c r="C6">
        <v>21</v>
      </c>
      <c r="D6">
        <v>141</v>
      </c>
      <c r="E6">
        <v>42</v>
      </c>
    </row>
    <row r="7" spans="1:11" x14ac:dyDescent="0.2">
      <c r="A7">
        <v>2015</v>
      </c>
      <c r="B7" t="s">
        <v>164</v>
      </c>
      <c r="C7">
        <v>5</v>
      </c>
      <c r="D7">
        <v>23</v>
      </c>
      <c r="E7">
        <v>5</v>
      </c>
    </row>
    <row r="8" spans="1:11" x14ac:dyDescent="0.2">
      <c r="A8">
        <v>2015</v>
      </c>
      <c r="B8" t="s">
        <v>165</v>
      </c>
      <c r="C8">
        <v>17</v>
      </c>
      <c r="D8">
        <v>47</v>
      </c>
      <c r="E8">
        <v>19</v>
      </c>
    </row>
    <row r="9" spans="1:11" x14ac:dyDescent="0.2">
      <c r="A9">
        <v>2015</v>
      </c>
      <c r="B9" t="s">
        <v>170</v>
      </c>
      <c r="C9">
        <v>22</v>
      </c>
      <c r="D9">
        <v>60</v>
      </c>
      <c r="E9">
        <v>26</v>
      </c>
    </row>
    <row r="10" spans="1:11" x14ac:dyDescent="0.2">
      <c r="A10">
        <v>2015</v>
      </c>
      <c r="B10" t="s">
        <v>171</v>
      </c>
      <c r="C10">
        <v>29</v>
      </c>
      <c r="D10">
        <v>0</v>
      </c>
      <c r="E10">
        <v>29</v>
      </c>
    </row>
    <row r="11" spans="1:11" x14ac:dyDescent="0.2">
      <c r="A11">
        <v>2015</v>
      </c>
      <c r="B11" t="s">
        <v>172</v>
      </c>
      <c r="C11">
        <v>6</v>
      </c>
      <c r="D11">
        <v>1</v>
      </c>
      <c r="E11">
        <v>6</v>
      </c>
    </row>
    <row r="12" spans="1:11" x14ac:dyDescent="0.2">
      <c r="A12">
        <v>2015</v>
      </c>
      <c r="B12" t="s">
        <v>164</v>
      </c>
      <c r="C12">
        <v>6</v>
      </c>
      <c r="D12">
        <v>3</v>
      </c>
      <c r="E12">
        <v>6</v>
      </c>
    </row>
    <row r="13" spans="1:11" x14ac:dyDescent="0.2">
      <c r="A13">
        <v>2016</v>
      </c>
      <c r="B13" t="s">
        <v>165</v>
      </c>
      <c r="C13">
        <v>34</v>
      </c>
      <c r="D13">
        <v>6</v>
      </c>
      <c r="E13">
        <v>33</v>
      </c>
      <c r="I13" s="11"/>
      <c r="J13" s="11"/>
      <c r="K13" s="11"/>
    </row>
    <row r="14" spans="1:11" x14ac:dyDescent="0.2">
      <c r="A14">
        <v>2016</v>
      </c>
      <c r="B14" t="s">
        <v>170</v>
      </c>
      <c r="C14">
        <v>20</v>
      </c>
      <c r="D14">
        <v>190</v>
      </c>
      <c r="E14">
        <v>29</v>
      </c>
      <c r="I14" s="11"/>
      <c r="J14" s="11"/>
      <c r="K14" s="11"/>
    </row>
    <row r="15" spans="1:11" x14ac:dyDescent="0.2">
      <c r="A15">
        <v>2016</v>
      </c>
      <c r="B15" t="s">
        <v>171</v>
      </c>
      <c r="C15">
        <v>35</v>
      </c>
      <c r="D15">
        <v>151</v>
      </c>
      <c r="E15">
        <v>48</v>
      </c>
      <c r="I15" s="11"/>
      <c r="J15" s="11"/>
      <c r="K15" s="11"/>
    </row>
    <row r="16" spans="1:11" x14ac:dyDescent="0.2">
      <c r="A16">
        <v>2016</v>
      </c>
      <c r="B16" t="s">
        <v>172</v>
      </c>
      <c r="C16">
        <v>25</v>
      </c>
      <c r="D16">
        <v>0</v>
      </c>
      <c r="E16">
        <v>25</v>
      </c>
    </row>
    <row r="17" spans="1:5" x14ac:dyDescent="0.2">
      <c r="A17">
        <v>2017</v>
      </c>
      <c r="B17" t="s">
        <v>164</v>
      </c>
      <c r="C17">
        <v>6</v>
      </c>
      <c r="D17">
        <v>0</v>
      </c>
      <c r="E17">
        <v>6</v>
      </c>
    </row>
    <row r="18" spans="1:5" x14ac:dyDescent="0.2">
      <c r="A18">
        <v>2017</v>
      </c>
      <c r="B18" t="s">
        <v>165</v>
      </c>
      <c r="C18">
        <v>17</v>
      </c>
      <c r="D18">
        <v>15</v>
      </c>
      <c r="E18">
        <v>17</v>
      </c>
    </row>
    <row r="19" spans="1:5" x14ac:dyDescent="0.2">
      <c r="A19">
        <v>2017</v>
      </c>
      <c r="B19" t="s">
        <v>170</v>
      </c>
      <c r="C19">
        <v>11</v>
      </c>
      <c r="D19">
        <v>3</v>
      </c>
      <c r="E19">
        <v>11</v>
      </c>
    </row>
    <row r="20" spans="1:5" x14ac:dyDescent="0.2">
      <c r="A20">
        <v>2017</v>
      </c>
      <c r="B20" t="s">
        <v>171</v>
      </c>
      <c r="C20">
        <v>49</v>
      </c>
      <c r="D20">
        <v>19</v>
      </c>
      <c r="E20">
        <v>46</v>
      </c>
    </row>
    <row r="21" spans="1:5" x14ac:dyDescent="0.2">
      <c r="A21">
        <v>2017</v>
      </c>
      <c r="B21" t="s">
        <v>172</v>
      </c>
      <c r="C21">
        <v>9</v>
      </c>
      <c r="D21">
        <v>0</v>
      </c>
      <c r="E21">
        <v>9</v>
      </c>
    </row>
    <row r="22" spans="1:5" x14ac:dyDescent="0.2">
      <c r="A22">
        <v>2018</v>
      </c>
      <c r="B22" t="s">
        <v>164</v>
      </c>
      <c r="C22">
        <v>7</v>
      </c>
      <c r="D22">
        <v>2</v>
      </c>
      <c r="E22">
        <v>7</v>
      </c>
    </row>
    <row r="23" spans="1:5" x14ac:dyDescent="0.2">
      <c r="A23">
        <v>2018</v>
      </c>
      <c r="B23" t="s">
        <v>165</v>
      </c>
      <c r="C23">
        <v>17</v>
      </c>
      <c r="D23">
        <v>70</v>
      </c>
      <c r="E23">
        <v>18</v>
      </c>
    </row>
    <row r="24" spans="1:5" x14ac:dyDescent="0.2">
      <c r="A24">
        <v>2018</v>
      </c>
      <c r="B24" t="s">
        <v>170</v>
      </c>
      <c r="C24">
        <v>3</v>
      </c>
      <c r="D24">
        <v>0</v>
      </c>
      <c r="E24">
        <v>3</v>
      </c>
    </row>
    <row r="25" spans="1:5" x14ac:dyDescent="0.2">
      <c r="A25">
        <v>2018</v>
      </c>
      <c r="B25" t="s">
        <v>171</v>
      </c>
      <c r="C25">
        <v>51</v>
      </c>
      <c r="D25">
        <v>1</v>
      </c>
      <c r="E25">
        <v>48</v>
      </c>
    </row>
    <row r="26" spans="1:5" x14ac:dyDescent="0.2">
      <c r="A26">
        <v>2018</v>
      </c>
      <c r="B26" t="s">
        <v>172</v>
      </c>
      <c r="C26">
        <v>12</v>
      </c>
      <c r="D26">
        <v>0</v>
      </c>
      <c r="E26">
        <v>12</v>
      </c>
    </row>
    <row r="27" spans="1:5" x14ac:dyDescent="0.2">
      <c r="A27">
        <v>2019</v>
      </c>
      <c r="B27" t="s">
        <v>164</v>
      </c>
      <c r="C27">
        <v>5</v>
      </c>
      <c r="D27">
        <v>1</v>
      </c>
      <c r="E27">
        <v>5</v>
      </c>
    </row>
    <row r="28" spans="1:5" x14ac:dyDescent="0.2">
      <c r="A28">
        <v>2019</v>
      </c>
      <c r="B28" t="s">
        <v>165</v>
      </c>
      <c r="C28">
        <v>13</v>
      </c>
      <c r="D28">
        <v>28</v>
      </c>
      <c r="E28">
        <v>13</v>
      </c>
    </row>
    <row r="29" spans="1:5" x14ac:dyDescent="0.2">
      <c r="A29">
        <v>2019</v>
      </c>
      <c r="B29" t="s">
        <v>170</v>
      </c>
      <c r="C29">
        <v>11</v>
      </c>
      <c r="D29">
        <v>1</v>
      </c>
      <c r="E29">
        <v>10</v>
      </c>
    </row>
    <row r="30" spans="1:5" x14ac:dyDescent="0.2">
      <c r="A30">
        <v>2019</v>
      </c>
      <c r="B30" t="s">
        <v>171</v>
      </c>
      <c r="C30">
        <v>40</v>
      </c>
      <c r="D30">
        <v>2</v>
      </c>
      <c r="E30">
        <v>39</v>
      </c>
    </row>
    <row r="31" spans="1:5" x14ac:dyDescent="0.2">
      <c r="A31">
        <v>2019</v>
      </c>
      <c r="B31" t="s">
        <v>172</v>
      </c>
      <c r="C31">
        <v>14</v>
      </c>
      <c r="D31">
        <v>7</v>
      </c>
      <c r="E31">
        <v>14</v>
      </c>
    </row>
    <row r="32" spans="1:5" x14ac:dyDescent="0.2">
      <c r="A32">
        <v>2020</v>
      </c>
      <c r="B32" t="s">
        <v>164</v>
      </c>
      <c r="C32">
        <v>6</v>
      </c>
      <c r="D32">
        <v>1</v>
      </c>
      <c r="E32">
        <v>6</v>
      </c>
    </row>
    <row r="33" spans="1:5" x14ac:dyDescent="0.2">
      <c r="A33">
        <v>2020</v>
      </c>
      <c r="B33" t="s">
        <v>165</v>
      </c>
      <c r="C33">
        <v>25</v>
      </c>
      <c r="D33">
        <v>1</v>
      </c>
      <c r="E33">
        <v>24</v>
      </c>
    </row>
    <row r="34" spans="1:5" x14ac:dyDescent="0.2">
      <c r="A34">
        <v>2020</v>
      </c>
      <c r="B34" t="s">
        <v>170</v>
      </c>
      <c r="C34">
        <v>19</v>
      </c>
      <c r="D34">
        <v>0</v>
      </c>
      <c r="E34">
        <v>19</v>
      </c>
    </row>
    <row r="35" spans="1:5" x14ac:dyDescent="0.2">
      <c r="A35">
        <v>2020</v>
      </c>
      <c r="B35" t="s">
        <v>171</v>
      </c>
      <c r="C35">
        <v>53</v>
      </c>
      <c r="D35">
        <v>45</v>
      </c>
      <c r="E35">
        <v>53</v>
      </c>
    </row>
    <row r="36" spans="1:5" x14ac:dyDescent="0.2">
      <c r="A36">
        <v>2020</v>
      </c>
      <c r="B36" t="s">
        <v>172</v>
      </c>
      <c r="C36">
        <v>14</v>
      </c>
      <c r="D36">
        <v>2</v>
      </c>
      <c r="E36">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0E28C-6DDA-594E-B988-A846FBE9AD0C}">
  <dimension ref="A1:AC57"/>
  <sheetViews>
    <sheetView workbookViewId="0">
      <pane xSplit="1" topLeftCell="B1" activePane="topRight" state="frozen"/>
      <selection pane="topRight" activeCell="T48" sqref="T48"/>
    </sheetView>
  </sheetViews>
  <sheetFormatPr baseColWidth="10" defaultRowHeight="16" x14ac:dyDescent="0.2"/>
  <cols>
    <col min="2" max="2" width="21.33203125" customWidth="1"/>
    <col min="3" max="3" width="27.83203125" customWidth="1"/>
    <col min="4" max="5" width="17.1640625" customWidth="1"/>
    <col min="6" max="6" width="17.1640625" style="29" customWidth="1"/>
    <col min="7" max="7" width="21.83203125" customWidth="1"/>
    <col min="8" max="8" width="19" customWidth="1"/>
    <col min="9" max="9" width="18.6640625" customWidth="1"/>
    <col min="10" max="10" width="17.1640625" customWidth="1"/>
    <col min="11" max="11" width="16.5" customWidth="1"/>
    <col min="12" max="12" width="28.33203125" customWidth="1"/>
    <col min="13" max="13" width="23" customWidth="1"/>
    <col min="14" max="14" width="23.6640625" customWidth="1"/>
    <col min="15" max="16" width="17.1640625" customWidth="1"/>
    <col min="17" max="17" width="26.5" customWidth="1"/>
    <col min="18" max="18" width="18.6640625" customWidth="1"/>
    <col min="19" max="19" width="11.6640625" customWidth="1"/>
    <col min="20" max="20" width="17.1640625" customWidth="1"/>
  </cols>
  <sheetData>
    <row r="1" spans="1:20" ht="19" x14ac:dyDescent="0.2">
      <c r="A1" t="s">
        <v>100</v>
      </c>
      <c r="B1" t="s">
        <v>289</v>
      </c>
      <c r="C1" t="s">
        <v>302</v>
      </c>
      <c r="D1" t="s">
        <v>290</v>
      </c>
      <c r="E1" t="s">
        <v>291</v>
      </c>
      <c r="F1" t="s">
        <v>296</v>
      </c>
      <c r="G1" t="s">
        <v>365</v>
      </c>
      <c r="H1" t="s">
        <v>297</v>
      </c>
      <c r="I1" t="s">
        <v>298</v>
      </c>
      <c r="J1" t="s">
        <v>300</v>
      </c>
      <c r="K1" t="s">
        <v>292</v>
      </c>
      <c r="L1" t="s">
        <v>364</v>
      </c>
      <c r="M1" t="s">
        <v>287</v>
      </c>
      <c r="N1" t="s">
        <v>288</v>
      </c>
      <c r="O1" t="s">
        <v>295</v>
      </c>
      <c r="P1" t="s">
        <v>293</v>
      </c>
      <c r="Q1" t="s">
        <v>294</v>
      </c>
      <c r="R1" t="s">
        <v>357</v>
      </c>
      <c r="S1" t="s">
        <v>346</v>
      </c>
      <c r="T1" t="s">
        <v>284</v>
      </c>
    </row>
    <row r="2" spans="1:20" x14ac:dyDescent="0.2">
      <c r="A2">
        <v>1995</v>
      </c>
      <c r="D2" s="43">
        <v>10.6</v>
      </c>
      <c r="F2" s="29">
        <v>0.63800000000000001</v>
      </c>
      <c r="S2" t="s">
        <v>350</v>
      </c>
    </row>
    <row r="3" spans="1:20" x14ac:dyDescent="0.2">
      <c r="A3">
        <v>1996</v>
      </c>
      <c r="D3" s="43">
        <v>9.1</v>
      </c>
      <c r="F3" s="29">
        <v>0.67279999999999995</v>
      </c>
      <c r="S3" t="s">
        <v>351</v>
      </c>
    </row>
    <row r="4" spans="1:20" x14ac:dyDescent="0.2">
      <c r="A4">
        <v>1997</v>
      </c>
      <c r="D4" s="43">
        <v>9.1999999999999993</v>
      </c>
      <c r="F4" s="29">
        <v>0.33660000000000001</v>
      </c>
      <c r="S4" t="s">
        <v>352</v>
      </c>
    </row>
    <row r="5" spans="1:20" x14ac:dyDescent="0.2">
      <c r="A5">
        <v>1998</v>
      </c>
      <c r="D5" s="43"/>
    </row>
    <row r="6" spans="1:20" x14ac:dyDescent="0.2">
      <c r="A6">
        <v>1999</v>
      </c>
      <c r="D6" s="43">
        <v>10.5</v>
      </c>
      <c r="F6" s="29">
        <v>0.1376</v>
      </c>
      <c r="S6" t="s">
        <v>349</v>
      </c>
    </row>
    <row r="7" spans="1:20" x14ac:dyDescent="0.2">
      <c r="A7">
        <v>2000</v>
      </c>
      <c r="D7" s="43">
        <v>10.5</v>
      </c>
      <c r="F7" s="29">
        <v>0.4874</v>
      </c>
      <c r="S7" t="s">
        <v>353</v>
      </c>
    </row>
    <row r="8" spans="1:20" x14ac:dyDescent="0.2">
      <c r="A8">
        <v>2001</v>
      </c>
      <c r="D8" s="43"/>
      <c r="J8">
        <v>25</v>
      </c>
      <c r="S8" t="s">
        <v>347</v>
      </c>
    </row>
    <row r="9" spans="1:20" x14ac:dyDescent="0.2">
      <c r="A9">
        <v>2002</v>
      </c>
      <c r="D9" s="43"/>
      <c r="G9">
        <f>E13*0.001/F13</f>
        <v>8.8888888888888892E-2</v>
      </c>
      <c r="J9">
        <v>25</v>
      </c>
      <c r="S9" t="s">
        <v>347</v>
      </c>
      <c r="T9" t="s">
        <v>286</v>
      </c>
    </row>
    <row r="10" spans="1:20" x14ac:dyDescent="0.2">
      <c r="A10">
        <v>2003</v>
      </c>
      <c r="D10" s="43">
        <v>7</v>
      </c>
      <c r="E10">
        <v>49</v>
      </c>
      <c r="I10">
        <v>3</v>
      </c>
      <c r="J10">
        <v>25</v>
      </c>
      <c r="M10">
        <v>3.21</v>
      </c>
      <c r="N10">
        <v>-28.042999999999999</v>
      </c>
      <c r="O10">
        <v>11.494999999999999</v>
      </c>
      <c r="P10">
        <v>-8.2850000000000001</v>
      </c>
      <c r="Q10">
        <v>3.8410000000000002</v>
      </c>
      <c r="S10" t="s">
        <v>347</v>
      </c>
    </row>
    <row r="11" spans="1:20" x14ac:dyDescent="0.2">
      <c r="A11">
        <v>2004</v>
      </c>
      <c r="C11">
        <v>6.5</v>
      </c>
      <c r="D11" s="43"/>
      <c r="I11">
        <v>3</v>
      </c>
      <c r="J11">
        <v>25</v>
      </c>
      <c r="L11">
        <v>25</v>
      </c>
      <c r="M11">
        <v>13.522</v>
      </c>
      <c r="N11">
        <v>-16771</v>
      </c>
      <c r="O11">
        <v>18.850999999999999</v>
      </c>
      <c r="P11">
        <v>-5.3289999999999997</v>
      </c>
      <c r="Q11">
        <v>1.24</v>
      </c>
      <c r="S11" t="s">
        <v>347</v>
      </c>
      <c r="T11" t="s">
        <v>285</v>
      </c>
    </row>
    <row r="12" spans="1:20" x14ac:dyDescent="0.2">
      <c r="A12">
        <v>2005</v>
      </c>
      <c r="C12">
        <v>21.4</v>
      </c>
      <c r="D12" s="43"/>
      <c r="I12">
        <v>3</v>
      </c>
      <c r="J12">
        <v>25</v>
      </c>
      <c r="M12">
        <v>48.063000000000002</v>
      </c>
      <c r="N12">
        <v>-6462</v>
      </c>
      <c r="O12">
        <v>31.483000000000001</v>
      </c>
      <c r="P12">
        <v>16.579999999999998</v>
      </c>
      <c r="Q12">
        <v>2.3719999999999999</v>
      </c>
      <c r="R12">
        <v>0.91700000000000004</v>
      </c>
      <c r="S12" t="s">
        <v>347</v>
      </c>
      <c r="T12" t="s">
        <v>303</v>
      </c>
    </row>
    <row r="13" spans="1:20" x14ac:dyDescent="0.2">
      <c r="A13">
        <v>2006</v>
      </c>
      <c r="B13">
        <v>0</v>
      </c>
      <c r="C13">
        <v>60</v>
      </c>
      <c r="D13" s="43">
        <v>9</v>
      </c>
      <c r="E13">
        <v>64</v>
      </c>
      <c r="F13" s="29">
        <f>0.6*1.2</f>
        <v>0.72</v>
      </c>
      <c r="H13">
        <v>1</v>
      </c>
      <c r="I13">
        <v>3</v>
      </c>
      <c r="J13">
        <v>25</v>
      </c>
      <c r="K13">
        <v>2.39</v>
      </c>
      <c r="L13">
        <v>50</v>
      </c>
      <c r="M13">
        <v>134.97399999999999</v>
      </c>
      <c r="N13">
        <v>3.9740000000000002</v>
      </c>
      <c r="O13">
        <v>80.73</v>
      </c>
      <c r="P13">
        <v>54.244</v>
      </c>
      <c r="Q13">
        <v>6.3609999999999998</v>
      </c>
      <c r="R13">
        <v>3.7240000000000002</v>
      </c>
      <c r="S13" t="s">
        <v>347</v>
      </c>
      <c r="T13" t="s">
        <v>299</v>
      </c>
    </row>
    <row r="14" spans="1:20" x14ac:dyDescent="0.2">
      <c r="A14">
        <v>2007</v>
      </c>
      <c r="B14">
        <v>0</v>
      </c>
      <c r="C14">
        <v>206</v>
      </c>
      <c r="D14" s="43">
        <f>E14*0.001/F14*100</f>
        <v>9.7222222222222232</v>
      </c>
      <c r="E14">
        <v>70</v>
      </c>
      <c r="F14" s="29">
        <f>0.6*1.2</f>
        <v>0.72</v>
      </c>
      <c r="H14">
        <v>1</v>
      </c>
      <c r="I14">
        <v>3</v>
      </c>
      <c r="J14">
        <v>25</v>
      </c>
      <c r="K14">
        <v>2.48</v>
      </c>
      <c r="L14">
        <f>308-75</f>
        <v>233</v>
      </c>
      <c r="M14">
        <v>503.976</v>
      </c>
      <c r="N14">
        <v>158.35400000000001</v>
      </c>
      <c r="O14">
        <v>252.57300000000001</v>
      </c>
      <c r="P14">
        <v>251.40299999999999</v>
      </c>
      <c r="Q14">
        <v>15.106999999999999</v>
      </c>
      <c r="R14">
        <v>13.079000000000001</v>
      </c>
      <c r="S14" t="s">
        <v>347</v>
      </c>
      <c r="T14" t="s">
        <v>301</v>
      </c>
    </row>
    <row r="15" spans="1:20" x14ac:dyDescent="0.2">
      <c r="A15">
        <v>2008</v>
      </c>
      <c r="B15">
        <v>10</v>
      </c>
      <c r="C15">
        <v>504</v>
      </c>
      <c r="D15" s="43">
        <f t="shared" ref="D15:D17" si="0">E15*0.001/F15*100</f>
        <v>10.138888888888889</v>
      </c>
      <c r="E15">
        <v>73</v>
      </c>
      <c r="F15" s="29">
        <f>0.6*1.2</f>
        <v>0.72</v>
      </c>
      <c r="H15">
        <v>1</v>
      </c>
      <c r="I15">
        <v>3</v>
      </c>
      <c r="J15">
        <v>25</v>
      </c>
      <c r="K15">
        <v>0.98</v>
      </c>
      <c r="M15">
        <v>1246.3009999999999</v>
      </c>
      <c r="N15">
        <v>348.33</v>
      </c>
      <c r="O15">
        <v>567.90800000000002</v>
      </c>
      <c r="P15">
        <v>678.39300000000003</v>
      </c>
      <c r="Q15">
        <v>33.5</v>
      </c>
      <c r="R15">
        <v>35.238</v>
      </c>
    </row>
    <row r="16" spans="1:20" x14ac:dyDescent="0.2">
      <c r="A16">
        <v>2009</v>
      </c>
      <c r="B16">
        <v>51</v>
      </c>
      <c r="C16">
        <v>1113</v>
      </c>
      <c r="D16" s="43">
        <f t="shared" si="0"/>
        <v>10.416666666666668</v>
      </c>
      <c r="E16">
        <v>75</v>
      </c>
      <c r="F16" s="29">
        <v>0.72</v>
      </c>
      <c r="H16">
        <v>1</v>
      </c>
      <c r="I16">
        <v>3</v>
      </c>
      <c r="J16">
        <v>25</v>
      </c>
      <c r="K16">
        <v>0.84</v>
      </c>
      <c r="L16">
        <v>1228</v>
      </c>
      <c r="M16">
        <v>2066</v>
      </c>
      <c r="N16">
        <v>640</v>
      </c>
      <c r="O16">
        <v>1021.6180000000001</v>
      </c>
      <c r="P16">
        <v>1044.5820000000001</v>
      </c>
      <c r="Q16">
        <v>78.161000000000001</v>
      </c>
      <c r="R16">
        <v>92.799000000000007</v>
      </c>
    </row>
    <row r="17" spans="1:22" x14ac:dyDescent="0.2">
      <c r="A17">
        <v>2010</v>
      </c>
      <c r="B17">
        <f>1.7*1000</f>
        <v>1700</v>
      </c>
      <c r="C17">
        <v>1412</v>
      </c>
      <c r="D17" s="43">
        <f t="shared" si="0"/>
        <v>10.555555555555555</v>
      </c>
      <c r="E17">
        <v>76</v>
      </c>
      <c r="F17" s="29">
        <v>0.72</v>
      </c>
      <c r="H17">
        <v>0.8</v>
      </c>
      <c r="I17">
        <v>3</v>
      </c>
      <c r="J17">
        <v>25</v>
      </c>
      <c r="K17">
        <v>0.75</v>
      </c>
      <c r="L17">
        <v>1500</v>
      </c>
      <c r="M17">
        <v>2564</v>
      </c>
      <c r="N17">
        <v>664</v>
      </c>
      <c r="O17">
        <v>1378.6690000000001</v>
      </c>
      <c r="P17">
        <v>1184.864</v>
      </c>
      <c r="Q17">
        <v>94.796999999999997</v>
      </c>
      <c r="R17">
        <v>132.95099999999999</v>
      </c>
      <c r="S17" t="s">
        <v>354</v>
      </c>
      <c r="V17" s="8" t="s">
        <v>366</v>
      </c>
    </row>
    <row r="18" spans="1:22" x14ac:dyDescent="0.2">
      <c r="A18">
        <v>2011</v>
      </c>
      <c r="D18" s="43">
        <v>12.8</v>
      </c>
      <c r="F18" s="29">
        <v>0.66869999999999996</v>
      </c>
      <c r="I18">
        <v>3</v>
      </c>
      <c r="S18" t="s">
        <v>355</v>
      </c>
      <c r="V18" t="s">
        <v>356</v>
      </c>
    </row>
    <row r="19" spans="1:22" x14ac:dyDescent="0.2">
      <c r="A19">
        <v>2012</v>
      </c>
      <c r="D19" s="43">
        <v>15.3</v>
      </c>
      <c r="F19" s="29">
        <v>0.67508999999999997</v>
      </c>
      <c r="I19">
        <v>3</v>
      </c>
      <c r="S19" t="s">
        <v>348</v>
      </c>
    </row>
    <row r="20" spans="1:22" x14ac:dyDescent="0.2">
      <c r="A20">
        <v>2013</v>
      </c>
      <c r="D20" s="43">
        <v>16.100000000000001</v>
      </c>
      <c r="F20" s="29">
        <v>0.72</v>
      </c>
      <c r="I20">
        <v>3</v>
      </c>
      <c r="S20" t="s">
        <v>348</v>
      </c>
    </row>
    <row r="21" spans="1:22" x14ac:dyDescent="0.2">
      <c r="A21">
        <v>2014</v>
      </c>
      <c r="D21" s="43">
        <v>17.5</v>
      </c>
      <c r="F21" s="29">
        <v>0.70209999999999995</v>
      </c>
      <c r="H21">
        <v>0.3</v>
      </c>
      <c r="I21">
        <v>3</v>
      </c>
      <c r="S21" t="s">
        <v>348</v>
      </c>
    </row>
    <row r="22" spans="1:22" x14ac:dyDescent="0.2">
      <c r="A22">
        <v>2015</v>
      </c>
      <c r="D22" s="43">
        <v>18.600000000000001</v>
      </c>
      <c r="F22" s="29">
        <v>0.70387999999999995</v>
      </c>
      <c r="H22">
        <v>0.3</v>
      </c>
      <c r="I22">
        <v>3</v>
      </c>
      <c r="S22" t="s">
        <v>348</v>
      </c>
    </row>
    <row r="23" spans="1:22" x14ac:dyDescent="0.2">
      <c r="A23">
        <v>2016</v>
      </c>
      <c r="D23" s="43"/>
      <c r="H23">
        <v>0.3</v>
      </c>
      <c r="I23">
        <v>3</v>
      </c>
    </row>
    <row r="24" spans="1:22" x14ac:dyDescent="0.2">
      <c r="A24">
        <v>2017</v>
      </c>
      <c r="D24" s="43"/>
      <c r="H24">
        <v>0.3</v>
      </c>
      <c r="I24">
        <v>3</v>
      </c>
      <c r="S24" s="8"/>
    </row>
    <row r="25" spans="1:22" x14ac:dyDescent="0.2">
      <c r="A25">
        <v>2018</v>
      </c>
      <c r="D25" s="43"/>
      <c r="H25">
        <v>0.3</v>
      </c>
      <c r="I25">
        <v>3</v>
      </c>
    </row>
    <row r="26" spans="1:22" x14ac:dyDescent="0.2">
      <c r="A26">
        <v>2019</v>
      </c>
      <c r="D26" s="43">
        <v>19</v>
      </c>
      <c r="F26" s="29">
        <v>2.3573</v>
      </c>
      <c r="H26">
        <v>0.3</v>
      </c>
      <c r="I26">
        <v>3</v>
      </c>
      <c r="J26">
        <v>30</v>
      </c>
      <c r="S26" t="s">
        <v>348</v>
      </c>
    </row>
    <row r="27" spans="1:22" x14ac:dyDescent="0.2">
      <c r="A27">
        <v>2020</v>
      </c>
      <c r="D27" s="43"/>
      <c r="H27">
        <v>0.3</v>
      </c>
      <c r="I27">
        <v>3</v>
      </c>
      <c r="J27">
        <v>30</v>
      </c>
    </row>
    <row r="28" spans="1:22" x14ac:dyDescent="0.2">
      <c r="A28">
        <v>2021</v>
      </c>
      <c r="D28" s="43"/>
      <c r="H28">
        <v>0.3</v>
      </c>
      <c r="I28">
        <v>3</v>
      </c>
      <c r="J28">
        <v>30</v>
      </c>
    </row>
    <row r="29" spans="1:22" x14ac:dyDescent="0.2">
      <c r="A29">
        <v>2022</v>
      </c>
      <c r="D29" s="43">
        <v>19.2</v>
      </c>
      <c r="E29">
        <v>485</v>
      </c>
      <c r="H29">
        <v>0.3</v>
      </c>
      <c r="I29">
        <v>3</v>
      </c>
      <c r="J29">
        <v>30</v>
      </c>
    </row>
    <row r="30" spans="1:22" x14ac:dyDescent="0.2">
      <c r="A30">
        <v>2023</v>
      </c>
      <c r="D30" s="43">
        <v>19.3</v>
      </c>
      <c r="E30">
        <v>540</v>
      </c>
      <c r="F30" s="29">
        <v>2.76</v>
      </c>
      <c r="H30">
        <v>0.3</v>
      </c>
      <c r="I30">
        <v>3</v>
      </c>
      <c r="J30">
        <v>30</v>
      </c>
      <c r="S30" t="s">
        <v>363</v>
      </c>
    </row>
    <row r="31" spans="1:22" x14ac:dyDescent="0.2">
      <c r="A31">
        <v>2024</v>
      </c>
      <c r="D31" s="43"/>
    </row>
    <row r="32" spans="1:22" x14ac:dyDescent="0.2">
      <c r="A32">
        <v>2025</v>
      </c>
      <c r="D32" s="43">
        <v>24</v>
      </c>
      <c r="S32" t="s">
        <v>361</v>
      </c>
      <c r="T32" s="8" t="s">
        <v>362</v>
      </c>
    </row>
    <row r="33" spans="1:29" x14ac:dyDescent="0.2">
      <c r="A33">
        <v>2026</v>
      </c>
      <c r="D33" s="43"/>
    </row>
    <row r="34" spans="1:29" x14ac:dyDescent="0.2">
      <c r="A34">
        <v>2027</v>
      </c>
      <c r="B34" s="22"/>
      <c r="C34" s="22"/>
      <c r="D34" s="45"/>
      <c r="E34" s="22"/>
      <c r="F34" s="44"/>
      <c r="G34" s="22"/>
      <c r="H34" s="22"/>
      <c r="I34" s="22"/>
      <c r="J34" s="22"/>
      <c r="K34" s="22"/>
      <c r="L34" s="22"/>
      <c r="M34" s="23"/>
      <c r="N34" s="23"/>
      <c r="O34" s="23"/>
      <c r="P34" s="23"/>
      <c r="Q34" s="23"/>
      <c r="R34" s="23"/>
      <c r="S34" s="23"/>
      <c r="T34" s="23"/>
      <c r="U34" s="23"/>
      <c r="V34" s="23"/>
      <c r="W34" s="23"/>
      <c r="X34" s="23"/>
      <c r="Y34" s="23"/>
      <c r="Z34" s="23"/>
      <c r="AA34" s="23"/>
      <c r="AB34" s="23"/>
      <c r="AC34" s="24"/>
    </row>
    <row r="35" spans="1:29" x14ac:dyDescent="0.2">
      <c r="A35">
        <v>2028</v>
      </c>
      <c r="D35" s="43"/>
    </row>
    <row r="36" spans="1:29" x14ac:dyDescent="0.2">
      <c r="A36">
        <v>2029</v>
      </c>
      <c r="D36" s="43"/>
    </row>
    <row r="37" spans="1:29" x14ac:dyDescent="0.2">
      <c r="A37">
        <v>2030</v>
      </c>
      <c r="D37" s="43"/>
      <c r="S37" t="s">
        <v>361</v>
      </c>
      <c r="T37" t="s">
        <v>362</v>
      </c>
    </row>
    <row r="38" spans="1:29" x14ac:dyDescent="0.2">
      <c r="A38">
        <v>2031</v>
      </c>
      <c r="D38" s="43"/>
    </row>
    <row r="39" spans="1:29" x14ac:dyDescent="0.2">
      <c r="A39">
        <v>2032</v>
      </c>
      <c r="D39" s="43"/>
      <c r="S39" s="8" t="s">
        <v>369</v>
      </c>
      <c r="T39" t="s">
        <v>370</v>
      </c>
    </row>
    <row r="40" spans="1:29" x14ac:dyDescent="0.2">
      <c r="A40">
        <v>2033</v>
      </c>
      <c r="D40" s="43"/>
      <c r="T40" t="s">
        <v>371</v>
      </c>
    </row>
    <row r="41" spans="1:29" x14ac:dyDescent="0.2">
      <c r="A41">
        <v>2034</v>
      </c>
      <c r="D41" s="43"/>
      <c r="T41" t="s">
        <v>372</v>
      </c>
    </row>
    <row r="42" spans="1:29" x14ac:dyDescent="0.2">
      <c r="A42">
        <v>2035</v>
      </c>
      <c r="D42" s="43">
        <v>26</v>
      </c>
      <c r="T42" s="56" t="s">
        <v>373</v>
      </c>
    </row>
    <row r="43" spans="1:29" x14ac:dyDescent="0.2">
      <c r="A43">
        <v>2036</v>
      </c>
      <c r="D43" s="43"/>
      <c r="T43" t="s">
        <v>374</v>
      </c>
    </row>
    <row r="44" spans="1:29" x14ac:dyDescent="0.2">
      <c r="A44">
        <v>2037</v>
      </c>
      <c r="D44" s="43"/>
      <c r="T44" t="s">
        <v>375</v>
      </c>
    </row>
    <row r="45" spans="1:29" x14ac:dyDescent="0.2">
      <c r="A45">
        <v>2038</v>
      </c>
      <c r="D45" s="43"/>
      <c r="T45" t="s">
        <v>376</v>
      </c>
      <c r="U45">
        <v>17.55</v>
      </c>
      <c r="V45" t="s">
        <v>377</v>
      </c>
    </row>
    <row r="46" spans="1:29" x14ac:dyDescent="0.2">
      <c r="A46">
        <v>2039</v>
      </c>
      <c r="D46" s="43"/>
      <c r="T46" t="s">
        <v>378</v>
      </c>
      <c r="U46">
        <f>0.72*U45</f>
        <v>12.635999999999999</v>
      </c>
      <c r="V46" t="s">
        <v>377</v>
      </c>
      <c r="W46" t="s">
        <v>379</v>
      </c>
    </row>
    <row r="47" spans="1:29" x14ac:dyDescent="0.2">
      <c r="A47">
        <v>2040</v>
      </c>
      <c r="D47" s="43"/>
      <c r="T47" t="s">
        <v>380</v>
      </c>
    </row>
    <row r="48" spans="1:29" x14ac:dyDescent="0.2">
      <c r="A48">
        <v>2041</v>
      </c>
      <c r="D48" s="43"/>
    </row>
    <row r="49" spans="1:4" x14ac:dyDescent="0.2">
      <c r="A49">
        <v>2042</v>
      </c>
      <c r="D49" s="43"/>
    </row>
    <row r="50" spans="1:4" x14ac:dyDescent="0.2">
      <c r="A50">
        <v>2043</v>
      </c>
      <c r="D50" s="43"/>
    </row>
    <row r="51" spans="1:4" x14ac:dyDescent="0.2">
      <c r="A51">
        <v>2044</v>
      </c>
      <c r="D51" s="43"/>
    </row>
    <row r="52" spans="1:4" x14ac:dyDescent="0.2">
      <c r="A52">
        <v>2045</v>
      </c>
      <c r="D52" s="43"/>
    </row>
    <row r="53" spans="1:4" x14ac:dyDescent="0.2">
      <c r="A53">
        <v>2046</v>
      </c>
      <c r="D53" s="43"/>
    </row>
    <row r="54" spans="1:4" x14ac:dyDescent="0.2">
      <c r="A54">
        <v>2047</v>
      </c>
      <c r="D54" s="43"/>
    </row>
    <row r="55" spans="1:4" x14ac:dyDescent="0.2">
      <c r="A55">
        <v>2048</v>
      </c>
      <c r="D55" s="43"/>
    </row>
    <row r="56" spans="1:4" x14ac:dyDescent="0.2">
      <c r="A56">
        <v>2049</v>
      </c>
      <c r="D56" s="43"/>
    </row>
    <row r="57" spans="1:4" x14ac:dyDescent="0.2">
      <c r="A57">
        <v>2050</v>
      </c>
      <c r="D57" s="43">
        <v>26.5</v>
      </c>
    </row>
  </sheetData>
  <hyperlinks>
    <hyperlink ref="T32" r:id="rId1" xr:uid="{2C2B7161-4803-B94A-8250-97E1206CF761}"/>
    <hyperlink ref="V17" r:id="rId2" display="https://www.firstsolar.com/-/media/First-Solar/Technical-Documents/Series-3-Datasheets/Series-3-Black-Plus-Module-Datasheet.ashx?la=en" xr:uid="{1C32044E-4C03-BB41-9293-385521C56234}"/>
    <hyperlink ref="S39" r:id="rId3" xr:uid="{83885D3A-05AF-1945-8DD9-F35B158ADAF4}"/>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11AE8-A8F8-E14B-8662-08DE90BF3B12}">
  <dimension ref="A1:AT37"/>
  <sheetViews>
    <sheetView zoomScale="83" workbookViewId="0">
      <selection activeCell="AI37" sqref="AI37"/>
    </sheetView>
  </sheetViews>
  <sheetFormatPr baseColWidth="10" defaultRowHeight="16" x14ac:dyDescent="0.2"/>
  <cols>
    <col min="1" max="1" width="11.83203125" customWidth="1"/>
    <col min="5" max="32" width="5.1640625" bestFit="1" customWidth="1"/>
  </cols>
  <sheetData>
    <row r="1" spans="1:37" x14ac:dyDescent="0.2">
      <c r="A1" t="s">
        <v>382</v>
      </c>
      <c r="AI1" s="8" t="s">
        <v>414</v>
      </c>
      <c r="AK1">
        <v>1994</v>
      </c>
    </row>
    <row r="2" spans="1:37" x14ac:dyDescent="0.2">
      <c r="A2" t="s">
        <v>383</v>
      </c>
      <c r="AI2" t="s">
        <v>428</v>
      </c>
    </row>
    <row r="3" spans="1:37" x14ac:dyDescent="0.2">
      <c r="A3" t="s">
        <v>384</v>
      </c>
      <c r="AI3" t="s">
        <v>416</v>
      </c>
    </row>
    <row r="4" spans="1:37" x14ac:dyDescent="0.2">
      <c r="A4" t="s">
        <v>385</v>
      </c>
      <c r="B4" s="57"/>
      <c r="AI4" t="s">
        <v>417</v>
      </c>
    </row>
    <row r="5" spans="1:37" x14ac:dyDescent="0.2">
      <c r="A5" t="s">
        <v>393</v>
      </c>
      <c r="AI5" t="s">
        <v>418</v>
      </c>
    </row>
    <row r="6" spans="1:37" x14ac:dyDescent="0.2">
      <c r="A6" t="s">
        <v>407</v>
      </c>
    </row>
    <row r="7" spans="1:37" x14ac:dyDescent="0.2">
      <c r="A7" t="s">
        <v>408</v>
      </c>
    </row>
    <row r="15" spans="1:37" x14ac:dyDescent="0.2">
      <c r="A15" t="s">
        <v>386</v>
      </c>
      <c r="E15">
        <v>1995</v>
      </c>
      <c r="F15">
        <v>1996</v>
      </c>
      <c r="G15">
        <v>1997</v>
      </c>
      <c r="H15">
        <v>1998</v>
      </c>
      <c r="I15">
        <v>1999</v>
      </c>
      <c r="J15">
        <v>2000</v>
      </c>
      <c r="K15">
        <v>2001</v>
      </c>
      <c r="L15">
        <v>2002</v>
      </c>
      <c r="M15">
        <v>2003</v>
      </c>
      <c r="N15">
        <v>2004</v>
      </c>
      <c r="O15">
        <v>2005</v>
      </c>
      <c r="P15">
        <v>2006</v>
      </c>
      <c r="Q15">
        <v>2007</v>
      </c>
      <c r="R15">
        <v>2008</v>
      </c>
      <c r="S15">
        <v>2009</v>
      </c>
      <c r="T15">
        <v>2010</v>
      </c>
      <c r="U15">
        <v>2011</v>
      </c>
      <c r="V15">
        <v>2012</v>
      </c>
      <c r="W15">
        <v>2013</v>
      </c>
      <c r="X15">
        <v>2014</v>
      </c>
      <c r="Y15">
        <v>2015</v>
      </c>
      <c r="Z15">
        <v>2016</v>
      </c>
      <c r="AA15">
        <v>2017</v>
      </c>
      <c r="AB15">
        <v>2018</v>
      </c>
      <c r="AC15">
        <v>2019</v>
      </c>
      <c r="AD15">
        <v>2020</v>
      </c>
      <c r="AE15">
        <v>2021</v>
      </c>
      <c r="AF15">
        <v>2022</v>
      </c>
    </row>
    <row r="16" spans="1:37" x14ac:dyDescent="0.2">
      <c r="B16" t="s">
        <v>387</v>
      </c>
      <c r="E16">
        <v>0.65</v>
      </c>
      <c r="F16">
        <v>0.67</v>
      </c>
      <c r="G16">
        <v>0.69</v>
      </c>
    </row>
    <row r="17" spans="1:46" x14ac:dyDescent="0.2">
      <c r="B17" t="s">
        <v>388</v>
      </c>
      <c r="E17">
        <v>0.14000000000000001</v>
      </c>
      <c r="F17">
        <v>0.14000000000000001</v>
      </c>
      <c r="G17">
        <v>0.13</v>
      </c>
    </row>
    <row r="18" spans="1:46" x14ac:dyDescent="0.2">
      <c r="B18" t="s">
        <v>389</v>
      </c>
      <c r="E18">
        <v>0.09</v>
      </c>
      <c r="F18">
        <v>0.08</v>
      </c>
      <c r="G18">
        <v>0.08</v>
      </c>
    </row>
    <row r="19" spans="1:46" x14ac:dyDescent="0.2">
      <c r="B19" t="s">
        <v>390</v>
      </c>
      <c r="E19">
        <v>0.09</v>
      </c>
      <c r="F19">
        <v>0.08</v>
      </c>
      <c r="G19">
        <v>7.0000000000000007E-2</v>
      </c>
    </row>
    <row r="20" spans="1:46" x14ac:dyDescent="0.2">
      <c r="B20" t="s">
        <v>391</v>
      </c>
      <c r="E20">
        <v>0.02</v>
      </c>
      <c r="F20">
        <v>0.02</v>
      </c>
      <c r="G20">
        <v>0.02</v>
      </c>
    </row>
    <row r="21" spans="1:46" x14ac:dyDescent="0.2">
      <c r="B21" t="s">
        <v>409</v>
      </c>
      <c r="E21">
        <v>0.01</v>
      </c>
      <c r="F21">
        <v>1E-3</v>
      </c>
      <c r="G21">
        <v>0.01</v>
      </c>
    </row>
    <row r="22" spans="1:46" x14ac:dyDescent="0.2">
      <c r="B22" t="s">
        <v>392</v>
      </c>
      <c r="E22">
        <v>0</v>
      </c>
      <c r="F22">
        <v>0</v>
      </c>
      <c r="G22">
        <v>0</v>
      </c>
    </row>
    <row r="24" spans="1:46" x14ac:dyDescent="0.2">
      <c r="A24" t="s">
        <v>394</v>
      </c>
      <c r="D24" t="s">
        <v>395</v>
      </c>
      <c r="E24">
        <v>1995</v>
      </c>
      <c r="F24">
        <v>1996</v>
      </c>
      <c r="G24">
        <v>1997</v>
      </c>
      <c r="H24">
        <v>1998</v>
      </c>
      <c r="I24">
        <v>1999</v>
      </c>
      <c r="J24">
        <v>2000</v>
      </c>
      <c r="K24">
        <v>2001</v>
      </c>
      <c r="L24">
        <v>2002</v>
      </c>
      <c r="M24">
        <v>2003</v>
      </c>
      <c r="N24">
        <v>2004</v>
      </c>
      <c r="O24">
        <v>2005</v>
      </c>
      <c r="P24">
        <v>2006</v>
      </c>
      <c r="Q24">
        <v>2007</v>
      </c>
      <c r="R24">
        <v>2008</v>
      </c>
      <c r="S24">
        <v>2009</v>
      </c>
      <c r="T24">
        <v>2010</v>
      </c>
      <c r="U24">
        <v>2011</v>
      </c>
      <c r="V24">
        <v>2012</v>
      </c>
      <c r="W24">
        <v>2013</v>
      </c>
      <c r="X24">
        <v>2014</v>
      </c>
      <c r="Y24">
        <v>2015</v>
      </c>
      <c r="Z24">
        <v>2016</v>
      </c>
      <c r="AA24">
        <v>2017</v>
      </c>
      <c r="AB24">
        <v>2018</v>
      </c>
      <c r="AC24">
        <v>2019</v>
      </c>
      <c r="AD24">
        <v>2020</v>
      </c>
      <c r="AE24">
        <v>2021</v>
      </c>
      <c r="AF24">
        <v>2022</v>
      </c>
    </row>
    <row r="25" spans="1:46" x14ac:dyDescent="0.2">
      <c r="A25" t="s">
        <v>100</v>
      </c>
      <c r="C25" t="s">
        <v>396</v>
      </c>
      <c r="D25">
        <v>0.39</v>
      </c>
      <c r="E25">
        <v>0.42</v>
      </c>
      <c r="F25">
        <v>0.45</v>
      </c>
      <c r="K25">
        <v>0.56000000000000005</v>
      </c>
      <c r="AI25" t="s">
        <v>425</v>
      </c>
    </row>
    <row r="26" spans="1:46" x14ac:dyDescent="0.2">
      <c r="C26" t="s">
        <v>397</v>
      </c>
      <c r="D26">
        <v>0.14000000000000001</v>
      </c>
      <c r="E26">
        <v>0.12</v>
      </c>
      <c r="F26">
        <v>0.13</v>
      </c>
      <c r="AI26" t="s">
        <v>420</v>
      </c>
    </row>
    <row r="27" spans="1:46" x14ac:dyDescent="0.2">
      <c r="C27" t="s">
        <v>398</v>
      </c>
      <c r="D27">
        <v>0.12</v>
      </c>
      <c r="E27">
        <v>0.15</v>
      </c>
      <c r="F27">
        <v>0.12</v>
      </c>
      <c r="AI27" t="s">
        <v>421</v>
      </c>
    </row>
    <row r="28" spans="1:46" x14ac:dyDescent="0.2">
      <c r="C28" t="s">
        <v>74</v>
      </c>
      <c r="D28">
        <v>0.08</v>
      </c>
      <c r="E28">
        <v>7.0000000000000007E-2</v>
      </c>
      <c r="F28">
        <v>7.0000000000000007E-2</v>
      </c>
      <c r="AI28" t="s">
        <v>422</v>
      </c>
      <c r="AT28" t="s">
        <v>459</v>
      </c>
    </row>
    <row r="29" spans="1:46" x14ac:dyDescent="0.2">
      <c r="C29" t="s">
        <v>172</v>
      </c>
      <c r="D29">
        <v>0.27</v>
      </c>
      <c r="E29">
        <v>0.24</v>
      </c>
      <c r="F29">
        <v>0.23</v>
      </c>
      <c r="AI29" t="s">
        <v>426</v>
      </c>
      <c r="AT29" t="s">
        <v>460</v>
      </c>
    </row>
    <row r="30" spans="1:46" x14ac:dyDescent="0.2">
      <c r="AI30" t="s">
        <v>427</v>
      </c>
      <c r="AT30" t="s">
        <v>461</v>
      </c>
    </row>
    <row r="31" spans="1:46" x14ac:dyDescent="0.2">
      <c r="AI31" t="s">
        <v>429</v>
      </c>
      <c r="AJ31">
        <v>3973</v>
      </c>
    </row>
    <row r="32" spans="1:46" x14ac:dyDescent="0.2">
      <c r="AI32" t="s">
        <v>430</v>
      </c>
      <c r="AJ32">
        <v>1430</v>
      </c>
      <c r="AK32">
        <f>AJ32/AJ31</f>
        <v>0.35992952428895042</v>
      </c>
    </row>
    <row r="33" spans="35:39" x14ac:dyDescent="0.2">
      <c r="AI33" t="s">
        <v>431</v>
      </c>
      <c r="AJ33">
        <v>2543</v>
      </c>
      <c r="AK33">
        <f>AJ33/AJ31</f>
        <v>0.64007047571104958</v>
      </c>
    </row>
    <row r="34" spans="35:39" x14ac:dyDescent="0.2">
      <c r="AI34" t="s">
        <v>432</v>
      </c>
      <c r="AM34">
        <f>100*0.94*0.95</f>
        <v>89.3</v>
      </c>
    </row>
    <row r="37" spans="35:39" x14ac:dyDescent="0.2">
      <c r="AI37" s="8" t="s">
        <v>458</v>
      </c>
    </row>
  </sheetData>
  <hyperlinks>
    <hyperlink ref="AI1" r:id="rId1" xr:uid="{2A7002B9-B77C-3845-90F3-2D404A7AB926}"/>
    <hyperlink ref="AI37" r:id="rId2" xr:uid="{2A0E8A7D-B0E7-4F4B-A243-133D29E9361E}"/>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4000F-E031-BE4E-B735-638473E7D39E}">
  <dimension ref="A1:AL33"/>
  <sheetViews>
    <sheetView tabSelected="1" topLeftCell="N1" workbookViewId="0">
      <selection activeCell="M24" sqref="M24"/>
    </sheetView>
  </sheetViews>
  <sheetFormatPr baseColWidth="10" defaultRowHeight="16" x14ac:dyDescent="0.2"/>
  <cols>
    <col min="2" max="2" width="27.83203125" customWidth="1"/>
    <col min="3" max="3" width="37.6640625" customWidth="1"/>
    <col min="4" max="4" width="21.6640625" customWidth="1"/>
    <col min="5" max="5" width="15.5" customWidth="1"/>
    <col min="6" max="6" width="20.83203125" customWidth="1"/>
    <col min="7" max="7" width="17.33203125" customWidth="1"/>
    <col min="9" max="9" width="17.1640625" customWidth="1"/>
    <col min="10" max="10" width="21.6640625" customWidth="1"/>
    <col min="11" max="11" width="18.33203125" customWidth="1"/>
    <col min="12" max="12" width="14.33203125" customWidth="1"/>
    <col min="13" max="13" width="9.6640625" customWidth="1"/>
    <col min="14" max="14" width="23.33203125" customWidth="1"/>
    <col min="15" max="15" width="28.33203125" customWidth="1"/>
    <col min="16" max="16" width="6.6640625" customWidth="1"/>
    <col min="17" max="17" width="31.6640625" customWidth="1"/>
    <col min="18" max="18" width="26.5" customWidth="1"/>
    <col min="19" max="19" width="22.6640625" customWidth="1"/>
    <col min="20" max="20" width="32.1640625" customWidth="1"/>
    <col min="21" max="21" width="26.83203125" customWidth="1"/>
    <col min="22" max="22" width="22" customWidth="1"/>
    <col min="23" max="23" width="27.83203125" customWidth="1"/>
    <col min="24" max="24" width="34.83203125" customWidth="1"/>
  </cols>
  <sheetData>
    <row r="1" spans="1:38" x14ac:dyDescent="0.2">
      <c r="A1" t="s">
        <v>100</v>
      </c>
      <c r="B1" t="s">
        <v>399</v>
      </c>
      <c r="C1" t="s">
        <v>400</v>
      </c>
      <c r="D1" t="s">
        <v>401</v>
      </c>
      <c r="E1" t="s">
        <v>402</v>
      </c>
      <c r="F1" t="s">
        <v>403</v>
      </c>
      <c r="G1" t="s">
        <v>404</v>
      </c>
      <c r="H1" t="s">
        <v>405</v>
      </c>
      <c r="I1" t="s">
        <v>419</v>
      </c>
      <c r="J1" t="s">
        <v>424</v>
      </c>
      <c r="L1" s="6" t="s">
        <v>462</v>
      </c>
      <c r="M1" s="62" t="s">
        <v>412</v>
      </c>
      <c r="N1" s="6" t="s">
        <v>463</v>
      </c>
      <c r="O1" s="6" t="s">
        <v>464</v>
      </c>
      <c r="P1" s="6"/>
      <c r="Q1" s="6" t="s">
        <v>465</v>
      </c>
      <c r="R1" s="6" t="s">
        <v>466</v>
      </c>
      <c r="S1" s="6" t="s">
        <v>467</v>
      </c>
      <c r="T1" s="6" t="s">
        <v>468</v>
      </c>
      <c r="U1" s="6" t="s">
        <v>469</v>
      </c>
      <c r="V1" s="6" t="s">
        <v>470</v>
      </c>
      <c r="W1" s="6" t="s">
        <v>471</v>
      </c>
      <c r="X1" s="6" t="s">
        <v>472</v>
      </c>
      <c r="Y1" t="s">
        <v>28</v>
      </c>
    </row>
    <row r="2" spans="1:38" x14ac:dyDescent="0.2">
      <c r="A2">
        <v>1991</v>
      </c>
      <c r="B2">
        <v>1680</v>
      </c>
      <c r="C2" s="58">
        <v>2040</v>
      </c>
      <c r="D2">
        <v>448</v>
      </c>
      <c r="E2" s="58">
        <v>3080</v>
      </c>
      <c r="F2" s="59">
        <v>2.0099999999999998</v>
      </c>
      <c r="G2" s="58">
        <v>46</v>
      </c>
      <c r="H2">
        <v>0</v>
      </c>
      <c r="L2">
        <v>0</v>
      </c>
      <c r="T2">
        <v>0</v>
      </c>
      <c r="U2">
        <v>0</v>
      </c>
      <c r="V2">
        <v>0</v>
      </c>
      <c r="W2">
        <v>0</v>
      </c>
      <c r="X2">
        <v>0</v>
      </c>
      <c r="Z2" s="8" t="s">
        <v>381</v>
      </c>
    </row>
    <row r="3" spans="1:38" x14ac:dyDescent="0.2">
      <c r="A3">
        <v>1992</v>
      </c>
      <c r="B3">
        <v>1620</v>
      </c>
      <c r="C3" s="58">
        <v>1960</v>
      </c>
      <c r="D3">
        <v>213</v>
      </c>
      <c r="E3" s="58">
        <v>3330</v>
      </c>
      <c r="F3" s="59">
        <v>0.91</v>
      </c>
      <c r="G3">
        <v>51</v>
      </c>
      <c r="H3">
        <v>0</v>
      </c>
      <c r="L3">
        <v>0</v>
      </c>
      <c r="T3">
        <v>0</v>
      </c>
      <c r="U3">
        <v>0</v>
      </c>
      <c r="V3">
        <v>0</v>
      </c>
      <c r="W3">
        <v>0</v>
      </c>
      <c r="X3">
        <v>0</v>
      </c>
    </row>
    <row r="4" spans="1:38" x14ac:dyDescent="0.2">
      <c r="A4">
        <v>1993</v>
      </c>
      <c r="B4">
        <v>1090</v>
      </c>
      <c r="C4" s="58">
        <v>1420</v>
      </c>
      <c r="D4">
        <v>38</v>
      </c>
      <c r="E4" s="58">
        <v>2940</v>
      </c>
      <c r="F4" s="59">
        <v>0.45</v>
      </c>
      <c r="G4">
        <v>63</v>
      </c>
      <c r="H4">
        <v>0</v>
      </c>
      <c r="I4">
        <v>94</v>
      </c>
      <c r="J4">
        <v>95</v>
      </c>
      <c r="L4">
        <f>0.94*0.96</f>
        <v>0.90239999999999987</v>
      </c>
      <c r="T4">
        <v>0</v>
      </c>
      <c r="U4">
        <v>0</v>
      </c>
      <c r="V4">
        <v>0</v>
      </c>
      <c r="W4">
        <v>0</v>
      </c>
      <c r="X4">
        <v>0</v>
      </c>
      <c r="Z4" t="s">
        <v>423</v>
      </c>
      <c r="AA4" s="8" t="s">
        <v>415</v>
      </c>
    </row>
    <row r="5" spans="1:38" x14ac:dyDescent="0.2">
      <c r="A5">
        <v>1994</v>
      </c>
      <c r="B5">
        <v>1010</v>
      </c>
      <c r="C5" s="58">
        <v>1110</v>
      </c>
      <c r="D5">
        <v>1450</v>
      </c>
      <c r="E5" s="58">
        <v>1020</v>
      </c>
      <c r="F5" s="59">
        <v>1.1299999999999999</v>
      </c>
      <c r="G5">
        <v>1</v>
      </c>
      <c r="H5">
        <v>0</v>
      </c>
      <c r="I5">
        <v>94</v>
      </c>
      <c r="J5">
        <v>95</v>
      </c>
      <c r="L5">
        <f>0.94*0.96</f>
        <v>0.90239999999999987</v>
      </c>
      <c r="T5">
        <v>0</v>
      </c>
      <c r="U5">
        <v>0</v>
      </c>
      <c r="V5">
        <v>0</v>
      </c>
      <c r="W5">
        <v>0</v>
      </c>
      <c r="X5">
        <v>0</v>
      </c>
    </row>
    <row r="6" spans="1:38" x14ac:dyDescent="0.2">
      <c r="A6">
        <v>1995</v>
      </c>
      <c r="B6">
        <v>1270</v>
      </c>
      <c r="C6" s="58">
        <v>848</v>
      </c>
      <c r="D6">
        <v>1050</v>
      </c>
      <c r="E6" s="58">
        <v>1600</v>
      </c>
      <c r="F6" s="59">
        <v>1.84</v>
      </c>
      <c r="G6">
        <v>21</v>
      </c>
      <c r="H6">
        <v>0</v>
      </c>
      <c r="I6">
        <v>94</v>
      </c>
      <c r="J6">
        <v>95</v>
      </c>
      <c r="L6">
        <f>0.94*0.96</f>
        <v>0.90239999999999987</v>
      </c>
      <c r="T6">
        <v>0</v>
      </c>
      <c r="U6">
        <v>0</v>
      </c>
      <c r="V6">
        <v>0</v>
      </c>
      <c r="W6">
        <v>0</v>
      </c>
      <c r="X6">
        <v>0</v>
      </c>
      <c r="Z6" t="s">
        <v>406</v>
      </c>
      <c r="AB6" t="s">
        <v>411</v>
      </c>
      <c r="AL6" s="8" t="s">
        <v>412</v>
      </c>
    </row>
    <row r="7" spans="1:38" x14ac:dyDescent="0.2">
      <c r="A7">
        <v>1996</v>
      </c>
      <c r="B7">
        <v>1530</v>
      </c>
      <c r="C7" s="58">
        <v>843</v>
      </c>
      <c r="D7">
        <v>201</v>
      </c>
      <c r="E7" s="58">
        <v>2250</v>
      </c>
      <c r="F7" s="59">
        <v>1.24</v>
      </c>
      <c r="G7">
        <v>32</v>
      </c>
      <c r="H7">
        <v>5</v>
      </c>
      <c r="I7">
        <v>94</v>
      </c>
      <c r="J7">
        <v>95</v>
      </c>
      <c r="L7">
        <f>0.94*0.96</f>
        <v>0.90239999999999987</v>
      </c>
      <c r="T7">
        <v>0</v>
      </c>
      <c r="U7">
        <v>0</v>
      </c>
      <c r="V7">
        <v>0</v>
      </c>
      <c r="W7">
        <v>0</v>
      </c>
      <c r="X7">
        <v>0</v>
      </c>
      <c r="Z7" t="s">
        <v>413</v>
      </c>
      <c r="AB7" t="s">
        <v>410</v>
      </c>
    </row>
    <row r="8" spans="1:38" x14ac:dyDescent="0.2">
      <c r="A8">
        <v>1997</v>
      </c>
      <c r="B8" s="58">
        <v>2060</v>
      </c>
      <c r="C8" s="58">
        <v>790</v>
      </c>
      <c r="D8">
        <v>554</v>
      </c>
      <c r="E8" s="58">
        <v>2510</v>
      </c>
      <c r="F8" s="59">
        <v>0.51</v>
      </c>
      <c r="G8" s="58">
        <v>19</v>
      </c>
      <c r="I8">
        <v>94</v>
      </c>
      <c r="J8">
        <v>95</v>
      </c>
      <c r="L8">
        <f>0.94*0.96</f>
        <v>0.90239999999999987</v>
      </c>
      <c r="T8">
        <v>0</v>
      </c>
      <c r="U8">
        <v>0</v>
      </c>
      <c r="V8">
        <v>0</v>
      </c>
      <c r="W8">
        <v>0</v>
      </c>
      <c r="X8">
        <v>0</v>
      </c>
    </row>
    <row r="9" spans="1:38" x14ac:dyDescent="0.2">
      <c r="A9">
        <v>1998</v>
      </c>
      <c r="F9" s="59"/>
      <c r="I9">
        <v>94</v>
      </c>
      <c r="J9">
        <v>95</v>
      </c>
      <c r="L9">
        <f>0.94*0.96</f>
        <v>0.90239999999999987</v>
      </c>
      <c r="T9">
        <v>0</v>
      </c>
      <c r="U9">
        <v>0</v>
      </c>
      <c r="V9">
        <v>0</v>
      </c>
      <c r="W9">
        <v>0</v>
      </c>
      <c r="X9">
        <v>0</v>
      </c>
      <c r="Z9">
        <v>100</v>
      </c>
    </row>
    <row r="10" spans="1:38" x14ac:dyDescent="0.2">
      <c r="A10">
        <v>1999</v>
      </c>
      <c r="F10" s="59"/>
      <c r="I10">
        <v>94</v>
      </c>
      <c r="J10">
        <v>95</v>
      </c>
      <c r="L10">
        <f>0.94*0.96</f>
        <v>0.90239999999999987</v>
      </c>
      <c r="T10">
        <v>0</v>
      </c>
      <c r="U10">
        <v>0</v>
      </c>
      <c r="V10">
        <v>0</v>
      </c>
      <c r="W10">
        <v>0</v>
      </c>
      <c r="X10">
        <v>0</v>
      </c>
      <c r="Z10">
        <f>Z9*0.94</f>
        <v>94</v>
      </c>
    </row>
    <row r="11" spans="1:38" x14ac:dyDescent="0.2">
      <c r="A11">
        <v>2000</v>
      </c>
      <c r="F11" s="59"/>
      <c r="G11" s="58"/>
      <c r="H11" s="58">
        <v>85</v>
      </c>
      <c r="I11">
        <v>94</v>
      </c>
      <c r="J11">
        <v>95</v>
      </c>
      <c r="K11" s="58"/>
      <c r="L11">
        <f>0.94*0.96</f>
        <v>0.90239999999999987</v>
      </c>
      <c r="T11">
        <v>0</v>
      </c>
      <c r="U11">
        <v>0</v>
      </c>
      <c r="V11">
        <v>0</v>
      </c>
      <c r="W11">
        <v>0</v>
      </c>
      <c r="X11">
        <v>0</v>
      </c>
      <c r="Z11">
        <f>Z10*0.95</f>
        <v>89.3</v>
      </c>
      <c r="AA11" t="s">
        <v>456</v>
      </c>
      <c r="AB11" t="s">
        <v>457</v>
      </c>
    </row>
    <row r="12" spans="1:38" x14ac:dyDescent="0.2">
      <c r="A12">
        <v>2001</v>
      </c>
      <c r="F12" s="59"/>
      <c r="I12">
        <v>94</v>
      </c>
      <c r="J12">
        <v>95</v>
      </c>
      <c r="L12">
        <f>0.94*0.96</f>
        <v>0.90239999999999987</v>
      </c>
      <c r="M12" s="8" t="s">
        <v>473</v>
      </c>
      <c r="N12">
        <v>94.7</v>
      </c>
      <c r="O12">
        <v>15</v>
      </c>
      <c r="P12" s="8" t="s">
        <v>458</v>
      </c>
      <c r="T12" s="25">
        <v>100</v>
      </c>
      <c r="U12">
        <v>0</v>
      </c>
      <c r="V12">
        <v>15</v>
      </c>
      <c r="W12">
        <v>100</v>
      </c>
      <c r="X12">
        <v>100</v>
      </c>
    </row>
    <row r="13" spans="1:38" x14ac:dyDescent="0.2">
      <c r="A13">
        <v>2002</v>
      </c>
      <c r="F13" s="59"/>
      <c r="T13" s="25">
        <v>100</v>
      </c>
      <c r="U13">
        <v>0</v>
      </c>
      <c r="V13">
        <v>100</v>
      </c>
      <c r="W13">
        <v>100</v>
      </c>
      <c r="X13">
        <v>100</v>
      </c>
    </row>
    <row r="14" spans="1:38" x14ac:dyDescent="0.2">
      <c r="A14">
        <v>2003</v>
      </c>
      <c r="F14" s="59"/>
      <c r="T14" s="25">
        <v>100</v>
      </c>
      <c r="U14">
        <v>0</v>
      </c>
      <c r="V14">
        <v>100</v>
      </c>
      <c r="W14">
        <v>100</v>
      </c>
      <c r="X14">
        <v>100</v>
      </c>
    </row>
    <row r="15" spans="1:38" x14ac:dyDescent="0.2">
      <c r="A15">
        <v>2004</v>
      </c>
      <c r="E15" s="58"/>
      <c r="F15" s="59"/>
      <c r="G15" s="58"/>
      <c r="H15" s="58"/>
      <c r="I15" s="58"/>
      <c r="T15" s="25">
        <v>100</v>
      </c>
      <c r="U15">
        <v>0</v>
      </c>
      <c r="V15">
        <v>100</v>
      </c>
      <c r="W15">
        <v>100</v>
      </c>
      <c r="X15">
        <v>100</v>
      </c>
    </row>
    <row r="16" spans="1:38" x14ac:dyDescent="0.2">
      <c r="A16">
        <v>2005</v>
      </c>
      <c r="F16" s="59"/>
      <c r="T16" s="25">
        <v>100</v>
      </c>
      <c r="U16">
        <v>0</v>
      </c>
      <c r="V16">
        <v>100</v>
      </c>
      <c r="W16">
        <v>100</v>
      </c>
      <c r="X16">
        <v>100</v>
      </c>
    </row>
    <row r="17" spans="1:24" x14ac:dyDescent="0.2">
      <c r="A17">
        <v>2006</v>
      </c>
      <c r="F17" s="59"/>
      <c r="T17" s="25">
        <v>100</v>
      </c>
      <c r="U17">
        <v>0</v>
      </c>
      <c r="V17">
        <v>100</v>
      </c>
      <c r="W17">
        <v>100</v>
      </c>
      <c r="X17">
        <v>100</v>
      </c>
    </row>
    <row r="18" spans="1:24" x14ac:dyDescent="0.2">
      <c r="A18">
        <v>2007</v>
      </c>
      <c r="F18" s="59"/>
      <c r="T18" s="25">
        <v>100</v>
      </c>
      <c r="U18">
        <v>0</v>
      </c>
      <c r="V18">
        <v>100</v>
      </c>
      <c r="W18">
        <v>100</v>
      </c>
      <c r="X18">
        <v>100</v>
      </c>
    </row>
    <row r="19" spans="1:24" x14ac:dyDescent="0.2">
      <c r="A19">
        <v>2008</v>
      </c>
      <c r="F19" s="59"/>
      <c r="T19" s="25">
        <v>100</v>
      </c>
      <c r="U19">
        <v>0</v>
      </c>
      <c r="V19">
        <v>100</v>
      </c>
      <c r="W19">
        <v>100</v>
      </c>
      <c r="X19">
        <v>100</v>
      </c>
    </row>
    <row r="20" spans="1:24" x14ac:dyDescent="0.2">
      <c r="A20">
        <v>2009</v>
      </c>
      <c r="F20" s="59"/>
      <c r="T20" s="25">
        <v>100</v>
      </c>
      <c r="U20">
        <v>0</v>
      </c>
      <c r="V20">
        <v>100</v>
      </c>
      <c r="W20">
        <v>100</v>
      </c>
      <c r="X20">
        <v>100</v>
      </c>
    </row>
    <row r="21" spans="1:24" x14ac:dyDescent="0.2">
      <c r="A21">
        <v>2010</v>
      </c>
      <c r="F21" s="59"/>
      <c r="T21" s="25">
        <v>100</v>
      </c>
      <c r="U21">
        <v>0</v>
      </c>
      <c r="V21">
        <v>100</v>
      </c>
      <c r="W21">
        <v>100</v>
      </c>
      <c r="X21">
        <v>100</v>
      </c>
    </row>
    <row r="22" spans="1:24" x14ac:dyDescent="0.2">
      <c r="A22">
        <v>2011</v>
      </c>
      <c r="F22" s="59"/>
      <c r="T22" s="25">
        <v>100</v>
      </c>
      <c r="U22">
        <v>0</v>
      </c>
      <c r="V22">
        <v>100</v>
      </c>
      <c r="W22">
        <v>100</v>
      </c>
      <c r="X22">
        <v>100</v>
      </c>
    </row>
    <row r="23" spans="1:24" x14ac:dyDescent="0.2">
      <c r="A23">
        <v>2012</v>
      </c>
      <c r="F23" s="59"/>
      <c r="T23" s="25">
        <v>100</v>
      </c>
      <c r="U23">
        <v>0</v>
      </c>
      <c r="V23">
        <v>100</v>
      </c>
      <c r="W23">
        <v>100</v>
      </c>
      <c r="X23">
        <v>100</v>
      </c>
    </row>
    <row r="24" spans="1:24" x14ac:dyDescent="0.2">
      <c r="A24">
        <v>2013</v>
      </c>
      <c r="F24" s="59"/>
      <c r="T24" s="25">
        <v>100</v>
      </c>
      <c r="U24">
        <v>0</v>
      </c>
      <c r="V24">
        <v>100</v>
      </c>
      <c r="W24">
        <v>100</v>
      </c>
      <c r="X24">
        <v>100</v>
      </c>
    </row>
    <row r="25" spans="1:24" x14ac:dyDescent="0.2">
      <c r="A25">
        <v>2014</v>
      </c>
      <c r="F25" s="59"/>
      <c r="T25" s="25">
        <v>100</v>
      </c>
      <c r="U25">
        <v>0</v>
      </c>
      <c r="V25">
        <v>100</v>
      </c>
      <c r="W25">
        <v>100</v>
      </c>
      <c r="X25">
        <v>100</v>
      </c>
    </row>
    <row r="26" spans="1:24" x14ac:dyDescent="0.2">
      <c r="A26">
        <v>2015</v>
      </c>
      <c r="F26" s="59"/>
      <c r="T26" s="25">
        <v>100</v>
      </c>
      <c r="U26">
        <v>0</v>
      </c>
      <c r="V26">
        <v>100</v>
      </c>
      <c r="W26">
        <v>100</v>
      </c>
      <c r="X26">
        <v>100</v>
      </c>
    </row>
    <row r="27" spans="1:24" x14ac:dyDescent="0.2">
      <c r="A27">
        <v>2016</v>
      </c>
      <c r="F27" s="59"/>
      <c r="T27" s="25">
        <v>100</v>
      </c>
      <c r="U27">
        <v>0</v>
      </c>
      <c r="V27">
        <v>100</v>
      </c>
      <c r="W27">
        <v>100</v>
      </c>
      <c r="X27">
        <v>100</v>
      </c>
    </row>
    <row r="28" spans="1:24" x14ac:dyDescent="0.2">
      <c r="A28">
        <v>2017</v>
      </c>
      <c r="F28" s="59"/>
      <c r="T28" s="25">
        <v>100</v>
      </c>
      <c r="U28">
        <v>0</v>
      </c>
      <c r="V28">
        <v>100</v>
      </c>
      <c r="W28">
        <v>100</v>
      </c>
      <c r="X28">
        <v>100</v>
      </c>
    </row>
    <row r="29" spans="1:24" x14ac:dyDescent="0.2">
      <c r="A29">
        <v>2018</v>
      </c>
      <c r="F29" s="59"/>
      <c r="T29" s="25">
        <v>100</v>
      </c>
      <c r="U29">
        <v>0</v>
      </c>
      <c r="V29">
        <v>100</v>
      </c>
      <c r="W29">
        <v>100</v>
      </c>
      <c r="X29">
        <v>100</v>
      </c>
    </row>
    <row r="30" spans="1:24" x14ac:dyDescent="0.2">
      <c r="A30">
        <v>2019</v>
      </c>
      <c r="F30" s="59"/>
      <c r="T30" s="25">
        <v>100</v>
      </c>
      <c r="U30">
        <v>0</v>
      </c>
      <c r="V30">
        <v>100</v>
      </c>
      <c r="W30">
        <v>100</v>
      </c>
      <c r="X30">
        <v>100</v>
      </c>
    </row>
    <row r="31" spans="1:24" x14ac:dyDescent="0.2">
      <c r="A31">
        <v>2020</v>
      </c>
      <c r="F31" s="59"/>
      <c r="T31" s="25">
        <v>100</v>
      </c>
      <c r="U31">
        <v>0</v>
      </c>
      <c r="V31">
        <v>100</v>
      </c>
      <c r="W31">
        <v>100</v>
      </c>
      <c r="X31">
        <v>100</v>
      </c>
    </row>
    <row r="32" spans="1:24" x14ac:dyDescent="0.2">
      <c r="A32">
        <v>2021</v>
      </c>
      <c r="F32" s="59"/>
      <c r="T32" s="25">
        <v>100</v>
      </c>
      <c r="U32">
        <v>0</v>
      </c>
      <c r="V32">
        <v>100</v>
      </c>
      <c r="W32">
        <v>100</v>
      </c>
      <c r="X32">
        <v>100</v>
      </c>
    </row>
    <row r="33" spans="1:24" x14ac:dyDescent="0.2">
      <c r="A33">
        <v>2022</v>
      </c>
      <c r="F33" s="59"/>
      <c r="T33" s="25">
        <v>100</v>
      </c>
      <c r="U33">
        <v>0</v>
      </c>
      <c r="V33">
        <v>100</v>
      </c>
      <c r="W33">
        <v>100</v>
      </c>
      <c r="X33">
        <v>100</v>
      </c>
    </row>
  </sheetData>
  <hyperlinks>
    <hyperlink ref="Z2" r:id="rId1" xr:uid="{62B25517-D091-574E-B7C4-E2F06E8BC6EF}"/>
    <hyperlink ref="AL6" r:id="rId2" xr:uid="{98FBA73F-C146-0043-BF5E-6ABF4CCB8269}"/>
    <hyperlink ref="AA4" r:id="rId3" xr:uid="{2E3D3453-879B-BB43-9E4A-1ACA76959312}"/>
    <hyperlink ref="M12" r:id="rId4" display="Cadmium material flows" xr:uid="{288F6F1C-294B-7640-9AB0-06FD7FB4D031}"/>
    <hyperlink ref="P12" r:id="rId5" display="https://pubs.usgs.gov/circ/c1196o/" xr:uid="{8564AA03-C1F3-9A46-9774-CEBE590F060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DB2F7-CE57-B240-BD84-E301A083E957}">
  <dimension ref="A1:AK30"/>
  <sheetViews>
    <sheetView zoomScale="93" workbookViewId="0">
      <selection activeCell="B19" sqref="B19"/>
    </sheetView>
  </sheetViews>
  <sheetFormatPr baseColWidth="10" defaultRowHeight="16" x14ac:dyDescent="0.2"/>
  <sheetData>
    <row r="1" spans="1:37" x14ac:dyDescent="0.2">
      <c r="AI1" s="8" t="s">
        <v>434</v>
      </c>
      <c r="AK1">
        <v>2017</v>
      </c>
    </row>
    <row r="2" spans="1:37" x14ac:dyDescent="0.2">
      <c r="B2" t="s">
        <v>439</v>
      </c>
    </row>
    <row r="3" spans="1:37" x14ac:dyDescent="0.2">
      <c r="A3" t="s">
        <v>450</v>
      </c>
      <c r="B3" t="s">
        <v>435</v>
      </c>
    </row>
    <row r="4" spans="1:37" x14ac:dyDescent="0.2">
      <c r="A4" t="s">
        <v>451</v>
      </c>
      <c r="B4" t="s">
        <v>440</v>
      </c>
    </row>
    <row r="5" spans="1:37" x14ac:dyDescent="0.2">
      <c r="A5" t="s">
        <v>452</v>
      </c>
      <c r="B5" t="s">
        <v>436</v>
      </c>
    </row>
    <row r="6" spans="1:37" x14ac:dyDescent="0.2">
      <c r="C6" s="57" t="s">
        <v>437</v>
      </c>
    </row>
    <row r="7" spans="1:37" x14ac:dyDescent="0.2">
      <c r="C7" t="s">
        <v>438</v>
      </c>
    </row>
    <row r="8" spans="1:37" x14ac:dyDescent="0.2">
      <c r="B8" t="s">
        <v>441</v>
      </c>
    </row>
    <row r="9" spans="1:37" x14ac:dyDescent="0.2">
      <c r="B9" t="s">
        <v>442</v>
      </c>
    </row>
    <row r="10" spans="1:37" x14ac:dyDescent="0.2">
      <c r="B10" t="s">
        <v>443</v>
      </c>
    </row>
    <row r="11" spans="1:37" x14ac:dyDescent="0.2">
      <c r="B11" t="s">
        <v>444</v>
      </c>
    </row>
    <row r="12" spans="1:37" x14ac:dyDescent="0.2">
      <c r="A12" t="s">
        <v>449</v>
      </c>
      <c r="B12" t="s">
        <v>445</v>
      </c>
    </row>
    <row r="13" spans="1:37" x14ac:dyDescent="0.2">
      <c r="B13" t="s">
        <v>446</v>
      </c>
    </row>
    <row r="14" spans="1:37" x14ac:dyDescent="0.2">
      <c r="B14" t="s">
        <v>447</v>
      </c>
    </row>
    <row r="15" spans="1:37" x14ac:dyDescent="0.2">
      <c r="B15" t="s">
        <v>448</v>
      </c>
    </row>
    <row r="16" spans="1:37" x14ac:dyDescent="0.2">
      <c r="B16" t="s">
        <v>453</v>
      </c>
    </row>
    <row r="17" spans="1:32" x14ac:dyDescent="0.2">
      <c r="B17" t="s">
        <v>454</v>
      </c>
    </row>
    <row r="18" spans="1:32" x14ac:dyDescent="0.2">
      <c r="B18" t="s">
        <v>455</v>
      </c>
    </row>
    <row r="20" spans="1:32" x14ac:dyDescent="0.2">
      <c r="A20" t="s">
        <v>433</v>
      </c>
      <c r="E20">
        <v>1995</v>
      </c>
      <c r="F20">
        <v>1996</v>
      </c>
      <c r="G20">
        <v>1997</v>
      </c>
      <c r="H20">
        <v>1998</v>
      </c>
      <c r="I20">
        <v>1999</v>
      </c>
      <c r="J20">
        <v>2000</v>
      </c>
      <c r="K20">
        <v>2001</v>
      </c>
      <c r="L20">
        <v>2002</v>
      </c>
      <c r="M20">
        <v>2003</v>
      </c>
      <c r="N20">
        <v>2004</v>
      </c>
      <c r="O20">
        <v>2005</v>
      </c>
      <c r="P20">
        <v>2006</v>
      </c>
      <c r="Q20">
        <v>2007</v>
      </c>
      <c r="R20">
        <v>2008</v>
      </c>
      <c r="S20">
        <v>2009</v>
      </c>
      <c r="T20">
        <v>2010</v>
      </c>
      <c r="U20">
        <v>2011</v>
      </c>
      <c r="V20">
        <v>2012</v>
      </c>
      <c r="W20">
        <v>2013</v>
      </c>
      <c r="X20">
        <v>2014</v>
      </c>
      <c r="Y20">
        <v>2015</v>
      </c>
      <c r="Z20">
        <v>2016</v>
      </c>
      <c r="AA20">
        <v>2017</v>
      </c>
      <c r="AB20">
        <v>2018</v>
      </c>
      <c r="AC20">
        <v>2019</v>
      </c>
      <c r="AD20">
        <v>2020</v>
      </c>
      <c r="AE20">
        <v>2021</v>
      </c>
      <c r="AF20">
        <v>2022</v>
      </c>
    </row>
    <row r="29" spans="1:32" x14ac:dyDescent="0.2">
      <c r="A29" t="s">
        <v>394</v>
      </c>
      <c r="D29" t="s">
        <v>395</v>
      </c>
      <c r="E29">
        <v>1995</v>
      </c>
      <c r="F29">
        <v>1996</v>
      </c>
      <c r="G29">
        <v>1997</v>
      </c>
      <c r="H29">
        <v>1998</v>
      </c>
      <c r="I29">
        <v>1999</v>
      </c>
      <c r="J29">
        <v>2000</v>
      </c>
      <c r="K29">
        <v>2001</v>
      </c>
      <c r="L29">
        <v>2002</v>
      </c>
      <c r="M29">
        <v>2003</v>
      </c>
      <c r="N29">
        <v>2004</v>
      </c>
      <c r="O29">
        <v>2005</v>
      </c>
      <c r="P29">
        <v>2006</v>
      </c>
      <c r="Q29">
        <v>2007</v>
      </c>
      <c r="R29">
        <v>2008</v>
      </c>
      <c r="S29">
        <v>2009</v>
      </c>
      <c r="T29">
        <v>2010</v>
      </c>
      <c r="U29">
        <v>2011</v>
      </c>
      <c r="V29">
        <v>2012</v>
      </c>
      <c r="W29">
        <v>2013</v>
      </c>
      <c r="X29">
        <v>2014</v>
      </c>
      <c r="Y29">
        <v>2015</v>
      </c>
      <c r="Z29">
        <v>2016</v>
      </c>
      <c r="AA29">
        <v>2017</v>
      </c>
      <c r="AB29">
        <v>2018</v>
      </c>
      <c r="AC29">
        <v>2019</v>
      </c>
      <c r="AD29">
        <v>2020</v>
      </c>
      <c r="AE29">
        <v>2021</v>
      </c>
      <c r="AF29">
        <v>2022</v>
      </c>
    </row>
    <row r="30" spans="1:32" x14ac:dyDescent="0.2">
      <c r="A30" t="s">
        <v>100</v>
      </c>
    </row>
  </sheetData>
  <hyperlinks>
    <hyperlink ref="AI1" r:id="rId1" xr:uid="{3A66B365-9483-1E4D-B332-E43AA01270C8}"/>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9F8DA-989A-F34B-B5D0-07AFF883CAFF}">
  <dimension ref="A1"/>
  <sheetViews>
    <sheetView workbookViewId="0"/>
  </sheetViews>
  <sheetFormatPr baseColWidth="10" defaultRowHeight="16"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812E3-AD5A-8046-BA22-D9C7F20A6A0C}">
  <dimension ref="B2:D37"/>
  <sheetViews>
    <sheetView workbookViewId="0">
      <selection activeCell="B34" sqref="B34"/>
    </sheetView>
  </sheetViews>
  <sheetFormatPr baseColWidth="10" defaultRowHeight="16" x14ac:dyDescent="0.2"/>
  <cols>
    <col min="2" max="2" width="35.83203125" customWidth="1"/>
    <col min="3" max="3" width="74.33203125" customWidth="1"/>
  </cols>
  <sheetData>
    <row r="2" spans="2:4" x14ac:dyDescent="0.2">
      <c r="B2" s="5" t="s">
        <v>26</v>
      </c>
      <c r="C2" s="2" t="s">
        <v>28</v>
      </c>
      <c r="D2" s="1"/>
    </row>
    <row r="3" spans="2:4" x14ac:dyDescent="0.2">
      <c r="B3" s="6"/>
      <c r="C3" s="7"/>
    </row>
    <row r="4" spans="2:4" x14ac:dyDescent="0.2">
      <c r="B4" s="1" t="s">
        <v>27</v>
      </c>
      <c r="C4" s="1"/>
      <c r="D4" s="1"/>
    </row>
    <row r="5" spans="2:4" x14ac:dyDescent="0.2">
      <c r="B5" s="3" t="s">
        <v>35</v>
      </c>
      <c r="C5" s="3" t="s">
        <v>36</v>
      </c>
      <c r="D5" s="3" t="s">
        <v>37</v>
      </c>
    </row>
    <row r="6" spans="2:4" x14ac:dyDescent="0.2">
      <c r="B6" t="s">
        <v>0</v>
      </c>
      <c r="C6" t="s">
        <v>1</v>
      </c>
      <c r="D6" t="s">
        <v>2</v>
      </c>
    </row>
    <row r="7" spans="2:4" x14ac:dyDescent="0.2">
      <c r="B7" t="s">
        <v>3</v>
      </c>
      <c r="C7" t="s">
        <v>4</v>
      </c>
      <c r="D7" t="s">
        <v>5</v>
      </c>
    </row>
    <row r="8" spans="2:4" x14ac:dyDescent="0.2">
      <c r="B8" t="s">
        <v>6</v>
      </c>
      <c r="C8" t="s">
        <v>7</v>
      </c>
      <c r="D8" t="s">
        <v>8</v>
      </c>
    </row>
    <row r="9" spans="2:4" x14ac:dyDescent="0.2">
      <c r="B9" t="s">
        <v>9</v>
      </c>
      <c r="C9" t="s">
        <v>10</v>
      </c>
      <c r="D9" t="s">
        <v>8</v>
      </c>
    </row>
    <row r="10" spans="2:4" x14ac:dyDescent="0.2">
      <c r="B10" t="s">
        <v>11</v>
      </c>
      <c r="C10" t="s">
        <v>12</v>
      </c>
      <c r="D10" t="s">
        <v>5</v>
      </c>
    </row>
    <row r="11" spans="2:4" x14ac:dyDescent="0.2">
      <c r="B11" t="s">
        <v>13</v>
      </c>
      <c r="C11" t="s">
        <v>14</v>
      </c>
      <c r="D11" t="s">
        <v>5</v>
      </c>
    </row>
    <row r="12" spans="2:4" x14ac:dyDescent="0.2">
      <c r="B12" t="s">
        <v>15</v>
      </c>
      <c r="C12" t="s">
        <v>16</v>
      </c>
      <c r="D12" t="s">
        <v>5</v>
      </c>
    </row>
    <row r="13" spans="2:4" x14ac:dyDescent="0.2">
      <c r="B13" t="s">
        <v>17</v>
      </c>
      <c r="C13" t="s">
        <v>18</v>
      </c>
      <c r="D13" t="s">
        <v>19</v>
      </c>
    </row>
    <row r="14" spans="2:4" x14ac:dyDescent="0.2">
      <c r="B14" t="s">
        <v>20</v>
      </c>
      <c r="C14" t="s">
        <v>21</v>
      </c>
      <c r="D14" t="s">
        <v>19</v>
      </c>
    </row>
    <row r="15" spans="2:4" x14ac:dyDescent="0.2">
      <c r="B15" t="s">
        <v>22</v>
      </c>
      <c r="C15" t="s">
        <v>23</v>
      </c>
      <c r="D15" t="s">
        <v>19</v>
      </c>
    </row>
    <row r="16" spans="2:4" x14ac:dyDescent="0.2">
      <c r="B16" s="1" t="s">
        <v>24</v>
      </c>
      <c r="C16" s="1" t="s">
        <v>25</v>
      </c>
      <c r="D16" s="1" t="s">
        <v>19</v>
      </c>
    </row>
    <row r="18" spans="2:4" x14ac:dyDescent="0.2">
      <c r="B18" s="1" t="s">
        <v>29</v>
      </c>
      <c r="C18" s="1"/>
      <c r="D18" s="1"/>
    </row>
    <row r="19" spans="2:4" x14ac:dyDescent="0.2">
      <c r="B19" s="4" t="s">
        <v>35</v>
      </c>
      <c r="C19" s="4" t="s">
        <v>36</v>
      </c>
      <c r="D19" s="4" t="s">
        <v>37</v>
      </c>
    </row>
    <row r="20" spans="2:4" x14ac:dyDescent="0.2">
      <c r="B20" t="s">
        <v>30</v>
      </c>
      <c r="C20" t="s">
        <v>31</v>
      </c>
      <c r="D20" t="s">
        <v>32</v>
      </c>
    </row>
    <row r="21" spans="2:4" x14ac:dyDescent="0.2">
      <c r="B21" s="1" t="s">
        <v>33</v>
      </c>
      <c r="C21" s="1" t="s">
        <v>34</v>
      </c>
      <c r="D21" s="1" t="s">
        <v>19</v>
      </c>
    </row>
    <row r="23" spans="2:4" x14ac:dyDescent="0.2">
      <c r="B23" t="s">
        <v>38</v>
      </c>
    </row>
    <row r="24" spans="2:4" x14ac:dyDescent="0.2">
      <c r="B24" s="4" t="s">
        <v>35</v>
      </c>
      <c r="C24" s="4" t="s">
        <v>36</v>
      </c>
      <c r="D24" s="4" t="s">
        <v>37</v>
      </c>
    </row>
    <row r="25" spans="2:4" x14ac:dyDescent="0.2">
      <c r="B25" t="s">
        <v>39</v>
      </c>
      <c r="C25" t="s">
        <v>40</v>
      </c>
      <c r="D25" t="s">
        <v>2</v>
      </c>
    </row>
    <row r="26" spans="2:4" x14ac:dyDescent="0.2">
      <c r="B26" s="1" t="s">
        <v>41</v>
      </c>
      <c r="C26" s="1" t="s">
        <v>42</v>
      </c>
      <c r="D26" s="1" t="s">
        <v>43</v>
      </c>
    </row>
    <row r="28" spans="2:4" x14ac:dyDescent="0.2">
      <c r="B28" t="s">
        <v>44</v>
      </c>
    </row>
    <row r="29" spans="2:4" x14ac:dyDescent="0.2">
      <c r="B29" s="4" t="s">
        <v>35</v>
      </c>
      <c r="C29" s="4" t="s">
        <v>36</v>
      </c>
      <c r="D29" s="4" t="s">
        <v>37</v>
      </c>
    </row>
    <row r="30" spans="2:4" x14ac:dyDescent="0.2">
      <c r="B30" t="s">
        <v>45</v>
      </c>
      <c r="C30" t="s">
        <v>46</v>
      </c>
      <c r="D30" t="s">
        <v>19</v>
      </c>
    </row>
    <row r="31" spans="2:4" x14ac:dyDescent="0.2">
      <c r="B31" t="s">
        <v>47</v>
      </c>
      <c r="C31" t="s">
        <v>48</v>
      </c>
      <c r="D31" t="s">
        <v>49</v>
      </c>
    </row>
    <row r="32" spans="2:4" x14ac:dyDescent="0.2">
      <c r="B32" t="s">
        <v>50</v>
      </c>
      <c r="C32" t="s">
        <v>51</v>
      </c>
      <c r="D32" t="s">
        <v>19</v>
      </c>
    </row>
    <row r="33" spans="2:4" x14ac:dyDescent="0.2">
      <c r="B33" t="s">
        <v>52</v>
      </c>
      <c r="C33" t="s">
        <v>53</v>
      </c>
      <c r="D33" t="s">
        <v>49</v>
      </c>
    </row>
    <row r="34" spans="2:4" x14ac:dyDescent="0.2">
      <c r="B34" t="s">
        <v>54</v>
      </c>
      <c r="C34" t="s">
        <v>55</v>
      </c>
      <c r="D34" t="s">
        <v>19</v>
      </c>
    </row>
    <row r="35" spans="2:4" x14ac:dyDescent="0.2">
      <c r="B35" t="s">
        <v>56</v>
      </c>
      <c r="C35" t="s">
        <v>57</v>
      </c>
      <c r="D35" t="s">
        <v>19</v>
      </c>
    </row>
    <row r="36" spans="2:4" x14ac:dyDescent="0.2">
      <c r="B36" t="s">
        <v>58</v>
      </c>
      <c r="C36" t="s">
        <v>59</v>
      </c>
      <c r="D36" t="s">
        <v>19</v>
      </c>
    </row>
    <row r="37" spans="2:4" x14ac:dyDescent="0.2">
      <c r="B37" t="s">
        <v>60</v>
      </c>
      <c r="C37" t="s">
        <v>61</v>
      </c>
      <c r="D37" t="s">
        <v>19</v>
      </c>
    </row>
  </sheetData>
  <hyperlinks>
    <hyperlink ref="C2" r:id="rId1" xr:uid="{AA980BF4-B7DB-B541-8E41-C7E6D497072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4EE6B-A574-3442-AC60-403CE2743B16}">
  <dimension ref="B2:I37"/>
  <sheetViews>
    <sheetView workbookViewId="0">
      <selection activeCell="D36" sqref="D36"/>
    </sheetView>
  </sheetViews>
  <sheetFormatPr baseColWidth="10" defaultRowHeight="16" x14ac:dyDescent="0.2"/>
  <cols>
    <col min="1" max="2" width="5" customWidth="1"/>
    <col min="3" max="3" width="10.1640625" customWidth="1"/>
    <col min="4" max="4" width="35.33203125" customWidth="1"/>
    <col min="5" max="5" width="25" customWidth="1"/>
    <col min="6" max="6" width="30.6640625" customWidth="1"/>
    <col min="7" max="7" width="31.6640625" customWidth="1"/>
    <col min="8" max="8" width="18.6640625" customWidth="1"/>
  </cols>
  <sheetData>
    <row r="2" spans="2:9" s="1" customFormat="1" x14ac:dyDescent="0.2">
      <c r="B2" s="1" t="s">
        <v>100</v>
      </c>
      <c r="C2" s="1" t="s">
        <v>97</v>
      </c>
      <c r="D2" s="1" t="s">
        <v>62</v>
      </c>
      <c r="E2" s="1" t="s">
        <v>68</v>
      </c>
      <c r="F2" s="1" t="s">
        <v>71</v>
      </c>
      <c r="G2" s="1" t="s">
        <v>86</v>
      </c>
      <c r="H2" s="1" t="s">
        <v>88</v>
      </c>
      <c r="I2" s="1" t="s">
        <v>96</v>
      </c>
    </row>
    <row r="3" spans="2:9" x14ac:dyDescent="0.2">
      <c r="B3">
        <v>2005</v>
      </c>
      <c r="C3" t="s">
        <v>101</v>
      </c>
      <c r="D3" t="s">
        <v>63</v>
      </c>
      <c r="E3" t="s">
        <v>70</v>
      </c>
      <c r="F3" t="s">
        <v>83</v>
      </c>
      <c r="G3" t="b">
        <v>0</v>
      </c>
      <c r="H3">
        <v>0</v>
      </c>
      <c r="I3">
        <v>10</v>
      </c>
    </row>
    <row r="4" spans="2:9" x14ac:dyDescent="0.2">
      <c r="B4">
        <v>2005</v>
      </c>
      <c r="C4" t="s">
        <v>101</v>
      </c>
      <c r="D4" t="s">
        <v>64</v>
      </c>
      <c r="E4" t="s">
        <v>83</v>
      </c>
      <c r="F4" t="s">
        <v>84</v>
      </c>
      <c r="G4" t="b">
        <v>0</v>
      </c>
      <c r="H4">
        <v>0</v>
      </c>
      <c r="I4">
        <v>10</v>
      </c>
    </row>
    <row r="5" spans="2:9" x14ac:dyDescent="0.2">
      <c r="B5">
        <v>2005</v>
      </c>
      <c r="C5" t="s">
        <v>101</v>
      </c>
      <c r="D5" t="s">
        <v>65</v>
      </c>
      <c r="E5" t="s">
        <v>84</v>
      </c>
      <c r="F5" t="s">
        <v>85</v>
      </c>
      <c r="G5" t="b">
        <v>0</v>
      </c>
      <c r="H5">
        <v>0</v>
      </c>
      <c r="I5">
        <v>10</v>
      </c>
    </row>
    <row r="6" spans="2:9" x14ac:dyDescent="0.2">
      <c r="B6">
        <v>2005</v>
      </c>
      <c r="C6" t="s">
        <v>101</v>
      </c>
      <c r="D6" t="s">
        <v>66</v>
      </c>
      <c r="E6" t="s">
        <v>85</v>
      </c>
      <c r="F6" t="s">
        <v>79</v>
      </c>
      <c r="G6" t="b">
        <v>0</v>
      </c>
      <c r="H6">
        <v>0</v>
      </c>
      <c r="I6">
        <v>10</v>
      </c>
    </row>
    <row r="7" spans="2:9" x14ac:dyDescent="0.2">
      <c r="B7">
        <v>2005</v>
      </c>
      <c r="C7" t="s">
        <v>101</v>
      </c>
      <c r="D7" t="s">
        <v>66</v>
      </c>
      <c r="E7" t="s">
        <v>85</v>
      </c>
      <c r="F7" t="s">
        <v>80</v>
      </c>
      <c r="G7" t="b">
        <v>0</v>
      </c>
      <c r="H7">
        <v>0</v>
      </c>
      <c r="I7">
        <v>10</v>
      </c>
    </row>
    <row r="8" spans="2:9" x14ac:dyDescent="0.2">
      <c r="B8">
        <v>2005</v>
      </c>
      <c r="C8" t="s">
        <v>101</v>
      </c>
      <c r="D8" t="s">
        <v>67</v>
      </c>
      <c r="E8" t="s">
        <v>79</v>
      </c>
      <c r="F8" t="s">
        <v>87</v>
      </c>
      <c r="G8" t="b">
        <v>0</v>
      </c>
      <c r="H8">
        <v>0</v>
      </c>
      <c r="I8">
        <v>10</v>
      </c>
    </row>
    <row r="9" spans="2:9" x14ac:dyDescent="0.2">
      <c r="B9">
        <v>2005</v>
      </c>
      <c r="C9" t="s">
        <v>101</v>
      </c>
      <c r="D9" t="s">
        <v>69</v>
      </c>
      <c r="E9" t="s">
        <v>87</v>
      </c>
      <c r="F9" t="s">
        <v>77</v>
      </c>
      <c r="G9" t="b">
        <v>1</v>
      </c>
      <c r="H9">
        <v>0.9</v>
      </c>
      <c r="I9">
        <v>10</v>
      </c>
    </row>
    <row r="10" spans="2:9" x14ac:dyDescent="0.2">
      <c r="B10">
        <v>2005</v>
      </c>
      <c r="C10" t="s">
        <v>101</v>
      </c>
      <c r="D10" t="s">
        <v>78</v>
      </c>
      <c r="E10" t="s">
        <v>80</v>
      </c>
      <c r="F10" t="s">
        <v>81</v>
      </c>
      <c r="G10" t="b">
        <v>1</v>
      </c>
      <c r="I10">
        <v>10</v>
      </c>
    </row>
    <row r="11" spans="2:9" x14ac:dyDescent="0.2">
      <c r="B11">
        <v>2005</v>
      </c>
      <c r="C11" t="s">
        <v>101</v>
      </c>
      <c r="D11" t="s">
        <v>78</v>
      </c>
      <c r="E11" t="s">
        <v>80</v>
      </c>
      <c r="F11" t="s">
        <v>82</v>
      </c>
      <c r="G11" t="b">
        <v>1</v>
      </c>
      <c r="H11">
        <v>0.9</v>
      </c>
      <c r="I11">
        <v>10</v>
      </c>
    </row>
    <row r="12" spans="2:9" x14ac:dyDescent="0.2">
      <c r="B12">
        <v>2011</v>
      </c>
      <c r="C12" t="s">
        <v>99</v>
      </c>
      <c r="D12" t="s">
        <v>63</v>
      </c>
      <c r="E12" t="s">
        <v>70</v>
      </c>
      <c r="F12" t="s">
        <v>83</v>
      </c>
      <c r="G12" t="b">
        <v>0</v>
      </c>
      <c r="H12">
        <v>0</v>
      </c>
      <c r="I12">
        <v>30</v>
      </c>
    </row>
    <row r="13" spans="2:9" x14ac:dyDescent="0.2">
      <c r="B13">
        <v>2011</v>
      </c>
      <c r="C13" t="s">
        <v>99</v>
      </c>
      <c r="D13" t="s">
        <v>64</v>
      </c>
      <c r="E13" t="s">
        <v>83</v>
      </c>
      <c r="F13" t="s">
        <v>84</v>
      </c>
      <c r="G13" t="b">
        <v>0</v>
      </c>
      <c r="H13">
        <v>0</v>
      </c>
      <c r="I13">
        <v>30</v>
      </c>
    </row>
    <row r="14" spans="2:9" x14ac:dyDescent="0.2">
      <c r="B14">
        <v>2011</v>
      </c>
      <c r="C14" t="s">
        <v>99</v>
      </c>
      <c r="D14" t="s">
        <v>65</v>
      </c>
      <c r="E14" t="s">
        <v>84</v>
      </c>
      <c r="F14" t="s">
        <v>85</v>
      </c>
      <c r="G14" t="b">
        <v>0</v>
      </c>
      <c r="H14">
        <v>0</v>
      </c>
      <c r="I14">
        <v>30</v>
      </c>
    </row>
    <row r="15" spans="2:9" x14ac:dyDescent="0.2">
      <c r="B15">
        <v>2011</v>
      </c>
      <c r="C15" t="s">
        <v>99</v>
      </c>
      <c r="D15" t="s">
        <v>66</v>
      </c>
      <c r="E15" t="s">
        <v>85</v>
      </c>
      <c r="F15" t="s">
        <v>79</v>
      </c>
      <c r="G15" t="b">
        <v>0</v>
      </c>
      <c r="H15">
        <v>0</v>
      </c>
      <c r="I15">
        <v>30</v>
      </c>
    </row>
    <row r="16" spans="2:9" x14ac:dyDescent="0.2">
      <c r="B16">
        <v>2011</v>
      </c>
      <c r="C16" t="s">
        <v>99</v>
      </c>
      <c r="D16" t="s">
        <v>66</v>
      </c>
      <c r="E16" t="s">
        <v>85</v>
      </c>
      <c r="F16" t="s">
        <v>80</v>
      </c>
      <c r="G16" t="b">
        <v>0</v>
      </c>
      <c r="H16">
        <v>0</v>
      </c>
      <c r="I16">
        <v>30</v>
      </c>
    </row>
    <row r="17" spans="2:9" x14ac:dyDescent="0.2">
      <c r="B17">
        <v>2011</v>
      </c>
      <c r="C17" t="s">
        <v>99</v>
      </c>
      <c r="D17" t="s">
        <v>67</v>
      </c>
      <c r="E17" t="s">
        <v>79</v>
      </c>
      <c r="F17" t="s">
        <v>87</v>
      </c>
      <c r="G17" t="b">
        <v>0</v>
      </c>
      <c r="H17">
        <v>0</v>
      </c>
      <c r="I17">
        <v>30</v>
      </c>
    </row>
    <row r="18" spans="2:9" x14ac:dyDescent="0.2">
      <c r="B18">
        <v>2011</v>
      </c>
      <c r="C18" t="s">
        <v>99</v>
      </c>
      <c r="D18" t="s">
        <v>69</v>
      </c>
      <c r="E18" t="s">
        <v>87</v>
      </c>
      <c r="F18" t="s">
        <v>77</v>
      </c>
      <c r="G18" t="b">
        <v>1</v>
      </c>
      <c r="H18">
        <v>0.9</v>
      </c>
      <c r="I18">
        <v>30</v>
      </c>
    </row>
    <row r="19" spans="2:9" x14ac:dyDescent="0.2">
      <c r="B19">
        <v>2011</v>
      </c>
      <c r="C19" t="s">
        <v>99</v>
      </c>
      <c r="D19" t="s">
        <v>78</v>
      </c>
      <c r="E19" t="s">
        <v>80</v>
      </c>
      <c r="F19" t="s">
        <v>81</v>
      </c>
      <c r="G19" t="b">
        <v>1</v>
      </c>
      <c r="I19">
        <v>30</v>
      </c>
    </row>
    <row r="20" spans="2:9" x14ac:dyDescent="0.2">
      <c r="B20">
        <v>2011</v>
      </c>
      <c r="C20" t="s">
        <v>99</v>
      </c>
      <c r="D20" t="s">
        <v>78</v>
      </c>
      <c r="E20" t="s">
        <v>80</v>
      </c>
      <c r="F20" t="s">
        <v>82</v>
      </c>
      <c r="G20" t="b">
        <v>1</v>
      </c>
      <c r="H20">
        <v>0.9</v>
      </c>
      <c r="I20">
        <v>30</v>
      </c>
    </row>
    <row r="21" spans="2:9" x14ac:dyDescent="0.2">
      <c r="B21">
        <v>2015</v>
      </c>
      <c r="C21" t="s">
        <v>98</v>
      </c>
      <c r="D21" t="s">
        <v>63</v>
      </c>
      <c r="E21" t="s">
        <v>70</v>
      </c>
      <c r="F21" t="s">
        <v>83</v>
      </c>
      <c r="G21" t="b">
        <v>0</v>
      </c>
      <c r="H21">
        <v>0</v>
      </c>
      <c r="I21">
        <v>150</v>
      </c>
    </row>
    <row r="22" spans="2:9" x14ac:dyDescent="0.2">
      <c r="B22">
        <v>2015</v>
      </c>
      <c r="C22" t="s">
        <v>98</v>
      </c>
      <c r="D22" t="s">
        <v>64</v>
      </c>
      <c r="E22" t="s">
        <v>83</v>
      </c>
      <c r="F22" t="s">
        <v>84</v>
      </c>
      <c r="G22" t="b">
        <v>0</v>
      </c>
      <c r="H22">
        <v>0</v>
      </c>
      <c r="I22">
        <v>150</v>
      </c>
    </row>
    <row r="23" spans="2:9" x14ac:dyDescent="0.2">
      <c r="B23">
        <v>2015</v>
      </c>
      <c r="C23" t="s">
        <v>98</v>
      </c>
      <c r="D23" t="s">
        <v>65</v>
      </c>
      <c r="E23" t="s">
        <v>84</v>
      </c>
      <c r="F23" t="s">
        <v>85</v>
      </c>
      <c r="G23" t="b">
        <v>0</v>
      </c>
      <c r="H23">
        <v>0</v>
      </c>
      <c r="I23">
        <v>150</v>
      </c>
    </row>
    <row r="24" spans="2:9" x14ac:dyDescent="0.2">
      <c r="B24">
        <v>2015</v>
      </c>
      <c r="C24" t="s">
        <v>98</v>
      </c>
      <c r="D24" t="s">
        <v>66</v>
      </c>
      <c r="E24" t="s">
        <v>85</v>
      </c>
      <c r="F24" t="s">
        <v>79</v>
      </c>
      <c r="G24" t="b">
        <v>0</v>
      </c>
      <c r="H24">
        <v>0</v>
      </c>
      <c r="I24">
        <v>150</v>
      </c>
    </row>
    <row r="25" spans="2:9" x14ac:dyDescent="0.2">
      <c r="B25">
        <v>2015</v>
      </c>
      <c r="C25" t="s">
        <v>98</v>
      </c>
      <c r="D25" t="s">
        <v>66</v>
      </c>
      <c r="E25" t="s">
        <v>85</v>
      </c>
      <c r="F25" t="s">
        <v>80</v>
      </c>
      <c r="G25" t="b">
        <v>0</v>
      </c>
      <c r="H25">
        <v>0</v>
      </c>
      <c r="I25">
        <v>150</v>
      </c>
    </row>
    <row r="26" spans="2:9" x14ac:dyDescent="0.2">
      <c r="B26">
        <v>2015</v>
      </c>
      <c r="C26" t="s">
        <v>98</v>
      </c>
      <c r="D26" t="s">
        <v>67</v>
      </c>
      <c r="E26" t="s">
        <v>79</v>
      </c>
      <c r="F26" t="s">
        <v>87</v>
      </c>
      <c r="G26" t="b">
        <v>0</v>
      </c>
      <c r="H26">
        <v>0</v>
      </c>
      <c r="I26">
        <v>150</v>
      </c>
    </row>
    <row r="27" spans="2:9" x14ac:dyDescent="0.2">
      <c r="B27">
        <v>2015</v>
      </c>
      <c r="C27" t="s">
        <v>98</v>
      </c>
      <c r="D27" t="s">
        <v>69</v>
      </c>
      <c r="E27" t="s">
        <v>87</v>
      </c>
      <c r="F27" t="s">
        <v>77</v>
      </c>
      <c r="G27" t="b">
        <v>1</v>
      </c>
      <c r="H27">
        <v>0.9</v>
      </c>
      <c r="I27">
        <v>150</v>
      </c>
    </row>
    <row r="28" spans="2:9" x14ac:dyDescent="0.2">
      <c r="B28">
        <v>2015</v>
      </c>
      <c r="C28" t="s">
        <v>98</v>
      </c>
      <c r="D28" t="s">
        <v>78</v>
      </c>
      <c r="E28" t="s">
        <v>80</v>
      </c>
      <c r="F28" t="s">
        <v>81</v>
      </c>
      <c r="G28" t="b">
        <v>1</v>
      </c>
      <c r="I28">
        <v>150</v>
      </c>
    </row>
    <row r="29" spans="2:9" x14ac:dyDescent="0.2">
      <c r="B29">
        <v>2015</v>
      </c>
      <c r="C29" t="s">
        <v>98</v>
      </c>
      <c r="D29" t="s">
        <v>78</v>
      </c>
      <c r="E29" t="s">
        <v>80</v>
      </c>
      <c r="F29" t="s">
        <v>82</v>
      </c>
      <c r="G29" t="b">
        <v>1</v>
      </c>
      <c r="H29">
        <v>0.9</v>
      </c>
      <c r="I29">
        <v>150</v>
      </c>
    </row>
    <row r="33" spans="4:6" x14ac:dyDescent="0.2">
      <c r="D33" t="s">
        <v>89</v>
      </c>
      <c r="E33" t="s">
        <v>72</v>
      </c>
      <c r="F33" t="s">
        <v>92</v>
      </c>
    </row>
    <row r="34" spans="4:6" x14ac:dyDescent="0.2">
      <c r="D34" t="s">
        <v>90</v>
      </c>
      <c r="E34" t="s">
        <v>73</v>
      </c>
      <c r="F34" t="s">
        <v>93</v>
      </c>
    </row>
    <row r="35" spans="4:6" x14ac:dyDescent="0.2">
      <c r="D35" t="s">
        <v>91</v>
      </c>
      <c r="E35" t="s">
        <v>74</v>
      </c>
    </row>
    <row r="36" spans="4:6" x14ac:dyDescent="0.2">
      <c r="D36" s="8" t="s">
        <v>94</v>
      </c>
      <c r="E36" t="s">
        <v>75</v>
      </c>
    </row>
    <row r="37" spans="4:6" x14ac:dyDescent="0.2">
      <c r="E37" t="s">
        <v>76</v>
      </c>
    </row>
  </sheetData>
  <phoneticPr fontId="4" type="noConversion"/>
  <hyperlinks>
    <hyperlink ref="D36" r:id="rId1" xr:uid="{6C1E1B93-1446-D442-B8AE-EE7DB1EBF6E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CdTe Capacity from eia</vt:lpstr>
      <vt:lpstr>CdTe_Market_Sare</vt:lpstr>
      <vt:lpstr>CdTe timeline and data</vt:lpstr>
      <vt:lpstr>Cadmium info</vt:lpstr>
      <vt:lpstr>Cadmium numbers</vt:lpstr>
      <vt:lpstr>Tellurium info</vt:lpstr>
      <vt:lpstr>Tellurium numbers</vt:lpstr>
      <vt:lpstr>Plant inputs for RELOG </vt:lpstr>
      <vt:lpstr>CdTe Recycling - First Solar</vt:lpstr>
      <vt:lpstr>Literature review</vt:lpstr>
      <vt:lpstr>Landfill costs</vt:lpstr>
      <vt:lpstr>Hope_Recipes</vt:lpstr>
      <vt:lpstr>CdTe properties 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2022-10-20T18:09:39Z</dcterms:created>
  <dcterms:modified xsi:type="dcterms:W3CDTF">2022-11-23T20:31:17Z</dcterms:modified>
</cp:coreProperties>
</file>