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58D5E613-FD79-44EF-B957-9198591B2404}" xr6:coauthVersionLast="47" xr6:coauthVersionMax="47" xr10:uidLastSave="{00000000-0000-0000-0000-000000000000}"/>
  <bookViews>
    <workbookView xWindow="28680" yWindow="-2340" windowWidth="29040" windowHeight="15840" xr2:uid="{101BAE51-11A4-4817-B77F-32B77C54A859}"/>
  </bookViews>
  <sheets>
    <sheet name="input-Installs-Subset-CommUtili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7" i="1"/>
  <c r="O4" i="1"/>
  <c r="O5" i="1"/>
  <c r="O6" i="1"/>
  <c r="O3" i="1"/>
  <c r="O8" i="2"/>
  <c r="P8" i="2" s="1"/>
  <c r="E9" i="2"/>
  <c r="O9" i="2"/>
  <c r="P9" i="2" s="1"/>
  <c r="E10" i="2"/>
  <c r="M10" i="2"/>
  <c r="O10" i="2" s="1"/>
  <c r="N10" i="2"/>
  <c r="E11" i="2"/>
  <c r="M11" i="2"/>
  <c r="O11" i="2" s="1"/>
  <c r="P11" i="2" s="1"/>
  <c r="N11" i="2"/>
  <c r="E12" i="2"/>
  <c r="M12" i="2"/>
  <c r="N12" i="2"/>
  <c r="O12" i="2"/>
  <c r="P12" i="2"/>
  <c r="E13" i="2"/>
  <c r="M13" i="2"/>
  <c r="P13" i="2" s="1"/>
  <c r="N13" i="2"/>
  <c r="O13" i="2"/>
  <c r="E14" i="2"/>
  <c r="M14" i="2"/>
  <c r="O14" i="2" s="1"/>
  <c r="N14" i="2"/>
  <c r="E15" i="2"/>
  <c r="M15" i="2"/>
  <c r="O15" i="2" s="1"/>
  <c r="N15" i="2"/>
  <c r="E16" i="2"/>
  <c r="M16" i="2"/>
  <c r="N16" i="2"/>
  <c r="O16" i="2"/>
  <c r="P16" i="2"/>
  <c r="E17" i="2"/>
  <c r="M17" i="2"/>
  <c r="P17" i="2" s="1"/>
  <c r="N17" i="2"/>
  <c r="O17" i="2"/>
  <c r="E18" i="2"/>
  <c r="I18" i="2"/>
  <c r="T18" i="2"/>
  <c r="U18" i="2"/>
  <c r="V18" i="2" s="1"/>
  <c r="W18" i="2" s="1"/>
  <c r="B19" i="2"/>
  <c r="C19" i="2"/>
  <c r="D19" i="2"/>
  <c r="E19" i="2"/>
  <c r="I19" i="2"/>
  <c r="V19" i="2"/>
  <c r="W19" i="2" s="1"/>
  <c r="B20" i="2"/>
  <c r="C20" i="2"/>
  <c r="E20" i="2" s="1"/>
  <c r="D20" i="2"/>
  <c r="I20" i="2"/>
  <c r="V20" i="2"/>
  <c r="W20" i="2" s="1"/>
  <c r="B21" i="2"/>
  <c r="C21" i="2"/>
  <c r="E21" i="2" s="1"/>
  <c r="D21" i="2"/>
  <c r="I21" i="2"/>
  <c r="T21" i="2"/>
  <c r="U21" i="2"/>
  <c r="V21" i="2" s="1"/>
  <c r="W21" i="2" s="1"/>
  <c r="I22" i="2"/>
  <c r="Q22" i="2"/>
  <c r="U22" i="2"/>
  <c r="V22" i="2"/>
  <c r="W22" i="2"/>
  <c r="I23" i="2"/>
  <c r="I24" i="2"/>
  <c r="I25" i="2"/>
  <c r="I26" i="2"/>
  <c r="I27" i="2"/>
  <c r="I28" i="2"/>
  <c r="I29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G48" i="2"/>
  <c r="H48" i="2"/>
  <c r="I48" i="2"/>
  <c r="E49" i="2"/>
  <c r="F49" i="2"/>
  <c r="G49" i="2"/>
  <c r="H49" i="2"/>
  <c r="I49" i="2"/>
  <c r="E50" i="2"/>
  <c r="F50" i="2"/>
  <c r="G50" i="2"/>
  <c r="H50" i="2"/>
  <c r="I50" i="2"/>
  <c r="I17" i="1"/>
  <c r="J17" i="1"/>
  <c r="J8" i="1"/>
  <c r="J9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5" i="1"/>
  <c r="J26" i="1"/>
  <c r="J27" i="1"/>
  <c r="J28" i="1"/>
  <c r="J18" i="1"/>
  <c r="J7" i="1"/>
  <c r="P14" i="2" l="1"/>
  <c r="P15" i="2"/>
  <c r="P10" i="2"/>
  <c r="K19" i="1"/>
  <c r="K20" i="1"/>
  <c r="K21" i="1"/>
  <c r="K22" i="1"/>
  <c r="K23" i="1"/>
  <c r="K24" i="1"/>
  <c r="K25" i="1"/>
  <c r="K26" i="1"/>
  <c r="K27" i="1"/>
  <c r="K28" i="1"/>
  <c r="K18" i="1"/>
  <c r="K17" i="1"/>
  <c r="K8" i="1"/>
  <c r="K9" i="1"/>
  <c r="K10" i="1"/>
  <c r="K11" i="1"/>
  <c r="K12" i="1"/>
  <c r="K13" i="1"/>
  <c r="K14" i="1"/>
  <c r="K15" i="1"/>
  <c r="K16" i="1"/>
  <c r="K4" i="1"/>
  <c r="K5" i="1"/>
  <c r="K6" i="1"/>
  <c r="K7" i="1"/>
  <c r="K3" i="1"/>
</calcChain>
</file>

<file path=xl/sharedStrings.xml><?xml version="1.0" encoding="utf-8"?>
<sst xmlns="http://schemas.openxmlformats.org/spreadsheetml/2006/main" count="66" uniqueCount="32">
  <si>
    <t>“U.S. Solar Market Insight Report: 2012 Year in Review Full Report,” Greentech Media Inc. &amp; SEIA, 2013.</t>
  </si>
  <si>
    <t>Sherwood, 2009, Fig. 2 bar digitized</t>
  </si>
  <si>
    <t>Wood Mackenzie</t>
  </si>
  <si>
    <t>Year</t>
  </si>
  <si>
    <t>MWdc</t>
  </si>
  <si>
    <t>PCT</t>
  </si>
  <si>
    <t>CALCULATED</t>
  </si>
  <si>
    <t>Baseline</t>
  </si>
  <si>
    <t>Sherwood 2013, Fig 2</t>
  </si>
  <si>
    <t>[1168]</t>
  </si>
  <si>
    <t>BAR CHART</t>
  </si>
  <si>
    <t>Utility</t>
  </si>
  <si>
    <t>Commercial</t>
  </si>
  <si>
    <t>Residential</t>
  </si>
  <si>
    <t>BAR</t>
  </si>
  <si>
    <t>Actual</t>
  </si>
  <si>
    <t>BAR CHART INCREMENT</t>
  </si>
  <si>
    <t>Comm+Utility</t>
  </si>
  <si>
    <t>Utilitty</t>
  </si>
  <si>
    <t>% comm+Utility</t>
  </si>
  <si>
    <t>TOTAL (MWdc)</t>
  </si>
  <si>
    <t>%Comm+Utility</t>
  </si>
  <si>
    <t>Total Installs</t>
  </si>
  <si>
    <t xml:space="preserve"> Non-Residential</t>
  </si>
  <si>
    <t>Annual Installed, Grid Connected MWdc</t>
  </si>
  <si>
    <t>Annual Installed Capacity MWdc</t>
  </si>
  <si>
    <t>Installations (MWdc)</t>
  </si>
  <si>
    <t>Sherwood, 2013</t>
  </si>
  <si>
    <t>c-Si Marketshare</t>
  </si>
  <si>
    <t>All_Marketshare</t>
  </si>
  <si>
    <t>Comm+Utility c-Si PV US Installs</t>
  </si>
  <si>
    <t>PCT of installs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</si>
</sst>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 indent="1"/>
    </xf>
    <xf numFmtId="9" fontId="0" fillId="0" borderId="0" xfId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 vertical="center" indent="1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5" fillId="0" borderId="0" xfId="0" applyFont="1"/>
    <xf numFmtId="9" fontId="0" fillId="3" borderId="0" xfId="1" applyFont="1" applyFill="1"/>
    <xf numFmtId="0" fontId="6" fillId="0" borderId="0" xfId="0" applyFont="1"/>
    <xf numFmtId="9" fontId="7" fillId="3" borderId="0" xfId="1" applyFont="1" applyFill="1"/>
    <xf numFmtId="0" fontId="7" fillId="0" borderId="1" xfId="0" applyFont="1" applyBorder="1"/>
    <xf numFmtId="0" fontId="7" fillId="0" borderId="0" xfId="0" applyFont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'input-Installs-Subset-CommUtili'!$J$2</c:f>
              <c:strCache>
                <c:ptCount val="1"/>
                <c:pt idx="0">
                  <c:v>MWdc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'input-Installs-Subset-CommUtili'!$J$3:$J$28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3</c:v>
                </c:pt>
                <c:pt idx="5">
                  <c:v>3.5</c:v>
                </c:pt>
                <c:pt idx="6">
                  <c:v>6.3</c:v>
                </c:pt>
                <c:pt idx="7">
                  <c:v>11.5</c:v>
                </c:pt>
                <c:pt idx="8">
                  <c:v>30.199999999999996</c:v>
                </c:pt>
                <c:pt idx="9">
                  <c:v>33.299999999999997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102.60000000000001</c:v>
                </c:pt>
                <c:pt idx="13">
                  <c:v>212.50000000000003</c:v>
                </c:pt>
                <c:pt idx="14">
                  <c:v>288.10000000000002</c:v>
                </c:pt>
                <c:pt idx="15">
                  <c:v>598.38707499999998</c:v>
                </c:pt>
                <c:pt idx="16">
                  <c:v>1596.9187147970001</c:v>
                </c:pt>
                <c:pt idx="17">
                  <c:v>2870.8096344149399</c:v>
                </c:pt>
                <c:pt idx="18">
                  <c:v>3958.9226131057503</c:v>
                </c:pt>
                <c:pt idx="19">
                  <c:v>4957.5187404296503</c:v>
                </c:pt>
                <c:pt idx="20">
                  <c:v>5323.5927222003093</c:v>
                </c:pt>
                <c:pt idx="21">
                  <c:v>12424.388969584639</c:v>
                </c:pt>
                <c:pt idx="22">
                  <c:v>8718.5985456361705</c:v>
                </c:pt>
                <c:pt idx="23">
                  <c:v>8317.9550969831307</c:v>
                </c:pt>
                <c:pt idx="24">
                  <c:v>10538.67695379609</c:v>
                </c:pt>
                <c:pt idx="25">
                  <c:v>16027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3-4486-81FA-BC2B0BFE102E}"/>
            </c:ext>
          </c:extLst>
        </c:ser>
        <c:ser>
          <c:idx val="2"/>
          <c:order val="1"/>
          <c:tx>
            <c:strRef>
              <c:f>'input-Installs-Subset-CommUtili'!$O$1</c:f>
              <c:strCache>
                <c:ptCount val="1"/>
                <c:pt idx="0">
                  <c:v>Comm+Utility c-Si PV US Installs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'input-Installs-Subset-CommUtili'!$O$3:$O$28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2.9449999999999981</c:v>
                </c:pt>
                <c:pt idx="5">
                  <c:v>3.4066666666666658</c:v>
                </c:pt>
                <c:pt idx="6">
                  <c:v>6.0794999999999995</c:v>
                </c:pt>
                <c:pt idx="7">
                  <c:v>11.00166666666666</c:v>
                </c:pt>
                <c:pt idx="8">
                  <c:v>28.639666666666653</c:v>
                </c:pt>
                <c:pt idx="9">
                  <c:v>31.301999999999996</c:v>
                </c:pt>
                <c:pt idx="10">
                  <c:v>47.821745963399991</c:v>
                </c:pt>
                <c:pt idx="11">
                  <c:v>62.388684539559996</c:v>
                </c:pt>
                <c:pt idx="12">
                  <c:v>95.730302108520007</c:v>
                </c:pt>
                <c:pt idx="13">
                  <c:v>197.77909939000003</c:v>
                </c:pt>
                <c:pt idx="14">
                  <c:v>267.47390314270001</c:v>
                </c:pt>
                <c:pt idx="15">
                  <c:v>507.60275598089197</c:v>
                </c:pt>
                <c:pt idx="16">
                  <c:v>1481.2286290301854</c:v>
                </c:pt>
                <c:pt idx="17">
                  <c:v>2607.6232262581889</c:v>
                </c:pt>
                <c:pt idx="18">
                  <c:v>3353.8843182175783</c:v>
                </c:pt>
                <c:pt idx="19">
                  <c:v>2955.3569881658045</c:v>
                </c:pt>
                <c:pt idx="20">
                  <c:v>4850.6758664830877</c:v>
                </c:pt>
                <c:pt idx="21">
                  <c:v>10615.357717866022</c:v>
                </c:pt>
                <c:pt idx="22">
                  <c:v>7777.051848350131</c:v>
                </c:pt>
                <c:pt idx="23">
                  <c:v>7243.1254754457032</c:v>
                </c:pt>
                <c:pt idx="24">
                  <c:v>8620.7291817664536</c:v>
                </c:pt>
                <c:pt idx="25">
                  <c:v>13622.949999999999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1-449D-912C-4E5AB9C8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4360"/>
        <c:axId val="743196656"/>
      </c:scatterChart>
      <c:valAx>
        <c:axId val="743194360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6656"/>
        <c:crosses val="autoZero"/>
        <c:crossBetween val="midCat"/>
      </c:valAx>
      <c:valAx>
        <c:axId val="7431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Installed Capacity
 [MWdc]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</xdr:row>
      <xdr:rowOff>15876</xdr:rowOff>
    </xdr:from>
    <xdr:to>
      <xdr:col>25</xdr:col>
      <xdr:colOff>450849</xdr:colOff>
      <xdr:row>23</xdr:row>
      <xdr:rowOff>30163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77DD-EF49-4995-92E1-4842F784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D18A-621B-4AB9-828D-D7D18879DF38}">
  <dimension ref="A1:O28"/>
  <sheetViews>
    <sheetView tabSelected="1" workbookViewId="0">
      <selection activeCell="O3" sqref="O3:O28"/>
    </sheetView>
  </sheetViews>
  <sheetFormatPr defaultRowHeight="14.5" x14ac:dyDescent="0.35"/>
  <cols>
    <col min="15" max="15" width="8.7265625" style="3"/>
  </cols>
  <sheetData>
    <row r="1" spans="1:15" ht="15" thickBot="1" x14ac:dyDescent="0.4">
      <c r="B1" s="6" t="s">
        <v>0</v>
      </c>
      <c r="C1" s="7"/>
      <c r="D1" s="5" t="s">
        <v>1</v>
      </c>
      <c r="E1" s="5"/>
      <c r="F1" s="5" t="s">
        <v>8</v>
      </c>
      <c r="G1" s="5"/>
      <c r="H1" s="4" t="s">
        <v>2</v>
      </c>
      <c r="I1" s="4"/>
      <c r="J1" t="s">
        <v>6</v>
      </c>
      <c r="L1" t="s">
        <v>7</v>
      </c>
      <c r="M1" t="s">
        <v>28</v>
      </c>
      <c r="O1" s="3" t="s">
        <v>30</v>
      </c>
    </row>
    <row r="2" spans="1:15" x14ac:dyDescent="0.35">
      <c r="A2" t="s">
        <v>3</v>
      </c>
      <c r="B2" s="7" t="s">
        <v>4</v>
      </c>
      <c r="C2" s="7" t="s">
        <v>5</v>
      </c>
      <c r="D2" s="5" t="s">
        <v>4</v>
      </c>
      <c r="E2" s="5" t="s">
        <v>5</v>
      </c>
      <c r="F2" s="5" t="s">
        <v>4</v>
      </c>
      <c r="G2" s="5" t="s">
        <v>5</v>
      </c>
      <c r="H2" s="4" t="s">
        <v>4</v>
      </c>
      <c r="I2" s="4" t="s">
        <v>5</v>
      </c>
      <c r="J2" s="17" t="s">
        <v>4</v>
      </c>
      <c r="K2" t="s">
        <v>31</v>
      </c>
      <c r="L2" t="s">
        <v>4</v>
      </c>
      <c r="M2" t="s">
        <v>29</v>
      </c>
      <c r="O2" s="3" t="s">
        <v>4</v>
      </c>
    </row>
    <row r="3" spans="1:15" x14ac:dyDescent="0.35">
      <c r="A3">
        <v>1995</v>
      </c>
      <c r="B3" s="7"/>
      <c r="C3" s="7"/>
      <c r="D3" s="5"/>
      <c r="E3" s="5">
        <v>1</v>
      </c>
      <c r="F3" s="5"/>
      <c r="G3" s="5"/>
      <c r="H3" s="4"/>
      <c r="I3" s="4"/>
      <c r="J3" s="18">
        <v>12.5</v>
      </c>
      <c r="K3" s="2">
        <f t="shared" ref="K3:K16" si="0">E3</f>
        <v>1</v>
      </c>
      <c r="L3">
        <v>12.5</v>
      </c>
      <c r="M3">
        <v>1</v>
      </c>
      <c r="O3" s="3">
        <f>J3</f>
        <v>12.5</v>
      </c>
    </row>
    <row r="4" spans="1:15" x14ac:dyDescent="0.35">
      <c r="A4">
        <v>1996</v>
      </c>
      <c r="B4" s="7"/>
      <c r="C4" s="7"/>
      <c r="D4" s="5"/>
      <c r="E4" s="5">
        <v>1</v>
      </c>
      <c r="F4" s="5"/>
      <c r="G4" s="5"/>
      <c r="H4" s="4"/>
      <c r="I4" s="4"/>
      <c r="J4" s="18">
        <v>9.6676666670000007</v>
      </c>
      <c r="K4" s="2">
        <f t="shared" si="0"/>
        <v>1</v>
      </c>
      <c r="L4">
        <v>9.6676666670000007</v>
      </c>
      <c r="M4">
        <v>0.99666666666666603</v>
      </c>
      <c r="O4" s="3">
        <f t="shared" ref="O4:O6" si="1">J4</f>
        <v>9.6676666670000007</v>
      </c>
    </row>
    <row r="5" spans="1:15" x14ac:dyDescent="0.35">
      <c r="A5">
        <v>1997</v>
      </c>
      <c r="B5" s="7"/>
      <c r="C5" s="7"/>
      <c r="D5" s="5"/>
      <c r="E5" s="5">
        <v>1</v>
      </c>
      <c r="F5" s="5"/>
      <c r="G5" s="5"/>
      <c r="H5" s="4"/>
      <c r="I5" s="4"/>
      <c r="J5" s="18">
        <v>11.622</v>
      </c>
      <c r="K5" s="2">
        <f t="shared" si="0"/>
        <v>1</v>
      </c>
      <c r="L5">
        <v>11.622</v>
      </c>
      <c r="M5">
        <v>0.99333333333333296</v>
      </c>
      <c r="O5" s="3">
        <f t="shared" si="1"/>
        <v>11.622</v>
      </c>
    </row>
    <row r="6" spans="1:15" x14ac:dyDescent="0.35">
      <c r="A6">
        <v>1998</v>
      </c>
      <c r="B6" s="7"/>
      <c r="C6" s="7"/>
      <c r="D6" s="5"/>
      <c r="E6" s="5">
        <v>1</v>
      </c>
      <c r="F6" s="5"/>
      <c r="G6" s="5"/>
      <c r="H6" s="4"/>
      <c r="I6" s="4"/>
      <c r="J6" s="18">
        <v>11.781000000000001</v>
      </c>
      <c r="K6" s="2">
        <f t="shared" si="0"/>
        <v>1</v>
      </c>
      <c r="L6">
        <v>11.781000000000001</v>
      </c>
      <c r="M6">
        <v>0.99</v>
      </c>
      <c r="O6" s="3">
        <f t="shared" si="1"/>
        <v>11.781000000000001</v>
      </c>
    </row>
    <row r="7" spans="1:15" x14ac:dyDescent="0.35">
      <c r="A7">
        <v>1999</v>
      </c>
      <c r="B7" s="7"/>
      <c r="C7" s="7"/>
      <c r="D7" s="5">
        <v>3</v>
      </c>
      <c r="E7" s="5">
        <v>1</v>
      </c>
      <c r="F7" s="5"/>
      <c r="G7" s="5"/>
      <c r="H7" s="4"/>
      <c r="I7" s="4"/>
      <c r="J7" s="19">
        <f>D7</f>
        <v>3</v>
      </c>
      <c r="K7" s="2">
        <f t="shared" si="0"/>
        <v>1</v>
      </c>
      <c r="M7">
        <v>0.98166666666666602</v>
      </c>
      <c r="O7" s="3">
        <f>J7*M7</f>
        <v>2.9449999999999981</v>
      </c>
    </row>
    <row r="8" spans="1:15" x14ac:dyDescent="0.35">
      <c r="A8">
        <v>2000</v>
      </c>
      <c r="B8" s="7">
        <v>9.9</v>
      </c>
      <c r="C8" s="7">
        <v>1</v>
      </c>
      <c r="D8" s="5">
        <v>3.5</v>
      </c>
      <c r="E8" s="5">
        <v>1</v>
      </c>
      <c r="F8" s="5"/>
      <c r="G8" s="5"/>
      <c r="H8" s="4"/>
      <c r="I8" s="4"/>
      <c r="J8" s="19">
        <f t="shared" ref="J8:J16" si="2">D8</f>
        <v>3.5</v>
      </c>
      <c r="K8" s="2">
        <f t="shared" si="0"/>
        <v>1</v>
      </c>
      <c r="M8">
        <v>0.97333333333333305</v>
      </c>
      <c r="O8" s="3">
        <f>J8*M8</f>
        <v>3.4066666666666658</v>
      </c>
    </row>
    <row r="9" spans="1:15" x14ac:dyDescent="0.35">
      <c r="A9">
        <v>2001</v>
      </c>
      <c r="B9" s="7">
        <v>5</v>
      </c>
      <c r="C9" s="7">
        <v>0.33557046979865773</v>
      </c>
      <c r="D9" s="5">
        <v>6.3</v>
      </c>
      <c r="E9" s="5">
        <v>0.52500000000000002</v>
      </c>
      <c r="F9" s="5"/>
      <c r="G9" s="5"/>
      <c r="H9" s="4"/>
      <c r="I9" s="4"/>
      <c r="J9" s="19">
        <f t="shared" si="2"/>
        <v>6.3</v>
      </c>
      <c r="K9" s="2">
        <f t="shared" si="0"/>
        <v>0.52500000000000002</v>
      </c>
      <c r="M9">
        <v>0.96499999999999997</v>
      </c>
      <c r="O9" s="3">
        <f t="shared" ref="O8:O28" si="3">J9*M9</f>
        <v>6.0794999999999995</v>
      </c>
    </row>
    <row r="10" spans="1:15" x14ac:dyDescent="0.35">
      <c r="A10">
        <v>2002</v>
      </c>
      <c r="B10" s="7">
        <v>19.799999999999997</v>
      </c>
      <c r="C10" s="7">
        <v>0.66666666666666663</v>
      </c>
      <c r="D10" s="5">
        <v>11.5</v>
      </c>
      <c r="E10" s="5">
        <v>0.5</v>
      </c>
      <c r="F10" s="5"/>
      <c r="G10" s="5"/>
      <c r="H10" s="4"/>
      <c r="I10" s="4"/>
      <c r="J10" s="19">
        <f t="shared" si="2"/>
        <v>11.5</v>
      </c>
      <c r="K10" s="2">
        <f t="shared" si="0"/>
        <v>0.5</v>
      </c>
      <c r="M10">
        <v>0.956666666666666</v>
      </c>
      <c r="O10" s="3">
        <f t="shared" si="3"/>
        <v>11.00166666666666</v>
      </c>
    </row>
    <row r="11" spans="1:15" x14ac:dyDescent="0.35">
      <c r="A11">
        <v>2003</v>
      </c>
      <c r="B11" s="7">
        <v>29.8</v>
      </c>
      <c r="C11" s="7">
        <v>0.60080645161290325</v>
      </c>
      <c r="D11" s="5">
        <v>30.199999999999996</v>
      </c>
      <c r="E11" s="5">
        <v>0.65938864628820959</v>
      </c>
      <c r="F11" s="5"/>
      <c r="G11" s="5"/>
      <c r="H11" s="4"/>
      <c r="I11" s="4"/>
      <c r="J11" s="19">
        <f t="shared" si="2"/>
        <v>30.199999999999996</v>
      </c>
      <c r="K11" s="2">
        <f t="shared" si="0"/>
        <v>0.65938864628820959</v>
      </c>
      <c r="M11">
        <v>0.94833333333333303</v>
      </c>
      <c r="O11" s="3">
        <f t="shared" si="3"/>
        <v>28.639666666666653</v>
      </c>
    </row>
    <row r="12" spans="1:15" x14ac:dyDescent="0.35">
      <c r="A12">
        <v>2004</v>
      </c>
      <c r="B12" s="7">
        <v>29.8</v>
      </c>
      <c r="C12" s="7">
        <v>0.50084033613445378</v>
      </c>
      <c r="D12" s="5">
        <v>33.299999999999997</v>
      </c>
      <c r="E12" s="5">
        <v>0.57612456747404839</v>
      </c>
      <c r="F12" s="5"/>
      <c r="G12" s="5"/>
      <c r="H12" s="4"/>
      <c r="I12" s="4"/>
      <c r="J12" s="19">
        <f t="shared" si="2"/>
        <v>33.299999999999997</v>
      </c>
      <c r="K12" s="2">
        <f t="shared" si="0"/>
        <v>0.57612456747404839</v>
      </c>
      <c r="M12">
        <v>0.94</v>
      </c>
      <c r="O12" s="3">
        <f t="shared" si="3"/>
        <v>31.301999999999996</v>
      </c>
    </row>
    <row r="13" spans="1:15" x14ac:dyDescent="0.35">
      <c r="A13">
        <v>2005</v>
      </c>
      <c r="B13" s="7">
        <v>49.599999999999994</v>
      </c>
      <c r="C13" s="7">
        <v>0.58837485172004744</v>
      </c>
      <c r="D13" s="5">
        <v>50.999999999999993</v>
      </c>
      <c r="E13" s="5">
        <v>0.64885496183206104</v>
      </c>
      <c r="F13" s="5"/>
      <c r="G13" s="5"/>
      <c r="H13" s="4"/>
      <c r="I13" s="4"/>
      <c r="J13" s="19">
        <f t="shared" si="2"/>
        <v>50.999999999999993</v>
      </c>
      <c r="K13" s="2">
        <f t="shared" si="0"/>
        <v>0.64885496183206104</v>
      </c>
      <c r="M13">
        <v>0.93768129339999995</v>
      </c>
      <c r="O13" s="3">
        <f t="shared" si="3"/>
        <v>47.821745963399991</v>
      </c>
    </row>
    <row r="14" spans="1:15" x14ac:dyDescent="0.35">
      <c r="A14">
        <v>2006</v>
      </c>
      <c r="B14" s="7">
        <v>69.3</v>
      </c>
      <c r="C14" s="7">
        <v>0.63577981651376148</v>
      </c>
      <c r="D14" s="5">
        <v>66.7</v>
      </c>
      <c r="E14" s="5">
        <v>0.64011516314779271</v>
      </c>
      <c r="F14" s="5"/>
      <c r="G14" s="5"/>
      <c r="H14" s="4"/>
      <c r="I14" s="4"/>
      <c r="J14" s="19">
        <f t="shared" si="2"/>
        <v>66.7</v>
      </c>
      <c r="K14" s="2">
        <f t="shared" si="0"/>
        <v>0.64011516314779271</v>
      </c>
      <c r="M14">
        <v>0.93536258679999995</v>
      </c>
      <c r="O14" s="3">
        <f t="shared" si="3"/>
        <v>62.388684539559996</v>
      </c>
    </row>
    <row r="15" spans="1:15" x14ac:dyDescent="0.35">
      <c r="A15">
        <v>2007</v>
      </c>
      <c r="B15" s="7">
        <v>109</v>
      </c>
      <c r="C15" s="7">
        <v>0.64688427299703266</v>
      </c>
      <c r="D15" s="5">
        <v>102.60000000000001</v>
      </c>
      <c r="E15" s="5">
        <v>0.63965087281795519</v>
      </c>
      <c r="F15" s="5"/>
      <c r="G15" s="5"/>
      <c r="H15" s="4"/>
      <c r="I15" s="4"/>
      <c r="J15" s="19">
        <f t="shared" si="2"/>
        <v>102.60000000000001</v>
      </c>
      <c r="K15" s="2">
        <f t="shared" si="0"/>
        <v>0.63965087281795519</v>
      </c>
      <c r="M15">
        <v>0.93304388019999995</v>
      </c>
      <c r="O15" s="3">
        <f t="shared" si="3"/>
        <v>95.730302108520007</v>
      </c>
    </row>
    <row r="16" spans="1:15" x14ac:dyDescent="0.35">
      <c r="A16">
        <v>2008</v>
      </c>
      <c r="B16" s="7">
        <v>218.09999999999997</v>
      </c>
      <c r="C16" s="7">
        <v>0.72123015873015872</v>
      </c>
      <c r="D16" s="5">
        <v>212.50000000000003</v>
      </c>
      <c r="E16" s="5">
        <v>0.7325060324026198</v>
      </c>
      <c r="F16" s="5"/>
      <c r="G16" s="5"/>
      <c r="H16" s="4"/>
      <c r="I16" s="4"/>
      <c r="J16" s="19">
        <f t="shared" si="2"/>
        <v>212.50000000000003</v>
      </c>
      <c r="K16" s="2">
        <f t="shared" si="0"/>
        <v>0.7325060324026198</v>
      </c>
      <c r="M16">
        <v>0.93072517359999996</v>
      </c>
      <c r="O16" s="3">
        <f t="shared" si="3"/>
        <v>197.77909939000003</v>
      </c>
    </row>
    <row r="17" spans="1:15" x14ac:dyDescent="0.35">
      <c r="A17">
        <v>2009</v>
      </c>
      <c r="B17" s="7">
        <v>267.8</v>
      </c>
      <c r="C17" s="7">
        <v>0.61379784551913819</v>
      </c>
      <c r="D17" s="5"/>
      <c r="E17" s="5"/>
      <c r="F17" s="5">
        <v>288.10000000000002</v>
      </c>
      <c r="G17" s="5">
        <v>0.64164810690423169</v>
      </c>
      <c r="H17" s="8" t="s">
        <v>9</v>
      </c>
      <c r="I17" s="9">
        <f>SUM(J3:J17)</f>
        <v>854.270666667</v>
      </c>
      <c r="J17" s="19">
        <f>F17</f>
        <v>288.10000000000002</v>
      </c>
      <c r="K17" s="2">
        <f>C17</f>
        <v>0.61379784551913819</v>
      </c>
      <c r="M17">
        <v>0.92840646699999996</v>
      </c>
      <c r="O17" s="3">
        <f t="shared" si="3"/>
        <v>267.47390314270001</v>
      </c>
    </row>
    <row r="18" spans="1:15" x14ac:dyDescent="0.35">
      <c r="A18">
        <v>2010</v>
      </c>
      <c r="B18" s="7">
        <v>602</v>
      </c>
      <c r="C18" s="7">
        <v>0.70990566037735847</v>
      </c>
      <c r="D18" s="5"/>
      <c r="E18" s="5"/>
      <c r="F18" s="5">
        <v>631</v>
      </c>
      <c r="G18" s="5">
        <v>0.70660694288913772</v>
      </c>
      <c r="H18" s="4">
        <v>598.38707499999998</v>
      </c>
      <c r="I18" s="4">
        <v>0.70494853288536619</v>
      </c>
      <c r="J18" s="20">
        <f>H18</f>
        <v>598.38707499999998</v>
      </c>
      <c r="K18" s="2">
        <f>I18</f>
        <v>0.70494853288536619</v>
      </c>
      <c r="M18">
        <v>0.84828495999999998</v>
      </c>
      <c r="O18" s="3">
        <f t="shared" si="3"/>
        <v>507.60275598089197</v>
      </c>
    </row>
    <row r="19" spans="1:15" x14ac:dyDescent="0.35">
      <c r="A19">
        <v>2011</v>
      </c>
      <c r="B19" s="7">
        <v>1586</v>
      </c>
      <c r="C19" s="7">
        <v>0.83959767072525149</v>
      </c>
      <c r="D19" s="5"/>
      <c r="E19" s="5"/>
      <c r="F19" s="5">
        <v>1520</v>
      </c>
      <c r="G19" s="5">
        <v>0.824295010845987</v>
      </c>
      <c r="H19" s="4">
        <v>1596.9187147970001</v>
      </c>
      <c r="I19" s="4">
        <v>0.82284129514024529</v>
      </c>
      <c r="J19" s="20">
        <f t="shared" ref="J19:J28" si="4">H19</f>
        <v>1596.9187147970001</v>
      </c>
      <c r="K19" s="2">
        <f t="shared" ref="K19:K28" si="5">I19</f>
        <v>0.82284129514024529</v>
      </c>
      <c r="M19">
        <v>0.92755418000000001</v>
      </c>
      <c r="O19" s="3">
        <f t="shared" si="3"/>
        <v>1481.2286290301854</v>
      </c>
    </row>
    <row r="20" spans="1:15" x14ac:dyDescent="0.35">
      <c r="A20">
        <v>2012</v>
      </c>
      <c r="B20" s="7">
        <v>2825</v>
      </c>
      <c r="C20" s="7">
        <v>0.85244417622208812</v>
      </c>
      <c r="D20" s="5"/>
      <c r="E20" s="5"/>
      <c r="F20" s="5">
        <v>2922.2</v>
      </c>
      <c r="G20" s="5">
        <v>0.84659732885244954</v>
      </c>
      <c r="H20" s="4">
        <v>2870.8096344149399</v>
      </c>
      <c r="I20" s="4">
        <v>0.85089893560969032</v>
      </c>
      <c r="J20" s="20">
        <f t="shared" si="4"/>
        <v>2870.8096344149399</v>
      </c>
      <c r="K20" s="2">
        <f t="shared" si="5"/>
        <v>0.85089893560969032</v>
      </c>
      <c r="M20">
        <v>0.90832328100000004</v>
      </c>
      <c r="O20" s="3">
        <f t="shared" si="3"/>
        <v>2607.6232262581889</v>
      </c>
    </row>
    <row r="21" spans="1:15" x14ac:dyDescent="0.35">
      <c r="A21">
        <v>2013</v>
      </c>
      <c r="D21" s="5"/>
      <c r="E21" s="5"/>
      <c r="F21" s="5">
        <v>3734.6000000000004</v>
      </c>
      <c r="G21" s="5">
        <v>0.80580848401156524</v>
      </c>
      <c r="H21" s="4">
        <v>3958.9226131057503</v>
      </c>
      <c r="I21" s="4">
        <v>0.83069388701174662</v>
      </c>
      <c r="J21" s="20">
        <f t="shared" si="4"/>
        <v>3958.9226131057503</v>
      </c>
      <c r="K21" s="2">
        <f t="shared" si="5"/>
        <v>0.83069388701174662</v>
      </c>
      <c r="M21">
        <v>0.84717097200000002</v>
      </c>
      <c r="O21" s="3">
        <f t="shared" si="3"/>
        <v>3353.8843182175783</v>
      </c>
    </row>
    <row r="22" spans="1:15" x14ac:dyDescent="0.35">
      <c r="A22">
        <v>2014</v>
      </c>
      <c r="H22" s="4">
        <v>4957.5187404296503</v>
      </c>
      <c r="I22" s="4">
        <v>0.79385719157050227</v>
      </c>
      <c r="J22" s="20">
        <f t="shared" si="4"/>
        <v>4957.5187404296503</v>
      </c>
      <c r="K22" s="2">
        <f t="shared" si="5"/>
        <v>0.79385719157050227</v>
      </c>
      <c r="M22">
        <v>0.596136322</v>
      </c>
      <c r="O22" s="3">
        <f t="shared" si="3"/>
        <v>2955.3569881658045</v>
      </c>
    </row>
    <row r="23" spans="1:15" x14ac:dyDescent="0.35">
      <c r="A23">
        <v>2015</v>
      </c>
      <c r="H23" s="4">
        <v>5323.5927222003093</v>
      </c>
      <c r="I23" s="4">
        <v>0.70895614431880372</v>
      </c>
      <c r="J23" s="20">
        <f t="shared" si="4"/>
        <v>5323.5927222003093</v>
      </c>
      <c r="K23" s="2">
        <f t="shared" si="5"/>
        <v>0.70895614431880372</v>
      </c>
      <c r="M23">
        <v>0.91116584599999995</v>
      </c>
      <c r="O23" s="3">
        <f t="shared" si="3"/>
        <v>4850.6758664830877</v>
      </c>
    </row>
    <row r="24" spans="1:15" x14ac:dyDescent="0.35">
      <c r="A24">
        <v>2016</v>
      </c>
      <c r="H24" s="4">
        <v>12424.388969584639</v>
      </c>
      <c r="I24" s="4">
        <v>0.82259236143177517</v>
      </c>
      <c r="J24" s="20">
        <f t="shared" si="4"/>
        <v>12424.388969584639</v>
      </c>
      <c r="K24" s="2">
        <f t="shared" si="5"/>
        <v>0.82259236143177517</v>
      </c>
      <c r="M24">
        <v>0.854396763</v>
      </c>
      <c r="O24" s="3">
        <f t="shared" si="3"/>
        <v>10615.357717866022</v>
      </c>
    </row>
    <row r="25" spans="1:15" x14ac:dyDescent="0.35">
      <c r="A25">
        <v>2017</v>
      </c>
      <c r="H25" s="4">
        <v>8718.5985456361705</v>
      </c>
      <c r="I25" s="4">
        <v>0.78687254978114662</v>
      </c>
      <c r="J25" s="20">
        <f t="shared" si="4"/>
        <v>8718.5985456361705</v>
      </c>
      <c r="K25" s="2">
        <f t="shared" si="5"/>
        <v>0.78687254978114662</v>
      </c>
      <c r="M25">
        <v>0.89200710500000002</v>
      </c>
      <c r="O25" s="3">
        <f t="shared" si="3"/>
        <v>7777.051848350131</v>
      </c>
    </row>
    <row r="26" spans="1:15" x14ac:dyDescent="0.35">
      <c r="A26">
        <v>2018</v>
      </c>
      <c r="H26" s="4">
        <v>8317.9550969831307</v>
      </c>
      <c r="I26" s="4">
        <v>0.77328917803719699</v>
      </c>
      <c r="J26" s="20">
        <f t="shared" si="4"/>
        <v>8317.9550969831307</v>
      </c>
      <c r="K26" s="2">
        <f t="shared" si="5"/>
        <v>0.77328917803719699</v>
      </c>
      <c r="M26">
        <v>0.87078198799999995</v>
      </c>
      <c r="O26" s="3">
        <f t="shared" si="3"/>
        <v>7243.1254754457032</v>
      </c>
    </row>
    <row r="27" spans="1:15" x14ac:dyDescent="0.35">
      <c r="A27">
        <v>2019</v>
      </c>
      <c r="H27" s="4">
        <v>10538.67695379609</v>
      </c>
      <c r="I27" s="4">
        <v>0.77982783875477768</v>
      </c>
      <c r="J27" s="20">
        <f t="shared" si="4"/>
        <v>10538.67695379609</v>
      </c>
      <c r="K27" s="2">
        <f t="shared" si="5"/>
        <v>0.77982783875477768</v>
      </c>
      <c r="M27">
        <v>0.81800867600000005</v>
      </c>
      <c r="O27" s="3">
        <f t="shared" si="3"/>
        <v>8620.7291817664536</v>
      </c>
    </row>
    <row r="28" spans="1:15" ht="15" thickBot="1" x14ac:dyDescent="0.4">
      <c r="A28">
        <v>2020</v>
      </c>
      <c r="H28" s="4">
        <v>16027</v>
      </c>
      <c r="I28" s="4">
        <v>0.8239738534260812</v>
      </c>
      <c r="J28" s="21">
        <f t="shared" si="4"/>
        <v>16027</v>
      </c>
      <c r="K28" s="2">
        <f t="shared" si="5"/>
        <v>0.8239738534260812</v>
      </c>
      <c r="M28">
        <v>0.85</v>
      </c>
      <c r="O28" s="3">
        <f t="shared" si="3"/>
        <v>13622.949999999999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3016-2799-46F8-A7F1-1692A33A287D}">
  <dimension ref="A1:W51"/>
  <sheetViews>
    <sheetView workbookViewId="0">
      <pane xSplit="1" topLeftCell="B1" activePane="topRight" state="frozen"/>
      <selection pane="topRight" activeCell="Q24" sqref="Q24"/>
    </sheetView>
  </sheetViews>
  <sheetFormatPr defaultRowHeight="14.5" x14ac:dyDescent="0.35"/>
  <cols>
    <col min="5" max="5" width="7.1796875" customWidth="1"/>
    <col min="6" max="7" width="11.81640625" bestFit="1" customWidth="1"/>
    <col min="8" max="8" width="11.81640625" customWidth="1"/>
    <col min="9" max="9" width="8.6328125" customWidth="1"/>
    <col min="10" max="10" width="11" customWidth="1"/>
    <col min="11" max="11" width="17.6328125" customWidth="1"/>
    <col min="12" max="12" width="6.08984375" bestFit="1" customWidth="1"/>
    <col min="13" max="13" width="11" bestFit="1" customWidth="1"/>
    <col min="14" max="14" width="6.26953125" bestFit="1" customWidth="1"/>
    <col min="15" max="15" width="13.453125" bestFit="1" customWidth="1"/>
    <col min="16" max="16" width="9.1796875" customWidth="1"/>
  </cols>
  <sheetData>
    <row r="1" spans="1:23" x14ac:dyDescent="0.35">
      <c r="B1" s="1" t="s">
        <v>0</v>
      </c>
      <c r="F1" t="s">
        <v>2</v>
      </c>
      <c r="J1" t="s">
        <v>1</v>
      </c>
      <c r="Q1" t="s">
        <v>27</v>
      </c>
    </row>
    <row r="2" spans="1:23" x14ac:dyDescent="0.35">
      <c r="B2" t="s">
        <v>26</v>
      </c>
      <c r="F2" t="s">
        <v>25</v>
      </c>
      <c r="J2" t="s">
        <v>24</v>
      </c>
    </row>
    <row r="3" spans="1:23" x14ac:dyDescent="0.35">
      <c r="A3" t="s">
        <v>3</v>
      </c>
      <c r="B3" t="s">
        <v>13</v>
      </c>
      <c r="C3" t="s">
        <v>12</v>
      </c>
      <c r="D3" t="s">
        <v>11</v>
      </c>
      <c r="E3" s="5" t="s">
        <v>21</v>
      </c>
      <c r="F3" t="s">
        <v>23</v>
      </c>
      <c r="G3" t="s">
        <v>11</v>
      </c>
      <c r="H3" t="s">
        <v>22</v>
      </c>
      <c r="I3" s="5" t="s">
        <v>21</v>
      </c>
      <c r="J3" s="3" t="s">
        <v>13</v>
      </c>
      <c r="K3" t="s">
        <v>12</v>
      </c>
      <c r="L3" t="s">
        <v>11</v>
      </c>
      <c r="M3" s="3" t="s">
        <v>12</v>
      </c>
      <c r="N3" s="3" t="s">
        <v>11</v>
      </c>
      <c r="O3" t="s">
        <v>20</v>
      </c>
      <c r="P3" s="5" t="s">
        <v>19</v>
      </c>
      <c r="Q3" t="s">
        <v>13</v>
      </c>
      <c r="R3" t="s">
        <v>12</v>
      </c>
      <c r="S3" t="s">
        <v>18</v>
      </c>
      <c r="T3" t="s">
        <v>12</v>
      </c>
      <c r="U3" t="s">
        <v>18</v>
      </c>
      <c r="V3" t="s">
        <v>17</v>
      </c>
      <c r="W3" t="s">
        <v>5</v>
      </c>
    </row>
    <row r="4" spans="1:23" x14ac:dyDescent="0.35">
      <c r="A4">
        <v>1995</v>
      </c>
      <c r="P4" s="5"/>
    </row>
    <row r="5" spans="1:23" x14ac:dyDescent="0.35">
      <c r="A5">
        <v>1996</v>
      </c>
      <c r="P5" s="5"/>
    </row>
    <row r="6" spans="1:23" x14ac:dyDescent="0.35">
      <c r="A6">
        <v>1997</v>
      </c>
      <c r="P6" s="5"/>
    </row>
    <row r="7" spans="1:23" x14ac:dyDescent="0.35">
      <c r="A7">
        <v>1998</v>
      </c>
      <c r="P7" s="5"/>
    </row>
    <row r="8" spans="1:23" x14ac:dyDescent="0.35">
      <c r="A8">
        <v>1999</v>
      </c>
      <c r="J8" s="3">
        <v>0</v>
      </c>
      <c r="K8">
        <v>2.6</v>
      </c>
      <c r="L8">
        <v>3.1</v>
      </c>
      <c r="M8" s="3">
        <v>3</v>
      </c>
      <c r="N8" s="3">
        <v>0</v>
      </c>
      <c r="O8">
        <f t="shared" ref="O8:O17" si="0">SUM(J8,M8:N8)</f>
        <v>3</v>
      </c>
      <c r="P8" s="12">
        <f t="shared" ref="P8:P17" si="1">(M8+N8)/O8</f>
        <v>1</v>
      </c>
    </row>
    <row r="9" spans="1:23" x14ac:dyDescent="0.35">
      <c r="A9">
        <v>2000</v>
      </c>
      <c r="B9" s="13">
        <v>0</v>
      </c>
      <c r="C9" s="13">
        <v>9.9</v>
      </c>
      <c r="D9" s="13">
        <v>0</v>
      </c>
      <c r="E9" s="12">
        <f t="shared" ref="E9:E21" si="2">(C9+D9)/SUM(B9:D9)</f>
        <v>1</v>
      </c>
      <c r="J9" s="3">
        <v>0</v>
      </c>
      <c r="K9">
        <v>3.1</v>
      </c>
      <c r="L9">
        <v>3.6</v>
      </c>
      <c r="M9" s="3">
        <v>3</v>
      </c>
      <c r="N9" s="3">
        <v>0.5</v>
      </c>
      <c r="O9">
        <f t="shared" si="0"/>
        <v>3.5</v>
      </c>
      <c r="P9" s="12">
        <f t="shared" si="1"/>
        <v>1</v>
      </c>
    </row>
    <row r="10" spans="1:23" x14ac:dyDescent="0.35">
      <c r="A10">
        <v>2001</v>
      </c>
      <c r="B10" s="13">
        <v>9.9</v>
      </c>
      <c r="C10" s="13">
        <v>5</v>
      </c>
      <c r="D10" s="13">
        <v>0</v>
      </c>
      <c r="E10" s="12">
        <f t="shared" si="2"/>
        <v>0.33557046979865773</v>
      </c>
      <c r="J10" s="3">
        <v>5.7</v>
      </c>
      <c r="K10">
        <v>8.3000000000000007</v>
      </c>
      <c r="L10">
        <v>12</v>
      </c>
      <c r="M10" s="3">
        <f t="shared" ref="M10:N17" si="3">K10-J10</f>
        <v>2.6000000000000005</v>
      </c>
      <c r="N10" s="3">
        <f t="shared" si="3"/>
        <v>3.6999999999999993</v>
      </c>
      <c r="O10">
        <f t="shared" si="0"/>
        <v>12</v>
      </c>
      <c r="P10" s="12">
        <f t="shared" si="1"/>
        <v>0.52500000000000002</v>
      </c>
    </row>
    <row r="11" spans="1:23" x14ac:dyDescent="0.35">
      <c r="A11">
        <v>2002</v>
      </c>
      <c r="B11" s="13">
        <v>9.9</v>
      </c>
      <c r="C11" s="13">
        <v>9.9</v>
      </c>
      <c r="D11" s="13">
        <v>9.8999999999999986</v>
      </c>
      <c r="E11" s="12">
        <f t="shared" si="2"/>
        <v>0.66666666666666663</v>
      </c>
      <c r="J11" s="3">
        <v>11.5</v>
      </c>
      <c r="K11">
        <v>20.3</v>
      </c>
      <c r="L11">
        <v>23</v>
      </c>
      <c r="M11" s="3">
        <f t="shared" si="3"/>
        <v>8.8000000000000007</v>
      </c>
      <c r="N11" s="3">
        <f t="shared" si="3"/>
        <v>2.6999999999999993</v>
      </c>
      <c r="O11">
        <f t="shared" si="0"/>
        <v>23</v>
      </c>
      <c r="P11" s="12">
        <f t="shared" si="1"/>
        <v>0.5</v>
      </c>
    </row>
    <row r="12" spans="1:23" x14ac:dyDescent="0.35">
      <c r="A12">
        <v>2003</v>
      </c>
      <c r="B12" s="13">
        <v>19.8</v>
      </c>
      <c r="C12" s="13">
        <v>24.8</v>
      </c>
      <c r="D12" s="13">
        <v>5</v>
      </c>
      <c r="E12" s="12">
        <f t="shared" si="2"/>
        <v>0.60080645161290325</v>
      </c>
      <c r="J12" s="3">
        <v>15.6</v>
      </c>
      <c r="K12">
        <v>42.2</v>
      </c>
      <c r="L12">
        <v>45.8</v>
      </c>
      <c r="M12" s="3">
        <f t="shared" si="3"/>
        <v>26.6</v>
      </c>
      <c r="N12" s="3">
        <f t="shared" si="3"/>
        <v>3.5999999999999943</v>
      </c>
      <c r="O12">
        <f t="shared" si="0"/>
        <v>45.8</v>
      </c>
      <c r="P12" s="12">
        <f t="shared" si="1"/>
        <v>0.65938864628820959</v>
      </c>
    </row>
    <row r="13" spans="1:23" x14ac:dyDescent="0.35">
      <c r="A13">
        <v>2004</v>
      </c>
      <c r="B13" s="13">
        <v>29.7</v>
      </c>
      <c r="C13" s="13">
        <v>29.8</v>
      </c>
      <c r="D13" s="13">
        <v>0</v>
      </c>
      <c r="E13" s="12">
        <f t="shared" si="2"/>
        <v>0.50084033613445378</v>
      </c>
      <c r="J13" s="3">
        <v>24.5</v>
      </c>
      <c r="K13">
        <v>55.7</v>
      </c>
      <c r="L13">
        <v>57.8</v>
      </c>
      <c r="M13" s="3">
        <f t="shared" si="3"/>
        <v>31.200000000000003</v>
      </c>
      <c r="N13" s="3">
        <f t="shared" si="3"/>
        <v>2.0999999999999943</v>
      </c>
      <c r="O13">
        <f t="shared" si="0"/>
        <v>57.8</v>
      </c>
      <c r="P13" s="12">
        <f t="shared" si="1"/>
        <v>0.57612456747404839</v>
      </c>
    </row>
    <row r="14" spans="1:23" x14ac:dyDescent="0.35">
      <c r="A14">
        <v>2005</v>
      </c>
      <c r="B14" s="13">
        <v>34.700000000000003</v>
      </c>
      <c r="C14" s="13">
        <v>49.599999999999994</v>
      </c>
      <c r="D14" s="13">
        <v>0</v>
      </c>
      <c r="E14" s="12">
        <f t="shared" si="2"/>
        <v>0.58837485172004744</v>
      </c>
      <c r="J14" s="3">
        <v>27.6</v>
      </c>
      <c r="K14">
        <v>78.599999999999994</v>
      </c>
      <c r="L14">
        <v>78.599999999999994</v>
      </c>
      <c r="M14" s="3">
        <f t="shared" si="3"/>
        <v>50.999999999999993</v>
      </c>
      <c r="N14" s="3">
        <f t="shared" si="3"/>
        <v>0</v>
      </c>
      <c r="O14">
        <f t="shared" si="0"/>
        <v>78.599999999999994</v>
      </c>
      <c r="P14" s="12">
        <f t="shared" si="1"/>
        <v>0.64885496183206104</v>
      </c>
    </row>
    <row r="15" spans="1:23" x14ac:dyDescent="0.35">
      <c r="A15">
        <v>2006</v>
      </c>
      <c r="B15" s="13">
        <v>39.700000000000003</v>
      </c>
      <c r="C15" s="13">
        <v>69.3</v>
      </c>
      <c r="D15" s="13">
        <v>0</v>
      </c>
      <c r="E15" s="12">
        <f t="shared" si="2"/>
        <v>0.63577981651376148</v>
      </c>
      <c r="J15" s="3">
        <v>37.5</v>
      </c>
      <c r="K15">
        <v>104.2</v>
      </c>
      <c r="L15">
        <v>104.2</v>
      </c>
      <c r="M15" s="3">
        <f t="shared" si="3"/>
        <v>66.7</v>
      </c>
      <c r="N15" s="3">
        <f t="shared" si="3"/>
        <v>0</v>
      </c>
      <c r="O15">
        <f t="shared" si="0"/>
        <v>104.2</v>
      </c>
      <c r="P15" s="12">
        <f t="shared" si="1"/>
        <v>0.64011516314779271</v>
      </c>
    </row>
    <row r="16" spans="1:23" x14ac:dyDescent="0.35">
      <c r="A16">
        <v>2007</v>
      </c>
      <c r="B16" s="13">
        <v>59.5</v>
      </c>
      <c r="C16" s="13">
        <v>94.199999999999989</v>
      </c>
      <c r="D16" s="13">
        <v>14.800000000000011</v>
      </c>
      <c r="E16" s="12">
        <f t="shared" si="2"/>
        <v>0.64688427299703266</v>
      </c>
      <c r="J16" s="3">
        <v>57.8</v>
      </c>
      <c r="K16">
        <v>151</v>
      </c>
      <c r="L16">
        <v>160.4</v>
      </c>
      <c r="M16" s="3">
        <f t="shared" si="3"/>
        <v>93.2</v>
      </c>
      <c r="N16" s="3">
        <f t="shared" si="3"/>
        <v>9.4000000000000057</v>
      </c>
      <c r="O16">
        <f t="shared" si="0"/>
        <v>160.4</v>
      </c>
      <c r="P16" s="12">
        <f t="shared" si="1"/>
        <v>0.63965087281795519</v>
      </c>
    </row>
    <row r="17" spans="1:23" ht="15" thickBot="1" x14ac:dyDescent="0.4">
      <c r="A17">
        <v>2008</v>
      </c>
      <c r="B17" s="13">
        <v>84.3</v>
      </c>
      <c r="C17" s="13">
        <v>198.3</v>
      </c>
      <c r="D17" s="13">
        <v>19.799999999999955</v>
      </c>
      <c r="E17" s="12">
        <f t="shared" si="2"/>
        <v>0.72123015873015872</v>
      </c>
      <c r="J17" s="3">
        <v>77.599999999999994</v>
      </c>
      <c r="K17">
        <v>267.2</v>
      </c>
      <c r="L17">
        <v>290.10000000000002</v>
      </c>
      <c r="M17" s="3">
        <f t="shared" si="3"/>
        <v>189.6</v>
      </c>
      <c r="N17" s="3">
        <f t="shared" si="3"/>
        <v>22.900000000000034</v>
      </c>
      <c r="O17">
        <f t="shared" si="0"/>
        <v>290.10000000000002</v>
      </c>
      <c r="P17" s="12">
        <f t="shared" si="1"/>
        <v>0.7325060324026198</v>
      </c>
    </row>
    <row r="18" spans="1:23" ht="15" thickBot="1" x14ac:dyDescent="0.4">
      <c r="A18">
        <v>2009</v>
      </c>
      <c r="B18" s="13">
        <v>168.5</v>
      </c>
      <c r="C18" s="13">
        <v>208.2</v>
      </c>
      <c r="D18" s="13">
        <v>59.600000000000023</v>
      </c>
      <c r="E18" s="12">
        <f t="shared" si="2"/>
        <v>0.61379784551913819</v>
      </c>
      <c r="F18" s="16">
        <v>680.09627</v>
      </c>
      <c r="G18" s="16">
        <v>101.1</v>
      </c>
      <c r="H18" s="15">
        <v>1168.0478000000003</v>
      </c>
      <c r="I18" s="14">
        <f t="shared" ref="I18:I29" si="4">(F18+G18)/H18</f>
        <v>0.66880505232748166</v>
      </c>
      <c r="J18" s="3" t="s">
        <v>15</v>
      </c>
      <c r="K18" t="s">
        <v>16</v>
      </c>
      <c r="M18" s="3" t="s">
        <v>15</v>
      </c>
      <c r="N18" t="s">
        <v>15</v>
      </c>
      <c r="Q18">
        <v>160.9</v>
      </c>
      <c r="R18" s="13">
        <v>375.3</v>
      </c>
      <c r="S18" s="13">
        <v>449</v>
      </c>
      <c r="T18">
        <f>R18-Q18</f>
        <v>214.4</v>
      </c>
      <c r="U18">
        <f>S18-R18</f>
        <v>73.699999999999989</v>
      </c>
      <c r="V18">
        <f>U18+T18</f>
        <v>288.10000000000002</v>
      </c>
      <c r="W18" s="2">
        <f>V18/SUM(Q18,V18)</f>
        <v>0.64164810690423169</v>
      </c>
    </row>
    <row r="19" spans="1:23" x14ac:dyDescent="0.35">
      <c r="A19">
        <v>2010</v>
      </c>
      <c r="B19">
        <f>56+60+63+67</f>
        <v>246</v>
      </c>
      <c r="C19">
        <f>63+64+94+115</f>
        <v>336</v>
      </c>
      <c r="D19">
        <f>22+55+22+167</f>
        <v>266</v>
      </c>
      <c r="E19" s="12">
        <f t="shared" si="2"/>
        <v>0.70990566037735847</v>
      </c>
      <c r="F19">
        <v>331.88707499999998</v>
      </c>
      <c r="G19">
        <v>266.5</v>
      </c>
      <c r="H19">
        <v>848.83796062499994</v>
      </c>
      <c r="I19" s="12">
        <f t="shared" si="4"/>
        <v>0.70494853288536619</v>
      </c>
      <c r="Q19">
        <v>262</v>
      </c>
      <c r="R19" s="13"/>
      <c r="S19" s="13"/>
      <c r="T19">
        <v>347</v>
      </c>
      <c r="U19">
        <v>284</v>
      </c>
      <c r="V19">
        <f>U19+T19</f>
        <v>631</v>
      </c>
      <c r="W19" s="2">
        <f>V19/SUM(Q19,V19)</f>
        <v>0.70660694288913772</v>
      </c>
    </row>
    <row r="20" spans="1:23" x14ac:dyDescent="0.35">
      <c r="A20">
        <v>2011</v>
      </c>
      <c r="B20">
        <f>72+68+75+88</f>
        <v>303</v>
      </c>
      <c r="C20">
        <f>168+224+174+260</f>
        <v>826</v>
      </c>
      <c r="D20">
        <f>38+50+227+445</f>
        <v>760</v>
      </c>
      <c r="E20" s="12">
        <f t="shared" si="2"/>
        <v>0.83959767072525149</v>
      </c>
      <c r="F20">
        <v>811.32410479700002</v>
      </c>
      <c r="G20">
        <v>785.59460999999999</v>
      </c>
      <c r="H20">
        <v>1940.7372044019994</v>
      </c>
      <c r="I20" s="12">
        <f t="shared" si="4"/>
        <v>0.82284129514024529</v>
      </c>
      <c r="Q20">
        <v>324</v>
      </c>
      <c r="R20" s="13"/>
      <c r="S20" s="13"/>
      <c r="T20">
        <v>822</v>
      </c>
      <c r="U20">
        <v>698</v>
      </c>
      <c r="V20">
        <f>U20+T20</f>
        <v>1520</v>
      </c>
      <c r="W20" s="2">
        <f>V20/SUM(Q20,V20)</f>
        <v>0.824295010845987</v>
      </c>
    </row>
    <row r="21" spans="1:23" x14ac:dyDescent="0.35">
      <c r="A21">
        <v>2012</v>
      </c>
      <c r="B21">
        <f>107+111+127+144</f>
        <v>489</v>
      </c>
      <c r="C21">
        <f>303+209+249+282</f>
        <v>1043</v>
      </c>
      <c r="D21">
        <f>134+464+310+874</f>
        <v>1782</v>
      </c>
      <c r="E21" s="12">
        <f t="shared" si="2"/>
        <v>0.85244417622208812</v>
      </c>
      <c r="F21">
        <v>1067.6336344149399</v>
      </c>
      <c r="G21">
        <v>1803.1759999999999</v>
      </c>
      <c r="H21">
        <v>3373.8550070672413</v>
      </c>
      <c r="I21" s="12">
        <f t="shared" si="4"/>
        <v>0.85089893560969032</v>
      </c>
      <c r="Q21">
        <v>529.5</v>
      </c>
      <c r="R21" s="13">
        <v>1601.9</v>
      </c>
      <c r="S21" s="13">
        <v>3451.7</v>
      </c>
      <c r="T21">
        <f>R21-Q21</f>
        <v>1072.4000000000001</v>
      </c>
      <c r="U21">
        <f>S21-R21</f>
        <v>1849.7999999999997</v>
      </c>
      <c r="V21">
        <f>U21+T21</f>
        <v>2922.2</v>
      </c>
      <c r="W21" s="2">
        <f>V21/SUM(Q21,V21)</f>
        <v>0.84659732885244954</v>
      </c>
    </row>
    <row r="22" spans="1:23" x14ac:dyDescent="0.35">
      <c r="A22">
        <v>2013</v>
      </c>
      <c r="F22">
        <v>1101.4126131057501</v>
      </c>
      <c r="G22">
        <v>2857.51</v>
      </c>
      <c r="H22">
        <v>4765.8020300921853</v>
      </c>
      <c r="I22" s="12">
        <f t="shared" si="4"/>
        <v>0.83069388701174662</v>
      </c>
      <c r="Q22">
        <f>0.9*1000</f>
        <v>900</v>
      </c>
      <c r="R22" s="13">
        <v>1876.7</v>
      </c>
      <c r="S22" s="13">
        <v>4611.3</v>
      </c>
      <c r="T22">
        <v>1000</v>
      </c>
      <c r="U22">
        <f>S22-R22</f>
        <v>2734.6000000000004</v>
      </c>
      <c r="V22">
        <f>U22+T22</f>
        <v>3734.6000000000004</v>
      </c>
      <c r="W22" s="2">
        <f>V22/SUM(Q22,V22)</f>
        <v>0.80580848401156524</v>
      </c>
    </row>
    <row r="23" spans="1:23" x14ac:dyDescent="0.35">
      <c r="A23">
        <v>2014</v>
      </c>
      <c r="F23">
        <v>1035.57774042965</v>
      </c>
      <c r="G23">
        <v>3921.9409999999998</v>
      </c>
      <c r="H23">
        <v>6244.8495687519062</v>
      </c>
      <c r="I23" s="12">
        <f t="shared" si="4"/>
        <v>0.79385719157050227</v>
      </c>
      <c r="Q23" t="s">
        <v>15</v>
      </c>
      <c r="R23" t="s">
        <v>14</v>
      </c>
      <c r="S23" t="s">
        <v>14</v>
      </c>
    </row>
    <row r="24" spans="1:23" x14ac:dyDescent="0.35">
      <c r="A24">
        <v>2015</v>
      </c>
      <c r="F24">
        <v>1055.6127222003099</v>
      </c>
      <c r="G24">
        <v>4267.9799999999996</v>
      </c>
      <c r="H24">
        <v>7509.0578801816455</v>
      </c>
      <c r="I24" s="12">
        <f t="shared" si="4"/>
        <v>0.70895614431880372</v>
      </c>
    </row>
    <row r="25" spans="1:23" x14ac:dyDescent="0.35">
      <c r="A25">
        <v>2016</v>
      </c>
      <c r="F25">
        <v>1675.4427277898401</v>
      </c>
      <c r="G25">
        <v>10748.9462417948</v>
      </c>
      <c r="H25">
        <v>15103.944009350133</v>
      </c>
      <c r="I25" s="12">
        <f t="shared" si="4"/>
        <v>0.82259236143177517</v>
      </c>
    </row>
    <row r="26" spans="1:23" x14ac:dyDescent="0.35">
      <c r="A26">
        <v>2017</v>
      </c>
      <c r="F26">
        <v>2250.0610534395701</v>
      </c>
      <c r="G26">
        <v>6468.5374921966004</v>
      </c>
      <c r="H26">
        <v>11080.064424742075</v>
      </c>
      <c r="I26" s="12">
        <f t="shared" si="4"/>
        <v>0.78687254978114662</v>
      </c>
    </row>
    <row r="27" spans="1:23" x14ac:dyDescent="0.35">
      <c r="A27">
        <v>2018</v>
      </c>
      <c r="F27">
        <v>2199.1799999999998</v>
      </c>
      <c r="G27">
        <v>6118.7750969831304</v>
      </c>
      <c r="H27">
        <v>10756.590591499287</v>
      </c>
      <c r="I27" s="12">
        <f t="shared" si="4"/>
        <v>0.77328917803719699</v>
      </c>
    </row>
    <row r="28" spans="1:23" x14ac:dyDescent="0.35">
      <c r="A28">
        <v>2019</v>
      </c>
      <c r="F28">
        <v>2145.64</v>
      </c>
      <c r="G28">
        <v>8393.0369537960905</v>
      </c>
      <c r="H28">
        <v>13514.107127316918</v>
      </c>
      <c r="I28" s="12">
        <f t="shared" si="4"/>
        <v>0.77982783875477768</v>
      </c>
    </row>
    <row r="29" spans="1:23" x14ac:dyDescent="0.35">
      <c r="A29">
        <v>2020</v>
      </c>
      <c r="F29">
        <v>2074</v>
      </c>
      <c r="G29">
        <v>13953</v>
      </c>
      <c r="H29">
        <v>19450.859919110022</v>
      </c>
      <c r="I29" s="12">
        <f t="shared" si="4"/>
        <v>0.8239738534260812</v>
      </c>
    </row>
    <row r="37" spans="1:9" x14ac:dyDescent="0.35">
      <c r="B37" s="3" t="s">
        <v>13</v>
      </c>
      <c r="C37" t="s">
        <v>12</v>
      </c>
      <c r="D37" t="s">
        <v>11</v>
      </c>
      <c r="E37" s="3" t="s">
        <v>12</v>
      </c>
      <c r="F37" s="3" t="s">
        <v>11</v>
      </c>
    </row>
    <row r="38" spans="1:9" x14ac:dyDescent="0.35">
      <c r="A38">
        <v>2000</v>
      </c>
      <c r="B38" s="3">
        <v>0</v>
      </c>
      <c r="C38">
        <v>9.9</v>
      </c>
      <c r="D38">
        <v>9.9</v>
      </c>
      <c r="E38" s="3">
        <f t="shared" ref="E38:E50" si="5">C38-B38</f>
        <v>9.9</v>
      </c>
      <c r="F38" s="3">
        <f t="shared" ref="F38:F50" si="6">D38-C38</f>
        <v>0</v>
      </c>
    </row>
    <row r="39" spans="1:9" x14ac:dyDescent="0.35">
      <c r="A39">
        <v>2001</v>
      </c>
      <c r="B39" s="3">
        <v>9.9</v>
      </c>
      <c r="C39">
        <v>14.9</v>
      </c>
      <c r="D39">
        <v>14.9</v>
      </c>
      <c r="E39" s="3">
        <f t="shared" si="5"/>
        <v>5</v>
      </c>
      <c r="F39" s="3">
        <f t="shared" si="6"/>
        <v>0</v>
      </c>
    </row>
    <row r="40" spans="1:9" x14ac:dyDescent="0.35">
      <c r="A40">
        <v>2002</v>
      </c>
      <c r="B40" s="3">
        <v>9.9</v>
      </c>
      <c r="C40">
        <v>19.8</v>
      </c>
      <c r="D40">
        <v>29.7</v>
      </c>
      <c r="E40" s="3">
        <f t="shared" si="5"/>
        <v>9.9</v>
      </c>
      <c r="F40" s="3">
        <f t="shared" si="6"/>
        <v>9.8999999999999986</v>
      </c>
    </row>
    <row r="41" spans="1:9" x14ac:dyDescent="0.35">
      <c r="A41">
        <v>2003</v>
      </c>
      <c r="B41" s="3">
        <v>19.8</v>
      </c>
      <c r="C41">
        <v>44.6</v>
      </c>
      <c r="D41">
        <v>49.6</v>
      </c>
      <c r="E41" s="3">
        <f t="shared" si="5"/>
        <v>24.8</v>
      </c>
      <c r="F41" s="3">
        <f t="shared" si="6"/>
        <v>5</v>
      </c>
    </row>
    <row r="42" spans="1:9" x14ac:dyDescent="0.35">
      <c r="A42">
        <v>2004</v>
      </c>
      <c r="B42" s="3">
        <v>29.7</v>
      </c>
      <c r="C42">
        <v>59.5</v>
      </c>
      <c r="D42">
        <v>59.5</v>
      </c>
      <c r="E42" s="3">
        <f t="shared" si="5"/>
        <v>29.8</v>
      </c>
      <c r="F42" s="3">
        <f t="shared" si="6"/>
        <v>0</v>
      </c>
    </row>
    <row r="43" spans="1:9" x14ac:dyDescent="0.35">
      <c r="A43">
        <v>2005</v>
      </c>
      <c r="B43" s="3">
        <v>34.700000000000003</v>
      </c>
      <c r="C43">
        <v>84.3</v>
      </c>
      <c r="D43">
        <v>84.3</v>
      </c>
      <c r="E43" s="3">
        <f t="shared" si="5"/>
        <v>49.599999999999994</v>
      </c>
      <c r="F43" s="3">
        <f t="shared" si="6"/>
        <v>0</v>
      </c>
    </row>
    <row r="44" spans="1:9" x14ac:dyDescent="0.35">
      <c r="A44">
        <v>2006</v>
      </c>
      <c r="B44" s="3">
        <v>39.700000000000003</v>
      </c>
      <c r="C44">
        <v>109</v>
      </c>
      <c r="D44">
        <v>109</v>
      </c>
      <c r="E44" s="3">
        <f t="shared" si="5"/>
        <v>69.3</v>
      </c>
      <c r="F44" s="3">
        <f t="shared" si="6"/>
        <v>0</v>
      </c>
    </row>
    <row r="45" spans="1:9" x14ac:dyDescent="0.35">
      <c r="A45">
        <v>2007</v>
      </c>
      <c r="B45" s="3">
        <v>59.5</v>
      </c>
      <c r="C45">
        <v>153.69999999999999</v>
      </c>
      <c r="D45">
        <v>168.5</v>
      </c>
      <c r="E45" s="3">
        <f t="shared" si="5"/>
        <v>94.199999999999989</v>
      </c>
      <c r="F45" s="3">
        <f t="shared" si="6"/>
        <v>14.800000000000011</v>
      </c>
    </row>
    <row r="46" spans="1:9" x14ac:dyDescent="0.35">
      <c r="A46">
        <v>2008</v>
      </c>
      <c r="B46" s="3">
        <v>84.3</v>
      </c>
      <c r="C46">
        <v>282.60000000000002</v>
      </c>
      <c r="D46">
        <v>302.39999999999998</v>
      </c>
      <c r="E46" s="3">
        <f t="shared" si="5"/>
        <v>198.3</v>
      </c>
      <c r="F46" s="3">
        <f t="shared" si="6"/>
        <v>19.799999999999955</v>
      </c>
    </row>
    <row r="47" spans="1:9" x14ac:dyDescent="0.35">
      <c r="A47">
        <v>2009</v>
      </c>
      <c r="B47" s="3">
        <v>168.5</v>
      </c>
      <c r="C47">
        <v>376.7</v>
      </c>
      <c r="D47">
        <v>436.3</v>
      </c>
      <c r="E47" s="3">
        <f t="shared" si="5"/>
        <v>208.2</v>
      </c>
      <c r="F47" s="3">
        <f t="shared" si="6"/>
        <v>59.600000000000023</v>
      </c>
    </row>
    <row r="48" spans="1:9" x14ac:dyDescent="0.35">
      <c r="A48">
        <v>2010</v>
      </c>
      <c r="B48" s="11">
        <v>247.9</v>
      </c>
      <c r="C48">
        <v>580</v>
      </c>
      <c r="D48">
        <v>847.7</v>
      </c>
      <c r="E48" s="11">
        <f t="shared" si="5"/>
        <v>332.1</v>
      </c>
      <c r="F48" s="11">
        <f t="shared" si="6"/>
        <v>267.70000000000005</v>
      </c>
      <c r="G48" s="10">
        <f>56+60+63+67</f>
        <v>246</v>
      </c>
      <c r="H48" s="10">
        <f>63+64+94+115</f>
        <v>336</v>
      </c>
      <c r="I48" s="10">
        <f>22+55+22+167</f>
        <v>266</v>
      </c>
    </row>
    <row r="49" spans="1:9" x14ac:dyDescent="0.35">
      <c r="A49">
        <v>2011</v>
      </c>
      <c r="B49" s="11">
        <v>302.39999999999998</v>
      </c>
      <c r="C49">
        <v>1125.4000000000001</v>
      </c>
      <c r="D49">
        <v>1888.8</v>
      </c>
      <c r="E49" s="11">
        <f t="shared" si="5"/>
        <v>823.00000000000011</v>
      </c>
      <c r="F49" s="11">
        <f t="shared" si="6"/>
        <v>763.39999999999986</v>
      </c>
      <c r="G49" s="10">
        <f>72+68+75+88</f>
        <v>303</v>
      </c>
      <c r="H49" s="10">
        <f>168+224+174+260</f>
        <v>826</v>
      </c>
      <c r="I49" s="10">
        <f>38+50+227+445</f>
        <v>760</v>
      </c>
    </row>
    <row r="50" spans="1:9" x14ac:dyDescent="0.35">
      <c r="A50">
        <v>2012</v>
      </c>
      <c r="B50" s="11">
        <v>490.8</v>
      </c>
      <c r="C50">
        <v>1531.9</v>
      </c>
      <c r="D50">
        <v>3311.6</v>
      </c>
      <c r="E50" s="11">
        <f t="shared" si="5"/>
        <v>1041.1000000000001</v>
      </c>
      <c r="F50" s="11">
        <f t="shared" si="6"/>
        <v>1779.6999999999998</v>
      </c>
      <c r="G50" s="10">
        <f>107+111+127+144</f>
        <v>489</v>
      </c>
      <c r="H50" s="10">
        <f>303+209+249+282</f>
        <v>1043</v>
      </c>
      <c r="I50" s="10">
        <f>134+464+310+874</f>
        <v>1782</v>
      </c>
    </row>
    <row r="51" spans="1:9" x14ac:dyDescent="0.35">
      <c r="C5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input-Installs-Subset-CommUtili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2021-09-16T18:42:52Z</dcterms:created>
  <dcterms:modified xsi:type="dcterms:W3CDTF">2021-09-20T16:47:05Z</dcterms:modified>
</cp:coreProperties>
</file>