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1_{70C68DE8-C25C-459B-BE42-FA1DF112C661}" xr6:coauthVersionLast="47" xr6:coauthVersionMax="47" xr10:uidLastSave="{00000000-0000-0000-0000-000000000000}"/>
  <bookViews>
    <workbookView xWindow="-28920" yWindow="-120" windowWidth="29040" windowHeight="15720" xr2:uid="{1D31ECDC-348C-4EDA-AD96-C3CBD9F01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H13" i="1"/>
  <c r="C13" i="1"/>
  <c r="B13" i="1"/>
  <c r="Y16" i="1"/>
  <c r="Y15" i="1"/>
  <c r="Y14" i="1"/>
  <c r="Y12" i="1"/>
  <c r="Y13" i="1"/>
  <c r="Y11" i="1"/>
  <c r="B12" i="1"/>
  <c r="Q15" i="1"/>
  <c r="B15" i="1" s="1"/>
  <c r="V15" i="1"/>
  <c r="C15" i="1"/>
  <c r="J13" i="1"/>
  <c r="M13" i="1" s="1"/>
  <c r="H16" i="1"/>
  <c r="V16" i="1"/>
  <c r="J11" i="1"/>
  <c r="K11" i="1" s="1"/>
  <c r="J12" i="1"/>
  <c r="K12" i="1" s="1"/>
  <c r="C16" i="1"/>
  <c r="Q16" i="1"/>
  <c r="B16" i="1"/>
  <c r="C12" i="1"/>
  <c r="C14" i="1"/>
  <c r="H15" i="1"/>
  <c r="H14" i="1"/>
  <c r="B14" i="1"/>
  <c r="H12" i="1"/>
  <c r="K8" i="1"/>
  <c r="M8" i="1"/>
  <c r="N8" i="1"/>
  <c r="P8" i="1" s="1"/>
  <c r="O8" i="1"/>
  <c r="K9" i="1"/>
  <c r="P9" i="1" s="1"/>
  <c r="M9" i="1"/>
  <c r="N9" i="1"/>
  <c r="O9" i="1"/>
  <c r="K10" i="1"/>
  <c r="P10" i="1" s="1"/>
  <c r="M10" i="1"/>
  <c r="N10" i="1"/>
  <c r="O10" i="1"/>
  <c r="AD12" i="1"/>
  <c r="AD13" i="1"/>
  <c r="V27" i="1"/>
  <c r="AD11" i="1"/>
  <c r="T21" i="1"/>
  <c r="T22" i="1"/>
  <c r="T23" i="1"/>
  <c r="T24" i="1"/>
  <c r="T25" i="1"/>
  <c r="T26" i="1"/>
  <c r="Q27" i="1"/>
  <c r="T27" i="1"/>
  <c r="J31" i="1"/>
  <c r="M31" i="1" s="1"/>
  <c r="J32" i="1"/>
  <c r="O32" i="1" s="1"/>
  <c r="J33" i="1"/>
  <c r="K33" i="1" s="1"/>
  <c r="J34" i="1"/>
  <c r="K34" i="1" s="1"/>
  <c r="J35" i="1"/>
  <c r="K35" i="1" s="1"/>
  <c r="H29" i="1"/>
  <c r="H30" i="1"/>
  <c r="H28" i="1"/>
  <c r="G29" i="1"/>
  <c r="G30" i="1"/>
  <c r="G28" i="1"/>
  <c r="U27" i="1"/>
  <c r="X27" i="1"/>
  <c r="I27" i="1"/>
  <c r="J27" i="1"/>
  <c r="K27" i="1" s="1"/>
  <c r="I26" i="1"/>
  <c r="I25" i="1"/>
  <c r="I20" i="1"/>
  <c r="I21" i="1"/>
  <c r="I22" i="1"/>
  <c r="AF18" i="1"/>
  <c r="AF19" i="1"/>
  <c r="AF20" i="1"/>
  <c r="AF21" i="1"/>
  <c r="AF22" i="1"/>
  <c r="AF23" i="1"/>
  <c r="AF24" i="1"/>
  <c r="AF25" i="1"/>
  <c r="AF26" i="1"/>
  <c r="AF27" i="1"/>
  <c r="AF17" i="1"/>
  <c r="J14" i="1" l="1"/>
  <c r="M14" i="1"/>
  <c r="O14" i="1"/>
  <c r="N14" i="1"/>
  <c r="K14" i="1"/>
  <c r="L14" i="1"/>
  <c r="K13" i="1"/>
  <c r="L13" i="1"/>
  <c r="O13" i="1"/>
  <c r="N13" i="1"/>
  <c r="J15" i="1"/>
  <c r="K15" i="1" s="1"/>
  <c r="M11" i="1"/>
  <c r="P11" i="1" s="1"/>
  <c r="M12" i="1"/>
  <c r="O12" i="1"/>
  <c r="L11" i="1"/>
  <c r="L12" i="1"/>
  <c r="P12" i="1" s="1"/>
  <c r="N12" i="1"/>
  <c r="O11" i="1"/>
  <c r="N11" i="1"/>
  <c r="J29" i="1"/>
  <c r="K29" i="1" s="1"/>
  <c r="J28" i="1"/>
  <c r="N28" i="1" s="1"/>
  <c r="J30" i="1"/>
  <c r="K30" i="1" s="1"/>
  <c r="N34" i="1"/>
  <c r="O34" i="1"/>
  <c r="M34" i="1"/>
  <c r="K32" i="1"/>
  <c r="P27" i="1"/>
  <c r="O33" i="1"/>
  <c r="N33" i="1"/>
  <c r="M33" i="1"/>
  <c r="K31" i="1"/>
  <c r="N32" i="1"/>
  <c r="M32" i="1"/>
  <c r="O31" i="1"/>
  <c r="N31" i="1"/>
  <c r="M35" i="1"/>
  <c r="O35" i="1"/>
  <c r="N35" i="1"/>
  <c r="N30" i="1" l="1"/>
  <c r="O30" i="1"/>
  <c r="P14" i="1"/>
  <c r="P13" i="1"/>
  <c r="N15" i="1"/>
  <c r="L15" i="1"/>
  <c r="O15" i="1"/>
  <c r="M15" i="1"/>
  <c r="P15" i="1"/>
  <c r="M30" i="1"/>
  <c r="V30" i="1"/>
  <c r="M29" i="1"/>
  <c r="N29" i="1"/>
  <c r="O29" i="1"/>
  <c r="M28" i="1"/>
  <c r="O28" i="1"/>
  <c r="K28" i="1"/>
  <c r="O27" i="1"/>
  <c r="N27" i="1"/>
  <c r="J18" i="1"/>
  <c r="K18" i="1" s="1"/>
  <c r="J19" i="1"/>
  <c r="J20" i="1"/>
  <c r="J21" i="1"/>
  <c r="K21" i="1" s="1"/>
  <c r="J22" i="1"/>
  <c r="J23" i="1"/>
  <c r="J24" i="1"/>
  <c r="J25" i="1"/>
  <c r="P25" i="1" s="1"/>
  <c r="J26" i="1"/>
  <c r="P26" i="1" s="1"/>
  <c r="J17" i="1"/>
  <c r="N17" i="1" s="1"/>
  <c r="H18" i="1"/>
  <c r="H19" i="1"/>
  <c r="H20" i="1"/>
  <c r="H21" i="1"/>
  <c r="S21" i="1" s="1"/>
  <c r="H22" i="1"/>
  <c r="H23" i="1"/>
  <c r="S23" i="1" s="1"/>
  <c r="H24" i="1"/>
  <c r="S24" i="1" s="1"/>
  <c r="H25" i="1"/>
  <c r="S25" i="1" s="1"/>
  <c r="H26" i="1"/>
  <c r="S26" i="1" s="1"/>
  <c r="H27" i="1"/>
  <c r="S27" i="1" s="1"/>
  <c r="H17" i="1"/>
  <c r="S17" i="1" s="1"/>
  <c r="K17" i="1" l="1"/>
  <c r="K24" i="1"/>
  <c r="K23" i="1"/>
  <c r="N25" i="1"/>
  <c r="N26" i="1"/>
  <c r="M27" i="1"/>
  <c r="N24" i="1"/>
  <c r="N21" i="1"/>
  <c r="P21" i="1"/>
  <c r="M25" i="1"/>
  <c r="N23" i="1"/>
  <c r="K22" i="1"/>
  <c r="P22" i="1"/>
  <c r="M17" i="1"/>
  <c r="N22" i="1"/>
  <c r="M22" i="1"/>
  <c r="S22" i="1"/>
  <c r="K20" i="1"/>
  <c r="P20" i="1"/>
  <c r="M26" i="1"/>
  <c r="O26" i="1"/>
  <c r="M21" i="1"/>
  <c r="K19" i="1"/>
  <c r="P19" i="1" s="1"/>
  <c r="O25" i="1"/>
  <c r="M20" i="1"/>
  <c r="S20" i="1"/>
  <c r="N18" i="1"/>
  <c r="M24" i="1"/>
  <c r="O24" i="1"/>
  <c r="M19" i="1"/>
  <c r="S19" i="1"/>
  <c r="M23" i="1"/>
  <c r="O23" i="1"/>
  <c r="M18" i="1"/>
  <c r="P18" i="1" s="1"/>
  <c r="S18" i="1"/>
  <c r="K26" i="1"/>
  <c r="O22" i="1"/>
  <c r="O17" i="1"/>
  <c r="K25" i="1"/>
  <c r="O21" i="1"/>
  <c r="O20" i="1"/>
  <c r="N20" i="1"/>
  <c r="O19" i="1"/>
  <c r="N19" i="1"/>
  <c r="O18" i="1"/>
  <c r="J16" i="1"/>
  <c r="K16" i="1" s="1"/>
  <c r="L16" i="1"/>
  <c r="P17" i="1" l="1"/>
  <c r="M16" i="1"/>
  <c r="N16" i="1"/>
  <c r="O16" i="1"/>
  <c r="P16" i="1" l="1"/>
</calcChain>
</file>

<file path=xl/sharedStrings.xml><?xml version="1.0" encoding="utf-8"?>
<sst xmlns="http://schemas.openxmlformats.org/spreadsheetml/2006/main" count="73" uniqueCount="45">
  <si>
    <t>Malaysia</t>
  </si>
  <si>
    <t>US</t>
  </si>
  <si>
    <t>Vietnam</t>
  </si>
  <si>
    <t>India</t>
  </si>
  <si>
    <t>USA</t>
  </si>
  <si>
    <t>SUM</t>
  </si>
  <si>
    <t>capacity utilization 2023</t>
  </si>
  <si>
    <t>Capacity</t>
  </si>
  <si>
    <t>Capacity expected per First Solar Annual Report 2023</t>
  </si>
  <si>
    <t>Claimed Sum</t>
  </si>
  <si>
    <t>production per First Solar Annual Reports (GWdc)</t>
  </si>
  <si>
    <t>% Production by Country</t>
  </si>
  <si>
    <t xml:space="preserve"> Production [MWdc]</t>
  </si>
  <si>
    <t>*First Solar Established</t>
  </si>
  <si>
    <t>Notes</t>
  </si>
  <si>
    <t>Source</t>
  </si>
  <si>
    <t>PVTech</t>
  </si>
  <si>
    <t>https://renewablesnow.com/news/first-solar-initiates-construction-of-250-mw-module-plant-in-vietnam-20604/</t>
  </si>
  <si>
    <t>https://s202.q4cdn.com/499595574/files/doc_news/2004/03/1/58059.pdf</t>
  </si>
  <si>
    <t>6 MW in 2004 to 25 MW in 2005</t>
  </si>
  <si>
    <t>https://s202.q4cdn.com/499595574/files/doc_news/2005/03/1/58049.pdf</t>
  </si>
  <si>
    <t>US-Ohio</t>
  </si>
  <si>
    <t>Germany</t>
  </si>
  <si>
    <t>https://investor.firstsolar.com/news/news-details/2007/First-Solar-Announces-100MW-Manufacturing-Plant-Expansion-in-Malaysia/default.aspx</t>
  </si>
  <si>
    <t>https://investor.firstsolar.com/news/news-details/2007/First-Solar-Announces-Expansion-20070927000000/default.aspx</t>
  </si>
  <si>
    <t>US_notOH</t>
  </si>
  <si>
    <t>https://investor.firstsolar.com/news/news-details/2008/First-Solar-Announces-Expansion-of-its-Manufacturing-and-Development-Facilities-in-Ohio/default.aspx</t>
  </si>
  <si>
    <t>https://investor.firstsolar.com/news/news-details/2009/First-Solar-Becomes-First-PV-Company-to-Produce-1GW-in-a-Single-Year/default.aspx</t>
  </si>
  <si>
    <t>https://investor.firstsolar.com/news/news-details/2009/First-Solar-Produces-1-Gigawatt-of-Clean-Solar-Electricity/default.aspx</t>
  </si>
  <si>
    <t>https://investor.firstsolar.com/news/news-details/2009/First-Solar-Announces-2010-Guidance-and-Capacity-Expansion-Plans/default.aspx</t>
  </si>
  <si>
    <t>Claimed Sum (at end of year)</t>
  </si>
  <si>
    <t>added 1.5GW in North America</t>
  </si>
  <si>
    <t>https://investor.firstsolar.com/news/news-details/2010/First-Solar-Announces-Plans-for-Two-New-Manufacturing-Facilities/default.aspx</t>
  </si>
  <si>
    <t>https://investor.firstsolar.com/news/news-details/2011/First-Solar-Inc-Announces-Fourth-Quarter-and-Year-end-2010-Financial-Results/default.aspx</t>
  </si>
  <si>
    <t>https://investor.firstsolar.com/news/news-details/2011/First-Solar-Breaks-Ground-on-Vietnam-Factory/default.aspx</t>
  </si>
  <si>
    <t>https://investor.firstsolar.com/news/news-details/2011/First-Solar-to-Build-Solar-Module-Factory-in-Mesa-Arizona/default.aspx</t>
  </si>
  <si>
    <t>https://investor.firstsolar.com/news/news-details/2011/First-Solar-Consolidates-Manufacturing-Increases-Conversion-Efficiency/default.aspx</t>
  </si>
  <si>
    <t>https://www.cleanenergyauthority.com/solar-energy-news/first-solar-vietnam-plant-and-new-production-capacity-032411</t>
  </si>
  <si>
    <t>https://www.annualreports.com/HostedData/AnnualReportArchive/f/NASDAQ_FSLR_2012.pdf</t>
  </si>
  <si>
    <t>closed German mfging 2012</t>
  </si>
  <si>
    <t>https://www.greentechmedia.com/articles/read/first-solar-2010-results-and-2011-outlook</t>
  </si>
  <si>
    <t>https://mitsloan.mit.edu/sites/default/files/2020-03/First%20Solar.IC_.pdf</t>
  </si>
  <si>
    <t>https://cleantechnica.com/2013/05/11/solar-module-manufacturing-trends-in-2012/</t>
  </si>
  <si>
    <t>SUMCHECK</t>
  </si>
  <si>
    <t>Calc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</si>
</sst>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i/>
      <sz val="1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/>
    <xf numFmtId="1" fontId="2" fillId="0" borderId="2" xfId="0" applyNumberFormat="1" applyFont="1" applyBorder="1"/>
    <xf numFmtId="1" fontId="2" fillId="0" borderId="4" xfId="0" applyNumberFormat="1" applyFont="1" applyBorder="1"/>
    <xf numFmtId="0" fontId="1" fillId="0" borderId="0" xfId="0" applyFont="1"/>
    <xf numFmtId="2" fontId="0" fillId="2" borderId="2" xfId="0" applyNumberFormat="1" applyFill="1" applyBorder="1"/>
    <xf numFmtId="0" fontId="0" fillId="2" borderId="0" xfId="0" applyFill="1"/>
    <xf numFmtId="2" fontId="0" fillId="2" borderId="0" xfId="0" applyNumberFormat="1" applyFill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1" fillId="0" borderId="11" xfId="0" applyFont="1" applyBorder="1"/>
    <xf numFmtId="0" fontId="1" fillId="0" borderId="1" xfId="0" applyFont="1" applyBorder="1"/>
    <xf numFmtId="0" fontId="3" fillId="0" borderId="0" xfId="0" applyFont="1"/>
    <xf numFmtId="0" fontId="3" fillId="0" borderId="10" xfId="0" applyFont="1" applyBorder="1"/>
    <xf numFmtId="2" fontId="3" fillId="0" borderId="0" xfId="0" applyNumberFormat="1" applyFont="1"/>
    <xf numFmtId="2" fontId="0" fillId="2" borderId="3" xfId="0" applyNumberFormat="1" applyFill="1" applyBorder="1"/>
    <xf numFmtId="0" fontId="2" fillId="0" borderId="0" xfId="0" applyFont="1"/>
    <xf numFmtId="2" fontId="0" fillId="0" borderId="5" xfId="0" applyNumberFormat="1" applyBorder="1"/>
    <xf numFmtId="0" fontId="0" fillId="0" borderId="12" xfId="0" applyBorder="1"/>
    <xf numFmtId="0" fontId="0" fillId="0" borderId="13" xfId="0" applyBorder="1"/>
    <xf numFmtId="0" fontId="2" fillId="0" borderId="2" xfId="0" applyFont="1" applyBorder="1"/>
    <xf numFmtId="0" fontId="1" fillId="0" borderId="7" xfId="0" applyFont="1" applyBorder="1"/>
    <xf numFmtId="0" fontId="2" fillId="0" borderId="22" xfId="0" applyFont="1" applyBorder="1"/>
    <xf numFmtId="2" fontId="2" fillId="0" borderId="0" xfId="0" applyNumberFormat="1" applyFont="1"/>
    <xf numFmtId="2" fontId="2" fillId="0" borderId="7" xfId="0" applyNumberFormat="1" applyFont="1" applyBorder="1"/>
    <xf numFmtId="0" fontId="0" fillId="2" borderId="2" xfId="0" applyFill="1" applyBorder="1"/>
    <xf numFmtId="0" fontId="0" fillId="2" borderId="9" xfId="0" applyFill="1" applyBorder="1"/>
    <xf numFmtId="2" fontId="3" fillId="0" borderId="10" xfId="0" applyNumberFormat="1" applyFont="1" applyBorder="1"/>
    <xf numFmtId="0" fontId="0" fillId="2" borderId="10" xfId="0" applyFill="1" applyBorder="1"/>
    <xf numFmtId="0" fontId="5" fillId="0" borderId="2" xfId="0" applyFont="1" applyBorder="1"/>
    <xf numFmtId="0" fontId="4" fillId="0" borderId="0" xfId="0" applyFont="1"/>
    <xf numFmtId="0" fontId="0" fillId="2" borderId="11" xfId="0" applyFill="1" applyBorder="1"/>
    <xf numFmtId="0" fontId="4" fillId="2" borderId="0" xfId="0" applyFont="1" applyFill="1"/>
    <xf numFmtId="0" fontId="6" fillId="0" borderId="9" xfId="0" applyFont="1" applyBorder="1"/>
    <xf numFmtId="0" fontId="7" fillId="0" borderId="10" xfId="0" applyFont="1" applyBorder="1"/>
    <xf numFmtId="0" fontId="6" fillId="0" borderId="2" xfId="0" applyFont="1" applyBorder="1"/>
    <xf numFmtId="0" fontId="7" fillId="0" borderId="0" xfId="0" applyFont="1"/>
    <xf numFmtId="2" fontId="0" fillId="0" borderId="22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1" fontId="2" fillId="0" borderId="22" xfId="0" applyNumberFormat="1" applyFont="1" applyBorder="1"/>
    <xf numFmtId="2" fontId="3" fillId="0" borderId="12" xfId="0" applyNumberFormat="1" applyFont="1" applyBorder="1"/>
    <xf numFmtId="2" fontId="0" fillId="0" borderId="27" xfId="0" applyNumberFormat="1" applyBorder="1"/>
    <xf numFmtId="0" fontId="1" fillId="3" borderId="0" xfId="0" applyFont="1" applyFill="1" applyAlignment="1">
      <alignment horizontal="center"/>
    </xf>
    <xf numFmtId="2" fontId="4" fillId="2" borderId="10" xfId="0" applyNumberFormat="1" applyFont="1" applyFill="1" applyBorder="1"/>
    <xf numFmtId="2" fontId="4" fillId="2" borderId="0" xfId="0" applyNumberFormat="1" applyFont="1" applyFill="1"/>
    <xf numFmtId="0" fontId="2" fillId="0" borderId="10" xfId="0" applyFont="1" applyBorder="1"/>
    <xf numFmtId="0" fontId="2" fillId="0" borderId="0" xfId="0" applyFont="1" applyBorder="1"/>
    <xf numFmtId="1" fontId="2" fillId="0" borderId="12" xfId="0" applyNumberFormat="1" applyFont="1" applyBorder="1"/>
    <xf numFmtId="1" fontId="2" fillId="0" borderId="0" xfId="0" applyNumberFormat="1" applyFont="1" applyBorder="1"/>
    <xf numFmtId="1" fontId="2" fillId="0" borderId="5" xfId="0" applyNumberFormat="1" applyFont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Fill="1"/>
    <xf numFmtId="0" fontId="0" fillId="0" borderId="18" xfId="0" applyFill="1" applyBorder="1"/>
    <xf numFmtId="2" fontId="0" fillId="0" borderId="17" xfId="0" applyNumberFormat="1" applyFill="1" applyBorder="1"/>
    <xf numFmtId="2" fontId="0" fillId="0" borderId="0" xfId="0" applyNumberFormat="1" applyFill="1"/>
    <xf numFmtId="2" fontId="0" fillId="0" borderId="18" xfId="0" applyNumberFormat="1" applyFill="1" applyBorder="1"/>
    <xf numFmtId="2" fontId="0" fillId="0" borderId="23" xfId="0" applyNumberFormat="1" applyFill="1" applyBorder="1"/>
    <xf numFmtId="2" fontId="0" fillId="0" borderId="10" xfId="0" applyNumberFormat="1" applyFill="1" applyBorder="1"/>
    <xf numFmtId="2" fontId="0" fillId="0" borderId="24" xfId="0" applyNumberFormat="1" applyFill="1" applyBorder="1"/>
    <xf numFmtId="2" fontId="0" fillId="0" borderId="25" xfId="0" applyNumberFormat="1" applyFill="1" applyBorder="1"/>
    <xf numFmtId="0" fontId="0" fillId="0" borderId="12" xfId="0" applyFill="1" applyBorder="1"/>
    <xf numFmtId="2" fontId="0" fillId="0" borderId="12" xfId="0" applyNumberFormat="1" applyFill="1" applyBorder="1"/>
    <xf numFmtId="2" fontId="0" fillId="0" borderId="26" xfId="0" applyNumberFormat="1" applyFill="1" applyBorder="1"/>
    <xf numFmtId="2" fontId="0" fillId="0" borderId="19" xfId="0" applyNumberFormat="1" applyFill="1" applyBorder="1"/>
    <xf numFmtId="0" fontId="0" fillId="0" borderId="20" xfId="0" applyFill="1" applyBorder="1"/>
    <xf numFmtId="2" fontId="0" fillId="0" borderId="20" xfId="0" applyNumberFormat="1" applyFill="1" applyBorder="1"/>
    <xf numFmtId="2" fontId="0" fillId="0" borderId="2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Sheet1!$A$17:$A$27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Sheet1!$B$17:$B$27</c:f>
              <c:numCache>
                <c:formatCode>0.00</c:formatCode>
                <c:ptCount val="11"/>
                <c:pt idx="0">
                  <c:v>1395.4285714285716</c:v>
                </c:pt>
                <c:pt idx="1">
                  <c:v>1599.8666666666666</c:v>
                </c:pt>
                <c:pt idx="2">
                  <c:v>2125.2901387032084</c:v>
                </c:pt>
                <c:pt idx="3">
                  <c:v>2586.2666666666669</c:v>
                </c:pt>
                <c:pt idx="4">
                  <c:v>2051.703857142857</c:v>
                </c:pt>
                <c:pt idx="5">
                  <c:v>2244.7529911539195</c:v>
                </c:pt>
                <c:pt idx="6">
                  <c:v>2983.4657727192675</c:v>
                </c:pt>
                <c:pt idx="7">
                  <c:v>1527.6171807189839</c:v>
                </c:pt>
                <c:pt idx="8">
                  <c:v>2473.6229999999996</c:v>
                </c:pt>
                <c:pt idx="9">
                  <c:v>3270.9014167405676</c:v>
                </c:pt>
                <c:pt idx="10">
                  <c:v>3563.0454153336182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5-4903-96E5-102997B3DEB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Sheet1!$A$17:$A$27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Sheet1!$D$17:$D$27</c:f>
              <c:numCache>
                <c:formatCode>0.00</c:formatCode>
                <c:ptCount val="11"/>
                <c:pt idx="0">
                  <c:v>232.57142857142861</c:v>
                </c:pt>
                <c:pt idx="1">
                  <c:v>246.13333333333338</c:v>
                </c:pt>
                <c:pt idx="2">
                  <c:v>392.67986129679144</c:v>
                </c:pt>
                <c:pt idx="3">
                  <c:v>517.25333333333333</c:v>
                </c:pt>
                <c:pt idx="4">
                  <c:v>232.76314285714284</c:v>
                </c:pt>
                <c:pt idx="5">
                  <c:v>348.19573841659007</c:v>
                </c:pt>
                <c:pt idx="6">
                  <c:v>862.26550816928398</c:v>
                </c:pt>
                <c:pt idx="7">
                  <c:v>1865.3152010940423</c:v>
                </c:pt>
                <c:pt idx="8">
                  <c:v>2351.3879999999999</c:v>
                </c:pt>
                <c:pt idx="9">
                  <c:v>2577.4342609036339</c:v>
                </c:pt>
                <c:pt idx="10">
                  <c:v>2405.7139139877872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5-4903-96E5-102997B3DEB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Sheet1!$A$17:$A$27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Sheet1!$E$17:$E$27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111.79086857142858</c:v>
                </c:pt>
                <c:pt idx="6">
                  <c:v>1815.1901153142858</c:v>
                </c:pt>
                <c:pt idx="7">
                  <c:v>2666.8669128199526</c:v>
                </c:pt>
                <c:pt idx="8">
                  <c:v>3051.04</c:v>
                </c:pt>
                <c:pt idx="9">
                  <c:v>3270.9014167405676</c:v>
                </c:pt>
                <c:pt idx="10">
                  <c:v>3563.0454153336182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5-4903-96E5-102997B3DEB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Sheet1!$A$17:$A$27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Sheet1!$F$17:$F$27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846.14578125000003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5-4903-96E5-102997B3DEB6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Sheet1!$A$17:$A$27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Sheet1!$G$17:$G$27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144.71875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5-4903-96E5-102997B3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22832"/>
        <c:axId val="756019592"/>
      </c:barChart>
      <c:catAx>
        <c:axId val="7560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9592"/>
        <c:crosses val="autoZero"/>
        <c:auto val="1"/>
        <c:lblAlgn val="ctr"/>
        <c:lblOffset val="100"/>
        <c:noMultiLvlLbl val="0"/>
      </c:catAx>
      <c:valAx>
        <c:axId val="7560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Sheet1!$K$17:$K$27</c:f>
              <c:numCache>
                <c:formatCode>0.00</c:formatCode>
                <c:ptCount val="11"/>
                <c:pt idx="0">
                  <c:v>85.7</c:v>
                </c:pt>
                <c:pt idx="1">
                  <c:v>86.7</c:v>
                </c:pt>
                <c:pt idx="2">
                  <c:v>84.4</c:v>
                </c:pt>
                <c:pt idx="3">
                  <c:v>83.3</c:v>
                </c:pt>
                <c:pt idx="4">
                  <c:v>89.8</c:v>
                </c:pt>
                <c:pt idx="5">
                  <c:v>83</c:v>
                </c:pt>
                <c:pt idx="6">
                  <c:v>52.7</c:v>
                </c:pt>
                <c:pt idx="7">
                  <c:v>25.2</c:v>
                </c:pt>
                <c:pt idx="8">
                  <c:v>31.4</c:v>
                </c:pt>
                <c:pt idx="9">
                  <c:v>35.9</c:v>
                </c:pt>
                <c:pt idx="10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09A-8497-81A248B0C36C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Sheet1!$M$17:$M$27</c:f>
              <c:numCache>
                <c:formatCode>0.00</c:formatCode>
                <c:ptCount val="11"/>
                <c:pt idx="0">
                  <c:v>14.3</c:v>
                </c:pt>
                <c:pt idx="1">
                  <c:v>13.3</c:v>
                </c:pt>
                <c:pt idx="2">
                  <c:v>15.6</c:v>
                </c:pt>
                <c:pt idx="3">
                  <c:v>16.7</c:v>
                </c:pt>
                <c:pt idx="4">
                  <c:v>10.199999999999999</c:v>
                </c:pt>
                <c:pt idx="5">
                  <c:v>12.9</c:v>
                </c:pt>
                <c:pt idx="6">
                  <c:v>15.2</c:v>
                </c:pt>
                <c:pt idx="7">
                  <c:v>30.8</c:v>
                </c:pt>
                <c:pt idx="8">
                  <c:v>29.9</c:v>
                </c:pt>
                <c:pt idx="9">
                  <c:v>28.3</c:v>
                </c:pt>
                <c:pt idx="10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5-409A-8497-81A248B0C36C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Sheet1!$N$17:$N$27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4.0999999999999996</c:v>
                </c:pt>
                <c:pt idx="6">
                  <c:v>32.1</c:v>
                </c:pt>
                <c:pt idx="7">
                  <c:v>44</c:v>
                </c:pt>
                <c:pt idx="8">
                  <c:v>38.700000000000003</c:v>
                </c:pt>
                <c:pt idx="9">
                  <c:v>35.9</c:v>
                </c:pt>
                <c:pt idx="10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5-409A-8497-81A248B0C36C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Sheet1!$O$17:$O$27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5-409A-8497-81A248B0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225552"/>
        <c:axId val="752229872"/>
      </c:barChart>
      <c:catAx>
        <c:axId val="7522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29872"/>
        <c:crosses val="autoZero"/>
        <c:auto val="1"/>
        <c:lblAlgn val="ctr"/>
        <c:lblOffset val="100"/>
        <c:noMultiLvlLbl val="0"/>
      </c:catAx>
      <c:valAx>
        <c:axId val="7522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Sheet1!$Z$17:$Z$30</c:f>
              <c:numCache>
                <c:formatCode>0.00</c:formatCode>
                <c:ptCount val="14"/>
                <c:pt idx="0">
                  <c:v>1757.1428571428571</c:v>
                </c:pt>
                <c:pt idx="1">
                  <c:v>1980.3333333333333</c:v>
                </c:pt>
                <c:pt idx="2">
                  <c:v>2320.9794451871658</c:v>
                </c:pt>
                <c:pt idx="3">
                  <c:v>2663.1340579710145</c:v>
                </c:pt>
                <c:pt idx="4">
                  <c:v>2173.1010959939531</c:v>
                </c:pt>
                <c:pt idx="5">
                  <c:v>2582.1553365234286</c:v>
                </c:pt>
                <c:pt idx="6">
                  <c:v>3245.0172879882102</c:v>
                </c:pt>
                <c:pt idx="7">
                  <c:v>1618.3132351495537</c:v>
                </c:pt>
                <c:pt idx="8">
                  <c:v>2677.8</c:v>
                </c:pt>
                <c:pt idx="9">
                  <c:v>3611.3202812999825</c:v>
                </c:pt>
                <c:pt idx="10">
                  <c:v>3790.47384609959</c:v>
                </c:pt>
                <c:pt idx="13">
                  <c:v>3800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AC1-4DB8-AA8A-9B27EA5B7CB5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US-Ohio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Sheet1!$AB$17:$AB$30</c:f>
              <c:numCache>
                <c:formatCode>0.00</c:formatCode>
                <c:ptCount val="14"/>
                <c:pt idx="0">
                  <c:v>292.85714285714289</c:v>
                </c:pt>
                <c:pt idx="1">
                  <c:v>304.66666666666674</c:v>
                </c:pt>
                <c:pt idx="2">
                  <c:v>428.02055481283423</c:v>
                </c:pt>
                <c:pt idx="3">
                  <c:v>532.62681159420288</c:v>
                </c:pt>
                <c:pt idx="4">
                  <c:v>251.5156840513983</c:v>
                </c:pt>
                <c:pt idx="5">
                  <c:v>562.93201760602597</c:v>
                </c:pt>
                <c:pt idx="6">
                  <c:v>924.01086098594112</c:v>
                </c:pt>
                <c:pt idx="7">
                  <c:v>1969.3692162070588</c:v>
                </c:pt>
                <c:pt idx="8">
                  <c:v>2451.6</c:v>
                </c:pt>
                <c:pt idx="9">
                  <c:v>2776.8032969369065</c:v>
                </c:pt>
                <c:pt idx="10">
                  <c:v>2673.0154599864304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AC1-4DB8-AA8A-9B27EA5B7CB5}"/>
            </c:ext>
          </c:extLst>
        </c:ser>
        <c:ser>
          <c:idx val="2"/>
          <c:order val="2"/>
          <c:tx>
            <c:strRef>
              <c:f>Sheet1!$AC$2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Sheet1!$AC$17:$AC$30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1200</c:v>
                </c:pt>
                <c:pt idx="5">
                  <c:v>225.08228571428572</c:v>
                </c:pt>
                <c:pt idx="6">
                  <c:v>2035.9462628571428</c:v>
                </c:pt>
                <c:pt idx="7">
                  <c:v>2734.666920432941</c:v>
                </c:pt>
                <c:pt idx="8">
                  <c:v>3268.8</c:v>
                </c:pt>
                <c:pt idx="9">
                  <c:v>3611.3202812999825</c:v>
                </c:pt>
                <c:pt idx="10">
                  <c:v>3790.4738460995941</c:v>
                </c:pt>
                <c:pt idx="13">
                  <c:v>3800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AC1-4DB8-AA8A-9B27EA5B7CB5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US_notOH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Sheet1!$AD$17:$AD$30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1311.756875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AC1-4DB8-AA8A-9B27EA5B7CB5}"/>
            </c:ext>
          </c:extLst>
        </c:ser>
        <c:ser>
          <c:idx val="4"/>
          <c:order val="4"/>
          <c:tx>
            <c:strRef>
              <c:f>Sheet1!$AE$2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Sheet1!$AE$17:$AE$30</c:f>
              <c:numCache>
                <c:formatCode>0.00</c:formatCode>
                <c:ptCount val="14"/>
                <c:pt idx="10">
                  <c:v>344.4375</c:v>
                </c:pt>
                <c:pt idx="13">
                  <c:v>3200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1AC1-4DB8-AA8A-9B27EA5B7CB5}"/>
            </c:ext>
          </c:extLst>
        </c:ser>
        <c:ser>
          <c:idx val="5"/>
          <c:order val="5"/>
          <c:tx>
            <c:strRef>
              <c:f>Sheet1!$AF$2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Sheet1!$AF$17:$AF$30</c:f>
              <c:numCache>
                <c:formatCode>0.00</c:formatCode>
                <c:ptCount val="14"/>
                <c:pt idx="0">
                  <c:v>292.85714285714289</c:v>
                </c:pt>
                <c:pt idx="1">
                  <c:v>304.66666666666674</c:v>
                </c:pt>
                <c:pt idx="2">
                  <c:v>428.02055481283423</c:v>
                </c:pt>
                <c:pt idx="3">
                  <c:v>532.62681159420288</c:v>
                </c:pt>
                <c:pt idx="4">
                  <c:v>251.5156840513983</c:v>
                </c:pt>
                <c:pt idx="5">
                  <c:v>562.93201760602597</c:v>
                </c:pt>
                <c:pt idx="6">
                  <c:v>924.01086098594112</c:v>
                </c:pt>
                <c:pt idx="7">
                  <c:v>1969.3692162070588</c:v>
                </c:pt>
                <c:pt idx="8">
                  <c:v>2451.6</c:v>
                </c:pt>
                <c:pt idx="9">
                  <c:v>2776.8032969369065</c:v>
                </c:pt>
                <c:pt idx="10">
                  <c:v>3984.7723349864305</c:v>
                </c:pt>
                <c:pt idx="13" formatCode="General">
                  <c:v>14000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1AC1-4DB8-AA8A-9B27EA5B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850096"/>
        <c:axId val="780850816"/>
      </c:barChart>
      <c:catAx>
        <c:axId val="780850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50816"/>
        <c:crosses val="autoZero"/>
        <c:auto val="1"/>
        <c:lblAlgn val="ctr"/>
        <c:lblOffset val="100"/>
        <c:noMultiLvlLbl val="0"/>
      </c:catAx>
      <c:valAx>
        <c:axId val="7808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36</xdr:row>
      <xdr:rowOff>19050</xdr:rowOff>
    </xdr:from>
    <xdr:to>
      <xdr:col>8</xdr:col>
      <xdr:colOff>38100</xdr:colOff>
      <xdr:row>54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6BD68-074E-F9F7-DB88-804F10BFA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120651</xdr:colOff>
      <xdr:row>36</xdr:row>
      <xdr:rowOff>66675</xdr:rowOff>
    </xdr:from>
    <xdr:to>
      <xdr:col>14</xdr:col>
      <xdr:colOff>244476</xdr:colOff>
      <xdr:row>51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BF4EAA-50B7-9082-7E94-C0A6682AF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76200</xdr:colOff>
      <xdr:row>35</xdr:row>
      <xdr:rowOff>19050</xdr:rowOff>
    </xdr:from>
    <xdr:to>
      <xdr:col>32</xdr:col>
      <xdr:colOff>76200</xdr:colOff>
      <xdr:row>51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4E485-4B0A-927C-6DDF-9B9C266FE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F3F6-5FA0-49EC-A4EA-04E7A13E7FB4}">
  <dimension ref="A1:AY3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4.5" x14ac:dyDescent="0.35"/>
  <cols>
    <col min="1" max="1" width="4.81640625" bestFit="1" customWidth="1"/>
    <col min="2" max="2" width="8.54296875" bestFit="1" customWidth="1"/>
    <col min="3" max="3" width="8.54296875" customWidth="1"/>
    <col min="4" max="4" width="7.36328125" bestFit="1" customWidth="1"/>
    <col min="5" max="5" width="7.90625" bestFit="1" customWidth="1"/>
    <col min="6" max="7" width="6.36328125" bestFit="1" customWidth="1"/>
    <col min="8" max="8" width="8.36328125" bestFit="1" customWidth="1"/>
    <col min="9" max="9" width="12" bestFit="1" customWidth="1"/>
    <col min="10" max="10" width="8.36328125" bestFit="1" customWidth="1"/>
    <col min="11" max="11" width="8.54296875" bestFit="1" customWidth="1"/>
    <col min="12" max="12" width="8.453125" bestFit="1" customWidth="1"/>
    <col min="13" max="13" width="7.08984375" bestFit="1" customWidth="1"/>
    <col min="14" max="14" width="7.90625" bestFit="1" customWidth="1"/>
    <col min="15" max="16" width="7.08984375" bestFit="1" customWidth="1"/>
    <col min="17" max="18" width="8.1796875" customWidth="1"/>
    <col min="19" max="19" width="4.36328125" bestFit="1" customWidth="1"/>
    <col min="20" max="20" width="7.90625" bestFit="1" customWidth="1"/>
    <col min="21" max="21" width="5.26953125" bestFit="1" customWidth="1"/>
    <col min="22" max="22" width="5.1796875" bestFit="1" customWidth="1"/>
    <col min="23" max="23" width="1.36328125" customWidth="1"/>
    <col min="24" max="24" width="11.90625" customWidth="1"/>
    <col min="25" max="25" width="8.36328125" customWidth="1"/>
    <col min="26" max="26" width="8.54296875" bestFit="1" customWidth="1"/>
    <col min="27" max="27" width="8.54296875" customWidth="1"/>
    <col min="28" max="28" width="7.36328125" bestFit="1" customWidth="1"/>
    <col min="29" max="29" width="7.90625" bestFit="1" customWidth="1"/>
    <col min="30" max="31" width="7.36328125" bestFit="1" customWidth="1"/>
  </cols>
  <sheetData>
    <row r="1" spans="1:38" x14ac:dyDescent="0.35">
      <c r="B1" s="12" t="s">
        <v>12</v>
      </c>
      <c r="C1" s="12"/>
      <c r="I1" t="s">
        <v>10</v>
      </c>
      <c r="K1" s="61" t="s">
        <v>11</v>
      </c>
      <c r="L1" s="61"/>
      <c r="M1" s="61"/>
      <c r="N1" s="61"/>
      <c r="O1" s="61"/>
      <c r="P1" s="30" t="s">
        <v>43</v>
      </c>
      <c r="Q1" s="12" t="s">
        <v>6</v>
      </c>
      <c r="R1" s="12"/>
      <c r="X1" t="s">
        <v>8</v>
      </c>
      <c r="Z1" s="12" t="s">
        <v>7</v>
      </c>
      <c r="AA1" s="12"/>
      <c r="AG1" t="s">
        <v>14</v>
      </c>
      <c r="AH1" t="s">
        <v>15</v>
      </c>
    </row>
    <row r="2" spans="1:38" ht="15" thickBot="1" x14ac:dyDescent="0.4">
      <c r="B2" s="24" t="s">
        <v>0</v>
      </c>
      <c r="C2" s="25" t="s">
        <v>22</v>
      </c>
      <c r="D2" s="25" t="s">
        <v>1</v>
      </c>
      <c r="E2" s="25" t="s">
        <v>2</v>
      </c>
      <c r="F2" s="25" t="s">
        <v>1</v>
      </c>
      <c r="G2" s="25" t="s">
        <v>3</v>
      </c>
      <c r="H2" s="26" t="s">
        <v>4</v>
      </c>
      <c r="I2" s="27" t="s">
        <v>9</v>
      </c>
      <c r="J2" s="28" t="s">
        <v>5</v>
      </c>
      <c r="K2" s="36" t="s">
        <v>0</v>
      </c>
      <c r="L2" s="36" t="s">
        <v>22</v>
      </c>
      <c r="M2" s="36" t="s">
        <v>4</v>
      </c>
      <c r="N2" s="36" t="s">
        <v>2</v>
      </c>
      <c r="O2" s="37" t="s">
        <v>3</v>
      </c>
      <c r="P2" s="31"/>
      <c r="Q2" s="24" t="s">
        <v>0</v>
      </c>
      <c r="R2" s="25" t="s">
        <v>22</v>
      </c>
      <c r="S2" s="25" t="s">
        <v>4</v>
      </c>
      <c r="T2" s="25" t="s">
        <v>2</v>
      </c>
      <c r="U2" s="25" t="s">
        <v>3</v>
      </c>
      <c r="V2" s="29" t="s">
        <v>5</v>
      </c>
      <c r="W2" s="25"/>
      <c r="X2" s="27" t="s">
        <v>30</v>
      </c>
      <c r="Y2" s="64" t="s">
        <v>44</v>
      </c>
      <c r="Z2" s="25" t="s">
        <v>0</v>
      </c>
      <c r="AA2" s="25" t="s">
        <v>22</v>
      </c>
      <c r="AB2" s="25" t="s">
        <v>21</v>
      </c>
      <c r="AC2" s="25" t="s">
        <v>2</v>
      </c>
      <c r="AD2" s="25" t="s">
        <v>25</v>
      </c>
      <c r="AE2" s="25" t="s">
        <v>3</v>
      </c>
      <c r="AF2" s="26" t="s">
        <v>4</v>
      </c>
    </row>
    <row r="3" spans="1:38" x14ac:dyDescent="0.35">
      <c r="A3">
        <v>1999</v>
      </c>
      <c r="B3" s="4"/>
      <c r="H3" s="5"/>
      <c r="I3" s="38"/>
      <c r="J3" s="12"/>
      <c r="K3" s="69"/>
      <c r="L3" s="70"/>
      <c r="M3" s="70"/>
      <c r="N3" s="70"/>
      <c r="O3" s="71"/>
      <c r="P3" s="30"/>
      <c r="Q3" s="4"/>
      <c r="V3" s="39"/>
      <c r="X3" s="40"/>
      <c r="Y3" s="65"/>
      <c r="AB3" s="36"/>
      <c r="AD3" s="36"/>
      <c r="AF3" s="37"/>
      <c r="AG3" t="s">
        <v>13</v>
      </c>
    </row>
    <row r="4" spans="1:38" x14ac:dyDescent="0.35">
      <c r="A4">
        <v>2000</v>
      </c>
      <c r="B4" s="4"/>
      <c r="H4" s="5"/>
      <c r="I4" s="38"/>
      <c r="J4" s="12"/>
      <c r="K4" s="72"/>
      <c r="L4" s="73"/>
      <c r="M4" s="73"/>
      <c r="N4" s="73"/>
      <c r="O4" s="74"/>
      <c r="P4" s="30"/>
      <c r="Q4" s="4"/>
      <c r="V4" s="39"/>
      <c r="X4" s="38"/>
      <c r="Y4" s="65"/>
      <c r="AF4" s="5"/>
    </row>
    <row r="5" spans="1:38" x14ac:dyDescent="0.35">
      <c r="A5">
        <v>2001</v>
      </c>
      <c r="B5" s="4"/>
      <c r="H5" s="5"/>
      <c r="I5" s="38"/>
      <c r="J5" s="12"/>
      <c r="K5" s="72"/>
      <c r="L5" s="73"/>
      <c r="M5" s="73"/>
      <c r="N5" s="73"/>
      <c r="O5" s="74"/>
      <c r="P5" s="30"/>
      <c r="Q5" s="4"/>
      <c r="V5" s="39"/>
      <c r="X5" s="38"/>
      <c r="Y5" s="65"/>
      <c r="AF5" s="5"/>
    </row>
    <row r="6" spans="1:38" x14ac:dyDescent="0.35">
      <c r="A6">
        <v>2002</v>
      </c>
      <c r="B6" s="4"/>
      <c r="H6" s="5"/>
      <c r="I6" s="38"/>
      <c r="J6" s="12"/>
      <c r="K6" s="72"/>
      <c r="L6" s="73">
        <v>0</v>
      </c>
      <c r="M6" s="73"/>
      <c r="N6" s="73"/>
      <c r="O6" s="74"/>
      <c r="P6" s="30"/>
      <c r="Q6" s="4"/>
      <c r="V6" s="39"/>
      <c r="X6" s="38"/>
      <c r="Y6" s="65"/>
      <c r="AF6" s="5"/>
    </row>
    <row r="7" spans="1:38" x14ac:dyDescent="0.35">
      <c r="A7">
        <v>2003</v>
      </c>
      <c r="B7" s="4"/>
      <c r="H7" s="5"/>
      <c r="I7" s="38"/>
      <c r="K7" s="72"/>
      <c r="L7" s="73">
        <v>0</v>
      </c>
      <c r="M7" s="73"/>
      <c r="N7" s="73"/>
      <c r="O7" s="74"/>
      <c r="P7" s="30"/>
      <c r="Q7" s="4"/>
      <c r="V7" s="39"/>
      <c r="X7" s="38"/>
      <c r="Y7" s="65"/>
      <c r="AF7" s="5"/>
    </row>
    <row r="8" spans="1:38" x14ac:dyDescent="0.35">
      <c r="A8">
        <v>2004</v>
      </c>
      <c r="B8" s="4"/>
      <c r="H8" s="12">
        <v>6.5</v>
      </c>
      <c r="I8" s="38"/>
      <c r="J8">
        <v>6.5</v>
      </c>
      <c r="K8" s="75">
        <f t="shared" ref="K8:K16" si="0">ROUND(((B8/$J8)*100),1)</f>
        <v>0</v>
      </c>
      <c r="L8" s="73">
        <v>0</v>
      </c>
      <c r="M8" s="76">
        <f t="shared" ref="M8:M16" si="1">ROUND(((H8/$J8)*100),1)</f>
        <v>100</v>
      </c>
      <c r="N8" s="76">
        <f t="shared" ref="N8:N16" si="2">ROUND(((E8/$J8)*100),1)</f>
        <v>0</v>
      </c>
      <c r="O8" s="77">
        <f t="shared" ref="O8:O16" si="3">ROUND(((G8/$J8)*100),1)</f>
        <v>0</v>
      </c>
      <c r="P8" s="32">
        <f>SUM(K8:O8)</f>
        <v>100</v>
      </c>
      <c r="Q8" s="4"/>
      <c r="V8" s="39"/>
      <c r="X8" s="38"/>
      <c r="Y8" s="65"/>
      <c r="AB8">
        <v>6</v>
      </c>
      <c r="AF8" s="5"/>
      <c r="AG8" t="s">
        <v>19</v>
      </c>
      <c r="AH8" t="s">
        <v>18</v>
      </c>
    </row>
    <row r="9" spans="1:38" x14ac:dyDescent="0.35">
      <c r="A9">
        <v>2005</v>
      </c>
      <c r="B9" s="4"/>
      <c r="H9" s="12">
        <v>21.4</v>
      </c>
      <c r="I9" s="38"/>
      <c r="J9">
        <v>21.4</v>
      </c>
      <c r="K9" s="75">
        <f t="shared" si="0"/>
        <v>0</v>
      </c>
      <c r="L9" s="73">
        <v>0</v>
      </c>
      <c r="M9" s="76">
        <f t="shared" si="1"/>
        <v>100</v>
      </c>
      <c r="N9" s="76">
        <f t="shared" si="2"/>
        <v>0</v>
      </c>
      <c r="O9" s="77">
        <f t="shared" si="3"/>
        <v>0</v>
      </c>
      <c r="P9" s="32">
        <f t="shared" ref="P9:P19" si="4">SUM(K9:O9)</f>
        <v>100</v>
      </c>
      <c r="Q9" s="4"/>
      <c r="V9" s="39"/>
      <c r="X9" s="38"/>
      <c r="Y9" s="65"/>
      <c r="AB9">
        <v>25</v>
      </c>
      <c r="AF9" s="5"/>
      <c r="AH9" t="s">
        <v>20</v>
      </c>
    </row>
    <row r="10" spans="1:38" x14ac:dyDescent="0.35">
      <c r="A10">
        <v>2006</v>
      </c>
      <c r="B10" s="4"/>
      <c r="H10" s="12">
        <v>59.9</v>
      </c>
      <c r="I10" s="38"/>
      <c r="J10">
        <v>59.9</v>
      </c>
      <c r="K10" s="75">
        <f t="shared" si="0"/>
        <v>0</v>
      </c>
      <c r="L10" s="73">
        <v>0</v>
      </c>
      <c r="M10" s="76">
        <f t="shared" si="1"/>
        <v>100</v>
      </c>
      <c r="N10" s="76">
        <f t="shared" si="2"/>
        <v>0</v>
      </c>
      <c r="O10" s="77">
        <f t="shared" si="3"/>
        <v>0</v>
      </c>
      <c r="P10" s="32">
        <f t="shared" si="4"/>
        <v>100</v>
      </c>
      <c r="Q10" s="4"/>
      <c r="V10" s="39"/>
      <c r="AB10">
        <v>100</v>
      </c>
      <c r="AF10" s="5"/>
    </row>
    <row r="11" spans="1:38" x14ac:dyDescent="0.35">
      <c r="A11">
        <v>2007</v>
      </c>
      <c r="B11" s="4">
        <v>0</v>
      </c>
      <c r="C11">
        <v>100</v>
      </c>
      <c r="H11" s="12">
        <v>106</v>
      </c>
      <c r="I11" s="38">
        <v>205.34399999999999</v>
      </c>
      <c r="J11">
        <f t="shared" ref="J11:J14" si="5">SUM(B11:H11)</f>
        <v>206</v>
      </c>
      <c r="K11" s="75">
        <f t="shared" si="0"/>
        <v>0</v>
      </c>
      <c r="L11" s="76">
        <f>ROUND(((C11/$J11)*100),1)</f>
        <v>48.5</v>
      </c>
      <c r="M11" s="76">
        <f>ROUND(((H11/$J11)*100),1)</f>
        <v>51.5</v>
      </c>
      <c r="N11" s="76">
        <f t="shared" si="2"/>
        <v>0</v>
      </c>
      <c r="O11" s="77">
        <f t="shared" si="3"/>
        <v>0</v>
      </c>
      <c r="P11" s="32">
        <f t="shared" si="4"/>
        <v>100</v>
      </c>
      <c r="Q11" s="4"/>
      <c r="V11" s="39"/>
      <c r="X11" s="38">
        <v>75</v>
      </c>
      <c r="Y11" s="65">
        <f>SUM(Z11:AE11)</f>
        <v>343</v>
      </c>
      <c r="AA11">
        <v>176</v>
      </c>
      <c r="AB11">
        <v>132</v>
      </c>
      <c r="AD11">
        <f>210-175</f>
        <v>35</v>
      </c>
      <c r="AF11" s="5"/>
      <c r="AG11" t="s">
        <v>24</v>
      </c>
      <c r="AH11" t="s">
        <v>23</v>
      </c>
    </row>
    <row r="12" spans="1:38" x14ac:dyDescent="0.35">
      <c r="A12">
        <v>2008</v>
      </c>
      <c r="B12" s="4">
        <f>Q12*X12</f>
        <v>105</v>
      </c>
      <c r="C12" s="14">
        <f t="shared" ref="C12" si="6">AA12*R12</f>
        <v>171.9</v>
      </c>
      <c r="H12" s="16">
        <f>AB12*S12</f>
        <v>128.70000000000002</v>
      </c>
      <c r="I12" s="47">
        <v>525.84100000000001</v>
      </c>
      <c r="J12" s="48">
        <f t="shared" si="5"/>
        <v>405.6</v>
      </c>
      <c r="K12" s="75">
        <f t="shared" si="0"/>
        <v>25.9</v>
      </c>
      <c r="L12" s="76">
        <f t="shared" ref="L12:L16" si="7">ROUND(((C12/$J12)*100),1)</f>
        <v>42.4</v>
      </c>
      <c r="M12" s="76">
        <f t="shared" si="1"/>
        <v>31.7</v>
      </c>
      <c r="N12" s="76">
        <f t="shared" si="2"/>
        <v>0</v>
      </c>
      <c r="O12" s="77">
        <f t="shared" si="3"/>
        <v>0</v>
      </c>
      <c r="P12" s="32">
        <f t="shared" si="4"/>
        <v>100</v>
      </c>
      <c r="Q12" s="4">
        <v>0.5</v>
      </c>
      <c r="R12" s="15">
        <v>0.9</v>
      </c>
      <c r="S12" s="15">
        <v>0.9</v>
      </c>
      <c r="V12" s="39"/>
      <c r="X12" s="38">
        <v>210</v>
      </c>
      <c r="Y12" s="65">
        <f t="shared" ref="Y12:Y13" si="8">SUM(Z12:AE12)</f>
        <v>751</v>
      </c>
      <c r="Z12">
        <v>382</v>
      </c>
      <c r="AA12">
        <v>191</v>
      </c>
      <c r="AB12">
        <v>143</v>
      </c>
      <c r="AD12">
        <f t="shared" ref="AD12:AD13" si="9">210-175</f>
        <v>35</v>
      </c>
      <c r="AF12" s="5"/>
      <c r="AG12" t="s">
        <v>41</v>
      </c>
    </row>
    <row r="13" spans="1:38" x14ac:dyDescent="0.35">
      <c r="A13">
        <v>2009</v>
      </c>
      <c r="B13" s="4">
        <f>Q13*Z13</f>
        <v>512.4</v>
      </c>
      <c r="C13" s="14">
        <f>AA13*R13</f>
        <v>201.16</v>
      </c>
      <c r="H13" s="16">
        <f>AB13*S13</f>
        <v>169.2</v>
      </c>
      <c r="I13" s="47">
        <v>1113</v>
      </c>
      <c r="J13" s="48">
        <f t="shared" si="5"/>
        <v>882.76</v>
      </c>
      <c r="K13" s="75">
        <f t="shared" si="0"/>
        <v>58</v>
      </c>
      <c r="L13" s="76">
        <f t="shared" si="7"/>
        <v>22.8</v>
      </c>
      <c r="M13" s="76">
        <f t="shared" si="1"/>
        <v>19.2</v>
      </c>
      <c r="N13" s="76">
        <f t="shared" si="2"/>
        <v>0</v>
      </c>
      <c r="O13" s="77">
        <f t="shared" si="3"/>
        <v>0</v>
      </c>
      <c r="P13" s="32">
        <f t="shared" si="4"/>
        <v>100</v>
      </c>
      <c r="Q13" s="4">
        <v>0.6</v>
      </c>
      <c r="R13" s="15">
        <v>0.94</v>
      </c>
      <c r="S13" s="15">
        <v>0.94</v>
      </c>
      <c r="V13" s="39">
        <f>I13/X13</f>
        <v>0.8681747269890796</v>
      </c>
      <c r="X13" s="38">
        <v>1282</v>
      </c>
      <c r="Y13" s="65">
        <f t="shared" si="8"/>
        <v>1283</v>
      </c>
      <c r="Z13">
        <v>854</v>
      </c>
      <c r="AA13">
        <v>214</v>
      </c>
      <c r="AB13">
        <v>180</v>
      </c>
      <c r="AD13">
        <f t="shared" si="9"/>
        <v>35</v>
      </c>
      <c r="AF13" s="5"/>
      <c r="AG13" t="s">
        <v>27</v>
      </c>
      <c r="AH13" t="s">
        <v>26</v>
      </c>
      <c r="AI13" t="s">
        <v>28</v>
      </c>
      <c r="AJ13" t="s">
        <v>29</v>
      </c>
      <c r="AK13" t="s">
        <v>31</v>
      </c>
    </row>
    <row r="14" spans="1:38" x14ac:dyDescent="0.35">
      <c r="A14">
        <v>2010</v>
      </c>
      <c r="B14" s="43">
        <f>Z14*Q14</f>
        <v>900</v>
      </c>
      <c r="C14" s="14">
        <f>AA14*R14</f>
        <v>225</v>
      </c>
      <c r="H14" s="16">
        <f>AB14*S14</f>
        <v>225</v>
      </c>
      <c r="I14" s="38">
        <v>1400.6959999999999</v>
      </c>
      <c r="J14">
        <f t="shared" si="5"/>
        <v>1350</v>
      </c>
      <c r="K14" s="75">
        <f t="shared" si="0"/>
        <v>66.7</v>
      </c>
      <c r="L14" s="76">
        <f t="shared" si="7"/>
        <v>16.7</v>
      </c>
      <c r="M14" s="76">
        <f t="shared" si="1"/>
        <v>16.7</v>
      </c>
      <c r="N14" s="76">
        <f t="shared" si="2"/>
        <v>0</v>
      </c>
      <c r="O14" s="77">
        <f t="shared" si="3"/>
        <v>0</v>
      </c>
      <c r="P14" s="32">
        <f t="shared" si="4"/>
        <v>100.10000000000001</v>
      </c>
      <c r="Q14" s="43">
        <v>0.9</v>
      </c>
      <c r="R14" s="15">
        <v>0.9</v>
      </c>
      <c r="S14" s="15">
        <v>0.9</v>
      </c>
      <c r="V14" s="39"/>
      <c r="X14" s="38">
        <v>1400</v>
      </c>
      <c r="Y14" s="65">
        <f>SUM(Z14:AE14)</f>
        <v>1500</v>
      </c>
      <c r="Z14">
        <v>1000</v>
      </c>
      <c r="AA14">
        <v>250</v>
      </c>
      <c r="AB14">
        <v>250</v>
      </c>
      <c r="AF14" s="5"/>
      <c r="AG14" t="s">
        <v>32</v>
      </c>
      <c r="AH14" t="s">
        <v>33</v>
      </c>
    </row>
    <row r="15" spans="1:38" s="25" customFormat="1" x14ac:dyDescent="0.35">
      <c r="A15" s="24">
        <v>2011</v>
      </c>
      <c r="B15" s="44">
        <f>Z15*Q15</f>
        <v>1191.6666666666667</v>
      </c>
      <c r="C15" s="46">
        <f>AA15*R15</f>
        <v>238.5</v>
      </c>
      <c r="H15" s="49">
        <f>AF15*S15</f>
        <v>350</v>
      </c>
      <c r="I15" s="51">
        <v>1700.5809999999999</v>
      </c>
      <c r="J15" s="52">
        <f>SUM(B15:H15)</f>
        <v>1780.1666666666667</v>
      </c>
      <c r="K15" s="78">
        <f t="shared" si="0"/>
        <v>66.900000000000006</v>
      </c>
      <c r="L15" s="79">
        <f t="shared" si="7"/>
        <v>13.4</v>
      </c>
      <c r="M15" s="79">
        <f t="shared" si="1"/>
        <v>19.7</v>
      </c>
      <c r="N15" s="79">
        <f t="shared" si="2"/>
        <v>0</v>
      </c>
      <c r="O15" s="80">
        <f t="shared" si="3"/>
        <v>0</v>
      </c>
      <c r="P15" s="45">
        <f t="shared" si="4"/>
        <v>100.00000000000001</v>
      </c>
      <c r="Q15" s="44">
        <f>20/24</f>
        <v>0.83333333333333337</v>
      </c>
      <c r="R15" s="62">
        <v>0.5</v>
      </c>
      <c r="S15" s="62">
        <v>0.7</v>
      </c>
      <c r="V15" s="29">
        <f>I15/X15</f>
        <v>0.68023239999999996</v>
      </c>
      <c r="X15" s="27">
        <v>2500</v>
      </c>
      <c r="Y15" s="64">
        <f>SUM(Z15:AA15)+AF15</f>
        <v>2407</v>
      </c>
      <c r="Z15" s="25">
        <v>1430</v>
      </c>
      <c r="AA15" s="25">
        <v>477</v>
      </c>
      <c r="AB15" s="25">
        <v>238</v>
      </c>
      <c r="AC15"/>
      <c r="AF15" s="26">
        <v>500</v>
      </c>
      <c r="AG15" s="25" t="s">
        <v>35</v>
      </c>
      <c r="AH15" s="25" t="s">
        <v>17</v>
      </c>
      <c r="AI15" s="25" t="s">
        <v>34</v>
      </c>
      <c r="AJ15" s="25" t="s">
        <v>36</v>
      </c>
      <c r="AK15" s="25" t="s">
        <v>37</v>
      </c>
      <c r="AL15" s="25" t="s">
        <v>40</v>
      </c>
    </row>
    <row r="16" spans="1:38" x14ac:dyDescent="0.35">
      <c r="A16">
        <v>2012</v>
      </c>
      <c r="B16" s="43">
        <f>Z16*Q16</f>
        <v>1250</v>
      </c>
      <c r="C16" s="14">
        <f>AA16*R16</f>
        <v>119.25</v>
      </c>
      <c r="H16" s="16">
        <f>AF16*S16</f>
        <v>400</v>
      </c>
      <c r="I16" s="53">
        <v>1875</v>
      </c>
      <c r="J16" s="54">
        <f>SUM(B16:H16)</f>
        <v>1769.25</v>
      </c>
      <c r="K16" s="75">
        <f t="shared" si="0"/>
        <v>70.7</v>
      </c>
      <c r="L16" s="76">
        <f t="shared" si="7"/>
        <v>6.7</v>
      </c>
      <c r="M16" s="76">
        <f t="shared" si="1"/>
        <v>22.6</v>
      </c>
      <c r="N16" s="76">
        <f t="shared" si="2"/>
        <v>0</v>
      </c>
      <c r="O16" s="77">
        <f t="shared" si="3"/>
        <v>0</v>
      </c>
      <c r="P16" s="32">
        <f t="shared" si="4"/>
        <v>100</v>
      </c>
      <c r="Q16" s="43">
        <f>20/24</f>
        <v>0.83333333333333337</v>
      </c>
      <c r="R16" s="50">
        <v>0.25</v>
      </c>
      <c r="S16" s="63">
        <v>0.8</v>
      </c>
      <c r="T16" s="1"/>
      <c r="V16" s="39">
        <f>I16/X16</f>
        <v>0.64655172413793105</v>
      </c>
      <c r="X16" s="38">
        <v>2900</v>
      </c>
      <c r="Y16" s="65">
        <f>SUM(Z16:AA16)+AC16+AF16</f>
        <v>2727</v>
      </c>
      <c r="Z16">
        <v>1500</v>
      </c>
      <c r="AA16">
        <v>477</v>
      </c>
      <c r="AB16">
        <v>280</v>
      </c>
      <c r="AC16">
        <v>250</v>
      </c>
      <c r="AD16">
        <v>250</v>
      </c>
      <c r="AF16" s="5">
        <v>500</v>
      </c>
      <c r="AG16" t="s">
        <v>39</v>
      </c>
      <c r="AH16" t="s">
        <v>38</v>
      </c>
      <c r="AI16" t="s">
        <v>41</v>
      </c>
      <c r="AJ16" t="s">
        <v>42</v>
      </c>
    </row>
    <row r="17" spans="1:34" s="36" customFormat="1" x14ac:dyDescent="0.35">
      <c r="A17" s="36">
        <v>2013</v>
      </c>
      <c r="B17" s="55">
        <v>1395.4285714285716</v>
      </c>
      <c r="C17" s="36">
        <v>0</v>
      </c>
      <c r="D17" s="56">
        <v>232.57142857142861</v>
      </c>
      <c r="E17" s="56">
        <v>0</v>
      </c>
      <c r="F17" s="56">
        <v>0</v>
      </c>
      <c r="G17" s="56">
        <v>0</v>
      </c>
      <c r="H17" s="57">
        <f>F17+D17</f>
        <v>232.57142857142861</v>
      </c>
      <c r="I17" s="58"/>
      <c r="J17" s="56">
        <f>SUM(B17:G17)</f>
        <v>1628.0000000000002</v>
      </c>
      <c r="K17" s="81">
        <f>ROUND(((B17/$J17)*100),1)</f>
        <v>85.7</v>
      </c>
      <c r="L17" s="82">
        <v>0</v>
      </c>
      <c r="M17" s="83">
        <f>ROUND(((H17/$J17)*100),1)</f>
        <v>14.3</v>
      </c>
      <c r="N17" s="83">
        <f>ROUND(((E17/$J17)*100),1)</f>
        <v>0</v>
      </c>
      <c r="O17" s="84">
        <f>ROUND(((G17/$J17)*100),1)</f>
        <v>0</v>
      </c>
      <c r="P17" s="59">
        <f t="shared" si="4"/>
        <v>100</v>
      </c>
      <c r="Q17" s="55"/>
      <c r="R17" s="36">
        <v>0</v>
      </c>
      <c r="S17" s="56">
        <f>H17/AF17</f>
        <v>0.79414634146341467</v>
      </c>
      <c r="T17" s="56"/>
      <c r="U17" s="56"/>
      <c r="V17" s="60"/>
      <c r="W17" s="56"/>
      <c r="X17" s="58"/>
      <c r="Y17" s="66"/>
      <c r="Z17" s="56">
        <v>1757.1428571428571</v>
      </c>
      <c r="AB17" s="56">
        <v>292.85714285714289</v>
      </c>
      <c r="AC17" s="56">
        <v>0</v>
      </c>
      <c r="AD17" s="56">
        <v>0</v>
      </c>
      <c r="AE17" s="56"/>
      <c r="AF17" s="57">
        <f>AB17+AD17</f>
        <v>292.85714285714289</v>
      </c>
      <c r="AH17" s="36" t="s">
        <v>16</v>
      </c>
    </row>
    <row r="18" spans="1:34" x14ac:dyDescent="0.35">
      <c r="A18">
        <v>2014</v>
      </c>
      <c r="B18" s="2">
        <v>1599.8666666666666</v>
      </c>
      <c r="C18">
        <v>0</v>
      </c>
      <c r="D18" s="1">
        <v>246.13333333333338</v>
      </c>
      <c r="E18" s="1">
        <v>0</v>
      </c>
      <c r="F18" s="1">
        <v>0</v>
      </c>
      <c r="G18" s="1">
        <v>0</v>
      </c>
      <c r="H18" s="3">
        <f t="shared" ref="H18:H27" si="10">F18+D18</f>
        <v>246.13333333333338</v>
      </c>
      <c r="I18" s="10"/>
      <c r="J18" s="1">
        <f t="shared" ref="J18:J26" si="11">SUM(B18:G18)</f>
        <v>1846</v>
      </c>
      <c r="K18" s="75">
        <f t="shared" ref="K18:K26" si="12">ROUND(((B18/$J18)*100),1)</f>
        <v>86.7</v>
      </c>
      <c r="L18" s="73">
        <v>0</v>
      </c>
      <c r="M18" s="76">
        <f t="shared" ref="M18:M27" si="13">ROUND(((H18/$J18)*100),1)</f>
        <v>13.3</v>
      </c>
      <c r="N18" s="76">
        <f t="shared" ref="N18:N27" si="14">ROUND(((E18/$J18)*100),1)</f>
        <v>0</v>
      </c>
      <c r="O18" s="77">
        <f t="shared" ref="O18:O27" si="15">ROUND(((G18/$J18)*100),1)</f>
        <v>0</v>
      </c>
      <c r="P18" s="32">
        <f t="shared" si="4"/>
        <v>100</v>
      </c>
      <c r="Q18" s="2"/>
      <c r="R18">
        <v>0</v>
      </c>
      <c r="S18" s="1">
        <f t="shared" ref="S18:S27" si="16">H18/AF18</f>
        <v>0.80787746170678332</v>
      </c>
      <c r="T18" s="1"/>
      <c r="U18" s="1"/>
      <c r="V18" s="19"/>
      <c r="W18" s="1"/>
      <c r="X18" s="10"/>
      <c r="Y18" s="67"/>
      <c r="Z18" s="1">
        <v>1980.3333333333333</v>
      </c>
      <c r="AB18" s="1">
        <v>304.66666666666674</v>
      </c>
      <c r="AC18" s="1">
        <v>0</v>
      </c>
      <c r="AD18" s="1">
        <v>0</v>
      </c>
      <c r="AE18" s="1"/>
      <c r="AF18" s="3">
        <f t="shared" ref="AF18:AF27" si="17">AB18+AD18</f>
        <v>304.66666666666674</v>
      </c>
      <c r="AH18" t="s">
        <v>16</v>
      </c>
    </row>
    <row r="19" spans="1:34" x14ac:dyDescent="0.35">
      <c r="A19">
        <v>2015</v>
      </c>
      <c r="B19" s="2">
        <v>2125.2901387032084</v>
      </c>
      <c r="C19">
        <v>0</v>
      </c>
      <c r="D19" s="1">
        <v>392.67986129679144</v>
      </c>
      <c r="E19" s="1">
        <v>0</v>
      </c>
      <c r="F19" s="1">
        <v>0</v>
      </c>
      <c r="G19" s="1">
        <v>0</v>
      </c>
      <c r="H19" s="3">
        <f t="shared" si="10"/>
        <v>392.67986129679144</v>
      </c>
      <c r="I19" s="10"/>
      <c r="J19" s="1">
        <f t="shared" si="11"/>
        <v>2517.9699999999998</v>
      </c>
      <c r="K19" s="75">
        <f t="shared" si="12"/>
        <v>84.4</v>
      </c>
      <c r="L19" s="73">
        <v>0</v>
      </c>
      <c r="M19" s="76">
        <f t="shared" si="13"/>
        <v>15.6</v>
      </c>
      <c r="N19" s="76">
        <f t="shared" si="14"/>
        <v>0</v>
      </c>
      <c r="O19" s="77">
        <f t="shared" si="15"/>
        <v>0</v>
      </c>
      <c r="P19" s="32">
        <f t="shared" si="4"/>
        <v>100</v>
      </c>
      <c r="Q19" s="2"/>
      <c r="R19">
        <v>0</v>
      </c>
      <c r="S19" s="1">
        <f t="shared" si="16"/>
        <v>0.91743225151535857</v>
      </c>
      <c r="T19" s="1"/>
      <c r="U19" s="1"/>
      <c r="V19" s="19"/>
      <c r="W19" s="1"/>
      <c r="X19" s="10"/>
      <c r="Y19" s="67"/>
      <c r="Z19" s="1">
        <v>2320.9794451871658</v>
      </c>
      <c r="AB19" s="1">
        <v>428.02055481283423</v>
      </c>
      <c r="AC19" s="1">
        <v>0</v>
      </c>
      <c r="AD19" s="1">
        <v>0</v>
      </c>
      <c r="AE19" s="1"/>
      <c r="AF19" s="3">
        <f t="shared" si="17"/>
        <v>428.02055481283423</v>
      </c>
      <c r="AH19" t="s">
        <v>16</v>
      </c>
    </row>
    <row r="20" spans="1:34" x14ac:dyDescent="0.35">
      <c r="A20">
        <v>2016</v>
      </c>
      <c r="B20" s="2">
        <v>2586.2666666666669</v>
      </c>
      <c r="C20">
        <v>0</v>
      </c>
      <c r="D20" s="1">
        <v>517.25333333333333</v>
      </c>
      <c r="E20" s="1">
        <v>0</v>
      </c>
      <c r="F20" s="1">
        <v>0</v>
      </c>
      <c r="G20" s="1">
        <v>0</v>
      </c>
      <c r="H20" s="3">
        <f t="shared" si="10"/>
        <v>517.25333333333333</v>
      </c>
      <c r="I20" s="10">
        <f>3.1*1000</f>
        <v>3100</v>
      </c>
      <c r="J20" s="1">
        <f t="shared" si="11"/>
        <v>3103.5200000000004</v>
      </c>
      <c r="K20" s="75">
        <f t="shared" si="12"/>
        <v>83.3</v>
      </c>
      <c r="L20" s="73">
        <v>0</v>
      </c>
      <c r="M20" s="76">
        <f t="shared" si="13"/>
        <v>16.7</v>
      </c>
      <c r="N20" s="76">
        <f t="shared" si="14"/>
        <v>0</v>
      </c>
      <c r="O20" s="77">
        <f t="shared" si="15"/>
        <v>0</v>
      </c>
      <c r="P20" s="32">
        <f t="shared" ref="P20:P26" si="18">J20/I20</f>
        <v>1.0011354838709678</v>
      </c>
      <c r="Q20" s="2"/>
      <c r="R20">
        <v>0</v>
      </c>
      <c r="S20" s="1">
        <f t="shared" si="16"/>
        <v>0.971136491956056</v>
      </c>
      <c r="T20" s="1"/>
      <c r="U20" s="1"/>
      <c r="V20" s="42">
        <v>0.99</v>
      </c>
      <c r="W20" s="1"/>
      <c r="X20" s="10"/>
      <c r="Y20" s="67"/>
      <c r="Z20" s="1">
        <v>2663.1340579710145</v>
      </c>
      <c r="AB20" s="1">
        <v>532.62681159420288</v>
      </c>
      <c r="AC20" s="1">
        <v>0</v>
      </c>
      <c r="AD20" s="1">
        <v>0</v>
      </c>
      <c r="AE20" s="1"/>
      <c r="AF20" s="3">
        <f t="shared" si="17"/>
        <v>532.62681159420288</v>
      </c>
      <c r="AH20" t="s">
        <v>16</v>
      </c>
    </row>
    <row r="21" spans="1:34" x14ac:dyDescent="0.35">
      <c r="A21">
        <v>2017</v>
      </c>
      <c r="B21" s="2">
        <v>2051.703857142857</v>
      </c>
      <c r="C21">
        <v>0</v>
      </c>
      <c r="D21" s="1">
        <v>232.76314285714284</v>
      </c>
      <c r="E21" s="1">
        <v>0</v>
      </c>
      <c r="F21" s="1">
        <v>0</v>
      </c>
      <c r="G21" s="1">
        <v>0</v>
      </c>
      <c r="H21" s="3">
        <f t="shared" si="10"/>
        <v>232.76314285714284</v>
      </c>
      <c r="I21" s="10">
        <f>2.28*1000</f>
        <v>2280</v>
      </c>
      <c r="J21" s="1">
        <f t="shared" si="11"/>
        <v>2284.4669999999996</v>
      </c>
      <c r="K21" s="75">
        <f t="shared" si="12"/>
        <v>89.8</v>
      </c>
      <c r="L21" s="73">
        <v>0</v>
      </c>
      <c r="M21" s="76">
        <f t="shared" si="13"/>
        <v>10.199999999999999</v>
      </c>
      <c r="N21" s="76">
        <f t="shared" si="14"/>
        <v>0</v>
      </c>
      <c r="O21" s="77">
        <f t="shared" si="15"/>
        <v>0</v>
      </c>
      <c r="P21" s="32">
        <f t="shared" si="18"/>
        <v>1.0019592105263155</v>
      </c>
      <c r="Q21" s="2"/>
      <c r="R21">
        <v>0</v>
      </c>
      <c r="S21" s="1">
        <f t="shared" si="16"/>
        <v>0.92544186154839037</v>
      </c>
      <c r="T21" s="1">
        <f t="shared" ref="T21:T27" si="19">E21/AC21</f>
        <v>0</v>
      </c>
      <c r="U21" s="1"/>
      <c r="V21" s="19"/>
      <c r="W21" s="1"/>
      <c r="X21" s="10"/>
      <c r="Y21" s="67"/>
      <c r="Z21" s="1">
        <v>2173.1010959939531</v>
      </c>
      <c r="AB21" s="1">
        <v>251.5156840513983</v>
      </c>
      <c r="AC21" s="1">
        <v>1200</v>
      </c>
      <c r="AD21" s="1">
        <v>0</v>
      </c>
      <c r="AE21" s="1"/>
      <c r="AF21" s="3">
        <f t="shared" si="17"/>
        <v>251.5156840513983</v>
      </c>
      <c r="AH21" t="s">
        <v>16</v>
      </c>
    </row>
    <row r="22" spans="1:34" x14ac:dyDescent="0.35">
      <c r="A22">
        <v>2018</v>
      </c>
      <c r="B22" s="2">
        <v>2244.7529911539195</v>
      </c>
      <c r="C22">
        <v>0</v>
      </c>
      <c r="D22" s="1">
        <v>348.19573841659007</v>
      </c>
      <c r="E22" s="1">
        <v>111.79086857142858</v>
      </c>
      <c r="F22" s="1">
        <v>0</v>
      </c>
      <c r="G22" s="1">
        <v>0</v>
      </c>
      <c r="H22" s="3">
        <f t="shared" si="10"/>
        <v>348.19573841659007</v>
      </c>
      <c r="I22" s="10">
        <f>2.71*1000</f>
        <v>2710</v>
      </c>
      <c r="J22" s="1">
        <f t="shared" si="11"/>
        <v>2704.7395981419381</v>
      </c>
      <c r="K22" s="75">
        <f t="shared" si="12"/>
        <v>83</v>
      </c>
      <c r="L22" s="73">
        <v>0</v>
      </c>
      <c r="M22" s="76">
        <f t="shared" si="13"/>
        <v>12.9</v>
      </c>
      <c r="N22" s="76">
        <f t="shared" si="14"/>
        <v>4.0999999999999996</v>
      </c>
      <c r="O22" s="77">
        <f t="shared" si="15"/>
        <v>0</v>
      </c>
      <c r="P22" s="32">
        <f t="shared" si="18"/>
        <v>0.99805889230329825</v>
      </c>
      <c r="Q22" s="2"/>
      <c r="R22">
        <v>0</v>
      </c>
      <c r="S22" s="1">
        <f t="shared" si="16"/>
        <v>0.61853958831007305</v>
      </c>
      <c r="T22" s="1">
        <f t="shared" si="19"/>
        <v>0.4966666666666667</v>
      </c>
      <c r="U22" s="1"/>
      <c r="V22" s="19"/>
      <c r="W22" s="1"/>
      <c r="X22" s="10"/>
      <c r="Y22" s="67"/>
      <c r="Z22" s="1">
        <v>2582.1553365234286</v>
      </c>
      <c r="AB22" s="1">
        <v>562.93201760602597</v>
      </c>
      <c r="AC22" s="1">
        <v>225.08228571428572</v>
      </c>
      <c r="AD22" s="1">
        <v>0</v>
      </c>
      <c r="AE22" s="1"/>
      <c r="AF22" s="3">
        <f t="shared" si="17"/>
        <v>562.93201760602597</v>
      </c>
      <c r="AH22" t="s">
        <v>16</v>
      </c>
    </row>
    <row r="23" spans="1:34" x14ac:dyDescent="0.35">
      <c r="A23">
        <v>2019</v>
      </c>
      <c r="B23" s="2">
        <v>2983.4657727192675</v>
      </c>
      <c r="C23">
        <v>0</v>
      </c>
      <c r="D23" s="1">
        <v>862.26550816928398</v>
      </c>
      <c r="E23" s="1">
        <v>1815.1901153142858</v>
      </c>
      <c r="F23" s="1">
        <v>0</v>
      </c>
      <c r="G23" s="1">
        <v>0</v>
      </c>
      <c r="H23" s="3">
        <f t="shared" si="10"/>
        <v>862.26550816928398</v>
      </c>
      <c r="I23" s="10"/>
      <c r="J23" s="1">
        <f t="shared" si="11"/>
        <v>5660.9213962028371</v>
      </c>
      <c r="K23" s="75">
        <f t="shared" si="12"/>
        <v>52.7</v>
      </c>
      <c r="L23" s="73">
        <v>0</v>
      </c>
      <c r="M23" s="76">
        <f t="shared" si="13"/>
        <v>15.2</v>
      </c>
      <c r="N23" s="76">
        <f t="shared" si="14"/>
        <v>32.1</v>
      </c>
      <c r="O23" s="77">
        <f t="shared" si="15"/>
        <v>0</v>
      </c>
      <c r="P23" s="32"/>
      <c r="Q23" s="2"/>
      <c r="R23">
        <v>0</v>
      </c>
      <c r="S23" s="1">
        <f t="shared" si="16"/>
        <v>0.93317681055093504</v>
      </c>
      <c r="T23" s="1">
        <f t="shared" si="19"/>
        <v>0.89157073957685939</v>
      </c>
      <c r="U23" s="1"/>
      <c r="V23" s="19"/>
      <c r="W23" s="1"/>
      <c r="X23" s="10"/>
      <c r="Y23" s="67"/>
      <c r="Z23" s="1">
        <v>3245.0172879882102</v>
      </c>
      <c r="AB23" s="1">
        <v>924.01086098594112</v>
      </c>
      <c r="AC23" s="1">
        <v>2035.9462628571428</v>
      </c>
      <c r="AD23" s="1">
        <v>0</v>
      </c>
      <c r="AE23" s="1"/>
      <c r="AF23" s="3">
        <f t="shared" si="17"/>
        <v>924.01086098594112</v>
      </c>
      <c r="AH23" t="s">
        <v>16</v>
      </c>
    </row>
    <row r="24" spans="1:34" x14ac:dyDescent="0.35">
      <c r="A24">
        <v>2020</v>
      </c>
      <c r="B24" s="2">
        <v>1527.6171807189839</v>
      </c>
      <c r="C24">
        <v>0</v>
      </c>
      <c r="D24" s="1">
        <v>1865.3152010940423</v>
      </c>
      <c r="E24" s="1">
        <v>2666.8669128199526</v>
      </c>
      <c r="F24" s="1">
        <v>0</v>
      </c>
      <c r="G24" s="1">
        <v>0</v>
      </c>
      <c r="H24" s="3">
        <f t="shared" si="10"/>
        <v>1865.3152010940423</v>
      </c>
      <c r="I24" s="10"/>
      <c r="J24" s="1">
        <f t="shared" si="11"/>
        <v>6059.7992946329787</v>
      </c>
      <c r="K24" s="75">
        <f t="shared" si="12"/>
        <v>25.2</v>
      </c>
      <c r="L24" s="73">
        <v>0</v>
      </c>
      <c r="M24" s="76">
        <f t="shared" si="13"/>
        <v>30.8</v>
      </c>
      <c r="N24" s="76">
        <f t="shared" si="14"/>
        <v>44</v>
      </c>
      <c r="O24" s="77">
        <f t="shared" si="15"/>
        <v>0</v>
      </c>
      <c r="P24" s="32"/>
      <c r="Q24" s="2"/>
      <c r="R24">
        <v>0</v>
      </c>
      <c r="S24" s="1">
        <f t="shared" si="16"/>
        <v>0.94716378510606503</v>
      </c>
      <c r="T24" s="1">
        <f t="shared" si="19"/>
        <v>0.97520721550898981</v>
      </c>
      <c r="U24" s="1"/>
      <c r="V24" s="19"/>
      <c r="W24" s="1"/>
      <c r="X24" s="10"/>
      <c r="Y24" s="67"/>
      <c r="Z24" s="1">
        <v>1618.3132351495537</v>
      </c>
      <c r="AB24" s="1">
        <v>1969.3692162070588</v>
      </c>
      <c r="AC24" s="1">
        <v>2734.666920432941</v>
      </c>
      <c r="AD24" s="1">
        <v>0</v>
      </c>
      <c r="AE24" s="1"/>
      <c r="AF24" s="3">
        <f t="shared" si="17"/>
        <v>1969.3692162070588</v>
      </c>
      <c r="AH24" t="s">
        <v>16</v>
      </c>
    </row>
    <row r="25" spans="1:34" x14ac:dyDescent="0.35">
      <c r="A25">
        <v>2021</v>
      </c>
      <c r="B25" s="2">
        <v>2473.6229999999996</v>
      </c>
      <c r="C25">
        <v>0</v>
      </c>
      <c r="D25" s="1">
        <v>2351.3879999999999</v>
      </c>
      <c r="E25" s="1">
        <v>3051.04</v>
      </c>
      <c r="F25" s="1">
        <v>0</v>
      </c>
      <c r="G25" s="1">
        <v>0</v>
      </c>
      <c r="H25" s="3">
        <f t="shared" si="10"/>
        <v>2351.3879999999999</v>
      </c>
      <c r="I25" s="10">
        <f>7.9*1000</f>
        <v>7900</v>
      </c>
      <c r="J25" s="1">
        <f t="shared" si="11"/>
        <v>7876.0509999999995</v>
      </c>
      <c r="K25" s="75">
        <f t="shared" si="12"/>
        <v>31.4</v>
      </c>
      <c r="L25" s="73">
        <v>0</v>
      </c>
      <c r="M25" s="76">
        <f t="shared" si="13"/>
        <v>29.9</v>
      </c>
      <c r="N25" s="76">
        <f t="shared" si="14"/>
        <v>38.700000000000003</v>
      </c>
      <c r="O25" s="77">
        <f t="shared" si="15"/>
        <v>0</v>
      </c>
      <c r="P25" s="32">
        <f t="shared" si="18"/>
        <v>0.99696848101265811</v>
      </c>
      <c r="Q25" s="2"/>
      <c r="R25">
        <v>0</v>
      </c>
      <c r="S25" s="1">
        <f t="shared" si="16"/>
        <v>0.95912383749388153</v>
      </c>
      <c r="T25" s="1">
        <f t="shared" si="19"/>
        <v>0.93338228095937337</v>
      </c>
      <c r="U25" s="1"/>
      <c r="V25" s="19"/>
      <c r="W25" s="1"/>
      <c r="X25" s="10"/>
      <c r="Y25" s="67"/>
      <c r="Z25" s="1">
        <v>2677.8</v>
      </c>
      <c r="AB25" s="1">
        <v>2451.6</v>
      </c>
      <c r="AC25" s="1">
        <v>3268.8</v>
      </c>
      <c r="AD25" s="1">
        <v>0</v>
      </c>
      <c r="AE25" s="1"/>
      <c r="AF25" s="3">
        <f t="shared" si="17"/>
        <v>2451.6</v>
      </c>
      <c r="AH25" t="s">
        <v>16</v>
      </c>
    </row>
    <row r="26" spans="1:34" x14ac:dyDescent="0.35">
      <c r="A26">
        <v>2022</v>
      </c>
      <c r="B26" s="2">
        <v>3270.9014167405676</v>
      </c>
      <c r="C26">
        <v>0</v>
      </c>
      <c r="D26" s="1">
        <v>2577.4342609036339</v>
      </c>
      <c r="E26" s="1">
        <v>3270.9014167405676</v>
      </c>
      <c r="F26" s="1">
        <v>0</v>
      </c>
      <c r="G26" s="1">
        <v>0</v>
      </c>
      <c r="H26" s="3">
        <f t="shared" si="10"/>
        <v>2577.4342609036339</v>
      </c>
      <c r="I26" s="10">
        <f>9.1*1000</f>
        <v>9100</v>
      </c>
      <c r="J26" s="1">
        <f t="shared" si="11"/>
        <v>9119.2370943847691</v>
      </c>
      <c r="K26" s="75">
        <f t="shared" si="12"/>
        <v>35.9</v>
      </c>
      <c r="L26" s="73">
        <v>0</v>
      </c>
      <c r="M26" s="76">
        <f t="shared" si="13"/>
        <v>28.3</v>
      </c>
      <c r="N26" s="76">
        <f t="shared" si="14"/>
        <v>35.9</v>
      </c>
      <c r="O26" s="77">
        <f t="shared" si="15"/>
        <v>0</v>
      </c>
      <c r="P26" s="32">
        <f t="shared" si="18"/>
        <v>1.0021139664159087</v>
      </c>
      <c r="Q26" s="2"/>
      <c r="R26">
        <v>0</v>
      </c>
      <c r="S26" s="1">
        <f t="shared" si="16"/>
        <v>0.92820195933460725</v>
      </c>
      <c r="T26" s="1">
        <f t="shared" si="19"/>
        <v>0.9057356207583801</v>
      </c>
      <c r="U26" s="1">
        <v>0</v>
      </c>
      <c r="V26" s="19"/>
      <c r="W26" s="1"/>
      <c r="X26" s="10"/>
      <c r="Y26" s="67"/>
      <c r="Z26" s="1">
        <v>3611.3202812999825</v>
      </c>
      <c r="AB26" s="1">
        <v>2776.8032969369065</v>
      </c>
      <c r="AC26" s="1">
        <v>3611.3202812999825</v>
      </c>
      <c r="AD26" s="1">
        <v>0</v>
      </c>
      <c r="AE26" s="1"/>
      <c r="AF26" s="3">
        <f t="shared" si="17"/>
        <v>2776.8032969369065</v>
      </c>
      <c r="AH26" t="s">
        <v>16</v>
      </c>
    </row>
    <row r="27" spans="1:34" x14ac:dyDescent="0.35">
      <c r="A27">
        <v>2023</v>
      </c>
      <c r="B27" s="2">
        <v>3563.0454153336182</v>
      </c>
      <c r="C27">
        <v>0</v>
      </c>
      <c r="D27" s="1">
        <v>2405.7139139877872</v>
      </c>
      <c r="E27" s="1">
        <v>3563.0454153336182</v>
      </c>
      <c r="F27" s="1">
        <v>846.14578125000003</v>
      </c>
      <c r="G27" s="1">
        <v>144.71875</v>
      </c>
      <c r="H27" s="3">
        <f t="shared" si="10"/>
        <v>3251.8596952377875</v>
      </c>
      <c r="I27" s="10">
        <f>12.1*1000</f>
        <v>12100</v>
      </c>
      <c r="J27" s="1">
        <f>SUM(B27:G27)</f>
        <v>10522.669275905022</v>
      </c>
      <c r="K27" s="75">
        <f>ROUND(((B27/$J27)*100),1)</f>
        <v>33.9</v>
      </c>
      <c r="L27" s="73">
        <v>0</v>
      </c>
      <c r="M27" s="76">
        <f t="shared" si="13"/>
        <v>30.9</v>
      </c>
      <c r="N27" s="76">
        <f t="shared" si="14"/>
        <v>33.9</v>
      </c>
      <c r="O27" s="77">
        <f t="shared" si="15"/>
        <v>1.4</v>
      </c>
      <c r="P27" s="32">
        <f>J27/I27</f>
        <v>0.8696420889177704</v>
      </c>
      <c r="Q27" s="2">
        <f>B27/Z30</f>
        <v>0.93764353035095216</v>
      </c>
      <c r="R27">
        <v>0</v>
      </c>
      <c r="S27" s="1">
        <f t="shared" si="16"/>
        <v>0.81607164020045864</v>
      </c>
      <c r="T27" s="1">
        <f t="shared" si="19"/>
        <v>0.94</v>
      </c>
      <c r="U27" s="1">
        <f>G27/AE27</f>
        <v>0.42015968063872255</v>
      </c>
      <c r="V27" s="19">
        <f>I27/X27</f>
        <v>0.72891566265060237</v>
      </c>
      <c r="W27" s="1"/>
      <c r="X27" s="10">
        <f>16.6*1000</f>
        <v>16600</v>
      </c>
      <c r="Y27" s="67"/>
      <c r="Z27" s="1">
        <v>3790.47384609959</v>
      </c>
      <c r="AB27" s="1">
        <v>2673.0154599864304</v>
      </c>
      <c r="AC27" s="1">
        <v>3790.4738460995941</v>
      </c>
      <c r="AD27" s="1">
        <v>1311.756875</v>
      </c>
      <c r="AE27" s="1">
        <v>344.4375</v>
      </c>
      <c r="AF27" s="3">
        <f t="shared" si="17"/>
        <v>3984.7723349864305</v>
      </c>
      <c r="AH27" t="s">
        <v>16</v>
      </c>
    </row>
    <row r="28" spans="1:34" x14ac:dyDescent="0.35">
      <c r="A28">
        <v>2024</v>
      </c>
      <c r="B28" s="13">
        <v>3563.0454153336182</v>
      </c>
      <c r="C28">
        <v>0</v>
      </c>
      <c r="D28" s="14"/>
      <c r="E28" s="15">
        <v>3563.0454153336182</v>
      </c>
      <c r="F28" s="14"/>
      <c r="G28" s="14">
        <f>$AE$30*U28</f>
        <v>1920</v>
      </c>
      <c r="H28" s="33">
        <f>S28*$AF$30</f>
        <v>11425.00296280642</v>
      </c>
      <c r="I28" s="4"/>
      <c r="J28" s="1">
        <f>SUM(B28:H28)</f>
        <v>20471.093793473658</v>
      </c>
      <c r="K28" s="75">
        <f t="shared" ref="K28:K35" si="20">ROUND(((B28/$J28)*100),1)</f>
        <v>17.399999999999999</v>
      </c>
      <c r="L28" s="73">
        <v>0</v>
      </c>
      <c r="M28" s="76">
        <f t="shared" ref="M28:M35" si="21">ROUND(((H28/$J28)*100),1)</f>
        <v>55.8</v>
      </c>
      <c r="N28" s="76">
        <f t="shared" ref="N28:N35" si="22">ROUND(((E28/$J28)*100),1)</f>
        <v>17.399999999999999</v>
      </c>
      <c r="O28" s="77">
        <f t="shared" ref="O28:O35" si="23">ROUND(((G28/$J28)*100),1)</f>
        <v>9.4</v>
      </c>
      <c r="P28" s="30"/>
      <c r="Q28" s="4"/>
      <c r="R28">
        <v>0</v>
      </c>
      <c r="S28" s="15">
        <v>0.81607164020045864</v>
      </c>
      <c r="U28" s="14">
        <v>0.6</v>
      </c>
      <c r="V28" s="20"/>
      <c r="X28" s="10"/>
      <c r="Y28" s="67"/>
      <c r="AF28" s="5"/>
      <c r="AG28" s="34"/>
    </row>
    <row r="29" spans="1:34" x14ac:dyDescent="0.35">
      <c r="A29">
        <v>2025</v>
      </c>
      <c r="B29" s="13">
        <v>3563.0454153336182</v>
      </c>
      <c r="C29">
        <v>0</v>
      </c>
      <c r="D29" s="14"/>
      <c r="E29" s="15">
        <v>3563.0454153336182</v>
      </c>
      <c r="F29" s="14"/>
      <c r="G29" s="14">
        <f>$AE$30*U29</f>
        <v>2560</v>
      </c>
      <c r="H29" s="33">
        <f>S29*$AF$30</f>
        <v>11425.00296280642</v>
      </c>
      <c r="I29" s="4"/>
      <c r="J29" s="1">
        <f t="shared" ref="J29:J35" si="24">SUM(B29:H29)</f>
        <v>21111.093793473658</v>
      </c>
      <c r="K29" s="75">
        <f t="shared" si="20"/>
        <v>16.899999999999999</v>
      </c>
      <c r="L29" s="73">
        <v>0</v>
      </c>
      <c r="M29" s="76">
        <f t="shared" si="21"/>
        <v>54.1</v>
      </c>
      <c r="N29" s="76">
        <f t="shared" si="22"/>
        <v>16.899999999999999</v>
      </c>
      <c r="O29" s="77">
        <f t="shared" si="23"/>
        <v>12.1</v>
      </c>
      <c r="P29" s="30"/>
      <c r="Q29" s="4"/>
      <c r="R29">
        <v>0</v>
      </c>
      <c r="S29" s="15">
        <v>0.81607164020045864</v>
      </c>
      <c r="U29" s="14">
        <v>0.8</v>
      </c>
      <c r="V29" s="20"/>
      <c r="X29" s="10"/>
      <c r="Y29" s="67"/>
      <c r="AF29" s="5"/>
      <c r="AG29" s="34"/>
    </row>
    <row r="30" spans="1:34" x14ac:dyDescent="0.35">
      <c r="A30">
        <v>2026</v>
      </c>
      <c r="B30" s="13">
        <v>3563.0454153336182</v>
      </c>
      <c r="C30">
        <v>0</v>
      </c>
      <c r="D30" s="14"/>
      <c r="E30" s="15">
        <v>3563.0454153336182</v>
      </c>
      <c r="F30" s="15"/>
      <c r="G30" s="14">
        <f>$AE$30*U30</f>
        <v>3008</v>
      </c>
      <c r="H30" s="16">
        <f>S30*$AF$30</f>
        <v>13160</v>
      </c>
      <c r="J30" s="1">
        <f t="shared" si="24"/>
        <v>23294.090830667235</v>
      </c>
      <c r="K30" s="75">
        <f t="shared" si="20"/>
        <v>15.3</v>
      </c>
      <c r="L30" s="73">
        <v>0</v>
      </c>
      <c r="M30" s="76">
        <f t="shared" si="21"/>
        <v>56.5</v>
      </c>
      <c r="N30" s="76">
        <f t="shared" si="22"/>
        <v>15.3</v>
      </c>
      <c r="O30" s="77">
        <f t="shared" si="23"/>
        <v>12.9</v>
      </c>
      <c r="P30" s="30"/>
      <c r="Q30" s="4"/>
      <c r="R30">
        <v>0</v>
      </c>
      <c r="S30" s="15">
        <v>0.94</v>
      </c>
      <c r="U30" s="14">
        <v>0.94</v>
      </c>
      <c r="V30" s="19">
        <f>J30/X30</f>
        <v>0.93176363322668943</v>
      </c>
      <c r="X30" s="10">
        <v>25000</v>
      </c>
      <c r="Y30" s="67"/>
      <c r="Z30" s="1">
        <v>3800</v>
      </c>
      <c r="AC30" s="1">
        <v>3800</v>
      </c>
      <c r="AE30" s="41">
        <v>3200</v>
      </c>
      <c r="AF30" s="9">
        <v>14000</v>
      </c>
      <c r="AG30" s="34"/>
    </row>
    <row r="31" spans="1:34" x14ac:dyDescent="0.35">
      <c r="A31">
        <v>2027</v>
      </c>
      <c r="B31" s="13">
        <v>3563.0454153336182</v>
      </c>
      <c r="C31">
        <v>0</v>
      </c>
      <c r="D31" s="14"/>
      <c r="E31" s="15">
        <v>3563.0454153336182</v>
      </c>
      <c r="F31" s="14"/>
      <c r="G31" s="14">
        <v>3008</v>
      </c>
      <c r="H31" s="16">
        <v>13160</v>
      </c>
      <c r="I31" s="4"/>
      <c r="J31" s="1">
        <f>SUM(B31:H31)</f>
        <v>23294.090830667235</v>
      </c>
      <c r="K31" s="75">
        <f t="shared" si="20"/>
        <v>15.3</v>
      </c>
      <c r="L31" s="73">
        <v>0</v>
      </c>
      <c r="M31" s="76">
        <f t="shared" si="21"/>
        <v>56.5</v>
      </c>
      <c r="N31" s="76">
        <f t="shared" si="22"/>
        <v>15.3</v>
      </c>
      <c r="O31" s="77">
        <f t="shared" si="23"/>
        <v>12.9</v>
      </c>
      <c r="P31" s="30"/>
      <c r="Q31" s="4"/>
      <c r="R31">
        <v>0</v>
      </c>
      <c r="V31" s="20"/>
      <c r="X31" s="10"/>
      <c r="Y31" s="67"/>
      <c r="AF31" s="5"/>
      <c r="AG31" s="34"/>
    </row>
    <row r="32" spans="1:34" x14ac:dyDescent="0.35">
      <c r="A32">
        <v>2028</v>
      </c>
      <c r="B32" s="13">
        <v>3563.0454153336182</v>
      </c>
      <c r="C32">
        <v>0</v>
      </c>
      <c r="D32" s="14"/>
      <c r="E32" s="15">
        <v>3563.0454153336182</v>
      </c>
      <c r="F32" s="14"/>
      <c r="G32" s="14">
        <v>3008</v>
      </c>
      <c r="H32" s="16">
        <v>13160</v>
      </c>
      <c r="I32" s="4"/>
      <c r="J32" s="1">
        <f t="shared" si="24"/>
        <v>23294.090830667235</v>
      </c>
      <c r="K32" s="75">
        <f t="shared" si="20"/>
        <v>15.3</v>
      </c>
      <c r="L32" s="73">
        <v>0</v>
      </c>
      <c r="M32" s="76">
        <f t="shared" si="21"/>
        <v>56.5</v>
      </c>
      <c r="N32" s="76">
        <f t="shared" si="22"/>
        <v>15.3</v>
      </c>
      <c r="O32" s="77">
        <f t="shared" si="23"/>
        <v>12.9</v>
      </c>
      <c r="P32" s="30"/>
      <c r="Q32" s="4"/>
      <c r="R32">
        <v>0</v>
      </c>
      <c r="V32" s="20"/>
      <c r="X32" s="10"/>
      <c r="Y32" s="67"/>
      <c r="AF32" s="5"/>
      <c r="AG32" s="34"/>
    </row>
    <row r="33" spans="1:51" x14ac:dyDescent="0.35">
      <c r="A33">
        <v>2029</v>
      </c>
      <c r="B33" s="13">
        <v>3563.0454153336182</v>
      </c>
      <c r="C33">
        <v>0</v>
      </c>
      <c r="D33" s="14"/>
      <c r="E33" s="15">
        <v>3563.0454153336182</v>
      </c>
      <c r="F33" s="14"/>
      <c r="G33" s="14">
        <v>3008</v>
      </c>
      <c r="H33" s="16">
        <v>13160</v>
      </c>
      <c r="I33" s="4"/>
      <c r="J33" s="1">
        <f t="shared" si="24"/>
        <v>23294.090830667235</v>
      </c>
      <c r="K33" s="75">
        <f t="shared" si="20"/>
        <v>15.3</v>
      </c>
      <c r="L33" s="73">
        <v>0</v>
      </c>
      <c r="M33" s="76">
        <f t="shared" si="21"/>
        <v>56.5</v>
      </c>
      <c r="N33" s="76">
        <f t="shared" si="22"/>
        <v>15.3</v>
      </c>
      <c r="O33" s="77">
        <f t="shared" si="23"/>
        <v>12.9</v>
      </c>
      <c r="P33" s="30"/>
      <c r="Q33" s="4"/>
      <c r="R33">
        <v>0</v>
      </c>
      <c r="V33" s="20"/>
      <c r="X33" s="10"/>
      <c r="Y33" s="67"/>
      <c r="AF33" s="5"/>
      <c r="AG33" s="34"/>
    </row>
    <row r="34" spans="1:51" x14ac:dyDescent="0.35">
      <c r="A34">
        <v>2030</v>
      </c>
      <c r="B34" s="13">
        <v>3563.0454153336182</v>
      </c>
      <c r="C34">
        <v>0</v>
      </c>
      <c r="D34" s="14"/>
      <c r="E34" s="15">
        <v>3563.0454153336182</v>
      </c>
      <c r="F34" s="14"/>
      <c r="G34" s="14">
        <v>3008</v>
      </c>
      <c r="H34" s="16">
        <v>13160</v>
      </c>
      <c r="I34" s="4"/>
      <c r="J34" s="1">
        <f t="shared" si="24"/>
        <v>23294.090830667235</v>
      </c>
      <c r="K34" s="75">
        <f t="shared" si="20"/>
        <v>15.3</v>
      </c>
      <c r="L34" s="73">
        <v>0</v>
      </c>
      <c r="M34" s="76">
        <f t="shared" si="21"/>
        <v>56.5</v>
      </c>
      <c r="N34" s="76">
        <f t="shared" si="22"/>
        <v>15.3</v>
      </c>
      <c r="O34" s="77">
        <f t="shared" si="23"/>
        <v>12.9</v>
      </c>
      <c r="P34" s="30"/>
      <c r="Q34" s="4"/>
      <c r="R34">
        <v>0</v>
      </c>
      <c r="V34" s="20"/>
      <c r="X34" s="10"/>
      <c r="Y34" s="67"/>
      <c r="AF34" s="5"/>
      <c r="AG34" s="34"/>
    </row>
    <row r="35" spans="1:51" ht="15" thickBot="1" x14ac:dyDescent="0.4">
      <c r="A35">
        <v>2031</v>
      </c>
      <c r="B35" s="22">
        <v>3563.0454153336182</v>
      </c>
      <c r="C35">
        <v>0</v>
      </c>
      <c r="D35" s="17"/>
      <c r="E35" s="23">
        <v>3563.0454153336182</v>
      </c>
      <c r="F35" s="17"/>
      <c r="G35" s="17">
        <v>3008</v>
      </c>
      <c r="H35" s="18">
        <v>13160</v>
      </c>
      <c r="I35" s="6"/>
      <c r="J35" s="35">
        <f t="shared" si="24"/>
        <v>23294.090830667235</v>
      </c>
      <c r="K35" s="85">
        <f t="shared" si="20"/>
        <v>15.3</v>
      </c>
      <c r="L35" s="86">
        <v>0</v>
      </c>
      <c r="M35" s="87">
        <f t="shared" si="21"/>
        <v>56.5</v>
      </c>
      <c r="N35" s="87">
        <f t="shared" si="22"/>
        <v>15.3</v>
      </c>
      <c r="O35" s="88">
        <f t="shared" si="23"/>
        <v>12.9</v>
      </c>
      <c r="P35" s="30"/>
      <c r="Q35" s="6"/>
      <c r="R35">
        <v>0</v>
      </c>
      <c r="S35" s="7"/>
      <c r="T35" s="7"/>
      <c r="U35" s="7"/>
      <c r="V35" s="21"/>
      <c r="X35" s="11"/>
      <c r="Y35" s="68"/>
      <c r="Z35" s="7"/>
      <c r="AA35" s="7"/>
      <c r="AB35" s="7"/>
      <c r="AC35" s="7"/>
      <c r="AD35" s="7"/>
      <c r="AE35" s="7"/>
      <c r="AF35" s="8"/>
    </row>
    <row r="39" spans="1:51" x14ac:dyDescent="0.35">
      <c r="AH39">
        <v>3100</v>
      </c>
      <c r="AI39">
        <v>3250</v>
      </c>
      <c r="AJ39">
        <v>3858.3935151568808</v>
      </c>
      <c r="AK39">
        <v>4390.1618718763384</v>
      </c>
      <c r="AL39">
        <v>3131.1751928087997</v>
      </c>
      <c r="AM39">
        <v>3262.8163901047774</v>
      </c>
      <c r="AN39">
        <v>6209.6242443268939</v>
      </c>
      <c r="AO39">
        <v>6532.8226148188596</v>
      </c>
      <c r="AP39">
        <v>8010.3614086882135</v>
      </c>
      <c r="AQ39">
        <v>9301.621836272463</v>
      </c>
      <c r="AR39">
        <v>10733.122661423125</v>
      </c>
      <c r="AS39">
        <v>17500</v>
      </c>
      <c r="AT39">
        <v>22750</v>
      </c>
      <c r="AU39">
        <v>29575</v>
      </c>
      <c r="AV39">
        <v>38447.5</v>
      </c>
      <c r="AW39">
        <v>49981.75</v>
      </c>
      <c r="AX39">
        <v>64976.275000000001</v>
      </c>
      <c r="AY39">
        <v>84469.157500000001</v>
      </c>
    </row>
  </sheetData>
  <mergeCells count="1">
    <mergeCell ref="K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2024-08-20T23:10:27Z</dcterms:created>
  <dcterms:modified xsi:type="dcterms:W3CDTF">2024-08-28T15:12:40Z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2024-08-20T23:19:49Z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68c1f6f3-5eb6-4113-8ff4-1fe622264f9c</vt:lpwstr>
  </property>
  <property fmtid="{D5CDD505-2E9C-101B-9397-08002B2CF9AE}" pid="8" name="MSIP_Label_95965d95-ecc0-4720-b759-1f33c42ed7da_ContentBits">
    <vt:lpwstr>0</vt:lpwstr>
  </property>
</Properties>
</file>