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an\Google Drive\1b. CUBoulder\PycharmProjects\QIS\FullControl\"/>
    </mc:Choice>
  </mc:AlternateContent>
  <xr:revisionPtr revIDLastSave="0" documentId="8_{274B89F2-4086-4D1E-A342-18FD4BB6839D}" xr6:coauthVersionLast="45" xr6:coauthVersionMax="45" xr10:uidLastSave="{00000000-0000-0000-0000-000000000000}"/>
  <bookViews>
    <workbookView xWindow="-3588" yWindow="1344" windowWidth="19788" windowHeight="10140" activeTab="1" xr2:uid="{86778569-5635-468F-9599-A2C5E5C98B4E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2" i="1" l="1"/>
  <c r="F9" i="2"/>
  <c r="I12" i="2"/>
  <c r="I13" i="2"/>
  <c r="I14" i="2"/>
  <c r="I15" i="2"/>
  <c r="I16" i="2"/>
  <c r="I11" i="2"/>
  <c r="L12" i="2"/>
  <c r="L13" i="2"/>
  <c r="L14" i="2"/>
  <c r="L15" i="2"/>
  <c r="L16" i="2"/>
  <c r="L11" i="2"/>
  <c r="D9" i="2"/>
  <c r="E15" i="2"/>
  <c r="E9" i="2"/>
  <c r="E13" i="2"/>
  <c r="J16" i="2"/>
  <c r="J15" i="2"/>
  <c r="J14" i="2"/>
  <c r="J13" i="2"/>
  <c r="J12" i="2"/>
  <c r="J11" i="2"/>
  <c r="J8" i="2"/>
  <c r="J7" i="2"/>
  <c r="J6" i="2"/>
  <c r="H4" i="2"/>
  <c r="H5" i="2"/>
  <c r="J5" i="2"/>
  <c r="J4" i="2"/>
  <c r="J3" i="2"/>
  <c r="H3" i="2"/>
  <c r="B12" i="2"/>
  <c r="B15" i="2" s="1"/>
  <c r="C9" i="2"/>
  <c r="C17" i="1"/>
  <c r="B17" i="1"/>
  <c r="F5" i="1"/>
  <c r="F3" i="1"/>
  <c r="B15" i="1"/>
  <c r="C9" i="1"/>
  <c r="C17" i="2" l="1"/>
  <c r="B17" i="2"/>
</calcChain>
</file>

<file path=xl/sharedStrings.xml><?xml version="1.0" encoding="utf-8"?>
<sst xmlns="http://schemas.openxmlformats.org/spreadsheetml/2006/main" count="53" uniqueCount="36">
  <si>
    <t>averaging time</t>
  </si>
  <si>
    <t>dt_set_freq</t>
  </si>
  <si>
    <t>dt_full_ii</t>
  </si>
  <si>
    <t>scan.pt</t>
  </si>
  <si>
    <t>tc=100 ms (10x delay)</t>
  </si>
  <si>
    <t>delay</t>
  </si>
  <si>
    <t>data transfer time (1.32 ms per sample)</t>
  </si>
  <si>
    <t>Frequency SETTING Time</t>
  </si>
  <si>
    <t>yellow means cannot be shortened</t>
  </si>
  <si>
    <t>Residual Loop time</t>
  </si>
  <si>
    <t>First Point Time</t>
  </si>
  <si>
    <t>normal point time</t>
  </si>
  <si>
    <t>Middle Point</t>
  </si>
  <si>
    <t>First Point</t>
  </si>
  <si>
    <t>dt_check_lia</t>
  </si>
  <si>
    <t>dt_record_data</t>
  </si>
  <si>
    <t>dt_plot_data</t>
  </si>
  <si>
    <t>discrep</t>
  </si>
  <si>
    <t>Notes</t>
  </si>
  <si>
    <t>200 MHz -&gt; 25 kHz</t>
  </si>
  <si>
    <t>25 kHz -&gt; 2.236 MHz</t>
  </si>
  <si>
    <t>2.236 MHz -&gt; 200 MHz</t>
  </si>
  <si>
    <t>DF</t>
  </si>
  <si>
    <t>check LIA:</t>
  </si>
  <si>
    <t>DeltaF</t>
  </si>
  <si>
    <t>lockin_delay</t>
  </si>
  <si>
    <t>averaging</t>
  </si>
  <si>
    <t>data_transfer</t>
  </si>
  <si>
    <t xml:space="preserve">Residual = </t>
  </si>
  <si>
    <t>^Estimate will be bad</t>
  </si>
  <si>
    <t>Pretty Consistent</t>
  </si>
  <si>
    <t>First Draft Equation</t>
  </si>
  <si>
    <t>0.44*(num_pts)*(num_scans)</t>
  </si>
  <si>
    <t>+0.44*(num_freqs)*(num_scans)'</t>
  </si>
  <si>
    <t>(+lockin_delay+averaging_time+data_transfer_time+0.14)*(num_freqs*num_scans)</t>
  </si>
  <si>
    <t>+0.16*(num_freqs*num_scans)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</si>
</sst>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0" borderId="0" xfId="0" applyFon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83EFA-6BE6-42C3-BB35-2B867ECD28DF}">
  <dimension ref="A1:F17"/>
  <sheetViews>
    <sheetView workbookViewId="0">
      <selection activeCell="B12" sqref="B12"/>
    </sheetView>
  </sheetViews>
  <sheetFormatPr defaultRowHeight="14.4" x14ac:dyDescent="0.3"/>
  <cols>
    <col min="1" max="1" width="35.77734375" customWidth="1"/>
    <col min="2" max="2" width="14.44140625" customWidth="1"/>
    <col min="3" max="3" width="10.44140625" customWidth="1"/>
  </cols>
  <sheetData>
    <row r="1" spans="1:6" x14ac:dyDescent="0.3">
      <c r="A1" t="s">
        <v>4</v>
      </c>
    </row>
    <row r="2" spans="1:6" x14ac:dyDescent="0.3">
      <c r="A2" t="s">
        <v>0</v>
      </c>
      <c r="B2" t="s">
        <v>3</v>
      </c>
      <c r="C2" t="s">
        <v>1</v>
      </c>
      <c r="D2" t="s">
        <v>2</v>
      </c>
      <c r="F2" t="s">
        <v>10</v>
      </c>
    </row>
    <row r="3" spans="1:6" x14ac:dyDescent="0.3">
      <c r="A3">
        <v>0.5</v>
      </c>
      <c r="B3">
        <v>1.1000000000000001</v>
      </c>
      <c r="C3">
        <v>0.47199999999999998</v>
      </c>
      <c r="D3">
        <v>4.25</v>
      </c>
      <c r="F3">
        <f>AVERAGE(D3,D6)</f>
        <v>4.085</v>
      </c>
    </row>
    <row r="4" spans="1:6" x14ac:dyDescent="0.3">
      <c r="B4">
        <v>1.2</v>
      </c>
      <c r="C4">
        <v>0.44080000000000003</v>
      </c>
      <c r="D4">
        <v>3.49</v>
      </c>
      <c r="F4" t="s">
        <v>11</v>
      </c>
    </row>
    <row r="5" spans="1:6" x14ac:dyDescent="0.3">
      <c r="B5">
        <v>1.3</v>
      </c>
      <c r="C5">
        <v>0.44500000000000001</v>
      </c>
      <c r="D5">
        <v>3.5</v>
      </c>
      <c r="F5">
        <f>AVERAGE(D4:D5,D7:D8)</f>
        <v>3.5599999999999996</v>
      </c>
    </row>
    <row r="6" spans="1:6" x14ac:dyDescent="0.3">
      <c r="B6">
        <v>2.1</v>
      </c>
      <c r="C6">
        <v>0.44400000000000001</v>
      </c>
      <c r="D6">
        <v>3.92</v>
      </c>
    </row>
    <row r="7" spans="1:6" x14ac:dyDescent="0.3">
      <c r="B7">
        <v>2.2000000000000002</v>
      </c>
      <c r="C7">
        <v>0.438</v>
      </c>
      <c r="D7">
        <v>3.55</v>
      </c>
    </row>
    <row r="8" spans="1:6" x14ac:dyDescent="0.3">
      <c r="B8">
        <v>2.2999999999999998</v>
      </c>
      <c r="C8">
        <v>0.42099999999999999</v>
      </c>
      <c r="D8">
        <v>3.7</v>
      </c>
    </row>
    <row r="9" spans="1:6" x14ac:dyDescent="0.3">
      <c r="A9" t="s">
        <v>8</v>
      </c>
      <c r="C9">
        <f>AVERAGE(C3:C8)</f>
        <v>0.44346666666666668</v>
      </c>
    </row>
    <row r="10" spans="1:6" x14ac:dyDescent="0.3">
      <c r="A10" s="1" t="s">
        <v>5</v>
      </c>
      <c r="B10" s="1">
        <v>1</v>
      </c>
    </row>
    <row r="11" spans="1:6" x14ac:dyDescent="0.3">
      <c r="A11" s="1" t="s">
        <v>0</v>
      </c>
      <c r="B11" s="1">
        <v>0.5</v>
      </c>
    </row>
    <row r="12" spans="1:6" x14ac:dyDescent="0.3">
      <c r="A12" s="1" t="s">
        <v>6</v>
      </c>
      <c r="B12" s="1">
        <f>0.5*512*0.00132</f>
        <v>0.33792</v>
      </c>
    </row>
    <row r="13" spans="1:6" x14ac:dyDescent="0.3">
      <c r="A13" t="s">
        <v>7</v>
      </c>
      <c r="B13">
        <v>0.44</v>
      </c>
    </row>
    <row r="15" spans="1:6" x14ac:dyDescent="0.3">
      <c r="B15">
        <f>SUM(B10:B13)</f>
        <v>2.2779199999999999</v>
      </c>
    </row>
    <row r="16" spans="1:6" x14ac:dyDescent="0.3">
      <c r="B16" t="s">
        <v>12</v>
      </c>
      <c r="C16" t="s">
        <v>13</v>
      </c>
    </row>
    <row r="17" spans="1:3" x14ac:dyDescent="0.3">
      <c r="A17" t="s">
        <v>9</v>
      </c>
      <c r="B17">
        <f>F5-B15</f>
        <v>1.2820799999999997</v>
      </c>
      <c r="C17">
        <f>F3-B15</f>
        <v>1.80708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986C0-4629-48D0-A3B5-DA93280E84E2}">
  <dimension ref="A1:L19"/>
  <sheetViews>
    <sheetView tabSelected="1" topLeftCell="A2" workbookViewId="0">
      <selection activeCell="F20" sqref="F20"/>
    </sheetView>
  </sheetViews>
  <sheetFormatPr defaultRowHeight="14.4" x14ac:dyDescent="0.3"/>
  <cols>
    <col min="2" max="2" width="19.33203125" customWidth="1"/>
    <col min="3" max="3" width="31" customWidth="1"/>
    <col min="4" max="4" width="28.21875" customWidth="1"/>
    <col min="5" max="5" width="20.6640625" customWidth="1"/>
    <col min="6" max="7" width="11.6640625" customWidth="1"/>
    <col min="9" max="9" width="19.44140625" customWidth="1"/>
    <col min="10" max="10" width="10" bestFit="1" customWidth="1"/>
  </cols>
  <sheetData>
    <row r="1" spans="1:12" x14ac:dyDescent="0.3">
      <c r="A1" t="s">
        <v>4</v>
      </c>
    </row>
    <row r="2" spans="1:12" x14ac:dyDescent="0.3">
      <c r="A2" t="s">
        <v>0</v>
      </c>
      <c r="B2" t="s">
        <v>3</v>
      </c>
      <c r="C2" t="s">
        <v>1</v>
      </c>
      <c r="D2" s="2" t="s">
        <v>14</v>
      </c>
      <c r="E2" t="s">
        <v>15</v>
      </c>
      <c r="F2" t="s">
        <v>16</v>
      </c>
      <c r="G2" t="s">
        <v>2</v>
      </c>
      <c r="H2" t="s">
        <v>17</v>
      </c>
      <c r="I2" t="s">
        <v>18</v>
      </c>
      <c r="J2" t="s">
        <v>22</v>
      </c>
    </row>
    <row r="3" spans="1:12" x14ac:dyDescent="0.3">
      <c r="A3">
        <v>0.5</v>
      </c>
      <c r="B3">
        <v>1.1000000000000001</v>
      </c>
      <c r="C3">
        <v>0.40600000000000003</v>
      </c>
      <c r="D3" s="2">
        <v>0.80300000000000005</v>
      </c>
      <c r="E3">
        <v>1.99</v>
      </c>
      <c r="F3">
        <v>0.184</v>
      </c>
      <c r="G3">
        <v>3.3860000000000001</v>
      </c>
      <c r="H3">
        <f>G3-(SUM(C3:F3))</f>
        <v>3.0000000000001137E-3</v>
      </c>
      <c r="I3" t="s">
        <v>19</v>
      </c>
      <c r="J3">
        <f>200000000 - 25000</f>
        <v>199975000</v>
      </c>
    </row>
    <row r="4" spans="1:12" x14ac:dyDescent="0.3">
      <c r="B4">
        <v>1.2</v>
      </c>
      <c r="C4">
        <v>0.44700000000000001</v>
      </c>
      <c r="D4" s="2">
        <v>0.11</v>
      </c>
      <c r="E4">
        <v>1.982</v>
      </c>
      <c r="F4">
        <v>8.48E-2</v>
      </c>
      <c r="G4">
        <v>2.6230000000000002</v>
      </c>
      <c r="H4">
        <f t="shared" ref="H4:H5" si="0">G4-(SUM(C4:F4))</f>
        <v>-7.9999999999991189E-4</v>
      </c>
      <c r="I4" t="s">
        <v>20</v>
      </c>
      <c r="J4">
        <f>2236000 - 25000</f>
        <v>2211000</v>
      </c>
    </row>
    <row r="5" spans="1:12" x14ac:dyDescent="0.3">
      <c r="B5">
        <v>1.3</v>
      </c>
      <c r="C5">
        <v>0.44900000000000001</v>
      </c>
      <c r="D5" s="2">
        <v>0.40949999999999998</v>
      </c>
      <c r="E5">
        <v>1.98</v>
      </c>
      <c r="F5">
        <v>0.20300000000000001</v>
      </c>
      <c r="G5">
        <v>3.04</v>
      </c>
      <c r="H5">
        <f t="shared" si="0"/>
        <v>-1.4999999999996128E-3</v>
      </c>
      <c r="I5" t="s">
        <v>21</v>
      </c>
      <c r="J5">
        <f>200000000 - 2236000</f>
        <v>197764000</v>
      </c>
    </row>
    <row r="6" spans="1:12" x14ac:dyDescent="0.3">
      <c r="B6">
        <v>2.1</v>
      </c>
      <c r="C6">
        <v>0.45300000000000001</v>
      </c>
      <c r="D6" s="2">
        <v>0.78520000000000001</v>
      </c>
      <c r="E6">
        <v>1.9850000000000001</v>
      </c>
      <c r="F6">
        <v>0.16800000000000001</v>
      </c>
      <c r="G6">
        <v>3.391</v>
      </c>
      <c r="I6" t="s">
        <v>19</v>
      </c>
      <c r="J6">
        <f>200000000 - 25000</f>
        <v>199975000</v>
      </c>
    </row>
    <row r="7" spans="1:12" x14ac:dyDescent="0.3">
      <c r="B7">
        <v>2.2000000000000002</v>
      </c>
      <c r="C7">
        <v>0.45</v>
      </c>
      <c r="D7" s="2">
        <v>0.111</v>
      </c>
      <c r="E7">
        <v>1.966</v>
      </c>
      <c r="F7">
        <v>0.15</v>
      </c>
      <c r="I7" t="s">
        <v>20</v>
      </c>
      <c r="J7">
        <f>2236000 - 25000</f>
        <v>2211000</v>
      </c>
    </row>
    <row r="8" spans="1:12" x14ac:dyDescent="0.3">
      <c r="B8">
        <v>2.2999999999999998</v>
      </c>
      <c r="C8">
        <v>0.42199999999999999</v>
      </c>
      <c r="D8" s="2">
        <v>0.42099999999999999</v>
      </c>
      <c r="E8">
        <v>1.96</v>
      </c>
      <c r="F8">
        <v>0.152</v>
      </c>
      <c r="I8" t="s">
        <v>21</v>
      </c>
      <c r="J8">
        <f>200000000 - 2236000</f>
        <v>197764000</v>
      </c>
    </row>
    <row r="9" spans="1:12" x14ac:dyDescent="0.3">
      <c r="A9" t="s">
        <v>8</v>
      </c>
      <c r="C9">
        <f>AVERAGE(C3:C8)</f>
        <v>0.43783333333333335</v>
      </c>
      <c r="D9" s="2">
        <f>AVERAGE(D3:D8)</f>
        <v>0.43995000000000001</v>
      </c>
      <c r="E9">
        <f>AVERAGE(E3:E8)</f>
        <v>1.9771666666666665</v>
      </c>
      <c r="F9">
        <f>AVERAGE(F3:F8)</f>
        <v>0.15696666666666667</v>
      </c>
    </row>
    <row r="10" spans="1:12" x14ac:dyDescent="0.3">
      <c r="A10" s="1" t="s">
        <v>5</v>
      </c>
      <c r="B10" s="1">
        <v>1</v>
      </c>
      <c r="C10" t="s">
        <v>30</v>
      </c>
      <c r="E10" t="s">
        <v>25</v>
      </c>
      <c r="J10" t="s">
        <v>24</v>
      </c>
      <c r="K10" t="s">
        <v>23</v>
      </c>
    </row>
    <row r="11" spans="1:12" x14ac:dyDescent="0.3">
      <c r="A11" s="1" t="s">
        <v>0</v>
      </c>
      <c r="B11" s="1">
        <v>0.5</v>
      </c>
      <c r="D11" t="s">
        <v>29</v>
      </c>
      <c r="E11" t="s">
        <v>26</v>
      </c>
      <c r="I11">
        <f>LOG(J11)</f>
        <v>8.3009757054605355</v>
      </c>
      <c r="J11">
        <f>200000000 - 25000</f>
        <v>199975000</v>
      </c>
      <c r="K11">
        <v>0.80300000000000005</v>
      </c>
      <c r="L11">
        <f>LOG(K11)</f>
        <v>-9.5284454721319037E-2</v>
      </c>
    </row>
    <row r="12" spans="1:12" x14ac:dyDescent="0.3">
      <c r="A12" s="1" t="s">
        <v>6</v>
      </c>
      <c r="B12" s="1">
        <f>0.5*512*0.00132</f>
        <v>0.33792</v>
      </c>
      <c r="E12" t="s">
        <v>27</v>
      </c>
      <c r="I12">
        <f t="shared" ref="I12:I16" si="1">LOG(J12)</f>
        <v>6.344588742578714</v>
      </c>
      <c r="J12">
        <f>2236000 - 25000</f>
        <v>2211000</v>
      </c>
      <c r="K12">
        <v>0.11</v>
      </c>
      <c r="L12">
        <f t="shared" ref="L12:L16" si="2">LOG(K12)</f>
        <v>-0.95860731484177497</v>
      </c>
    </row>
    <row r="13" spans="1:12" x14ac:dyDescent="0.3">
      <c r="A13" t="s">
        <v>7</v>
      </c>
      <c r="B13">
        <v>0.44</v>
      </c>
      <c r="E13">
        <f>SUM(1+0.5+0.33792)</f>
        <v>1.83792</v>
      </c>
      <c r="I13">
        <f t="shared" si="1"/>
        <v>8.2961472375933862</v>
      </c>
      <c r="J13">
        <f>200000000 - 2236000</f>
        <v>197764000</v>
      </c>
      <c r="K13">
        <v>0.40949999999999998</v>
      </c>
      <c r="L13">
        <f t="shared" si="2"/>
        <v>-0.38774609390356274</v>
      </c>
    </row>
    <row r="14" spans="1:12" x14ac:dyDescent="0.3">
      <c r="E14" t="s">
        <v>28</v>
      </c>
      <c r="I14">
        <f t="shared" si="1"/>
        <v>8.3009757054605355</v>
      </c>
      <c r="J14">
        <f>200000000 - 25000</f>
        <v>199975000</v>
      </c>
      <c r="K14">
        <v>0.78520000000000001</v>
      </c>
      <c r="L14">
        <f t="shared" si="2"/>
        <v>-0.1050197090720314</v>
      </c>
    </row>
    <row r="15" spans="1:12" x14ac:dyDescent="0.3">
      <c r="B15">
        <f>SUM(B10:B13)</f>
        <v>2.2779199999999999</v>
      </c>
      <c r="E15">
        <f>E9-E13</f>
        <v>0.13924666666666652</v>
      </c>
      <c r="I15">
        <f t="shared" si="1"/>
        <v>6.344588742578714</v>
      </c>
      <c r="J15">
        <f>2236000 - 25000</f>
        <v>2211000</v>
      </c>
      <c r="K15">
        <v>0.111</v>
      </c>
      <c r="L15">
        <f t="shared" si="2"/>
        <v>-0.95467702121334252</v>
      </c>
    </row>
    <row r="16" spans="1:12" x14ac:dyDescent="0.3">
      <c r="B16" t="s">
        <v>12</v>
      </c>
      <c r="C16" t="s">
        <v>13</v>
      </c>
      <c r="I16">
        <f t="shared" si="1"/>
        <v>8.2961472375933862</v>
      </c>
      <c r="J16">
        <f>200000000 - 2236000</f>
        <v>197764000</v>
      </c>
      <c r="K16">
        <v>0.42099999999999999</v>
      </c>
      <c r="L16">
        <f t="shared" si="2"/>
        <v>-0.37571790416433171</v>
      </c>
    </row>
    <row r="17" spans="1:6" x14ac:dyDescent="0.3">
      <c r="A17" t="s">
        <v>9</v>
      </c>
      <c r="B17">
        <f>H5-B15</f>
        <v>-2.2794199999999996</v>
      </c>
      <c r="C17">
        <f>H3-B15</f>
        <v>-2.2749199999999998</v>
      </c>
    </row>
    <row r="19" spans="1:6" x14ac:dyDescent="0.3">
      <c r="B19" t="s">
        <v>31</v>
      </c>
      <c r="C19" t="s">
        <v>32</v>
      </c>
      <c r="D19" s="3" t="s">
        <v>33</v>
      </c>
      <c r="E19" s="3" t="s">
        <v>34</v>
      </c>
      <c r="F19" s="3" t="s">
        <v>35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</dc:creator>
  <cp:lastModifiedBy>Ryan</cp:lastModifiedBy>
  <dcterms:created xsi:type="dcterms:W3CDTF">2020-09-21T22:27:56Z</dcterms:created>
  <dcterms:modified xsi:type="dcterms:W3CDTF">2020-09-22T00:01:33Z</dcterms:modified>
</cp:coreProperties>
</file>