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pulluta/REopt_API/reoptjl/"/>
    </mc:Choice>
  </mc:AlternateContent>
  <xr:revisionPtr revIDLastSave="0" documentId="13_ncr:1_{4BBCCD47-552E-A049-993B-6DA8CC3FE89C}" xr6:coauthVersionLast="47" xr6:coauthVersionMax="47" xr10:uidLastSave="{00000000-0000-0000-0000-000000000000}"/>
  <bookViews>
    <workbookView xWindow="30240" yWindow="500" windowWidth="38400" windowHeight="21100" activeTab="1" xr2:uid="{00000000-000D-0000-FFFF-FFFF00000000}"/>
  </bookViews>
  <sheets>
    <sheet name="ITA Report 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C24" i="2"/>
  <c r="D21" i="2"/>
  <c r="D47" i="2"/>
  <c r="C47" i="2"/>
  <c r="B47" i="2"/>
  <c r="D46" i="2"/>
  <c r="C46" i="2"/>
  <c r="B46" i="2"/>
  <c r="D41" i="2"/>
  <c r="D42" i="2" s="1"/>
  <c r="C41" i="2"/>
  <c r="C42" i="2" s="1"/>
  <c r="B41" i="2"/>
  <c r="B42" i="2" s="1"/>
  <c r="D34" i="2"/>
  <c r="C34" i="2"/>
  <c r="B34" i="2"/>
  <c r="D31" i="2"/>
  <c r="C31" i="2"/>
  <c r="B31" i="2"/>
  <c r="D28" i="2"/>
  <c r="C28" i="2"/>
  <c r="B28" i="2"/>
  <c r="D27" i="2"/>
  <c r="C27" i="2"/>
  <c r="B27" i="2"/>
  <c r="C23" i="2"/>
  <c r="C35" i="2" s="1"/>
  <c r="B23" i="2"/>
  <c r="B35" i="2" s="1"/>
  <c r="D23" i="2"/>
  <c r="D35" i="2" s="1"/>
  <c r="C21" i="2"/>
  <c r="B21" i="2"/>
  <c r="D17" i="2"/>
  <c r="C17" i="2"/>
  <c r="B17" i="2"/>
  <c r="D16" i="2"/>
  <c r="C16" i="2"/>
  <c r="B16" i="2"/>
  <c r="AU4" i="1"/>
  <c r="AT4" i="1"/>
  <c r="AO4" i="1"/>
  <c r="AP4" i="1" s="1"/>
  <c r="AH4" i="1"/>
  <c r="AE4" i="1"/>
  <c r="AB4" i="1"/>
  <c r="AA4" i="1"/>
  <c r="U4" i="1"/>
  <c r="W4" i="1" s="1"/>
  <c r="AI4" i="1" s="1"/>
  <c r="Q4" i="1"/>
  <c r="P4" i="1"/>
  <c r="AU3" i="1"/>
  <c r="AT3" i="1"/>
  <c r="AO3" i="1"/>
  <c r="AP3" i="1" s="1"/>
  <c r="AH3" i="1"/>
  <c r="AE3" i="1"/>
  <c r="AA3" i="1"/>
  <c r="AB3" i="1" s="1"/>
  <c r="U3" i="1"/>
  <c r="W3" i="1" s="1"/>
  <c r="AI3" i="1" s="1"/>
  <c r="Q3" i="1"/>
  <c r="P3" i="1"/>
  <c r="AU2" i="1"/>
  <c r="AT2" i="1"/>
  <c r="AO2" i="1"/>
  <c r="AP2" i="1" s="1"/>
  <c r="AH2" i="1"/>
  <c r="AE2" i="1"/>
  <c r="AA2" i="1"/>
  <c r="AB2" i="1" s="1"/>
  <c r="U2" i="1"/>
  <c r="W2" i="1" s="1"/>
  <c r="Q2" i="1"/>
  <c r="P2" i="1"/>
  <c r="C43" i="2" l="1"/>
  <c r="B43" i="2"/>
  <c r="B44" i="2" s="1"/>
  <c r="D43" i="2"/>
  <c r="D44" i="2" s="1"/>
  <c r="D24" i="2"/>
  <c r="B24" i="2"/>
  <c r="X4" i="1"/>
  <c r="X2" i="1"/>
  <c r="AI2" i="1"/>
  <c r="X3" i="1"/>
  <c r="AQ4" i="1" l="1"/>
  <c r="AR4" i="1" s="1"/>
  <c r="AQ2" i="1"/>
  <c r="AR2" i="1" s="1"/>
  <c r="AQ3" i="1"/>
  <c r="AR3" i="1" s="1"/>
</calcChain>
</file>

<file path=xl/sharedStrings.xml><?xml version="1.0" encoding="utf-8"?>
<sst xmlns="http://schemas.openxmlformats.org/spreadsheetml/2006/main" count="110" uniqueCount="53">
  <si>
    <t>Scenario</t>
  </si>
  <si>
    <t>PV Size (kW)</t>
  </si>
  <si>
    <t>Wind Size (kW)</t>
  </si>
  <si>
    <t>CHP Size (kW)</t>
  </si>
  <si>
    <t>PV Total Electricity Produced (kWh)</t>
  </si>
  <si>
    <t>PV Exported to Grid (kWh)</t>
  </si>
  <si>
    <t>PV Serving Load (kWh)</t>
  </si>
  <si>
    <t>Wind Total Electricity Produced (kWh)</t>
  </si>
  <si>
    <t>Wind Exported to Grid (kWh)</t>
  </si>
  <si>
    <t>Wind Serving Load (kWh)</t>
  </si>
  <si>
    <t>CHP Total Electricity Produced (kWh)</t>
  </si>
  <si>
    <t>CHP Exported to Grid (kWh)</t>
  </si>
  <si>
    <t>CHP Serving Load (kWh)</t>
  </si>
  <si>
    <t>CHP Serving Thermal Load (MMBtu)</t>
  </si>
  <si>
    <t>Grid Purchased Electricity (kWh)</t>
  </si>
  <si>
    <t>Total Site Electricity Use (kWh)</t>
  </si>
  <si>
    <t>Net Purchased Electricity Reduction (%)</t>
  </si>
  <si>
    <t>Electricity Energy Cost ($)</t>
  </si>
  <si>
    <t>Electricity Demand Cost ($)</t>
  </si>
  <si>
    <t>Utility Fixed Cost ($)</t>
  </si>
  <si>
    <t>Purchased Electricity Cost ($)</t>
  </si>
  <si>
    <t>Electricity Export Benefit ($)</t>
  </si>
  <si>
    <t>Net Electricity Cost ($)</t>
  </si>
  <si>
    <t>Electricity Cost Savings ($/year)</t>
  </si>
  <si>
    <t>Boiler Fuel (MMBtu)</t>
  </si>
  <si>
    <t>CHP Fuel (MMBtu)</t>
  </si>
  <si>
    <t>Total Fuel (MMBtu)</t>
  </si>
  <si>
    <t>Natural Gas Reduction (%)</t>
  </si>
  <si>
    <t>Boiler Thermal Production (MMBtu)</t>
  </si>
  <si>
    <t>CHP Thermal Production (MMBtu)</t>
  </si>
  <si>
    <t>Total Thermal Production (MMBtu)</t>
  </si>
  <si>
    <t>Heating System Fuel Cost ($)</t>
  </si>
  <si>
    <t>CHP Fuel Cost ($)</t>
  </si>
  <si>
    <t>Total Fuel (NG) Cost ($)</t>
  </si>
  <si>
    <t>Total Utility Cost ($)</t>
  </si>
  <si>
    <t>O&amp;M Cost Increase ($)</t>
  </si>
  <si>
    <t>Payback Period (years)</t>
  </si>
  <si>
    <t>Gross Capital Cost ($)</t>
  </si>
  <si>
    <t>Federal Tax Incentive (30%)</t>
  </si>
  <si>
    <t>IAC Grant ($)</t>
  </si>
  <si>
    <t>Incentive Value ($)</t>
  </si>
  <si>
    <t>Net Capital Cost ($)</t>
  </si>
  <si>
    <t>Annual Cost Savings ($)</t>
  </si>
  <si>
    <t>Simple Payback (years)</t>
  </si>
  <si>
    <t>CO2 Emissions (tonnes)</t>
  </si>
  <si>
    <t>CO2 Reduction (tonnes)</t>
  </si>
  <si>
    <t xml:space="preserve">CO2 % savings </t>
  </si>
  <si>
    <t>NPV</t>
  </si>
  <si>
    <t>***Note***</t>
  </si>
  <si>
    <t>BAU</t>
  </si>
  <si>
    <t>Yellow cells are calculated, do not enter any values!</t>
  </si>
  <si>
    <t>4043a50f-52b9-482a-90dd-8f7ea417182a</t>
  </si>
  <si>
    <t>3ccb973a-e9ed-405e-bb41-4fcb0f4bb9a5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</si>
</sst>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"/>
  <sheetViews>
    <sheetView workbookViewId="0">
      <selection activeCell="A2" sqref="A1:AW4"/>
    </sheetView>
  </sheetViews>
  <sheetFormatPr baseColWidth="10" defaultColWidth="8.83203125" defaultRowHeight="15" x14ac:dyDescent="0.2"/>
  <cols>
    <col min="1" max="48" width="40.6640625" customWidth="1"/>
  </cols>
  <sheetData>
    <row r="1" spans="1:49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t="s">
        <v>48</v>
      </c>
    </row>
    <row r="2" spans="1:49" x14ac:dyDescent="0.2">
      <c r="A2" s="2" t="s">
        <v>49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>
        <v>7752817</v>
      </c>
      <c r="P2" s="3">
        <f>G2+J2+M2+O2</f>
        <v>7752817</v>
      </c>
      <c r="Q2" s="3">
        <f>(O2-O2)/O2</f>
        <v>0</v>
      </c>
      <c r="R2" s="2">
        <v>1139796.6299999999</v>
      </c>
      <c r="S2" s="2">
        <v>960053.12</v>
      </c>
      <c r="T2" s="2">
        <v>41015</v>
      </c>
      <c r="U2" s="3">
        <f>R2+S2+T2</f>
        <v>2140864.75</v>
      </c>
      <c r="V2" s="2"/>
      <c r="W2" s="3">
        <f>U2-V2</f>
        <v>2140864.75</v>
      </c>
      <c r="X2" s="3">
        <f>W2-W2</f>
        <v>0</v>
      </c>
      <c r="Y2" s="2"/>
      <c r="Z2" s="2"/>
      <c r="AA2" s="3">
        <f>Y2+Z2</f>
        <v>0</v>
      </c>
      <c r="AB2" s="3" t="e">
        <f>(AA2-AA2)/AA2</f>
        <v>#DIV/0!</v>
      </c>
      <c r="AC2" s="2"/>
      <c r="AD2" s="2"/>
      <c r="AE2" s="3">
        <f>AC2+AD2</f>
        <v>0</v>
      </c>
      <c r="AF2" s="2"/>
      <c r="AG2" s="2"/>
      <c r="AH2" s="3">
        <f>AF2+AG2</f>
        <v>0</v>
      </c>
      <c r="AI2" s="3">
        <f>W2+AH2</f>
        <v>2140864.75</v>
      </c>
      <c r="AJ2" s="2"/>
      <c r="AK2" s="2"/>
      <c r="AL2" s="2"/>
      <c r="AM2" s="2"/>
      <c r="AN2" s="2"/>
      <c r="AO2" s="3">
        <f>AM2*AL2+AN2</f>
        <v>0</v>
      </c>
      <c r="AP2" s="3">
        <f>AL2-AO2</f>
        <v>0</v>
      </c>
      <c r="AQ2" s="3">
        <f>AI2-AI2+AJ2</f>
        <v>0</v>
      </c>
      <c r="AR2" s="3" t="e">
        <f>AP2/AQ2</f>
        <v>#DIV/0!</v>
      </c>
      <c r="AS2" s="2">
        <v>774.42439999999999</v>
      </c>
      <c r="AT2" s="3">
        <f>AS2-AS2</f>
        <v>0</v>
      </c>
      <c r="AU2" s="3">
        <f>(AS2-AS2)/AS2</f>
        <v>0</v>
      </c>
      <c r="AV2" s="2"/>
      <c r="AW2" s="3" t="s">
        <v>50</v>
      </c>
    </row>
    <row r="3" spans="1:49" x14ac:dyDescent="0.2">
      <c r="A3" s="2" t="s">
        <v>51</v>
      </c>
      <c r="B3" s="2">
        <v>2837.2370000000001</v>
      </c>
      <c r="C3" s="2">
        <v>583.38</v>
      </c>
      <c r="D3" s="2">
        <v>273.9314307384833</v>
      </c>
      <c r="E3" s="2">
        <v>4244701.21</v>
      </c>
      <c r="F3" s="2"/>
      <c r="G3" s="2">
        <v>2935677.7379999999</v>
      </c>
      <c r="H3" s="2">
        <v>1285854</v>
      </c>
      <c r="I3" s="2"/>
      <c r="J3" s="2">
        <v>997809.85200000391</v>
      </c>
      <c r="K3" s="2">
        <v>1699558.091</v>
      </c>
      <c r="L3" s="2"/>
      <c r="M3" s="2">
        <v>1601873.0210001499</v>
      </c>
      <c r="N3" s="2">
        <v>4482.1550600000137</v>
      </c>
      <c r="O3" s="2">
        <v>1137496.1299999999</v>
      </c>
      <c r="P3" s="3">
        <f>G3+J3+M3+O3</f>
        <v>6672856.7410001531</v>
      </c>
      <c r="Q3" s="3">
        <f>(O2-O3)/O2</f>
        <v>0.85327963629220194</v>
      </c>
      <c r="R3" s="2">
        <v>164899.78</v>
      </c>
      <c r="S3" s="2">
        <v>250070.6</v>
      </c>
      <c r="T3" s="2">
        <v>41015</v>
      </c>
      <c r="U3" s="3">
        <f>R3+S3+T3</f>
        <v>455985.38</v>
      </c>
      <c r="V3" s="2"/>
      <c r="W3" s="3">
        <f>U3-V3</f>
        <v>455985.38</v>
      </c>
      <c r="X3" s="3">
        <f>W2-W3</f>
        <v>1684879.37</v>
      </c>
      <c r="Y3" s="2"/>
      <c r="Z3" s="2">
        <v>18586.964</v>
      </c>
      <c r="AA3" s="3">
        <f>Y3+Z3</f>
        <v>18586.964</v>
      </c>
      <c r="AB3" s="3" t="e">
        <f>(AA2-AA3)/AA2</f>
        <v>#DIV/0!</v>
      </c>
      <c r="AC3" s="2"/>
      <c r="AD3" s="2">
        <v>4482.1549999999997</v>
      </c>
      <c r="AE3" s="3">
        <f>AC3+AD3</f>
        <v>4482.1549999999997</v>
      </c>
      <c r="AF3" s="2"/>
      <c r="AG3" s="2">
        <v>167282.68</v>
      </c>
      <c r="AH3" s="3">
        <f>AF3+AG3</f>
        <v>167282.68</v>
      </c>
      <c r="AI3" s="3">
        <f>W3+AH3</f>
        <v>623268.06000000006</v>
      </c>
      <c r="AJ3" s="2">
        <v>2124223.3731</v>
      </c>
      <c r="AK3" s="2">
        <v>4.91</v>
      </c>
      <c r="AL3" s="2">
        <v>6822641.6496000001</v>
      </c>
      <c r="AM3" s="2"/>
      <c r="AN3" s="2"/>
      <c r="AO3" s="3">
        <f>AM3*AL3+AN3</f>
        <v>0</v>
      </c>
      <c r="AP3" s="3">
        <f>AL3-AO3</f>
        <v>6822641.6496000001</v>
      </c>
      <c r="AQ3" s="3">
        <f>AI2-AI3+AJ3</f>
        <v>3641820.0630999999</v>
      </c>
      <c r="AR3" s="3">
        <f>AP3/AQ3</f>
        <v>1.8734153613818065</v>
      </c>
      <c r="AS3" s="2">
        <v>1204.2116000000001</v>
      </c>
      <c r="AT3" s="3">
        <f>AS2-AS3</f>
        <v>-429.7872000000001</v>
      </c>
      <c r="AU3" s="3">
        <f>(AS2-AS3)/AS2</f>
        <v>-0.55497631531237923</v>
      </c>
      <c r="AV3" s="2">
        <v>8905826.9100000001</v>
      </c>
      <c r="AW3" s="3" t="s">
        <v>50</v>
      </c>
    </row>
    <row r="4" spans="1:49" x14ac:dyDescent="0.2">
      <c r="A4" s="2" t="s">
        <v>52</v>
      </c>
      <c r="B4" s="2">
        <v>3293.6635000000001</v>
      </c>
      <c r="C4" s="2"/>
      <c r="D4" s="2">
        <v>273.9314307384833</v>
      </c>
      <c r="E4" s="2">
        <v>4927546.1399999997</v>
      </c>
      <c r="F4" s="2"/>
      <c r="G4" s="2">
        <v>3247900.461000002</v>
      </c>
      <c r="H4" s="2"/>
      <c r="I4" s="2"/>
      <c r="J4" s="2"/>
      <c r="K4" s="2">
        <v>1797415.524</v>
      </c>
      <c r="L4" s="2"/>
      <c r="M4" s="2">
        <v>1715978.7620001901</v>
      </c>
      <c r="N4" s="2">
        <v>4424.0631300000177</v>
      </c>
      <c r="O4" s="2">
        <v>1709342.09</v>
      </c>
      <c r="P4" s="3">
        <f>G4+J4+M4+O4</f>
        <v>6673221.3130001919</v>
      </c>
      <c r="Q4" s="3">
        <f>(O2-O4)/O2</f>
        <v>0.77951987129323441</v>
      </c>
      <c r="R4" s="2">
        <v>248173.27</v>
      </c>
      <c r="S4" s="2">
        <v>297813.53999999998</v>
      </c>
      <c r="T4" s="2">
        <v>41015</v>
      </c>
      <c r="U4" s="3">
        <f>R4+S4+T4</f>
        <v>587001.80999999994</v>
      </c>
      <c r="V4" s="2"/>
      <c r="W4" s="3">
        <f>U4-V4</f>
        <v>587001.80999999994</v>
      </c>
      <c r="X4" s="3">
        <f>W2-W4</f>
        <v>1553862.94</v>
      </c>
      <c r="Y4" s="2"/>
      <c r="Z4" s="2">
        <v>19657.168000000001</v>
      </c>
      <c r="AA4" s="3">
        <f>Y4+Z4</f>
        <v>19657.168000000001</v>
      </c>
      <c r="AB4" s="3" t="e">
        <f>(AA2-AA4)/AA2</f>
        <v>#DIV/0!</v>
      </c>
      <c r="AC4" s="2"/>
      <c r="AD4" s="2">
        <v>4424.0630000000001</v>
      </c>
      <c r="AE4" s="3">
        <f>AC4+AD4</f>
        <v>4424.0630000000001</v>
      </c>
      <c r="AF4" s="2"/>
      <c r="AG4" s="2">
        <v>176914.51</v>
      </c>
      <c r="AH4" s="3">
        <f>AF4+AG4</f>
        <v>176914.51</v>
      </c>
      <c r="AI4" s="3">
        <f>W4+AH4</f>
        <v>763916.32</v>
      </c>
      <c r="AJ4" s="2">
        <v>2019819.9387000001</v>
      </c>
      <c r="AK4" s="2">
        <v>4.54</v>
      </c>
      <c r="AL4" s="2">
        <v>5861847.6711999997</v>
      </c>
      <c r="AM4" s="2"/>
      <c r="AN4" s="2"/>
      <c r="AO4" s="3">
        <f>AM4*AL4+AN4</f>
        <v>0</v>
      </c>
      <c r="AP4" s="3">
        <f>AL4-AO4</f>
        <v>5861847.6711999997</v>
      </c>
      <c r="AQ4" s="3">
        <f>AI2-AI4+AJ4</f>
        <v>3396768.3687000005</v>
      </c>
      <c r="AR4" s="3">
        <f>AP4/AQ4</f>
        <v>1.7257130999024894</v>
      </c>
      <c r="AS4" s="2">
        <v>1304.7108000000001</v>
      </c>
      <c r="AT4" s="3">
        <f>AS2-AS4</f>
        <v>-530.28640000000007</v>
      </c>
      <c r="AU4" s="3">
        <f>(AS2-AS4)/AS2</f>
        <v>-0.68474908590173567</v>
      </c>
      <c r="AV4" s="2">
        <v>8458588.1500000004</v>
      </c>
      <c r="AW4" s="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6013-DEB1-FD47-919B-AE4BD3E1E4E2}">
  <dimension ref="A1:D49"/>
  <sheetViews>
    <sheetView tabSelected="1" workbookViewId="0">
      <selection activeCell="F19" sqref="F19"/>
    </sheetView>
  </sheetViews>
  <sheetFormatPr baseColWidth="10" defaultRowHeight="15" x14ac:dyDescent="0.2"/>
  <cols>
    <col min="1" max="1" width="34.33203125" bestFit="1" customWidth="1"/>
    <col min="2" max="4" width="40.33203125" bestFit="1" customWidth="1"/>
  </cols>
  <sheetData>
    <row r="1" spans="1:4" ht="16" x14ac:dyDescent="0.2">
      <c r="A1" s="1" t="s">
        <v>0</v>
      </c>
      <c r="B1" s="2" t="s">
        <v>49</v>
      </c>
      <c r="C1" s="2" t="s">
        <v>51</v>
      </c>
      <c r="D1" s="2" t="s">
        <v>52</v>
      </c>
    </row>
    <row r="2" spans="1:4" ht="16" x14ac:dyDescent="0.2">
      <c r="A2" s="1" t="s">
        <v>1</v>
      </c>
      <c r="B2" s="2"/>
      <c r="C2" s="2">
        <v>2837.2370000000001</v>
      </c>
      <c r="D2" s="2">
        <v>3293.6635000000001</v>
      </c>
    </row>
    <row r="3" spans="1:4" ht="16" x14ac:dyDescent="0.2">
      <c r="A3" s="1" t="s">
        <v>2</v>
      </c>
      <c r="B3" s="2"/>
      <c r="C3" s="2">
        <v>583.38</v>
      </c>
      <c r="D3" s="2"/>
    </row>
    <row r="4" spans="1:4" ht="16" x14ac:dyDescent="0.2">
      <c r="A4" s="1" t="s">
        <v>3</v>
      </c>
      <c r="B4" s="2"/>
      <c r="C4" s="2">
        <v>273.9314307384833</v>
      </c>
      <c r="D4" s="2">
        <v>273.9314307384833</v>
      </c>
    </row>
    <row r="5" spans="1:4" ht="16" x14ac:dyDescent="0.2">
      <c r="A5" s="1" t="s">
        <v>4</v>
      </c>
      <c r="B5" s="2"/>
      <c r="C5" s="2">
        <v>4244701.21</v>
      </c>
      <c r="D5" s="2">
        <v>4927546.1399999997</v>
      </c>
    </row>
    <row r="6" spans="1:4" ht="16" x14ac:dyDescent="0.2">
      <c r="A6" s="1" t="s">
        <v>5</v>
      </c>
      <c r="B6" s="2"/>
      <c r="C6" s="2"/>
      <c r="D6" s="2"/>
    </row>
    <row r="7" spans="1:4" ht="16" x14ac:dyDescent="0.2">
      <c r="A7" s="1" t="s">
        <v>6</v>
      </c>
      <c r="B7" s="2"/>
      <c r="C7" s="2">
        <v>2935677.7379999999</v>
      </c>
      <c r="D7" s="2">
        <v>3247900.461000002</v>
      </c>
    </row>
    <row r="8" spans="1:4" ht="16" x14ac:dyDescent="0.2">
      <c r="A8" s="1" t="s">
        <v>7</v>
      </c>
      <c r="B8" s="2"/>
      <c r="C8" s="2">
        <v>1285854</v>
      </c>
      <c r="D8" s="2"/>
    </row>
    <row r="9" spans="1:4" ht="16" x14ac:dyDescent="0.2">
      <c r="A9" s="1" t="s">
        <v>8</v>
      </c>
      <c r="B9" s="2"/>
      <c r="C9" s="2"/>
      <c r="D9" s="2"/>
    </row>
    <row r="10" spans="1:4" ht="16" x14ac:dyDescent="0.2">
      <c r="A10" s="1" t="s">
        <v>9</v>
      </c>
      <c r="B10" s="2"/>
      <c r="C10" s="2">
        <v>997809.85200000391</v>
      </c>
      <c r="D10" s="2"/>
    </row>
    <row r="11" spans="1:4" ht="16" x14ac:dyDescent="0.2">
      <c r="A11" s="1" t="s">
        <v>10</v>
      </c>
      <c r="B11" s="2"/>
      <c r="C11" s="2">
        <v>1699558.091</v>
      </c>
      <c r="D11" s="2">
        <v>1797415.524</v>
      </c>
    </row>
    <row r="12" spans="1:4" ht="16" x14ac:dyDescent="0.2">
      <c r="A12" s="1" t="s">
        <v>11</v>
      </c>
      <c r="B12" s="2"/>
      <c r="C12" s="2"/>
      <c r="D12" s="2"/>
    </row>
    <row r="13" spans="1:4" ht="16" x14ac:dyDescent="0.2">
      <c r="A13" s="1" t="s">
        <v>12</v>
      </c>
      <c r="B13" s="2"/>
      <c r="C13" s="2">
        <v>1601873.0210001499</v>
      </c>
      <c r="D13" s="2">
        <v>1715978.7620001901</v>
      </c>
    </row>
    <row r="14" spans="1:4" ht="16" x14ac:dyDescent="0.2">
      <c r="A14" s="1" t="s">
        <v>13</v>
      </c>
      <c r="B14" s="2"/>
      <c r="C14" s="2">
        <v>4482.1550600000137</v>
      </c>
      <c r="D14" s="2">
        <v>4424.0631300000177</v>
      </c>
    </row>
    <row r="15" spans="1:4" ht="16" x14ac:dyDescent="0.2">
      <c r="A15" s="1" t="s">
        <v>14</v>
      </c>
      <c r="B15" s="2">
        <v>7752817</v>
      </c>
      <c r="C15" s="2">
        <v>1137496.1299999999</v>
      </c>
      <c r="D15" s="2">
        <v>1709342.09</v>
      </c>
    </row>
    <row r="16" spans="1:4" ht="16" x14ac:dyDescent="0.2">
      <c r="A16" s="1" t="s">
        <v>15</v>
      </c>
      <c r="B16" s="3">
        <f>B7+B10+B13+B15</f>
        <v>7752817</v>
      </c>
      <c r="C16" s="3">
        <f>C7+C10+C13+C15</f>
        <v>6672856.7410001531</v>
      </c>
      <c r="D16" s="3">
        <f>D7+D10+D13+D15</f>
        <v>6673221.3130001919</v>
      </c>
    </row>
    <row r="17" spans="1:4" ht="16" x14ac:dyDescent="0.2">
      <c r="A17" s="1" t="s">
        <v>16</v>
      </c>
      <c r="B17" s="3">
        <f>(B15-B15)/B15</f>
        <v>0</v>
      </c>
      <c r="C17" s="3">
        <f>(B15-C15)/B15</f>
        <v>0.85327963629220194</v>
      </c>
      <c r="D17" s="3">
        <f>(B15-D15)/B15</f>
        <v>0.77951987129323441</v>
      </c>
    </row>
    <row r="18" spans="1:4" ht="16" x14ac:dyDescent="0.2">
      <c r="A18" s="1" t="s">
        <v>17</v>
      </c>
      <c r="B18" s="2">
        <v>1139796.6299999999</v>
      </c>
      <c r="C18" s="2">
        <v>164899.78</v>
      </c>
      <c r="D18" s="2">
        <v>248173.27</v>
      </c>
    </row>
    <row r="19" spans="1:4" ht="16" x14ac:dyDescent="0.2">
      <c r="A19" s="1" t="s">
        <v>18</v>
      </c>
      <c r="B19" s="2">
        <v>960053.12</v>
      </c>
      <c r="C19" s="2">
        <v>250070.6</v>
      </c>
      <c r="D19" s="2">
        <v>297813.53999999998</v>
      </c>
    </row>
    <row r="20" spans="1:4" ht="16" x14ac:dyDescent="0.2">
      <c r="A20" s="1" t="s">
        <v>19</v>
      </c>
      <c r="B20" s="2">
        <v>41015</v>
      </c>
      <c r="C20" s="2">
        <v>41015</v>
      </c>
      <c r="D20" s="2">
        <v>41015</v>
      </c>
    </row>
    <row r="21" spans="1:4" ht="16" x14ac:dyDescent="0.2">
      <c r="A21" s="1" t="s">
        <v>20</v>
      </c>
      <c r="B21" s="3">
        <f>B18+B19+B20</f>
        <v>2140864.75</v>
      </c>
      <c r="C21" s="3">
        <f>C18+C19+C20</f>
        <v>455985.38</v>
      </c>
      <c r="D21" s="3">
        <f>D18+D19+D20</f>
        <v>587001.80999999994</v>
      </c>
    </row>
    <row r="22" spans="1:4" ht="16" x14ac:dyDescent="0.2">
      <c r="A22" s="1" t="s">
        <v>21</v>
      </c>
      <c r="B22" s="2"/>
      <c r="C22" s="2"/>
      <c r="D22" s="2"/>
    </row>
    <row r="23" spans="1:4" ht="16" x14ac:dyDescent="0.2">
      <c r="A23" s="1" t="s">
        <v>22</v>
      </c>
      <c r="B23" s="3">
        <f>B21-B22</f>
        <v>2140864.75</v>
      </c>
      <c r="C23" s="3">
        <f>C21-C22</f>
        <v>455985.38</v>
      </c>
      <c r="D23" s="3">
        <f>D21-D22</f>
        <v>587001.80999999994</v>
      </c>
    </row>
    <row r="24" spans="1:4" ht="16" x14ac:dyDescent="0.2">
      <c r="A24" s="1" t="s">
        <v>23</v>
      </c>
      <c r="B24" s="3">
        <f>B23-B23</f>
        <v>0</v>
      </c>
      <c r="C24" s="3">
        <f>B23-C23</f>
        <v>1684879.37</v>
      </c>
      <c r="D24" s="3">
        <f>B23-D23</f>
        <v>1553862.94</v>
      </c>
    </row>
    <row r="25" spans="1:4" ht="16" x14ac:dyDescent="0.2">
      <c r="A25" s="1" t="s">
        <v>24</v>
      </c>
      <c r="B25" s="2"/>
      <c r="C25" s="2"/>
      <c r="D25" s="2"/>
    </row>
    <row r="26" spans="1:4" ht="16" x14ac:dyDescent="0.2">
      <c r="A26" s="1" t="s">
        <v>25</v>
      </c>
      <c r="B26" s="2"/>
      <c r="C26" s="2">
        <v>18586.964</v>
      </c>
      <c r="D26" s="2">
        <v>19657.168000000001</v>
      </c>
    </row>
    <row r="27" spans="1:4" ht="16" x14ac:dyDescent="0.2">
      <c r="A27" s="1" t="s">
        <v>26</v>
      </c>
      <c r="B27" s="3">
        <f>B25+B26</f>
        <v>0</v>
      </c>
      <c r="C27" s="3">
        <f>C25+C26</f>
        <v>18586.964</v>
      </c>
      <c r="D27" s="3">
        <f>D25+D26</f>
        <v>19657.168000000001</v>
      </c>
    </row>
    <row r="28" spans="1:4" ht="16" x14ac:dyDescent="0.2">
      <c r="A28" s="1" t="s">
        <v>27</v>
      </c>
      <c r="B28" s="3" t="e">
        <f>(B27-B27)/B27</f>
        <v>#DIV/0!</v>
      </c>
      <c r="C28" s="3" t="e">
        <f>(B27-C27)/B27</f>
        <v>#DIV/0!</v>
      </c>
      <c r="D28" s="3" t="e">
        <f>(B27-D27)/B27</f>
        <v>#DIV/0!</v>
      </c>
    </row>
    <row r="29" spans="1:4" ht="16" x14ac:dyDescent="0.2">
      <c r="A29" s="1" t="s">
        <v>28</v>
      </c>
      <c r="B29" s="2"/>
      <c r="C29" s="2"/>
      <c r="D29" s="2"/>
    </row>
    <row r="30" spans="1:4" ht="16" x14ac:dyDescent="0.2">
      <c r="A30" s="1" t="s">
        <v>29</v>
      </c>
      <c r="B30" s="2"/>
      <c r="C30" s="2">
        <v>4482.1549999999997</v>
      </c>
      <c r="D30" s="2">
        <v>4424.0630000000001</v>
      </c>
    </row>
    <row r="31" spans="1:4" ht="16" x14ac:dyDescent="0.2">
      <c r="A31" s="1" t="s">
        <v>30</v>
      </c>
      <c r="B31" s="3">
        <f>B29+B30</f>
        <v>0</v>
      </c>
      <c r="C31" s="3">
        <f>C29+C30</f>
        <v>4482.1549999999997</v>
      </c>
      <c r="D31" s="3">
        <f>D29+D30</f>
        <v>4424.0630000000001</v>
      </c>
    </row>
    <row r="32" spans="1:4" ht="16" x14ac:dyDescent="0.2">
      <c r="A32" s="1" t="s">
        <v>31</v>
      </c>
      <c r="B32" s="2"/>
      <c r="C32" s="2"/>
      <c r="D32" s="2"/>
    </row>
    <row r="33" spans="1:4" ht="16" x14ac:dyDescent="0.2">
      <c r="A33" s="1" t="s">
        <v>32</v>
      </c>
      <c r="B33" s="2"/>
      <c r="C33" s="2">
        <v>167282.68</v>
      </c>
      <c r="D33" s="2">
        <v>176914.51</v>
      </c>
    </row>
    <row r="34" spans="1:4" ht="16" x14ac:dyDescent="0.2">
      <c r="A34" s="1" t="s">
        <v>33</v>
      </c>
      <c r="B34" s="3">
        <f>B32+B33</f>
        <v>0</v>
      </c>
      <c r="C34" s="3">
        <f>C32+C33</f>
        <v>167282.68</v>
      </c>
      <c r="D34" s="3">
        <f>D32+D33</f>
        <v>176914.51</v>
      </c>
    </row>
    <row r="35" spans="1:4" ht="16" x14ac:dyDescent="0.2">
      <c r="A35" s="1" t="s">
        <v>34</v>
      </c>
      <c r="B35" s="3">
        <f>B23+B34</f>
        <v>2140864.75</v>
      </c>
      <c r="C35" s="3">
        <f>C23+C34</f>
        <v>623268.06000000006</v>
      </c>
      <c r="D35" s="3">
        <f>D23+D34</f>
        <v>763916.32</v>
      </c>
    </row>
    <row r="36" spans="1:4" ht="16" x14ac:dyDescent="0.2">
      <c r="A36" s="1" t="s">
        <v>35</v>
      </c>
      <c r="B36" s="2"/>
      <c r="C36" s="2">
        <v>2124223.3731</v>
      </c>
      <c r="D36" s="2">
        <v>2019819.9387000001</v>
      </c>
    </row>
    <row r="37" spans="1:4" ht="16" x14ac:dyDescent="0.2">
      <c r="A37" s="1" t="s">
        <v>36</v>
      </c>
      <c r="B37" s="2"/>
      <c r="C37" s="2">
        <v>4.91</v>
      </c>
      <c r="D37" s="2">
        <v>4.54</v>
      </c>
    </row>
    <row r="38" spans="1:4" ht="16" x14ac:dyDescent="0.2">
      <c r="A38" s="1" t="s">
        <v>37</v>
      </c>
      <c r="B38" s="2"/>
      <c r="C38" s="2">
        <v>6822641.6496000001</v>
      </c>
      <c r="D38" s="2">
        <v>5861847.6711999997</v>
      </c>
    </row>
    <row r="39" spans="1:4" ht="16" x14ac:dyDescent="0.2">
      <c r="A39" s="1" t="s">
        <v>38</v>
      </c>
      <c r="B39" s="2"/>
      <c r="C39" s="2"/>
      <c r="D39" s="2"/>
    </row>
    <row r="40" spans="1:4" ht="16" x14ac:dyDescent="0.2">
      <c r="A40" s="1" t="s">
        <v>39</v>
      </c>
      <c r="B40" s="2"/>
      <c r="C40" s="2"/>
      <c r="D40" s="2"/>
    </row>
    <row r="41" spans="1:4" ht="16" x14ac:dyDescent="0.2">
      <c r="A41" s="1" t="s">
        <v>40</v>
      </c>
      <c r="B41" s="3">
        <f>B39*B38+B40</f>
        <v>0</v>
      </c>
      <c r="C41" s="3">
        <f>C39*C38+C40</f>
        <v>0</v>
      </c>
      <c r="D41" s="3">
        <f>D39*D38+D40</f>
        <v>0</v>
      </c>
    </row>
    <row r="42" spans="1:4" ht="16" x14ac:dyDescent="0.2">
      <c r="A42" s="1" t="s">
        <v>41</v>
      </c>
      <c r="B42" s="3">
        <f>B38-B41</f>
        <v>0</v>
      </c>
      <c r="C42" s="3">
        <f>C38-C41</f>
        <v>6822641.6496000001</v>
      </c>
      <c r="D42" s="3">
        <f>D38-D41</f>
        <v>5861847.6711999997</v>
      </c>
    </row>
    <row r="43" spans="1:4" ht="16" x14ac:dyDescent="0.2">
      <c r="A43" s="1" t="s">
        <v>42</v>
      </c>
      <c r="B43" s="3">
        <f>B35-B35+B36</f>
        <v>0</v>
      </c>
      <c r="C43" s="3">
        <f>B35-C35+C36</f>
        <v>3641820.0630999999</v>
      </c>
      <c r="D43" s="3">
        <f>B35-D35+D36</f>
        <v>3396768.3687000005</v>
      </c>
    </row>
    <row r="44" spans="1:4" ht="16" x14ac:dyDescent="0.2">
      <c r="A44" s="1" t="s">
        <v>43</v>
      </c>
      <c r="B44" s="3" t="e">
        <f>B42/B43</f>
        <v>#DIV/0!</v>
      </c>
      <c r="C44" s="3">
        <f>C42/C43</f>
        <v>1.8734153613818065</v>
      </c>
      <c r="D44" s="3">
        <f>D42/D43</f>
        <v>1.7257130999024894</v>
      </c>
    </row>
    <row r="45" spans="1:4" ht="16" x14ac:dyDescent="0.2">
      <c r="A45" s="1" t="s">
        <v>44</v>
      </c>
      <c r="B45" s="2">
        <v>774.42439999999999</v>
      </c>
      <c r="C45" s="2">
        <v>1204.2116000000001</v>
      </c>
      <c r="D45" s="2">
        <v>1304.7108000000001</v>
      </c>
    </row>
    <row r="46" spans="1:4" ht="16" x14ac:dyDescent="0.2">
      <c r="A46" s="1" t="s">
        <v>45</v>
      </c>
      <c r="B46" s="3">
        <f>B45-B45</f>
        <v>0</v>
      </c>
      <c r="C46" s="3">
        <f>B45-C45</f>
        <v>-429.7872000000001</v>
      </c>
      <c r="D46" s="3">
        <f>B45-D45</f>
        <v>-530.28640000000007</v>
      </c>
    </row>
    <row r="47" spans="1:4" ht="16" x14ac:dyDescent="0.2">
      <c r="A47" s="1" t="s">
        <v>46</v>
      </c>
      <c r="B47" s="3">
        <f>(B45-B45)/B45</f>
        <v>0</v>
      </c>
      <c r="C47" s="3">
        <f>(B45-C45)/B45</f>
        <v>-0.55497631531237923</v>
      </c>
      <c r="D47" s="3">
        <f>(B45-D45)/B45</f>
        <v>-0.68474908590173567</v>
      </c>
    </row>
    <row r="48" spans="1:4" ht="16" x14ac:dyDescent="0.2">
      <c r="A48" s="1" t="s">
        <v>47</v>
      </c>
      <c r="B48" s="2"/>
      <c r="C48" s="2">
        <v>8905826.9100000001</v>
      </c>
      <c r="D48" s="2">
        <v>8458588.1500000004</v>
      </c>
    </row>
    <row r="49" spans="1:4" x14ac:dyDescent="0.2">
      <c r="A49" t="s">
        <v>48</v>
      </c>
      <c r="B49" s="3" t="s">
        <v>50</v>
      </c>
      <c r="C49" s="3" t="s">
        <v>50</v>
      </c>
      <c r="D49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 Report 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Pullutasig, Byron</cp:lastModifiedBy>
  <dcterms:created xsi:type="dcterms:W3CDTF">2024-07-31T16:34:22Z</dcterms:created>
  <dcterms:modified xsi:type="dcterms:W3CDTF">2024-07-31T16:36:17Z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2024-07-31T16:36:12Z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7bc1115e-8c60-4129-8796-654c03cd5b61</vt:lpwstr>
  </property>
  <property fmtid="{D5CDD505-2E9C-101B-9397-08002B2CF9AE}" pid="8" name="MSIP_Label_95965d95-ecc0-4720-b759-1f33c42ed7da_ContentBits">
    <vt:lpwstr>0</vt:lpwstr>
  </property>
</Properties>
</file>