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irletz\source\repos\sam_dev\sam-analyses\2023\mirletz_laws_pvsc\sam_results\"/>
    </mc:Choice>
  </mc:AlternateContent>
  <xr:revisionPtr revIDLastSave="0" documentId="13_ncr:1_{F1DC675C-C414-439F-A252-47284A3B26AC}" xr6:coauthVersionLast="47" xr6:coauthVersionMax="47" xr10:uidLastSave="{00000000-0000-0000-0000-000000000000}"/>
  <bookViews>
    <workbookView xWindow="34125" yWindow="3390" windowWidth="17280" windowHeight="8970" xr2:uid="{2DA5AA17-C658-4D07-AA75-E70A6B71FE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  <c r="E4" i="1"/>
  <c r="D9" i="1"/>
  <c r="X16" i="2"/>
  <c r="W16" i="2"/>
  <c r="U16" i="2"/>
  <c r="T16" i="2"/>
  <c r="R16" i="2"/>
  <c r="R17" i="2" s="1"/>
  <c r="Q16" i="2"/>
  <c r="O16" i="2"/>
  <c r="O17" i="2" s="1"/>
  <c r="N16" i="2"/>
  <c r="X33" i="2"/>
  <c r="W33" i="2"/>
  <c r="U33" i="2"/>
  <c r="T33" i="2"/>
  <c r="R33" i="2"/>
  <c r="R34" i="2" s="1"/>
  <c r="Q33" i="2"/>
  <c r="O33" i="2"/>
  <c r="N33" i="2"/>
  <c r="L33" i="2"/>
  <c r="L34" i="2" s="1"/>
  <c r="K33" i="2"/>
  <c r="I33" i="2"/>
  <c r="H33" i="2"/>
  <c r="L16" i="2"/>
  <c r="K16" i="2"/>
  <c r="I16" i="2"/>
  <c r="H16" i="2"/>
  <c r="I17" i="2" s="1"/>
  <c r="F33" i="2"/>
  <c r="E33" i="2"/>
  <c r="F34" i="2" s="1"/>
  <c r="C33" i="2"/>
  <c r="B33" i="2"/>
  <c r="F16" i="2"/>
  <c r="E16" i="2"/>
  <c r="F17" i="2" s="1"/>
  <c r="C16" i="2"/>
  <c r="B16" i="2"/>
  <c r="D4" i="1"/>
  <c r="C4" i="1"/>
  <c r="B4" i="1"/>
  <c r="U17" i="2" l="1"/>
  <c r="AB4" i="2"/>
  <c r="S18" i="2"/>
  <c r="O34" i="2"/>
  <c r="R35" i="2"/>
  <c r="F36" i="2"/>
  <c r="R18" i="2"/>
  <c r="X17" i="2"/>
  <c r="I34" i="2"/>
  <c r="C34" i="2"/>
  <c r="X34" i="2"/>
  <c r="U34" i="2"/>
  <c r="X35" i="2" s="1"/>
  <c r="L17" i="2"/>
  <c r="O36" i="2"/>
  <c r="S34" i="2"/>
  <c r="R36" i="2"/>
  <c r="C17" i="2"/>
  <c r="U36" i="2" l="1"/>
  <c r="Y18" i="2"/>
  <c r="Y34" i="2"/>
  <c r="R37" i="2"/>
  <c r="R40" i="2" s="1"/>
  <c r="M34" i="2"/>
  <c r="L35" i="2"/>
  <c r="G34" i="2"/>
  <c r="F35" i="2"/>
  <c r="G18" i="2"/>
  <c r="C36" i="2"/>
  <c r="F37" i="2" s="1"/>
  <c r="F18" i="2"/>
  <c r="I36" i="2"/>
  <c r="M18" i="2"/>
  <c r="L36" i="2"/>
  <c r="X36" i="2"/>
  <c r="X18" i="2"/>
  <c r="L18" i="2"/>
  <c r="X37" i="2" l="1"/>
  <c r="X40" i="2" s="1"/>
  <c r="R39" i="2"/>
  <c r="F40" i="2"/>
  <c r="F39" i="2"/>
  <c r="L37" i="2"/>
  <c r="L40" i="2" s="1"/>
  <c r="X39" i="2" l="1"/>
  <c r="L39" i="2"/>
</calcChain>
</file>

<file path=xl/sharedStrings.xml><?xml version="1.0" encoding="utf-8"?>
<sst xmlns="http://schemas.openxmlformats.org/spreadsheetml/2006/main" count="34" uniqueCount="32">
  <si>
    <t>Method</t>
  </si>
  <si>
    <t>Actual</t>
  </si>
  <si>
    <t>Forecast</t>
  </si>
  <si>
    <t>Diff</t>
  </si>
  <si>
    <t>Peak</t>
  </si>
  <si>
    <t>Price</t>
  </si>
  <si>
    <t>MPC</t>
  </si>
  <si>
    <t>Peak Shaving Actual</t>
  </si>
  <si>
    <t>Peak shaving forecast</t>
  </si>
  <si>
    <t>Demand charges by month</t>
  </si>
  <si>
    <t>Energy Charges</t>
  </si>
  <si>
    <t>Price Signals Actual</t>
  </si>
  <si>
    <t>Price Signals forecast</t>
  </si>
  <si>
    <t>MPC Actual</t>
  </si>
  <si>
    <t>MPC Forecast</t>
  </si>
  <si>
    <t>8760 Actual</t>
  </si>
  <si>
    <t>8760 Forecast</t>
  </si>
  <si>
    <t>Bill proportion</t>
  </si>
  <si>
    <t>Peak Shaving</t>
  </si>
  <si>
    <t>Total Demand Charge</t>
  </si>
  <si>
    <t>Demand charge reduction</t>
  </si>
  <si>
    <t>Difference in demand charge reduction</t>
  </si>
  <si>
    <t>Energy Charge reduction</t>
  </si>
  <si>
    <t>Total Bill Reduction</t>
  </si>
  <si>
    <t>Difference in energy charge reduction</t>
  </si>
  <si>
    <t>Difference in bill charge reduction</t>
  </si>
  <si>
    <t>Percent change due to demand</t>
  </si>
  <si>
    <t>Percent change due to energy</t>
  </si>
  <si>
    <t>Price - patch</t>
  </si>
  <si>
    <t>W/real time info</t>
  </si>
  <si>
    <t>Manual</t>
  </si>
  <si>
    <t>Don't runn batt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</si>
</sst>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588BC-B3E7-4AEB-B5DC-1E4DB3FCD419}">
  <dimension ref="A1:G9"/>
  <sheetViews>
    <sheetView tabSelected="1" workbookViewId="0">
      <selection activeCell="F9" sqref="F9"/>
    </sheetView>
  </sheetViews>
  <sheetFormatPr defaultRowHeight="14.4" x14ac:dyDescent="0.3"/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>
        <v>8760</v>
      </c>
      <c r="F1" t="s">
        <v>30</v>
      </c>
      <c r="G1" t="s">
        <v>31</v>
      </c>
    </row>
    <row r="2" spans="1:7" x14ac:dyDescent="0.3">
      <c r="A2" t="s">
        <v>1</v>
      </c>
      <c r="B2">
        <v>8119090</v>
      </c>
      <c r="C2">
        <v>8840408</v>
      </c>
      <c r="D2">
        <v>8433026</v>
      </c>
      <c r="E2">
        <v>8518977</v>
      </c>
      <c r="F2">
        <v>7639290</v>
      </c>
      <c r="G2">
        <v>7980312</v>
      </c>
    </row>
    <row r="3" spans="1:7" x14ac:dyDescent="0.3">
      <c r="A3" t="s">
        <v>2</v>
      </c>
      <c r="B3">
        <v>8045198</v>
      </c>
      <c r="C3">
        <v>8731707</v>
      </c>
      <c r="D3">
        <v>7739318</v>
      </c>
      <c r="E3">
        <v>7604898</v>
      </c>
    </row>
    <row r="4" spans="1:7" x14ac:dyDescent="0.3">
      <c r="A4" t="s">
        <v>3</v>
      </c>
      <c r="B4">
        <f>1-B3/B2</f>
        <v>9.1010199418900539E-3</v>
      </c>
      <c r="C4">
        <f>1-C3/C2</f>
        <v>1.2295925708406208E-2</v>
      </c>
      <c r="D4">
        <f>1-D3/D2</f>
        <v>8.2260863419607588E-2</v>
      </c>
      <c r="E4">
        <f>1-E3/E2</f>
        <v>0.10729915106003929</v>
      </c>
    </row>
    <row r="5" spans="1:7" x14ac:dyDescent="0.3">
      <c r="F5">
        <f>D2*0.08</f>
        <v>674642.08</v>
      </c>
    </row>
    <row r="6" spans="1:7" x14ac:dyDescent="0.3">
      <c r="C6" t="s">
        <v>28</v>
      </c>
      <c r="D6" t="s">
        <v>29</v>
      </c>
    </row>
    <row r="7" spans="1:7" x14ac:dyDescent="0.3">
      <c r="B7" t="s">
        <v>1</v>
      </c>
      <c r="C7">
        <v>8840408</v>
      </c>
      <c r="D7">
        <v>8835871</v>
      </c>
    </row>
    <row r="8" spans="1:7" x14ac:dyDescent="0.3">
      <c r="B8" t="s">
        <v>2</v>
      </c>
      <c r="C8">
        <v>8484012</v>
      </c>
      <c r="D8">
        <v>8731707</v>
      </c>
      <c r="F8">
        <f>D8/C8</f>
        <v>1.0291955032595428</v>
      </c>
    </row>
    <row r="9" spans="1:7" x14ac:dyDescent="0.3">
      <c r="D9">
        <f>1-D8/D7</f>
        <v>1.1788764231619009E-2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4FFCA-3A81-4895-A7A8-268220DEAC62}">
  <dimension ref="A1:AB40"/>
  <sheetViews>
    <sheetView topLeftCell="I8" workbookViewId="0">
      <selection activeCell="V16" sqref="V16"/>
    </sheetView>
  </sheetViews>
  <sheetFormatPr defaultRowHeight="14.4" x14ac:dyDescent="0.3"/>
  <cols>
    <col min="9" max="9" width="10" bestFit="1" customWidth="1"/>
  </cols>
  <sheetData>
    <row r="1" spans="1:28" x14ac:dyDescent="0.3">
      <c r="B1" t="s">
        <v>9</v>
      </c>
    </row>
    <row r="2" spans="1:28" x14ac:dyDescent="0.3">
      <c r="B2" t="s">
        <v>7</v>
      </c>
      <c r="E2" t="s">
        <v>8</v>
      </c>
      <c r="H2" t="s">
        <v>11</v>
      </c>
      <c r="K2" t="s">
        <v>12</v>
      </c>
      <c r="N2" t="s">
        <v>13</v>
      </c>
      <c r="Q2" t="s">
        <v>14</v>
      </c>
      <c r="T2" t="s">
        <v>15</v>
      </c>
      <c r="W2" t="s">
        <v>16</v>
      </c>
    </row>
    <row r="3" spans="1:28" x14ac:dyDescent="0.3">
      <c r="B3">
        <v>6429.19</v>
      </c>
      <c r="C3">
        <v>14576.3</v>
      </c>
      <c r="E3">
        <v>6663.47</v>
      </c>
      <c r="F3">
        <v>14576.3</v>
      </c>
      <c r="H3">
        <v>9344.69</v>
      </c>
      <c r="I3">
        <v>14576.3</v>
      </c>
      <c r="K3">
        <v>9344.69</v>
      </c>
      <c r="L3">
        <v>14576.3</v>
      </c>
      <c r="N3">
        <v>6136.64</v>
      </c>
      <c r="O3">
        <v>14576.3</v>
      </c>
      <c r="Q3">
        <v>9882.5</v>
      </c>
      <c r="R3">
        <v>14576.3</v>
      </c>
      <c r="T3">
        <v>5097.43</v>
      </c>
      <c r="U3">
        <v>14576.3</v>
      </c>
      <c r="W3">
        <v>15048.5</v>
      </c>
      <c r="X3">
        <v>14576.3</v>
      </c>
      <c r="AA3" t="s">
        <v>17</v>
      </c>
    </row>
    <row r="4" spans="1:28" x14ac:dyDescent="0.3">
      <c r="B4">
        <v>7747.6</v>
      </c>
      <c r="C4">
        <v>13895.1</v>
      </c>
      <c r="E4">
        <v>6492.63</v>
      </c>
      <c r="F4">
        <v>13895.1</v>
      </c>
      <c r="H4">
        <v>9026.7900000000009</v>
      </c>
      <c r="I4">
        <v>13895.1</v>
      </c>
      <c r="K4">
        <v>8754.26</v>
      </c>
      <c r="L4">
        <v>13895.1</v>
      </c>
      <c r="N4">
        <v>5669.12</v>
      </c>
      <c r="O4">
        <v>13895.1</v>
      </c>
      <c r="Q4">
        <v>9398.2999999999993</v>
      </c>
      <c r="R4">
        <v>13895.1</v>
      </c>
      <c r="T4">
        <v>4362.84</v>
      </c>
      <c r="U4">
        <v>13895.1</v>
      </c>
      <c r="W4">
        <v>15733.9</v>
      </c>
      <c r="X4">
        <v>13895.1</v>
      </c>
      <c r="AA4" t="s">
        <v>18</v>
      </c>
      <c r="AB4">
        <f>X16/(X16+X33)</f>
        <v>9.6509979294133588E-2</v>
      </c>
    </row>
    <row r="5" spans="1:28" x14ac:dyDescent="0.3">
      <c r="B5">
        <v>6845</v>
      </c>
      <c r="C5">
        <v>14314.6</v>
      </c>
      <c r="E5">
        <v>6631.32</v>
      </c>
      <c r="F5">
        <v>14314.6</v>
      </c>
      <c r="H5">
        <v>9333.5300000000007</v>
      </c>
      <c r="I5">
        <v>14314.6</v>
      </c>
      <c r="K5">
        <v>9333.5300000000007</v>
      </c>
      <c r="L5">
        <v>14314.6</v>
      </c>
      <c r="N5">
        <v>5904.14</v>
      </c>
      <c r="O5">
        <v>14314.6</v>
      </c>
      <c r="Q5">
        <v>9851.23</v>
      </c>
      <c r="R5">
        <v>14314.6</v>
      </c>
      <c r="T5">
        <v>7631.07</v>
      </c>
      <c r="U5">
        <v>14314.6</v>
      </c>
      <c r="W5">
        <v>14307.5</v>
      </c>
      <c r="X5">
        <v>14314.6</v>
      </c>
    </row>
    <row r="6" spans="1:28" x14ac:dyDescent="0.3">
      <c r="B6">
        <v>6162.58</v>
      </c>
      <c r="C6">
        <v>14556.4</v>
      </c>
      <c r="E6">
        <v>6550.77</v>
      </c>
      <c r="F6">
        <v>14556.4</v>
      </c>
      <c r="H6">
        <v>9415.76</v>
      </c>
      <c r="I6">
        <v>14556.4</v>
      </c>
      <c r="K6">
        <v>9373.76</v>
      </c>
      <c r="L6">
        <v>14556.4</v>
      </c>
      <c r="N6">
        <v>6075.73</v>
      </c>
      <c r="O6">
        <v>14556.4</v>
      </c>
      <c r="Q6">
        <v>9770.43</v>
      </c>
      <c r="R6">
        <v>14556.4</v>
      </c>
      <c r="T6">
        <v>8593.2000000000007</v>
      </c>
      <c r="U6">
        <v>14556.4</v>
      </c>
      <c r="W6">
        <v>15559.9</v>
      </c>
      <c r="X6">
        <v>14556.4</v>
      </c>
    </row>
    <row r="7" spans="1:28" x14ac:dyDescent="0.3">
      <c r="B7">
        <v>7087.63</v>
      </c>
      <c r="C7">
        <v>14459.1</v>
      </c>
      <c r="E7">
        <v>8231.18</v>
      </c>
      <c r="F7">
        <v>14459.1</v>
      </c>
      <c r="H7">
        <v>9337.39</v>
      </c>
      <c r="I7">
        <v>14459.1</v>
      </c>
      <c r="K7">
        <v>9342.92</v>
      </c>
      <c r="L7">
        <v>14459.1</v>
      </c>
      <c r="N7">
        <v>6104.64</v>
      </c>
      <c r="O7">
        <v>14459.1</v>
      </c>
      <c r="Q7">
        <v>9284.4699999999993</v>
      </c>
      <c r="R7">
        <v>14459.1</v>
      </c>
      <c r="T7">
        <v>8629.48</v>
      </c>
      <c r="U7">
        <v>14459.1</v>
      </c>
      <c r="W7">
        <v>13650.3</v>
      </c>
      <c r="X7">
        <v>14459.1</v>
      </c>
    </row>
    <row r="8" spans="1:28" x14ac:dyDescent="0.3">
      <c r="B8">
        <v>9921.1200000000008</v>
      </c>
      <c r="C8">
        <v>14896.1</v>
      </c>
      <c r="E8">
        <v>12499.4</v>
      </c>
      <c r="F8">
        <v>14896.1</v>
      </c>
      <c r="H8">
        <v>11366.7</v>
      </c>
      <c r="I8">
        <v>14896.1</v>
      </c>
      <c r="K8">
        <v>11366.7</v>
      </c>
      <c r="L8">
        <v>14896.1</v>
      </c>
      <c r="N8">
        <v>8308.11</v>
      </c>
      <c r="O8">
        <v>14896.1</v>
      </c>
      <c r="Q8">
        <v>13391</v>
      </c>
      <c r="R8">
        <v>14896.1</v>
      </c>
      <c r="T8">
        <v>7518.6</v>
      </c>
      <c r="U8">
        <v>14896.1</v>
      </c>
      <c r="W8">
        <v>17694.5</v>
      </c>
      <c r="X8">
        <v>14896.1</v>
      </c>
    </row>
    <row r="9" spans="1:28" x14ac:dyDescent="0.3">
      <c r="B9">
        <v>6871.77</v>
      </c>
      <c r="C9">
        <v>14901.8</v>
      </c>
      <c r="E9">
        <v>7454.73</v>
      </c>
      <c r="F9">
        <v>14901.8</v>
      </c>
      <c r="H9">
        <v>9454.5400000000009</v>
      </c>
      <c r="I9">
        <v>14901.8</v>
      </c>
      <c r="K9">
        <v>9454.5400000000009</v>
      </c>
      <c r="L9">
        <v>14901.8</v>
      </c>
      <c r="N9">
        <v>6259.01</v>
      </c>
      <c r="O9">
        <v>14901.8</v>
      </c>
      <c r="Q9">
        <v>10693.6</v>
      </c>
      <c r="R9">
        <v>14901.8</v>
      </c>
      <c r="T9">
        <v>7852.35</v>
      </c>
      <c r="U9">
        <v>14901.8</v>
      </c>
      <c r="W9">
        <v>15520.6</v>
      </c>
      <c r="X9">
        <v>14901.8</v>
      </c>
    </row>
    <row r="10" spans="1:28" x14ac:dyDescent="0.3">
      <c r="B10">
        <v>8015.04</v>
      </c>
      <c r="C10">
        <v>15058.7</v>
      </c>
      <c r="E10">
        <v>9126</v>
      </c>
      <c r="F10">
        <v>15058.7</v>
      </c>
      <c r="H10">
        <v>11856.8</v>
      </c>
      <c r="I10">
        <v>15058.7</v>
      </c>
      <c r="K10">
        <v>12150.6</v>
      </c>
      <c r="L10">
        <v>15058.7</v>
      </c>
      <c r="N10">
        <v>7498.71</v>
      </c>
      <c r="O10">
        <v>15058.7</v>
      </c>
      <c r="Q10">
        <v>11856.8</v>
      </c>
      <c r="R10">
        <v>15058.7</v>
      </c>
      <c r="T10">
        <v>9329.2199999999993</v>
      </c>
      <c r="U10">
        <v>15058.7</v>
      </c>
      <c r="W10">
        <v>18391.400000000001</v>
      </c>
      <c r="X10">
        <v>15058.7</v>
      </c>
    </row>
    <row r="11" spans="1:28" x14ac:dyDescent="0.3">
      <c r="B11">
        <v>7351.66</v>
      </c>
      <c r="C11">
        <v>15203.5</v>
      </c>
      <c r="E11">
        <v>8901.0400000000009</v>
      </c>
      <c r="F11">
        <v>15203.5</v>
      </c>
      <c r="H11">
        <v>10063</v>
      </c>
      <c r="I11">
        <v>15203.5</v>
      </c>
      <c r="K11">
        <v>13019.8</v>
      </c>
      <c r="L11">
        <v>15203.5</v>
      </c>
      <c r="N11">
        <v>7042.58</v>
      </c>
      <c r="O11">
        <v>15203.5</v>
      </c>
      <c r="Q11">
        <v>10408.6</v>
      </c>
      <c r="R11">
        <v>15203.5</v>
      </c>
      <c r="T11">
        <v>8244.3799999999992</v>
      </c>
      <c r="U11">
        <v>15203.5</v>
      </c>
      <c r="W11">
        <v>16547</v>
      </c>
      <c r="X11">
        <v>15203.5</v>
      </c>
    </row>
    <row r="12" spans="1:28" x14ac:dyDescent="0.3">
      <c r="B12">
        <v>8143.58</v>
      </c>
      <c r="C12">
        <v>14877.2</v>
      </c>
      <c r="E12">
        <v>8836.15</v>
      </c>
      <c r="F12">
        <v>14877.2</v>
      </c>
      <c r="H12">
        <v>11312.5</v>
      </c>
      <c r="I12">
        <v>14877.2</v>
      </c>
      <c r="K12">
        <v>12467.2</v>
      </c>
      <c r="L12">
        <v>14877.2</v>
      </c>
      <c r="N12">
        <v>8060.5</v>
      </c>
      <c r="O12">
        <v>14877.2</v>
      </c>
      <c r="Q12">
        <v>12956.4</v>
      </c>
      <c r="R12">
        <v>14877.2</v>
      </c>
      <c r="T12">
        <v>8224.51</v>
      </c>
      <c r="U12">
        <v>14877.2</v>
      </c>
      <c r="W12">
        <v>17136.3</v>
      </c>
      <c r="X12">
        <v>14877.2</v>
      </c>
    </row>
    <row r="13" spans="1:28" x14ac:dyDescent="0.3">
      <c r="B13">
        <v>9282.02</v>
      </c>
      <c r="C13">
        <v>14976.4</v>
      </c>
      <c r="E13">
        <v>10476.1</v>
      </c>
      <c r="F13">
        <v>14976.4</v>
      </c>
      <c r="H13">
        <v>10257.700000000001</v>
      </c>
      <c r="I13">
        <v>14976.4</v>
      </c>
      <c r="K13">
        <v>11447.3</v>
      </c>
      <c r="L13">
        <v>14976.4</v>
      </c>
      <c r="N13">
        <v>7784.18</v>
      </c>
      <c r="O13">
        <v>14976.4</v>
      </c>
      <c r="Q13">
        <v>12538.1</v>
      </c>
      <c r="R13">
        <v>14976.4</v>
      </c>
      <c r="T13">
        <v>7258.35</v>
      </c>
      <c r="U13">
        <v>14976.4</v>
      </c>
      <c r="W13">
        <v>17654</v>
      </c>
      <c r="X13">
        <v>14976.4</v>
      </c>
    </row>
    <row r="14" spans="1:28" x14ac:dyDescent="0.3">
      <c r="B14">
        <v>6540.54</v>
      </c>
      <c r="C14">
        <v>14456.5</v>
      </c>
      <c r="E14">
        <v>6584.05</v>
      </c>
      <c r="F14">
        <v>14456.5</v>
      </c>
      <c r="H14">
        <v>9331.69</v>
      </c>
      <c r="I14">
        <v>14456.5</v>
      </c>
      <c r="K14">
        <v>9334.4500000000007</v>
      </c>
      <c r="L14">
        <v>14456.5</v>
      </c>
      <c r="N14">
        <v>6443.08</v>
      </c>
      <c r="O14">
        <v>14456.5</v>
      </c>
      <c r="Q14">
        <v>10993.4</v>
      </c>
      <c r="R14">
        <v>14456.5</v>
      </c>
      <c r="T14">
        <v>6751.55</v>
      </c>
      <c r="U14">
        <v>14456.5</v>
      </c>
      <c r="W14">
        <v>14372.3</v>
      </c>
      <c r="X14">
        <v>14456.5</v>
      </c>
    </row>
    <row r="16" spans="1:28" x14ac:dyDescent="0.3">
      <c r="A16" t="s">
        <v>19</v>
      </c>
      <c r="B16">
        <f>SUM(B3:B14)</f>
        <v>90397.73</v>
      </c>
      <c r="C16">
        <f>SUM(C3:C14)</f>
        <v>176171.7</v>
      </c>
      <c r="E16">
        <f>SUM(E3:E14)</f>
        <v>98446.840000000011</v>
      </c>
      <c r="F16">
        <f>SUM(F3:F14)</f>
        <v>176171.7</v>
      </c>
      <c r="H16">
        <f>SUM(H3:H14)</f>
        <v>120101.09</v>
      </c>
      <c r="I16">
        <f>SUM(I3:I14)</f>
        <v>176171.7</v>
      </c>
      <c r="K16">
        <f>SUM(K3:K14)</f>
        <v>125389.75</v>
      </c>
      <c r="L16">
        <f>SUM(L3:L14)</f>
        <v>176171.7</v>
      </c>
      <c r="N16">
        <f>SUM(N3:N14)</f>
        <v>81286.440000000017</v>
      </c>
      <c r="O16">
        <f>SUM(O3:O14)</f>
        <v>176171.7</v>
      </c>
      <c r="Q16">
        <f>SUM(Q3:Q14)</f>
        <v>131024.83</v>
      </c>
      <c r="R16">
        <f>SUM(R3:R14)</f>
        <v>176171.7</v>
      </c>
      <c r="T16">
        <f>SUM(T3:T14)</f>
        <v>89492.98000000001</v>
      </c>
      <c r="U16">
        <f>SUM(U3:U14)</f>
        <v>176171.7</v>
      </c>
      <c r="W16">
        <f>SUM(W3:W14)</f>
        <v>191616.19999999998</v>
      </c>
      <c r="X16">
        <f>SUM(X3:X14)</f>
        <v>176171.7</v>
      </c>
    </row>
    <row r="17" spans="1:25" x14ac:dyDescent="0.3">
      <c r="A17" t="s">
        <v>20</v>
      </c>
      <c r="C17">
        <f>C16-B16</f>
        <v>85773.970000000016</v>
      </c>
      <c r="F17">
        <f>F16-E16</f>
        <v>77724.86</v>
      </c>
      <c r="I17">
        <f>I16-H16</f>
        <v>56070.610000000015</v>
      </c>
      <c r="L17">
        <f>L16-K16</f>
        <v>50781.950000000012</v>
      </c>
      <c r="O17">
        <f>O16-N16</f>
        <v>94885.26</v>
      </c>
      <c r="R17">
        <f>R16-Q16</f>
        <v>45146.87000000001</v>
      </c>
      <c r="U17">
        <f>U16-T16</f>
        <v>86678.720000000001</v>
      </c>
      <c r="X17">
        <f>X16-W16</f>
        <v>-15444.499999999971</v>
      </c>
    </row>
    <row r="18" spans="1:25" x14ac:dyDescent="0.3">
      <c r="A18" t="s">
        <v>21</v>
      </c>
      <c r="F18">
        <f>C17-F17</f>
        <v>8049.1100000000151</v>
      </c>
      <c r="G18">
        <f>1-F17/C17</f>
        <v>9.3840940322571176E-2</v>
      </c>
      <c r="L18">
        <f>I17-L17</f>
        <v>5288.6600000000035</v>
      </c>
      <c r="M18">
        <f>1-L17/I17</f>
        <v>9.432142792810716E-2</v>
      </c>
      <c r="R18">
        <f>O17-R17</f>
        <v>49738.389999999985</v>
      </c>
      <c r="S18">
        <f>1-R17/O17</f>
        <v>0.52419511734488566</v>
      </c>
      <c r="X18">
        <f>U17-X17</f>
        <v>102123.21999999997</v>
      </c>
      <c r="Y18">
        <f>1-X17/U17</f>
        <v>1.1781809883671559</v>
      </c>
    </row>
    <row r="19" spans="1:25" x14ac:dyDescent="0.3">
      <c r="B19" t="s">
        <v>10</v>
      </c>
    </row>
    <row r="20" spans="1:25" x14ac:dyDescent="0.3">
      <c r="B20">
        <v>24847.3</v>
      </c>
      <c r="C20">
        <v>136681</v>
      </c>
      <c r="E20">
        <v>25529.599999999999</v>
      </c>
      <c r="F20">
        <v>136681</v>
      </c>
      <c r="H20">
        <v>13973.8</v>
      </c>
      <c r="I20">
        <v>136681</v>
      </c>
      <c r="K20">
        <v>14955.8</v>
      </c>
      <c r="L20">
        <v>136681</v>
      </c>
      <c r="N20">
        <v>22626.2</v>
      </c>
      <c r="O20">
        <v>136681</v>
      </c>
      <c r="Q20">
        <v>24993.5</v>
      </c>
      <c r="R20">
        <v>136681</v>
      </c>
      <c r="T20">
        <v>19780.8</v>
      </c>
      <c r="U20">
        <v>136681</v>
      </c>
      <c r="W20">
        <v>20941.099999999999</v>
      </c>
      <c r="X20">
        <v>136681</v>
      </c>
    </row>
    <row r="21" spans="1:25" x14ac:dyDescent="0.3">
      <c r="B21">
        <v>16697.900000000001</v>
      </c>
      <c r="C21">
        <v>119047</v>
      </c>
      <c r="E21">
        <v>17915.2</v>
      </c>
      <c r="F21">
        <v>119047</v>
      </c>
      <c r="H21">
        <v>7713.95</v>
      </c>
      <c r="I21">
        <v>119047</v>
      </c>
      <c r="K21">
        <v>9381.0400000000009</v>
      </c>
      <c r="L21">
        <v>119047</v>
      </c>
      <c r="N21">
        <v>14141.1</v>
      </c>
      <c r="O21">
        <v>119047</v>
      </c>
      <c r="Q21">
        <v>17380.7</v>
      </c>
      <c r="R21">
        <v>119047</v>
      </c>
      <c r="T21">
        <v>8940.85</v>
      </c>
      <c r="U21">
        <v>119047</v>
      </c>
      <c r="W21">
        <v>13462.9</v>
      </c>
      <c r="X21">
        <v>119047</v>
      </c>
    </row>
    <row r="22" spans="1:25" x14ac:dyDescent="0.3">
      <c r="B22">
        <v>25581.1</v>
      </c>
      <c r="C22">
        <v>135863</v>
      </c>
      <c r="E22">
        <v>26629.200000000001</v>
      </c>
      <c r="F22">
        <v>135863</v>
      </c>
      <c r="H22">
        <v>15466</v>
      </c>
      <c r="I22">
        <v>135863</v>
      </c>
      <c r="K22">
        <v>16305.1</v>
      </c>
      <c r="L22">
        <v>135863</v>
      </c>
      <c r="N22">
        <v>23249.9</v>
      </c>
      <c r="O22">
        <v>135863</v>
      </c>
      <c r="Q22">
        <v>26846.9</v>
      </c>
      <c r="R22">
        <v>135863</v>
      </c>
      <c r="T22">
        <v>19261.400000000001</v>
      </c>
      <c r="U22">
        <v>135863</v>
      </c>
      <c r="W22">
        <v>21578.799999999999</v>
      </c>
      <c r="X22">
        <v>135863</v>
      </c>
    </row>
    <row r="23" spans="1:25" x14ac:dyDescent="0.3">
      <c r="B23">
        <v>17724.900000000001</v>
      </c>
      <c r="C23">
        <v>132398</v>
      </c>
      <c r="E23">
        <v>18478.5</v>
      </c>
      <c r="F23">
        <v>132398</v>
      </c>
      <c r="H23">
        <v>8250.44</v>
      </c>
      <c r="I23">
        <v>132398</v>
      </c>
      <c r="K23">
        <v>8306.2199999999993</v>
      </c>
      <c r="L23">
        <v>132398</v>
      </c>
      <c r="N23">
        <v>15013.2</v>
      </c>
      <c r="O23">
        <v>132398</v>
      </c>
      <c r="Q23">
        <v>18046.8</v>
      </c>
      <c r="R23">
        <v>132398</v>
      </c>
      <c r="T23">
        <v>11669.7</v>
      </c>
      <c r="U23">
        <v>132398</v>
      </c>
      <c r="W23">
        <v>14687.6</v>
      </c>
      <c r="X23">
        <v>132398</v>
      </c>
    </row>
    <row r="24" spans="1:25" x14ac:dyDescent="0.3">
      <c r="B24">
        <v>28337.599999999999</v>
      </c>
      <c r="C24">
        <v>139577</v>
      </c>
      <c r="E24">
        <v>28434.1</v>
      </c>
      <c r="F24">
        <v>139577</v>
      </c>
      <c r="H24">
        <v>16780.7</v>
      </c>
      <c r="I24">
        <v>139577</v>
      </c>
      <c r="K24">
        <v>17611.599999999999</v>
      </c>
      <c r="L24">
        <v>139577</v>
      </c>
      <c r="N24">
        <v>25952.1</v>
      </c>
      <c r="O24">
        <v>139577</v>
      </c>
      <c r="Q24">
        <v>28874.2</v>
      </c>
      <c r="R24">
        <v>139577</v>
      </c>
      <c r="T24">
        <v>22995</v>
      </c>
      <c r="U24">
        <v>139577</v>
      </c>
      <c r="W24">
        <v>25045</v>
      </c>
      <c r="X24">
        <v>139577</v>
      </c>
    </row>
    <row r="25" spans="1:25" x14ac:dyDescent="0.3">
      <c r="B25">
        <v>28673.8</v>
      </c>
      <c r="C25">
        <v>140124</v>
      </c>
      <c r="E25">
        <v>29351.1</v>
      </c>
      <c r="F25">
        <v>140124</v>
      </c>
      <c r="H25">
        <v>18323.3</v>
      </c>
      <c r="I25">
        <v>140124</v>
      </c>
      <c r="K25">
        <v>18471.5</v>
      </c>
      <c r="L25">
        <v>140124</v>
      </c>
      <c r="N25">
        <v>26244.9</v>
      </c>
      <c r="O25">
        <v>140124</v>
      </c>
      <c r="Q25">
        <v>29429.200000000001</v>
      </c>
      <c r="R25">
        <v>140124</v>
      </c>
      <c r="T25">
        <v>29151</v>
      </c>
      <c r="U25">
        <v>140124</v>
      </c>
      <c r="W25">
        <v>25122.7</v>
      </c>
      <c r="X25">
        <v>140124</v>
      </c>
    </row>
    <row r="26" spans="1:25" x14ac:dyDescent="0.3">
      <c r="B26">
        <v>28617.599999999999</v>
      </c>
      <c r="C26">
        <v>142832</v>
      </c>
      <c r="E26">
        <v>28917.5</v>
      </c>
      <c r="F26">
        <v>142832</v>
      </c>
      <c r="H26">
        <v>19771.3</v>
      </c>
      <c r="I26">
        <v>142832</v>
      </c>
      <c r="K26">
        <v>20802.8</v>
      </c>
      <c r="L26">
        <v>142832</v>
      </c>
      <c r="N26">
        <v>24779.200000000001</v>
      </c>
      <c r="O26">
        <v>142832</v>
      </c>
      <c r="Q26">
        <v>28878.3</v>
      </c>
      <c r="R26">
        <v>142832</v>
      </c>
      <c r="T26">
        <v>23907.3</v>
      </c>
      <c r="U26">
        <v>142832</v>
      </c>
      <c r="W26">
        <v>26301.9</v>
      </c>
      <c r="X26">
        <v>142832</v>
      </c>
    </row>
    <row r="27" spans="1:25" x14ac:dyDescent="0.3">
      <c r="B27">
        <v>31599.7</v>
      </c>
      <c r="C27">
        <v>147121</v>
      </c>
      <c r="E27">
        <v>31932.1</v>
      </c>
      <c r="F27">
        <v>147121</v>
      </c>
      <c r="H27">
        <v>20873.5</v>
      </c>
      <c r="I27">
        <v>147121</v>
      </c>
      <c r="K27">
        <v>21825.4</v>
      </c>
      <c r="L27">
        <v>147121</v>
      </c>
      <c r="N27">
        <v>28748.3</v>
      </c>
      <c r="O27">
        <v>147121</v>
      </c>
      <c r="Q27">
        <v>32364.9</v>
      </c>
      <c r="R27">
        <v>147121</v>
      </c>
      <c r="T27">
        <v>28895.4</v>
      </c>
      <c r="U27">
        <v>147121</v>
      </c>
      <c r="W27">
        <v>28157.4</v>
      </c>
      <c r="X27">
        <v>147121</v>
      </c>
    </row>
    <row r="28" spans="1:25" x14ac:dyDescent="0.3">
      <c r="B28">
        <v>28788.1</v>
      </c>
      <c r="C28">
        <v>140368</v>
      </c>
      <c r="E28">
        <v>28739.8</v>
      </c>
      <c r="F28">
        <v>140368</v>
      </c>
      <c r="H28">
        <v>18377.3</v>
      </c>
      <c r="I28">
        <v>140368</v>
      </c>
      <c r="K28">
        <v>19716.099999999999</v>
      </c>
      <c r="L28">
        <v>140368</v>
      </c>
      <c r="N28">
        <v>26907.3</v>
      </c>
      <c r="O28">
        <v>140368</v>
      </c>
      <c r="Q28">
        <v>29077.3</v>
      </c>
      <c r="R28">
        <v>140368</v>
      </c>
      <c r="T28">
        <v>24774.3</v>
      </c>
      <c r="U28">
        <v>140368</v>
      </c>
      <c r="W28">
        <v>24931.3</v>
      </c>
      <c r="X28">
        <v>140368</v>
      </c>
    </row>
    <row r="29" spans="1:25" x14ac:dyDescent="0.3">
      <c r="B29">
        <v>32494</v>
      </c>
      <c r="C29">
        <v>142469</v>
      </c>
      <c r="E29">
        <v>31415.9</v>
      </c>
      <c r="F29">
        <v>142469</v>
      </c>
      <c r="H29">
        <v>22328.3</v>
      </c>
      <c r="I29">
        <v>142469</v>
      </c>
      <c r="K29">
        <v>22718</v>
      </c>
      <c r="L29">
        <v>142469</v>
      </c>
      <c r="N29">
        <v>30286.5</v>
      </c>
      <c r="O29">
        <v>142469</v>
      </c>
      <c r="Q29">
        <v>31437</v>
      </c>
      <c r="R29">
        <v>142469</v>
      </c>
      <c r="T29">
        <v>31764.6</v>
      </c>
      <c r="U29">
        <v>142469</v>
      </c>
      <c r="W29">
        <v>28423.1</v>
      </c>
      <c r="X29">
        <v>142469</v>
      </c>
    </row>
    <row r="30" spans="1:25" x14ac:dyDescent="0.3">
      <c r="B30">
        <v>26038.400000000001</v>
      </c>
      <c r="C30">
        <v>137239</v>
      </c>
      <c r="E30">
        <v>26038.9</v>
      </c>
      <c r="F30">
        <v>137239</v>
      </c>
      <c r="H30">
        <v>16083.2</v>
      </c>
      <c r="I30">
        <v>137239</v>
      </c>
      <c r="K30">
        <v>15430.5</v>
      </c>
      <c r="L30">
        <v>137239</v>
      </c>
      <c r="N30">
        <v>24214.5</v>
      </c>
      <c r="O30">
        <v>137239</v>
      </c>
      <c r="Q30">
        <v>24925</v>
      </c>
      <c r="R30">
        <v>137239</v>
      </c>
      <c r="T30">
        <v>24793.5</v>
      </c>
      <c r="U30">
        <v>137239</v>
      </c>
      <c r="W30">
        <v>22505.200000000001</v>
      </c>
      <c r="X30">
        <v>137239</v>
      </c>
    </row>
    <row r="31" spans="1:25" x14ac:dyDescent="0.3">
      <c r="B31">
        <v>24918.400000000001</v>
      </c>
      <c r="C31">
        <v>135534</v>
      </c>
      <c r="E31">
        <v>24974.799999999999</v>
      </c>
      <c r="F31">
        <v>135534</v>
      </c>
      <c r="H31">
        <v>14540.3</v>
      </c>
      <c r="I31">
        <v>135534</v>
      </c>
      <c r="K31">
        <v>14070.3</v>
      </c>
      <c r="L31">
        <v>135534</v>
      </c>
      <c r="N31">
        <v>23179.8</v>
      </c>
      <c r="O31">
        <v>135534</v>
      </c>
      <c r="Q31">
        <v>24352.3</v>
      </c>
      <c r="R31">
        <v>135534</v>
      </c>
      <c r="T31">
        <v>19946.099999999999</v>
      </c>
      <c r="U31">
        <v>135534</v>
      </c>
      <c r="W31">
        <v>19815.900000000001</v>
      </c>
      <c r="X31">
        <v>135534</v>
      </c>
    </row>
    <row r="33" spans="1:25" x14ac:dyDescent="0.3">
      <c r="B33">
        <f>SUM(B20:B31)</f>
        <v>314318.80000000005</v>
      </c>
      <c r="C33">
        <f>SUM(C20:C31)</f>
        <v>1649253</v>
      </c>
      <c r="E33">
        <f>SUM(E20:E31)</f>
        <v>318356.7</v>
      </c>
      <c r="F33">
        <f>SUM(F20:F31)</f>
        <v>1649253</v>
      </c>
      <c r="H33">
        <f>SUM(H20:H31)</f>
        <v>192482.09</v>
      </c>
      <c r="I33">
        <f>SUM(I20:I31)</f>
        <v>1649253</v>
      </c>
      <c r="K33">
        <f>SUM(K20:K31)</f>
        <v>199594.36000000002</v>
      </c>
      <c r="L33">
        <f>SUM(L20:L31)</f>
        <v>1649253</v>
      </c>
      <c r="N33">
        <f>SUM(N20:N31)</f>
        <v>285342.99999999994</v>
      </c>
      <c r="O33">
        <f>SUM(O20:O31)</f>
        <v>1649253</v>
      </c>
      <c r="Q33">
        <f>SUM(Q20:Q31)</f>
        <v>316606.09999999998</v>
      </c>
      <c r="R33">
        <f>SUM(R20:R31)</f>
        <v>1649253</v>
      </c>
      <c r="T33">
        <f>SUM(T20:T31)</f>
        <v>265879.94999999995</v>
      </c>
      <c r="U33">
        <f>SUM(U20:U31)</f>
        <v>1649253</v>
      </c>
      <c r="W33">
        <f>SUM(W20:W31)</f>
        <v>270972.90000000002</v>
      </c>
      <c r="X33">
        <f>SUM(X20:X31)</f>
        <v>1649253</v>
      </c>
    </row>
    <row r="34" spans="1:25" x14ac:dyDescent="0.3">
      <c r="A34" t="s">
        <v>22</v>
      </c>
      <c r="C34">
        <f>C33-B33</f>
        <v>1334934.2</v>
      </c>
      <c r="F34">
        <f>F33-E33</f>
        <v>1330896.3</v>
      </c>
      <c r="G34">
        <f>1-F34/C34</f>
        <v>3.0247932819459367E-3</v>
      </c>
      <c r="I34">
        <f>I33-H33</f>
        <v>1456770.91</v>
      </c>
      <c r="L34">
        <f>L33-K33</f>
        <v>1449658.64</v>
      </c>
      <c r="M34">
        <f>1-L34/I34</f>
        <v>4.8822158317261E-3</v>
      </c>
      <c r="O34">
        <f>O33-N33</f>
        <v>1363910</v>
      </c>
      <c r="R34">
        <f>R33-Q33</f>
        <v>1332646.8999999999</v>
      </c>
      <c r="S34">
        <f>1-R34/O34</f>
        <v>2.2921673717474111E-2</v>
      </c>
      <c r="U34">
        <f>U33-T33</f>
        <v>1383373.05</v>
      </c>
      <c r="X34">
        <f>X33-W33</f>
        <v>1378280.1</v>
      </c>
      <c r="Y34">
        <f>1-X34/U34</f>
        <v>3.6815449021505575E-3</v>
      </c>
    </row>
    <row r="35" spans="1:25" x14ac:dyDescent="0.3">
      <c r="A35" t="s">
        <v>24</v>
      </c>
      <c r="F35">
        <f>C34-F34</f>
        <v>4037.8999999999069</v>
      </c>
      <c r="L35">
        <f>I34-L34</f>
        <v>7112.2700000000186</v>
      </c>
      <c r="R35">
        <f>O34-R34</f>
        <v>31263.100000000093</v>
      </c>
      <c r="X35">
        <f>U34-X34</f>
        <v>5092.9499999999534</v>
      </c>
    </row>
    <row r="36" spans="1:25" x14ac:dyDescent="0.3">
      <c r="A36" t="s">
        <v>23</v>
      </c>
      <c r="C36">
        <f>C17+C34</f>
        <v>1420708.17</v>
      </c>
      <c r="F36">
        <f>F17+F34</f>
        <v>1408621.1600000001</v>
      </c>
      <c r="I36">
        <f>I17+I34</f>
        <v>1512841.52</v>
      </c>
      <c r="L36">
        <f>L17+L34</f>
        <v>1500440.5899999999</v>
      </c>
      <c r="O36">
        <f>O17+O34</f>
        <v>1458795.26</v>
      </c>
      <c r="R36">
        <f>R17+R34</f>
        <v>1377793.77</v>
      </c>
      <c r="U36">
        <f>U17+U34</f>
        <v>1470051.77</v>
      </c>
      <c r="X36">
        <f>X17+X34</f>
        <v>1362835.6</v>
      </c>
    </row>
    <row r="37" spans="1:25" x14ac:dyDescent="0.3">
      <c r="A37" t="s">
        <v>25</v>
      </c>
      <c r="F37">
        <f>C36-F36</f>
        <v>12087.009999999776</v>
      </c>
      <c r="L37">
        <f>I36-L36</f>
        <v>12400.930000000168</v>
      </c>
      <c r="R37">
        <f>O36-R36</f>
        <v>81001.489999999991</v>
      </c>
      <c r="X37">
        <f>U36-X36</f>
        <v>107216.16999999993</v>
      </c>
    </row>
    <row r="39" spans="1:25" x14ac:dyDescent="0.3">
      <c r="E39" t="s">
        <v>26</v>
      </c>
      <c r="F39">
        <f>F18/F37</f>
        <v>0.66593061476743742</v>
      </c>
      <c r="L39">
        <f>L18/L37</f>
        <v>0.42647285324567852</v>
      </c>
      <c r="R39">
        <f>R18/R37</f>
        <v>0.61404290217377466</v>
      </c>
      <c r="X39">
        <f>X18/X37</f>
        <v>0.95249830319437867</v>
      </c>
    </row>
    <row r="40" spans="1:25" x14ac:dyDescent="0.3">
      <c r="E40" t="s">
        <v>27</v>
      </c>
      <c r="F40">
        <f>F35/F37</f>
        <v>0.33406938523257462</v>
      </c>
      <c r="L40">
        <f>L35/L37</f>
        <v>0.57352714675430971</v>
      </c>
      <c r="R40">
        <f>R35/R37</f>
        <v>0.38595709782622639</v>
      </c>
      <c r="X40">
        <f>X35/X37</f>
        <v>4.7501696805621364E-2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Brian</dc:creator>
  <cp:lastModifiedBy>Mirletz, Brian</cp:lastModifiedBy>
  <dcterms:created xsi:type="dcterms:W3CDTF">2023-05-16T14:43:45Z</dcterms:created>
  <dcterms:modified xsi:type="dcterms:W3CDTF">2023-05-26T22:47:03Z</dcterms:modified>
</cp:coreProperties>
</file>